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3256" windowHeight="12432" firstSheet="5" activeTab="8"/>
  </bookViews>
  <sheets>
    <sheet name="1.mérleg " sheetId="4" r:id="rId1"/>
    <sheet name="2.bevétel" sheetId="3" r:id="rId2"/>
    <sheet name="3.kiadás " sheetId="1" r:id="rId3"/>
    <sheet name="4. Köt-önként-állig." sheetId="5" r:id="rId4"/>
    <sheet name="5. beruházás" sheetId="6" r:id="rId5"/>
    <sheet name="6.Bevételek kgvetési szervek" sheetId="7" r:id="rId6"/>
    <sheet name="7. Kiadások kgvetési szervek" sheetId="8" r:id="rId7"/>
    <sheet name="8.Előir.felhaszn." sheetId="9" r:id="rId8"/>
    <sheet name="9.Létszám" sheetId="10" r:id="rId9"/>
    <sheet name="10. Gördülő tervezés" sheetId="11" r:id="rId10"/>
    <sheet name="11. Több éves" sheetId="12" r:id="rId11"/>
  </sheets>
  <definedNames>
    <definedName name="_xlnm.Print_Titles" localSheetId="2">'3.kiadás '!$1:$3</definedName>
    <definedName name="_xlnm.Print_Area" localSheetId="0">'1.mérleg '!$B$1:$D$33</definedName>
    <definedName name="_xlnm.Print_Area" localSheetId="1">'2.bevétel'!$A$1:$D$103</definedName>
    <definedName name="_xlnm.Print_Area" localSheetId="2">'3.kiadás '!$A$1:$G$365</definedName>
    <definedName name="_xlnm.Print_Area" localSheetId="5">'6.Bevételek kgvetési szervek'!$A$1:$G$25</definedName>
  </definedNames>
  <calcPr calcId="125725"/>
</workbook>
</file>

<file path=xl/calcChain.xml><?xml version="1.0" encoding="utf-8"?>
<calcChain xmlns="http://schemas.openxmlformats.org/spreadsheetml/2006/main">
  <c r="C19" i="10"/>
  <c r="E29" i="5" l="1"/>
  <c r="B31"/>
  <c r="B23" i="6" l="1"/>
  <c r="B22"/>
  <c r="B21"/>
  <c r="B19"/>
  <c r="B18"/>
  <c r="B16"/>
  <c r="B15"/>
  <c r="B9"/>
  <c r="B13" s="1"/>
  <c r="I9" i="5"/>
  <c r="I18"/>
  <c r="I30"/>
  <c r="F26"/>
  <c r="I26" s="1"/>
  <c r="D84" i="3" l="1"/>
  <c r="D13" i="4" s="1"/>
  <c r="F323" i="1" l="1"/>
  <c r="F236"/>
  <c r="F231"/>
  <c r="F228"/>
  <c r="F225"/>
  <c r="F220"/>
  <c r="F215"/>
  <c r="F214" s="1"/>
  <c r="F201"/>
  <c r="F203"/>
  <c r="E187"/>
  <c r="F185" s="1"/>
  <c r="F149"/>
  <c r="F151"/>
  <c r="F76"/>
  <c r="F74"/>
  <c r="F62"/>
  <c r="E56"/>
  <c r="F46"/>
  <c r="E21"/>
  <c r="F12"/>
  <c r="E13"/>
  <c r="E123" l="1"/>
  <c r="F121" s="1"/>
  <c r="E54" l="1"/>
  <c r="E96"/>
  <c r="F316"/>
  <c r="F311"/>
  <c r="F309"/>
  <c r="F307"/>
  <c r="F51" l="1"/>
  <c r="B17" i="6"/>
  <c r="F306" i="1"/>
  <c r="F305" s="1"/>
  <c r="F27" i="5" s="1"/>
  <c r="I27" s="1"/>
  <c r="E319" i="1"/>
  <c r="F318" s="1"/>
  <c r="F146" l="1"/>
  <c r="F144"/>
  <c r="F143" s="1"/>
  <c r="E156" l="1"/>
  <c r="F155" s="1"/>
  <c r="F148" s="1"/>
  <c r="E341"/>
  <c r="F338"/>
  <c r="E298"/>
  <c r="E118"/>
  <c r="F115" s="1"/>
  <c r="E127"/>
  <c r="B20" i="6" s="1"/>
  <c r="E140" i="1"/>
  <c r="F294" l="1"/>
  <c r="B24" i="6"/>
  <c r="B25"/>
  <c r="XFD298" i="1"/>
  <c r="E328"/>
  <c r="E279"/>
  <c r="E223" l="1"/>
  <c r="E178"/>
  <c r="D27" i="3" l="1"/>
  <c r="C17" i="10" l="1"/>
  <c r="C49" i="11"/>
  <c r="D41"/>
  <c r="D49" s="1"/>
  <c r="C40"/>
  <c r="C5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28"/>
  <c r="D28"/>
  <c r="C28"/>
  <c r="C18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C25" i="10"/>
  <c r="C24"/>
  <c r="C23"/>
  <c r="L21"/>
  <c r="J21"/>
  <c r="C16"/>
  <c r="C15"/>
  <c r="C14"/>
  <c r="C13"/>
  <c r="C12"/>
  <c r="C11"/>
  <c r="C10"/>
  <c r="M9"/>
  <c r="L9"/>
  <c r="J9"/>
  <c r="H9"/>
  <c r="F9"/>
  <c r="D9"/>
  <c r="M25" i="9"/>
  <c r="L25"/>
  <c r="K25"/>
  <c r="J25"/>
  <c r="I25"/>
  <c r="H25"/>
  <c r="G25"/>
  <c r="F25"/>
  <c r="E25"/>
  <c r="D25"/>
  <c r="C25"/>
  <c r="B25"/>
  <c r="N24"/>
  <c r="N23"/>
  <c r="N22"/>
  <c r="N21"/>
  <c r="N20"/>
  <c r="N19"/>
  <c r="N18"/>
  <c r="N17"/>
  <c r="M15"/>
  <c r="L15"/>
  <c r="K15"/>
  <c r="J15"/>
  <c r="I15"/>
  <c r="H15"/>
  <c r="G15"/>
  <c r="F15"/>
  <c r="E15"/>
  <c r="D15"/>
  <c r="C15"/>
  <c r="B15"/>
  <c r="N14"/>
  <c r="N13"/>
  <c r="N12"/>
  <c r="N11"/>
  <c r="N10"/>
  <c r="N9"/>
  <c r="N8"/>
  <c r="N7"/>
  <c r="E13" i="8"/>
  <c r="E15" s="1"/>
  <c r="D13"/>
  <c r="D15" s="1"/>
  <c r="C13"/>
  <c r="C15" s="1"/>
  <c r="B13"/>
  <c r="F12"/>
  <c r="F11"/>
  <c r="F10"/>
  <c r="F9"/>
  <c r="F8"/>
  <c r="F7"/>
  <c r="F6"/>
  <c r="F5"/>
  <c r="E16" i="7"/>
  <c r="E19" s="1"/>
  <c r="D16"/>
  <c r="D19" s="1"/>
  <c r="C16"/>
  <c r="C19" s="1"/>
  <c r="B16"/>
  <c r="F15"/>
  <c r="F14"/>
  <c r="F13"/>
  <c r="F12"/>
  <c r="F11"/>
  <c r="F10"/>
  <c r="F9"/>
  <c r="F8"/>
  <c r="F7"/>
  <c r="F6"/>
  <c r="F5"/>
  <c r="H31" i="5"/>
  <c r="G31"/>
  <c r="D31"/>
  <c r="C31"/>
  <c r="E30"/>
  <c r="E28"/>
  <c r="E26"/>
  <c r="E25"/>
  <c r="E24"/>
  <c r="E23"/>
  <c r="E21"/>
  <c r="E20"/>
  <c r="E19"/>
  <c r="E18"/>
  <c r="E17"/>
  <c r="E16"/>
  <c r="E15"/>
  <c r="E14"/>
  <c r="E13"/>
  <c r="E12"/>
  <c r="E11"/>
  <c r="E10"/>
  <c r="E9"/>
  <c r="E8"/>
  <c r="I7"/>
  <c r="E7"/>
  <c r="E243" i="1"/>
  <c r="F199"/>
  <c r="F286"/>
  <c r="F246"/>
  <c r="E167"/>
  <c r="F161" s="1"/>
  <c r="F160" s="1"/>
  <c r="F17" i="5" s="1"/>
  <c r="I17" s="1"/>
  <c r="F26" i="1"/>
  <c r="C21" i="10" l="1"/>
  <c r="C29" i="11"/>
  <c r="B27" i="6"/>
  <c r="D40" i="11"/>
  <c r="D50" s="1"/>
  <c r="E31"/>
  <c r="E40" s="1"/>
  <c r="D18"/>
  <c r="D29" s="1"/>
  <c r="F13" i="8"/>
  <c r="C9" i="10"/>
  <c r="N25" i="9"/>
  <c r="N15"/>
  <c r="F16" i="7"/>
  <c r="E31" i="5"/>
  <c r="E9" i="11"/>
  <c r="E18" s="1"/>
  <c r="E29" s="1"/>
  <c r="E41"/>
  <c r="E49" s="1"/>
  <c r="E50" s="1"/>
  <c r="XFD17" i="1"/>
  <c r="F6" l="1"/>
  <c r="D69" i="3"/>
  <c r="D91"/>
  <c r="D82" l="1"/>
  <c r="D14" i="4"/>
  <c r="D12" s="1"/>
  <c r="D38" i="3"/>
  <c r="D43"/>
  <c r="F80" i="1" l="1"/>
  <c r="D94" i="3"/>
  <c r="D17" i="4" s="1"/>
  <c r="D58" i="3"/>
  <c r="D50"/>
  <c r="D36"/>
  <c r="D24"/>
  <c r="D14"/>
  <c r="D8" i="4" s="1"/>
  <c r="D8" i="3"/>
  <c r="D9" i="4" s="1"/>
  <c r="E61" i="1"/>
  <c r="F55" s="1"/>
  <c r="F362" s="1"/>
  <c r="D29" i="4" s="1"/>
  <c r="D46" i="3" l="1"/>
  <c r="D6"/>
  <c r="D22"/>
  <c r="D7" i="4" s="1"/>
  <c r="D6" s="1"/>
  <c r="D19" s="1"/>
  <c r="D100" i="3" l="1"/>
  <c r="F249" i="1"/>
  <c r="F332"/>
  <c r="F352"/>
  <c r="E269"/>
  <c r="F91" l="1"/>
  <c r="F241" l="1"/>
  <c r="F210" l="1"/>
  <c r="F209" s="1"/>
  <c r="F20" i="5" s="1"/>
  <c r="I20" s="1"/>
  <c r="F90" i="1"/>
  <c r="F73" l="1"/>
  <c r="F10" i="5" s="1"/>
  <c r="I10" s="1"/>
  <c r="F349" i="1"/>
  <c r="F359" s="1"/>
  <c r="D24" i="4" s="1"/>
  <c r="E348" i="1"/>
  <c r="F345" s="1"/>
  <c r="F334"/>
  <c r="F330"/>
  <c r="F327"/>
  <c r="F322"/>
  <c r="E304"/>
  <c r="F303" s="1"/>
  <c r="F301"/>
  <c r="F290"/>
  <c r="F283"/>
  <c r="F281"/>
  <c r="F278"/>
  <c r="F273"/>
  <c r="F272" s="1"/>
  <c r="F268"/>
  <c r="F266"/>
  <c r="F264"/>
  <c r="E260"/>
  <c r="F259" s="1"/>
  <c r="F257"/>
  <c r="F252"/>
  <c r="F251" s="1"/>
  <c r="F245" s="1"/>
  <c r="F22" i="5" s="1"/>
  <c r="I22" s="1"/>
  <c r="F247" i="1"/>
  <c r="F222"/>
  <c r="E195"/>
  <c r="F193" s="1"/>
  <c r="F182"/>
  <c r="F180"/>
  <c r="F171"/>
  <c r="F157"/>
  <c r="F138"/>
  <c r="F133"/>
  <c r="E137" s="1"/>
  <c r="F136" s="1"/>
  <c r="F130" s="1"/>
  <c r="F124"/>
  <c r="F110"/>
  <c r="F108"/>
  <c r="F97"/>
  <c r="F95"/>
  <c r="F85"/>
  <c r="F84" s="1"/>
  <c r="F364" s="1"/>
  <c r="D32" i="4" s="1"/>
  <c r="E71" i="1"/>
  <c r="F70" s="1"/>
  <c r="F67"/>
  <c r="F40"/>
  <c r="F34"/>
  <c r="F23"/>
  <c r="F20"/>
  <c r="F360" l="1"/>
  <c r="D25" i="4" s="1"/>
  <c r="F142" i="1"/>
  <c r="F16" i="5" s="1"/>
  <c r="I16" s="1"/>
  <c r="F344" i="1"/>
  <c r="F29" i="5" s="1"/>
  <c r="I29" s="1"/>
  <c r="F361" i="1"/>
  <c r="D28" i="4" s="1"/>
  <c r="D27" s="1"/>
  <c r="F79" i="1"/>
  <c r="F11" i="5" s="1"/>
  <c r="I11" s="1"/>
  <c r="F120" i="1"/>
  <c r="F14" i="5" s="1"/>
  <c r="I14" s="1"/>
  <c r="F66" i="1"/>
  <c r="F65" s="1"/>
  <c r="F8" i="5" s="1"/>
  <c r="E192" i="1"/>
  <c r="E43"/>
  <c r="E239"/>
  <c r="F238" s="1"/>
  <c r="F224" s="1"/>
  <c r="E207"/>
  <c r="F89"/>
  <c r="F12" i="5" s="1"/>
  <c r="I12" s="1"/>
  <c r="F129" i="1"/>
  <c r="F15" i="5" s="1"/>
  <c r="I15" s="1"/>
  <c r="F340" i="1"/>
  <c r="F329" s="1"/>
  <c r="F321" s="1"/>
  <c r="F28" i="5" s="1"/>
  <c r="I28" s="1"/>
  <c r="F170" i="1"/>
  <c r="F177"/>
  <c r="F357" s="1"/>
  <c r="D22" i="4" s="1"/>
  <c r="F256" i="1"/>
  <c r="F255" s="1"/>
  <c r="F23" i="5" s="1"/>
  <c r="I23" s="1"/>
  <c r="F263" i="1"/>
  <c r="F262" s="1"/>
  <c r="F24" i="5" s="1"/>
  <c r="I24" s="1"/>
  <c r="F300" i="1"/>
  <c r="F299" s="1"/>
  <c r="F5"/>
  <c r="F356" s="1"/>
  <c r="D21" i="4" s="1"/>
  <c r="E114" i="1"/>
  <c r="F113" s="1"/>
  <c r="F107" s="1"/>
  <c r="F106" s="1"/>
  <c r="F13" i="5" s="1"/>
  <c r="I13" s="1"/>
  <c r="E293" i="1"/>
  <c r="F292" s="1"/>
  <c r="F280" s="1"/>
  <c r="F271" s="1"/>
  <c r="F25" i="5" s="1"/>
  <c r="I25" s="1"/>
  <c r="I8" l="1"/>
  <c r="F42" i="1"/>
  <c r="F22" s="1"/>
  <c r="F206"/>
  <c r="F198" s="1"/>
  <c r="F197" s="1"/>
  <c r="F19" i="5" s="1"/>
  <c r="I19" s="1"/>
  <c r="F213" i="1"/>
  <c r="F21" i="5" s="1"/>
  <c r="I21" s="1"/>
  <c r="F191" i="1"/>
  <c r="F358" l="1"/>
  <c r="D23" i="4" s="1"/>
  <c r="D20" s="1"/>
  <c r="D33" s="1"/>
  <c r="F31" i="5"/>
  <c r="I31" s="1"/>
  <c r="F169" i="1"/>
  <c r="F179"/>
  <c r="F365"/>
  <c r="F4"/>
  <c r="F354" l="1"/>
</calcChain>
</file>

<file path=xl/sharedStrings.xml><?xml version="1.0" encoding="utf-8"?>
<sst xmlns="http://schemas.openxmlformats.org/spreadsheetml/2006/main" count="1045" uniqueCount="518">
  <si>
    <t xml:space="preserve"> előirányzatok</t>
  </si>
  <si>
    <t>eredeti adatok (Ft)</t>
  </si>
  <si>
    <t>011130 Önkormányzatokés önkormányzati hivatalok és j.ált. igazgatási tevékenysége</t>
  </si>
  <si>
    <t>K1</t>
  </si>
  <si>
    <t>Személyi juttatások</t>
  </si>
  <si>
    <t>K11</t>
  </si>
  <si>
    <t>Foglalkoztatottak személyi juttatásai</t>
  </si>
  <si>
    <t>K1101</t>
  </si>
  <si>
    <t>Törvény szerinti illetmények, munkabérek</t>
  </si>
  <si>
    <t>K1107</t>
  </si>
  <si>
    <t>Béren kívüli juttatások</t>
  </si>
  <si>
    <t>K1109</t>
  </si>
  <si>
    <t>Közlekedési költségtérítés</t>
  </si>
  <si>
    <t>K11139</t>
  </si>
  <si>
    <t>Foglalkoztatottak egyéb személyi juttatásai</t>
  </si>
  <si>
    <t>K12</t>
  </si>
  <si>
    <t>Külső személyi juttatások</t>
  </si>
  <si>
    <t>K121</t>
  </si>
  <si>
    <t>K122</t>
  </si>
  <si>
    <t>Munkavégz. Irányuló egyéb jogv. Nem saját fogl. Fiz. Jutt.</t>
  </si>
  <si>
    <t>K123</t>
  </si>
  <si>
    <t>Egyéb külső személyi juttatások</t>
  </si>
  <si>
    <t>K2</t>
  </si>
  <si>
    <t>Munkaadót terhelő járulékok</t>
  </si>
  <si>
    <t>K3</t>
  </si>
  <si>
    <t>Dologi kiadás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</si>
  <si>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</si>
  <si>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</si>
  <si>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</si>
  <si>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</si>
  <si>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</si>
  <si>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</si>
  <si>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</si>
  <si>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</si>
  <si>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</si>
  <si>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igénybevitele</t>
  </si>
  <si>
    <t>K322</t>
  </si>
  <si>
    <t>Egyéb kommunikációs szolgáltatások</t>
  </si>
  <si>
    <t>Nem adatátviteli célú távközlési díjak (telefondíj)</t>
  </si>
  <si>
    <t>K33</t>
  </si>
  <si>
    <t>Szolgáltatási díjak</t>
  </si>
  <si>
    <t>K331</t>
  </si>
  <si>
    <t>Közüzemi díjak</t>
  </si>
  <si>
    <t>K332</t>
  </si>
  <si>
    <t>Vásárolt élelmezés</t>
  </si>
  <si>
    <t>K334</t>
  </si>
  <si>
    <t>Karbantartási, kisjavítási szolgáltatás</t>
  </si>
  <si>
    <t>K336</t>
  </si>
  <si>
    <t>Szakmai tevékenységet segítő szolgáltatások</t>
  </si>
  <si>
    <t>K34</t>
  </si>
  <si>
    <t>Kiküldetések, reklám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</si>
  <si>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</si>
  <si>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</si>
  <si>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</si>
  <si>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</si>
  <si>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</si>
  <si>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általános forgalmi adó</t>
  </si>
  <si>
    <t>K352</t>
  </si>
  <si>
    <t>Fizetendő általános forgalmi adó</t>
  </si>
  <si>
    <t>K355</t>
  </si>
  <si>
    <t>Egyéb dologi kiadások</t>
  </si>
  <si>
    <t>K5</t>
  </si>
  <si>
    <t>Egyéb működési célú kiadások</t>
  </si>
  <si>
    <t>K512</t>
  </si>
  <si>
    <t xml:space="preserve">Civil szervezetek támogatása </t>
  </si>
  <si>
    <t>K513</t>
  </si>
  <si>
    <t>Tartalékok</t>
  </si>
  <si>
    <t>K6</t>
  </si>
  <si>
    <t>Beruházások</t>
  </si>
  <si>
    <t>K62</t>
  </si>
  <si>
    <t>K64</t>
  </si>
  <si>
    <t>K67</t>
  </si>
  <si>
    <t>Beruházási célú előzetesen felszámított általános forgalmi adó</t>
  </si>
  <si>
    <t>K7 Felújítások</t>
  </si>
  <si>
    <t>K71</t>
  </si>
  <si>
    <t>Ingatlanok felújítása</t>
  </si>
  <si>
    <t>K73</t>
  </si>
  <si>
    <t>Egyéb tárgyi eszközök felújítása</t>
  </si>
  <si>
    <t>K74</t>
  </si>
  <si>
    <t>Felújítási célú előzetesen felszámított általános forgalmi adó</t>
  </si>
  <si>
    <t>K9</t>
  </si>
  <si>
    <t>Finanszírozási kiadások</t>
  </si>
  <si>
    <t>013320 Köztemető-fenntartás és- működtetés</t>
  </si>
  <si>
    <t>Szolgáltatási díj</t>
  </si>
  <si>
    <t>K337</t>
  </si>
  <si>
    <t>Egyéb szolgáltatások</t>
  </si>
  <si>
    <t>K1102</t>
  </si>
  <si>
    <t>Normatív jutalmak</t>
  </si>
  <si>
    <t>K1113</t>
  </si>
  <si>
    <t>Bérkompenzáció</t>
  </si>
  <si>
    <t>018010 Önkormányzatok elszámolásai a központi költségvetéssel</t>
  </si>
  <si>
    <t>K502</t>
  </si>
  <si>
    <t>Elvonások és befizetések</t>
  </si>
  <si>
    <t>K914</t>
  </si>
  <si>
    <t>Államháztartáson belüli megelőlegezések visszafizetése</t>
  </si>
  <si>
    <t>018030 Támogatási célú finanszírozási műveletek</t>
  </si>
  <si>
    <t>K506</t>
  </si>
  <si>
    <t>Kistérség</t>
  </si>
  <si>
    <t>Szociális Társulás</t>
  </si>
  <si>
    <t>K915</t>
  </si>
  <si>
    <t>Központi irányító szervi támogatás</t>
  </si>
  <si>
    <t>Közös Hivatal finanszírozása</t>
  </si>
  <si>
    <t>Óvoda finanszírozása</t>
  </si>
  <si>
    <t>041233 Hosszabb időtartamú közfoglalkoztatás</t>
  </si>
  <si>
    <t>Egyéb tárgyi eszközök beszerzése, létesítése</t>
  </si>
  <si>
    <t>045160 Közutak, hidak, alagutak üzemeltetése, fenntartása</t>
  </si>
  <si>
    <t>Szolgáltatási kiadások</t>
  </si>
  <si>
    <t>K3379</t>
  </si>
  <si>
    <t>K7</t>
  </si>
  <si>
    <t>Felújítások</t>
  </si>
  <si>
    <t>063020 Víztermelés-, kezelés-, ellátás</t>
  </si>
  <si>
    <t>064010 Közvilágítási feladatok</t>
  </si>
  <si>
    <t>Ingatlanok beszerzése (közvilágítás bővítése)</t>
  </si>
  <si>
    <t>066010 Zöldterületek kezelése</t>
  </si>
  <si>
    <t>Üzemeltetési anyag (IKSZE fa vásárlás körny.véd.alap)</t>
  </si>
  <si>
    <t>Civil szervezetek támogatása (körny.véd.alap)</t>
  </si>
  <si>
    <t>066020 Város és községgazdálkodási szolgáltatás</t>
  </si>
  <si>
    <t>Informatikai szolgáltatások igénybevétele</t>
  </si>
  <si>
    <t>Egyéb szolgáltatások köztéri szobrok karbantart.</t>
  </si>
  <si>
    <t>072111 Háziorvosi alapellátás</t>
  </si>
  <si>
    <t>072311 Fogorvosi alapellátás</t>
  </si>
  <si>
    <t>074011 Foglalkozás-egészségügyi alapellátás</t>
  </si>
  <si>
    <t>Egyéb szolgáltatás</t>
  </si>
  <si>
    <t>074031 Család és nővédelmi egészségügyi gondozás</t>
  </si>
  <si>
    <t>074032 Ifjúság- egészségügyi gondozás</t>
  </si>
  <si>
    <t>081045 Szabadidősport (rekreációs sport) tevékenység és támogatása</t>
  </si>
  <si>
    <t>082044 Könyvtári szolgáltatások</t>
  </si>
  <si>
    <t>Szakmai anyag</t>
  </si>
  <si>
    <t>082091 Közművelődés-Közösségi és társadalmi részvétel fejlesztése</t>
  </si>
  <si>
    <t>104037 Intézményen kívüli gyermekétkeztetés</t>
  </si>
  <si>
    <t>Működési célú előz.felsz. Áfa</t>
  </si>
  <si>
    <t>107055 Falugondnoki, tanyagondnoki szolgáltatás</t>
  </si>
  <si>
    <t>107060 Egyéb szociális pénzbeli és természetbeni ellátások, támogatások</t>
  </si>
  <si>
    <t>Dologi kiadások</t>
  </si>
  <si>
    <t>Üzemeltetési anyag</t>
  </si>
  <si>
    <t>Egyéb szolgáltatás szoc.tüzifa száll.</t>
  </si>
  <si>
    <t>K4</t>
  </si>
  <si>
    <t>Ellátottak pénzbeli juttatásai</t>
  </si>
  <si>
    <t>K463</t>
  </si>
  <si>
    <t>Lakhatással kapcsolatos ellátások</t>
  </si>
  <si>
    <t>K48</t>
  </si>
  <si>
    <t>Egyéb nem intézményi ellátások</t>
  </si>
  <si>
    <t>Összesen:</t>
  </si>
  <si>
    <t>K21</t>
  </si>
  <si>
    <t>Egyég elvonások, befizetések</t>
  </si>
  <si>
    <t>Egyéb műk. Célú tám. Áht. Belülre</t>
  </si>
  <si>
    <t>Egyéb tárgyi eszk. Besz.</t>
  </si>
  <si>
    <t>Beruházási célú előz. Felsz. Áfa</t>
  </si>
  <si>
    <r>
      <t xml:space="preserve">K32 </t>
    </r>
    <r>
      <rPr>
        <b/>
        <i/>
        <sz val="12"/>
        <rFont val="Times New Roman"/>
        <family val="1"/>
        <charset val="238"/>
      </rPr>
      <t>Kommunikációs szolgáltatások</t>
    </r>
  </si>
  <si>
    <t>Személyi kiadások</t>
  </si>
  <si>
    <t>Járulékok</t>
  </si>
  <si>
    <t>Dologi</t>
  </si>
  <si>
    <t>Ellátottak</t>
  </si>
  <si>
    <t>Egyéb</t>
  </si>
  <si>
    <t xml:space="preserve">K7 </t>
  </si>
  <si>
    <t>Felújítás</t>
  </si>
  <si>
    <t>K8</t>
  </si>
  <si>
    <t>Finanszírozás</t>
  </si>
  <si>
    <t>Normatív jutalom</t>
  </si>
  <si>
    <t>Jutalom</t>
  </si>
  <si>
    <t xml:space="preserve">Szociális hozzájárulási adó </t>
  </si>
  <si>
    <t>Szociális hozzájárulási adó 19,5%</t>
  </si>
  <si>
    <t>Szociális hozzájárulási adó</t>
  </si>
  <si>
    <t>Egyéb működési célú támogatások államháztartáson belülre (K506) (Bursa)</t>
  </si>
  <si>
    <t xml:space="preserve">Választott tisztségviselők juttatásai </t>
  </si>
  <si>
    <t>ISZKASZENTGYÖRGY KÖZSÉG ÖNKORMÁNYZATA</t>
  </si>
  <si>
    <t>Egyéb szolgáltatások (vérvétel)</t>
  </si>
  <si>
    <t>Telefon</t>
  </si>
  <si>
    <t>Polgármester illetménye + költségtérítése</t>
  </si>
  <si>
    <t>Alpolgármester tiszteletdíja + költségtérítése</t>
  </si>
  <si>
    <t xml:space="preserve">   Bölcsőde</t>
  </si>
  <si>
    <t>Egyéb szolgáltatások (hulladékszállítás, fűnyírás)</t>
  </si>
  <si>
    <t>Előirányzatok</t>
  </si>
  <si>
    <t>Eredeti</t>
  </si>
  <si>
    <t>I.</t>
  </si>
  <si>
    <t>Működési bevételek</t>
  </si>
  <si>
    <t>1.</t>
  </si>
  <si>
    <t>Intézményi működési bevételek (B4)</t>
  </si>
  <si>
    <t>Szolgáltatások ellenértéke (B402)</t>
  </si>
  <si>
    <t>Kiszámlázott ÁFA (B406)</t>
  </si>
  <si>
    <t>Kamatbevételek (B408)</t>
  </si>
  <si>
    <t>Egyéb működési bevételek</t>
  </si>
  <si>
    <t>2.</t>
  </si>
  <si>
    <t>Közhatalmi bevételek (B3)</t>
  </si>
  <si>
    <t>Vagyoni típusú adók (B34)</t>
  </si>
  <si>
    <t>Értékesítési és forgalmi adók (B351)</t>
  </si>
  <si>
    <t>Gépjárműadó önkormányzatot megillető rész (B3542)</t>
  </si>
  <si>
    <t>Egyéb áruhasználati és szolg. Adók</t>
  </si>
  <si>
    <t>3.</t>
  </si>
  <si>
    <t>Működési célú átvett pénzeszközök (B6)</t>
  </si>
  <si>
    <t>II.</t>
  </si>
  <si>
    <t>Támogatások</t>
  </si>
  <si>
    <t>I. A helyi önkormányzatok működésének támogatása</t>
  </si>
  <si>
    <t>b) Település-üzemeltetéshez kapcsolódó feladatellátás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</si>
  <si>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</si>
  <si>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</si>
  <si>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</si>
  <si>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</si>
  <si>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Egyéb önkormányzati feladatok támogatása</t>
  </si>
  <si>
    <t>Lakott külterülettel kapcs. Fel. Tám.</t>
  </si>
  <si>
    <t>Üdülőhelyi feladatok támogatása</t>
  </si>
  <si>
    <t>Polgármesteri illetmény támogatás</t>
  </si>
  <si>
    <t>II. A települési önkormányzatok egyes köznevelési feladatainak támogatása</t>
  </si>
  <si>
    <t xml:space="preserve">II.1) Óvodapedagógusok és az óp.nevelő munkáját közvetlenül segítők bértámogatása </t>
  </si>
  <si>
    <t>III. A települési önkormányzatok szociális, gyermekjóléti és gyermekétkeztetési feladatainak támogatása B113</t>
  </si>
  <si>
    <t>III.2) A települési önkormányzatok szociális feladatainak egyéb támogatása</t>
  </si>
  <si>
    <t>III.3) Egyes szociális és gyermekjóléti feladatok támogatása</t>
  </si>
  <si>
    <t>a) Család-és gyermekjóléti szolgálat</t>
  </si>
  <si>
    <t>c) Szociális étkeztetés</t>
  </si>
  <si>
    <t>d) Házi segítségnyújtás (25.000 x 7 fő)</t>
  </si>
  <si>
    <t>d) Házi segítségnyújtás (429.000 x 23 fő)</t>
  </si>
  <si>
    <t>III.5) Gyermekétkeztetés támogatása</t>
  </si>
  <si>
    <t>b) Üzemeltetési támogatás</t>
  </si>
  <si>
    <t>c) Rászoruló gyermekek int.kívüli szünidei étkeztetésének támogatása</t>
  </si>
  <si>
    <t>4.</t>
  </si>
  <si>
    <t>IV.1.d) Nyilvános könyvtári ellátás és a közművelődési feladatok (B114)</t>
  </si>
  <si>
    <t>5.</t>
  </si>
  <si>
    <t>Egyéb működési célú támogatások B16</t>
  </si>
  <si>
    <t>Egyéb működési célú tám. B1601</t>
  </si>
  <si>
    <t>Egyéb működési célú támogatások (védőnő, házi orvos)B1605</t>
  </si>
  <si>
    <t>Egyéb működési célú támogatások (közfoglalkoztatás)B1606</t>
  </si>
  <si>
    <t>Egyéb működési célú tám. B1607</t>
  </si>
  <si>
    <t>Zámoly</t>
  </si>
  <si>
    <t>Csór</t>
  </si>
  <si>
    <t>Pátka</t>
  </si>
  <si>
    <t>Bakonykúti</t>
  </si>
  <si>
    <t>Bakonykúti óvoda</t>
  </si>
  <si>
    <t>III.</t>
  </si>
  <si>
    <t>Felhalmozási bevételek</t>
  </si>
  <si>
    <t>Felhalmozási célú támogatások áht-n belülről (B2)</t>
  </si>
  <si>
    <t>Felhalmozási bevételek (B5)</t>
  </si>
  <si>
    <t>IV.</t>
  </si>
  <si>
    <t>Pénzforgalom nélküli bevételek</t>
  </si>
  <si>
    <t>Alaptevéknyeség maradványa</t>
  </si>
  <si>
    <t>Államháztartáson belüli megelőlegezések</t>
  </si>
  <si>
    <t>BEVÉTELEK ÖSSZESEN:</t>
  </si>
  <si>
    <t>Óvodapedagógusok bértámogatása (8hó*8,8fő)</t>
  </si>
  <si>
    <t>Óvodapedagógusok bértámogatása (4hó*8,8fő)</t>
  </si>
  <si>
    <t>Nevelő munkát közvetlenül segítők bértámogatása (5fő 8 hóra)</t>
  </si>
  <si>
    <t>Nevelő munkát közvetlenül segítők bértámogatása (5fő 4 hóra)</t>
  </si>
  <si>
    <t>II.2) Óvodaműködtetési támogatás (93 fő)</t>
  </si>
  <si>
    <t xml:space="preserve">   8 hóra</t>
  </si>
  <si>
    <t xml:space="preserve">   4 hóra</t>
  </si>
  <si>
    <t>a) Dolgozók bértámogatása (6,58 fő)</t>
  </si>
  <si>
    <t>a) Önkormányzati Hivatal működésének támogatása (7,37 fő)</t>
  </si>
  <si>
    <t>Bértámogatás - Közös Hivatal</t>
  </si>
  <si>
    <r>
      <t xml:space="preserve">  </t>
    </r>
    <r>
      <rPr>
        <sz val="12"/>
        <rFont val="Times New Roman"/>
        <family val="1"/>
        <charset val="238"/>
      </rPr>
      <t>Szociális központ</t>
    </r>
  </si>
  <si>
    <r>
      <t xml:space="preserve">   </t>
    </r>
    <r>
      <rPr>
        <sz val="12"/>
        <rFont val="Times New Roman"/>
        <family val="1"/>
        <charset val="238"/>
      </rPr>
      <t>eszközhasználati díj</t>
    </r>
  </si>
  <si>
    <t>Kompenzáció</t>
  </si>
  <si>
    <t>Polgármester cafetéria</t>
  </si>
  <si>
    <t>K83</t>
  </si>
  <si>
    <t>Szakmai tevékenységet segítő szolgáltatás</t>
  </si>
  <si>
    <t>Nyomtató</t>
  </si>
  <si>
    <t>Internet előfizetés</t>
  </si>
  <si>
    <t>Honlap</t>
  </si>
  <si>
    <t xml:space="preserve">Egyéb szolgáltatások </t>
  </si>
  <si>
    <t>Felhalmozási célú visszatérítendő támogatások, kölcsönök törlesztése államháztartáson belülre 
Városkörnyéki alap, Pénzügyi</t>
  </si>
  <si>
    <t>Rákóczi utcai vízhálózat</t>
  </si>
  <si>
    <t>veszélyes fák kivágása, gallyazása, kaszálás</t>
  </si>
  <si>
    <t>Takarítás</t>
  </si>
  <si>
    <t>Egyéb szolgáltatások (takarítás)</t>
  </si>
  <si>
    <t>Egyéb szolgáltatások (takarítás is 642000)</t>
  </si>
  <si>
    <t>Egyéb dologi kiadások (E-matrica)</t>
  </si>
  <si>
    <t>Polgármester +3 hónap</t>
  </si>
  <si>
    <t>Szakmai tevékenységet segítő szolgáltatások
Albensis</t>
  </si>
  <si>
    <t>Megnevezés</t>
  </si>
  <si>
    <t>Eredeti előirányzat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</si>
  <si>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</si>
  <si>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</si>
  <si>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</si>
  <si>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</si>
  <si>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</si>
  <si>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</si>
  <si>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</si>
  <si>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</si>
  <si>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</si>
  <si>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</si>
  <si>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</si>
  <si>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</si>
  <si>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B7</t>
  </si>
  <si>
    <t>Felhalmozási célú átvett pénzeszközök</t>
  </si>
  <si>
    <t>B8</t>
  </si>
  <si>
    <t>Finanszírozási bevételek</t>
  </si>
  <si>
    <t>BEVÉTELEK összesen:</t>
  </si>
  <si>
    <t>Működési kiadások összesen:</t>
  </si>
  <si>
    <t>Személyi juttatás</t>
  </si>
  <si>
    <t>Ellátotak pénzbeli juttatásai</t>
  </si>
  <si>
    <t>Felhalmozási kiadások összesen:</t>
  </si>
  <si>
    <t xml:space="preserve">K8 </t>
  </si>
  <si>
    <t>Egyéb felhalmozási célú kiadások</t>
  </si>
  <si>
    <t>KIADÁSOK összesen:</t>
  </si>
  <si>
    <t>KIADÁSOK ÖSSZESEN:</t>
  </si>
  <si>
    <t xml:space="preserve">Kötelező - önként vállalt - államigazgatási feladatok </t>
  </si>
  <si>
    <t>Bevételek</t>
  </si>
  <si>
    <t>Kiadások</t>
  </si>
  <si>
    <t>Előirányzatok adatok ezer Ft-ban</t>
  </si>
  <si>
    <t xml:space="preserve">kötelező feladatok </t>
  </si>
  <si>
    <t>önként vállalt feladatok</t>
  </si>
  <si>
    <t>államigazgatási feladatok</t>
  </si>
  <si>
    <t>013220 Köztemető-fenntartás és- működtetés</t>
  </si>
  <si>
    <t>013350 Az önkormányzati vagyonnal való gazdálkodással kapcsolatos feladatok</t>
  </si>
  <si>
    <t>082091 Közművelődés-közösségi és társadalmi részvétel fejlesztése</t>
  </si>
  <si>
    <t>9000020 Önkormányzatok funkcióra nem sorolható bevételei államháztartáson kívülről.</t>
  </si>
  <si>
    <t xml:space="preserve">Összesen: </t>
  </si>
  <si>
    <t>ISZKASZENTGYÖRGY  KÖZSÉG ÖNKORMÁNYZATA</t>
  </si>
  <si>
    <t>Előirányzat (ezer Ft)</t>
  </si>
  <si>
    <t>Felújítások összesen:</t>
  </si>
  <si>
    <t>Beruházások összesen:</t>
  </si>
  <si>
    <t>Össesen:</t>
  </si>
  <si>
    <t>Bevételek részletezése költségvetési szervenként</t>
  </si>
  <si>
    <t>ÖNKORMÁNYZAT</t>
  </si>
  <si>
    <t>Közös Hivatal</t>
  </si>
  <si>
    <t>Óvoda</t>
  </si>
  <si>
    <t>TÁRSULÁS</t>
  </si>
  <si>
    <t>ÖSSZESEN</t>
  </si>
  <si>
    <t>B111</t>
  </si>
  <si>
    <t>B112</t>
  </si>
  <si>
    <t>B113</t>
  </si>
  <si>
    <t>B114</t>
  </si>
  <si>
    <t>B16</t>
  </si>
  <si>
    <t>saját bevétel</t>
  </si>
  <si>
    <t>bevétel önkormányzatoktól</t>
  </si>
  <si>
    <t>teljes bevétel</t>
  </si>
  <si>
    <t>Kiadások részletezése költségvetési szervenként</t>
  </si>
  <si>
    <t>Összesen</t>
  </si>
  <si>
    <t>saját kiadás</t>
  </si>
  <si>
    <t>Teljes kiadás</t>
  </si>
  <si>
    <t>Ft-ban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</si>
  <si>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</si>
  <si>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</si>
  <si>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</si>
  <si>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</si>
  <si>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</si>
  <si>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</si>
  <si>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</si>
  <si>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</si>
  <si>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</si>
  <si>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</si>
  <si>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</si>
  <si>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</si>
  <si>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</si>
  <si>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Működési célú támogatások</t>
  </si>
  <si>
    <t>Felhalmozási célú támogatások</t>
  </si>
  <si>
    <t>Bevételek összesen:</t>
  </si>
  <si>
    <t>Kiadási jogcímek</t>
  </si>
  <si>
    <t>Munkaadókat terhelő járulékok</t>
  </si>
  <si>
    <t>Felújítási kiadások</t>
  </si>
  <si>
    <t>Kiadások összesen:</t>
  </si>
  <si>
    <t>Iszkaszentgyörgy Községi Önkormányzat</t>
  </si>
  <si>
    <t>Költségvetési szerv</t>
  </si>
  <si>
    <t>összesen</t>
  </si>
  <si>
    <t>polgármester</t>
  </si>
  <si>
    <t>alpolgármester</t>
  </si>
  <si>
    <t>Közszolgálati jv.</t>
  </si>
  <si>
    <t>Közalkalmazott</t>
  </si>
  <si>
    <t>Munka tv.</t>
  </si>
  <si>
    <t>Közfoglalkoztatott</t>
  </si>
  <si>
    <t>Önkormányzat</t>
  </si>
  <si>
    <t>Választott tisztségviselő</t>
  </si>
  <si>
    <t>Hivatalsegéd
(013350)</t>
  </si>
  <si>
    <t>Város és kg.gazd
községgazdálkodás</t>
  </si>
  <si>
    <t>Háziorvosi ellátás
072111</t>
  </si>
  <si>
    <t>Védőnő (074032)</t>
  </si>
  <si>
    <t>IKSZT (082091)</t>
  </si>
  <si>
    <t>Falugondnok
(107055)</t>
  </si>
  <si>
    <t>Közfoglalkoztatás</t>
  </si>
  <si>
    <t>Óvodai nevelés 
091110</t>
  </si>
  <si>
    <t>dajka</t>
  </si>
  <si>
    <t>Ped. Asszisztens</t>
  </si>
  <si>
    <t>Gyermekétkeztetés
096015</t>
  </si>
  <si>
    <t>Karbantartó</t>
  </si>
  <si>
    <t>Működési célú bevételek</t>
  </si>
  <si>
    <t>Intézményi működési bevételek B4</t>
  </si>
  <si>
    <t>Közhatalmi bevételek B3</t>
  </si>
  <si>
    <t>Működési támogatások államh. Belülről B1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</si>
  <si>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</si>
  <si>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</si>
  <si>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</si>
  <si>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</si>
  <si>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</si>
  <si>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</si>
  <si>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</si>
  <si>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</si>
  <si>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</si>
  <si>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</si>
  <si>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</si>
  <si>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</si>
  <si>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</si>
  <si>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</si>
  <si>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</si>
  <si>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</si>
  <si>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</si>
  <si>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</si>
  <si>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</si>
  <si>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</si>
  <si>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</si>
  <si>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</si>
  <si>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</si>
  <si>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</si>
  <si>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</si>
  <si>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</si>
  <si>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</si>
  <si>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</si>
  <si>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</si>
  <si>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</si>
  <si>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</si>
  <si>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</si>
  <si>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</si>
  <si>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</si>
  <si>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</si>
  <si>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</si>
  <si>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</si>
  <si>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</si>
  <si>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</si>
  <si>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</si>
  <si>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</si>
  <si>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</si>
  <si>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</si>
  <si>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</si>
  <si>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</si>
  <si>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</si>
  <si>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</si>
  <si>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</si>
  <si>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</si>
  <si>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</si>
  <si>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</si>
  <si>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Működési hitelek törlesztése</t>
  </si>
  <si>
    <t>32.</t>
  </si>
  <si>
    <t>Működési hitelek törlesztése (hosszú lej.)</t>
  </si>
  <si>
    <t>33.</t>
  </si>
  <si>
    <t>34.</t>
  </si>
  <si>
    <t>Finanszírozási kiadás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</si>
  <si>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</si>
  <si>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</si>
  <si>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</si>
  <si>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</si>
  <si>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</si>
  <si>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</si>
  <si>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</si>
  <si>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</si>
  <si>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</si>
  <si>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Kölcsönadó, hitelező</t>
  </si>
  <si>
    <t>Felvett összeg</t>
  </si>
  <si>
    <t>Átvétel  ideje</t>
  </si>
  <si>
    <t>Lejárat ideje</t>
  </si>
  <si>
    <t>Érintett eszköz</t>
  </si>
  <si>
    <t>Fejér Megyei Önkormányzati Hivatal
Pénzügyi keret</t>
  </si>
  <si>
    <t>Visszatérítendő kamatmentes kölcsön</t>
  </si>
  <si>
    <t>074032 Ifjúság-egészségügyi gondozás</t>
  </si>
  <si>
    <t>Helyi építési szabályzat felülvizsgálatára, Köves és József A. utcákban a villamos hálózat modernizálására</t>
  </si>
  <si>
    <t>Városkörnyérki Koordinációs Bizottság</t>
  </si>
  <si>
    <t>Zártkerti utak felújítására elnyert pályázat önerejének biztosítására</t>
  </si>
  <si>
    <t>e) Falugondnok</t>
  </si>
  <si>
    <t>Zártkerti pályázat</t>
  </si>
  <si>
    <t>K63</t>
  </si>
  <si>
    <t>Informatikai eszközök</t>
  </si>
  <si>
    <t>Kossuth utcai vízvezeték rekonstrukció</t>
  </si>
  <si>
    <t>Egyéb tárgyi eszközök beszerzése</t>
  </si>
  <si>
    <t>Ingatlanok felújítása (zártkert)</t>
  </si>
  <si>
    <t>járda felújítás</t>
  </si>
  <si>
    <t>Ingatlanok beszerzése (IKSZT tetőtér)</t>
  </si>
  <si>
    <t>óvoda udvar (MFP)</t>
  </si>
  <si>
    <t>Hivatal</t>
  </si>
  <si>
    <t>Vis maior hivatal</t>
  </si>
  <si>
    <t>Helyi piac</t>
  </si>
  <si>
    <t>Külterületi utakra</t>
  </si>
  <si>
    <t>Ingatlanok beszerzése (helyi piac)</t>
  </si>
  <si>
    <t>Egyéb szolgáltatások (biztosítás)</t>
  </si>
  <si>
    <t xml:space="preserve">Karbantartási, kisjavítási szolgáltatás </t>
  </si>
  <si>
    <t>munkabér-Iszkom</t>
  </si>
  <si>
    <t>011130 Önkormányzatok és önkormányzati hivatalok és j.ált. igazgatási tevékenysége</t>
  </si>
  <si>
    <t>107051 Szociális étkezés</t>
  </si>
  <si>
    <t xml:space="preserve">Törvény szerinti illetmények, munkabérek </t>
  </si>
  <si>
    <t>Fehérvárcsurgó</t>
  </si>
  <si>
    <t xml:space="preserve">   ingatlanok értékesítése (Kossuth u)</t>
  </si>
  <si>
    <t>Energetika TOP 3.2.1.16</t>
  </si>
  <si>
    <t>Egyéb szolgáltatások (testvértelepülés: 2.000 e Ft + áfa)</t>
  </si>
  <si>
    <t>Egyéb szolgáltatások 
Takarítás (1.152.864,- Ft)
Emeleti lakás (asztal, székek, kanapé)
Lenti konyha</t>
  </si>
  <si>
    <t>Szociális hozzájárulási adó 17,5%</t>
  </si>
  <si>
    <t>2020. évi Költségvetés Mérlege</t>
  </si>
  <si>
    <t>2020. évi BEVÉTELEK részletezése</t>
  </si>
  <si>
    <t>2020. évi KIADÁSOK részletezése</t>
  </si>
  <si>
    <t>20120 évi költségvetés FELÚJÍTÁSI, BERUHÁZÁSI kiadásai célonkénti bontásban</t>
  </si>
  <si>
    <t>011130 - Ingatlanok felújítása . Óvoda udvar</t>
  </si>
  <si>
    <t>011130 - Bölcsőde</t>
  </si>
  <si>
    <t>011130 - Hivatal tető</t>
  </si>
  <si>
    <t>1. Felújíátsok</t>
  </si>
  <si>
    <t>2. Beruházások</t>
  </si>
  <si>
    <t>045160 - zártkeri utak</t>
  </si>
  <si>
    <t>045160 - járda</t>
  </si>
  <si>
    <t>011130 - Felújítási célú előzetesen felszámított általános forgalmi adó</t>
  </si>
  <si>
    <t>045160 -  Felújítási célú előzetesen felszámított általános forgalmi adó</t>
  </si>
  <si>
    <t>011130 - Beruházási célú előzetesen felszámított általános forgalmi adó</t>
  </si>
  <si>
    <t>011130 - Helyi piac létesítése</t>
  </si>
  <si>
    <t>011130 - Tárgyi Eszköz beszerzése</t>
  </si>
  <si>
    <t>063020 - Rákóczi utcai vízhálózat</t>
  </si>
  <si>
    <t>063020 - Kossuth utcai vízvezeték</t>
  </si>
  <si>
    <t>063020 - Beruházási célú előzetesen felszámított általános forgalmi adó</t>
  </si>
  <si>
    <t xml:space="preserve"> 082091 - IKSZT tetőtér kialakítás</t>
  </si>
  <si>
    <t xml:space="preserve"> 082091 - IKSZT informatikai eszközök</t>
  </si>
  <si>
    <t xml:space="preserve"> 082091 - IKSZT egyéb tárgyi e.</t>
  </si>
  <si>
    <t>082091 - Beruházási célú előzetesen felszámított általános forgalmi adó</t>
  </si>
  <si>
    <t>Iszkaszentgyörgy Községi Önkormányzat 2020. évi előirányzat felhasználási ütemterve</t>
  </si>
  <si>
    <t>2020. évre engedélyezett létszámadatai</t>
  </si>
  <si>
    <t>Iszkaszentgyörgy Községi Önkormányzat 2020-2021-2022. évi gördülő tervezése</t>
  </si>
  <si>
    <t>Az Iszkaszentgyörgy Községi Önkormányzat adósságállománya 2019. december 31-én</t>
  </si>
  <si>
    <t>2019 . december 31. állomány</t>
  </si>
  <si>
    <t>1. melléklet a 4/2020. (III.3.) önkormányzati rendelethez</t>
  </si>
  <si>
    <t>2. melléklet a 4/2020. (III.3.) önkormányzati rendelethez</t>
  </si>
  <si>
    <t>3. melléklet a 4/2020. (III.3.) önkormányzati rendelethez</t>
  </si>
  <si>
    <t>4. melléklet a 4/2020. (III.3.) önkormányzati rendelethez</t>
  </si>
  <si>
    <t>5. melléklet a 4/2020. (III.3.) önkormányzati rendelethez</t>
  </si>
  <si>
    <t>6. melléklet a 4/2020. (III.3.) önkormányzati rendelethez</t>
  </si>
  <si>
    <t>7. melléklet a 4/2020. (III.3.) önkormányzati rendelethez</t>
  </si>
  <si>
    <t>8.  melléklet a 4/2020. (III.3.) önkormányzati rendelethez</t>
  </si>
  <si>
    <t>9.  melléklet a 4/2020. (III.3.) önkormányzati rendelethez</t>
  </si>
  <si>
    <t>10. melléklet a 4/2020. (III.3.) önkormányzati rendelethez</t>
  </si>
  <si>
    <t>11. melléklet a 4/2020. (III.3.) önkormányzati rendelethez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</si>
</sst>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3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color indexed="9"/>
      <name val="Calibri"/>
      <family val="2"/>
      <charset val="238"/>
    </font>
    <font>
      <sz val="12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3" fillId="0" borderId="0"/>
    <xf numFmtId="0" fontId="5" fillId="0" borderId="0"/>
    <xf numFmtId="0" fontId="2" fillId="0" borderId="0"/>
  </cellStyleXfs>
  <cellXfs count="411">
    <xf numFmtId="0" fontId="0" fillId="0" borderId="0" xfId="0"/>
    <xf numFmtId="0" fontId="5" fillId="0" borderId="0" xfId="1" applyFont="1" applyFill="1"/>
    <xf numFmtId="0" fontId="5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2" fontId="5" fillId="0" borderId="4" xfId="1" applyNumberFormat="1" applyFont="1" applyFill="1" applyBorder="1" applyAlignment="1">
      <alignment horizontal="right"/>
    </xf>
    <xf numFmtId="3" fontId="6" fillId="0" borderId="4" xfId="1" applyNumberFormat="1" applyFont="1" applyFill="1" applyBorder="1"/>
    <xf numFmtId="0" fontId="5" fillId="0" borderId="4" xfId="1" applyFont="1" applyFill="1" applyBorder="1"/>
    <xf numFmtId="3" fontId="8" fillId="0" borderId="4" xfId="1" applyNumberFormat="1" applyFont="1" applyFill="1" applyBorder="1"/>
    <xf numFmtId="3" fontId="5" fillId="0" borderId="4" xfId="1" applyNumberFormat="1" applyFont="1" applyFill="1" applyBorder="1"/>
    <xf numFmtId="0" fontId="5" fillId="0" borderId="4" xfId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49" fontId="6" fillId="0" borderId="4" xfId="1" applyNumberFormat="1" applyFont="1" applyFill="1" applyBorder="1" applyAlignment="1">
      <alignment horizontal="left"/>
    </xf>
    <xf numFmtId="0" fontId="8" fillId="0" borderId="4" xfId="1" applyFont="1" applyFill="1" applyBorder="1"/>
    <xf numFmtId="0" fontId="9" fillId="0" borderId="4" xfId="1" applyFont="1" applyFill="1" applyBorder="1" applyAlignment="1">
      <alignment horizontal="left"/>
    </xf>
    <xf numFmtId="49" fontId="7" fillId="0" borderId="4" xfId="1" applyNumberFormat="1" applyFont="1" applyFill="1" applyBorder="1" applyAlignment="1">
      <alignment horizontal="left"/>
    </xf>
    <xf numFmtId="3" fontId="5" fillId="0" borderId="0" xfId="1" applyNumberFormat="1" applyFont="1" applyFill="1"/>
    <xf numFmtId="3" fontId="7" fillId="0" borderId="4" xfId="1" applyNumberFormat="1" applyFont="1" applyFill="1" applyBorder="1" applyAlignment="1">
      <alignment horizontal="right"/>
    </xf>
    <xf numFmtId="0" fontId="10" fillId="0" borderId="4" xfId="1" applyFont="1" applyFill="1" applyBorder="1" applyAlignment="1">
      <alignment horizontal="left"/>
    </xf>
    <xf numFmtId="1" fontId="5" fillId="0" borderId="4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7" fillId="0" borderId="4" xfId="1" applyNumberFormat="1" applyFont="1" applyFill="1" applyBorder="1"/>
    <xf numFmtId="2" fontId="8" fillId="0" borderId="4" xfId="1" applyNumberFormat="1" applyFont="1" applyFill="1" applyBorder="1" applyAlignment="1">
      <alignment horizontal="right"/>
    </xf>
    <xf numFmtId="0" fontId="8" fillId="0" borderId="0" xfId="1" applyFont="1" applyFill="1"/>
    <xf numFmtId="3" fontId="6" fillId="0" borderId="4" xfId="1" applyNumberFormat="1" applyFont="1" applyFill="1" applyBorder="1" applyAlignment="1">
      <alignment horizontal="right"/>
    </xf>
    <xf numFmtId="0" fontId="6" fillId="0" borderId="0" xfId="1" applyFont="1" applyFill="1"/>
    <xf numFmtId="0" fontId="6" fillId="0" borderId="4" xfId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2" fillId="0" borderId="4" xfId="1" applyNumberFormat="1" applyFont="1" applyFill="1" applyBorder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49" fontId="5" fillId="0" borderId="4" xfId="1" applyNumberFormat="1" applyFont="1" applyFill="1" applyBorder="1" applyAlignment="1">
      <alignment horizontal="left"/>
    </xf>
    <xf numFmtId="3" fontId="15" fillId="0" borderId="4" xfId="1" applyNumberFormat="1" applyFont="1" applyFill="1" applyBorder="1"/>
    <xf numFmtId="0" fontId="7" fillId="0" borderId="4" xfId="1" applyFont="1" applyFill="1" applyBorder="1"/>
    <xf numFmtId="3" fontId="6" fillId="9" borderId="4" xfId="1" applyNumberFormat="1" applyFont="1" applyFill="1" applyBorder="1"/>
    <xf numFmtId="0" fontId="7" fillId="10" borderId="4" xfId="1" applyFont="1" applyFill="1" applyBorder="1" applyAlignment="1">
      <alignment horizontal="left"/>
    </xf>
    <xf numFmtId="0" fontId="8" fillId="10" borderId="4" xfId="1" applyFont="1" applyFill="1" applyBorder="1" applyAlignment="1">
      <alignment horizontal="left"/>
    </xf>
    <xf numFmtId="2" fontId="5" fillId="10" borderId="4" xfId="1" applyNumberFormat="1" applyFont="1" applyFill="1" applyBorder="1" applyAlignment="1">
      <alignment horizontal="right"/>
    </xf>
    <xf numFmtId="3" fontId="6" fillId="10" borderId="4" xfId="1" applyNumberFormat="1" applyFont="1" applyFill="1" applyBorder="1"/>
    <xf numFmtId="3" fontId="7" fillId="10" borderId="4" xfId="1" applyNumberFormat="1" applyFont="1" applyFill="1" applyBorder="1" applyAlignment="1">
      <alignment horizontal="right"/>
    </xf>
    <xf numFmtId="3" fontId="5" fillId="10" borderId="4" xfId="1" applyNumberFormat="1" applyFont="1" applyFill="1" applyBorder="1" applyAlignment="1">
      <alignment horizontal="right"/>
    </xf>
    <xf numFmtId="2" fontId="8" fillId="10" borderId="4" xfId="1" applyNumberFormat="1" applyFont="1" applyFill="1" applyBorder="1" applyAlignment="1">
      <alignment horizontal="right"/>
    </xf>
    <xf numFmtId="0" fontId="7" fillId="11" borderId="4" xfId="1" applyFont="1" applyFill="1" applyBorder="1" applyAlignment="1">
      <alignment horizontal="left"/>
    </xf>
    <xf numFmtId="0" fontId="7" fillId="12" borderId="4" xfId="1" applyFont="1" applyFill="1" applyBorder="1" applyAlignment="1">
      <alignment horizontal="left"/>
    </xf>
    <xf numFmtId="2" fontId="5" fillId="12" borderId="4" xfId="1" applyNumberFormat="1" applyFont="1" applyFill="1" applyBorder="1" applyAlignment="1">
      <alignment horizontal="right"/>
    </xf>
    <xf numFmtId="3" fontId="6" fillId="12" borderId="4" xfId="1" applyNumberFormat="1" applyFont="1" applyFill="1" applyBorder="1"/>
    <xf numFmtId="3" fontId="7" fillId="12" borderId="4" xfId="1" applyNumberFormat="1" applyFont="1" applyFill="1" applyBorder="1" applyAlignment="1">
      <alignment horizontal="right"/>
    </xf>
    <xf numFmtId="3" fontId="5" fillId="12" borderId="4" xfId="1" applyNumberFormat="1" applyFont="1" applyFill="1" applyBorder="1" applyAlignment="1">
      <alignment horizontal="right"/>
    </xf>
    <xf numFmtId="0" fontId="5" fillId="11" borderId="4" xfId="1" applyFont="1" applyFill="1" applyBorder="1" applyAlignment="1">
      <alignment horizontal="left"/>
    </xf>
    <xf numFmtId="2" fontId="5" fillId="11" borderId="4" xfId="1" applyNumberFormat="1" applyFont="1" applyFill="1" applyBorder="1" applyAlignment="1">
      <alignment horizontal="right"/>
    </xf>
    <xf numFmtId="3" fontId="6" fillId="11" borderId="4" xfId="1" applyNumberFormat="1" applyFont="1" applyFill="1" applyBorder="1"/>
    <xf numFmtId="3" fontId="5" fillId="11" borderId="4" xfId="1" applyNumberFormat="1" applyFont="1" applyFill="1" applyBorder="1" applyAlignment="1">
      <alignment horizontal="right"/>
    </xf>
    <xf numFmtId="0" fontId="6" fillId="11" borderId="4" xfId="1" applyFont="1" applyFill="1" applyBorder="1" applyAlignment="1">
      <alignment horizontal="left"/>
    </xf>
    <xf numFmtId="3" fontId="6" fillId="11" borderId="4" xfId="1" applyNumberFormat="1" applyFont="1" applyFill="1" applyBorder="1" applyAlignment="1">
      <alignment horizontal="right"/>
    </xf>
    <xf numFmtId="0" fontId="8" fillId="11" borderId="4" xfId="1" applyFont="1" applyFill="1" applyBorder="1" applyAlignment="1">
      <alignment horizontal="left"/>
    </xf>
    <xf numFmtId="1" fontId="5" fillId="11" borderId="4" xfId="1" applyNumberFormat="1" applyFont="1" applyFill="1" applyBorder="1" applyAlignment="1">
      <alignment horizontal="right"/>
    </xf>
    <xf numFmtId="2" fontId="7" fillId="11" borderId="4" xfId="1" applyNumberFormat="1" applyFont="1" applyFill="1" applyBorder="1" applyAlignment="1">
      <alignment horizontal="right"/>
    </xf>
    <xf numFmtId="3" fontId="7" fillId="11" borderId="4" xfId="1" applyNumberFormat="1" applyFont="1" applyFill="1" applyBorder="1" applyAlignment="1">
      <alignment horizontal="right"/>
    </xf>
    <xf numFmtId="0" fontId="7" fillId="13" borderId="4" xfId="1" applyFont="1" applyFill="1" applyBorder="1" applyAlignment="1">
      <alignment horizontal="left"/>
    </xf>
    <xf numFmtId="0" fontId="9" fillId="13" borderId="4" xfId="1" applyFont="1" applyFill="1" applyBorder="1" applyAlignment="1">
      <alignment horizontal="left"/>
    </xf>
    <xf numFmtId="3" fontId="6" fillId="13" borderId="4" xfId="1" applyNumberFormat="1" applyFont="1" applyFill="1" applyBorder="1"/>
    <xf numFmtId="3" fontId="5" fillId="13" borderId="4" xfId="1" applyNumberFormat="1" applyFont="1" applyFill="1" applyBorder="1" applyAlignment="1">
      <alignment horizontal="right"/>
    </xf>
    <xf numFmtId="49" fontId="7" fillId="9" borderId="4" xfId="1" applyNumberFormat="1" applyFont="1" applyFill="1" applyBorder="1" applyAlignment="1">
      <alignment horizontal="left"/>
    </xf>
    <xf numFmtId="0" fontId="7" fillId="9" borderId="4" xfId="1" applyFont="1" applyFill="1" applyBorder="1" applyAlignment="1">
      <alignment horizontal="left"/>
    </xf>
    <xf numFmtId="0" fontId="8" fillId="9" borderId="4" xfId="1" applyFont="1" applyFill="1" applyBorder="1" applyAlignment="1">
      <alignment horizontal="left"/>
    </xf>
    <xf numFmtId="0" fontId="5" fillId="9" borderId="4" xfId="1" applyFont="1" applyFill="1" applyBorder="1" applyAlignment="1">
      <alignment horizontal="left"/>
    </xf>
    <xf numFmtId="3" fontId="5" fillId="9" borderId="4" xfId="1" applyNumberFormat="1" applyFont="1" applyFill="1" applyBorder="1"/>
    <xf numFmtId="0" fontId="6" fillId="9" borderId="4" xfId="1" applyFont="1" applyFill="1" applyBorder="1" applyAlignment="1">
      <alignment horizontal="left"/>
    </xf>
    <xf numFmtId="3" fontId="6" fillId="9" borderId="4" xfId="1" applyNumberFormat="1" applyFont="1" applyFill="1" applyBorder="1" applyAlignment="1">
      <alignment horizontal="right"/>
    </xf>
    <xf numFmtId="3" fontId="5" fillId="9" borderId="4" xfId="1" applyNumberFormat="1" applyFont="1" applyFill="1" applyBorder="1" applyAlignment="1">
      <alignment horizontal="right"/>
    </xf>
    <xf numFmtId="49" fontId="7" fillId="14" borderId="4" xfId="1" applyNumberFormat="1" applyFont="1" applyFill="1" applyBorder="1" applyAlignment="1">
      <alignment horizontal="left"/>
    </xf>
    <xf numFmtId="0" fontId="5" fillId="14" borderId="4" xfId="1" applyFont="1" applyFill="1" applyBorder="1"/>
    <xf numFmtId="0" fontId="8" fillId="14" borderId="4" xfId="1" applyFont="1" applyFill="1" applyBorder="1" applyAlignment="1">
      <alignment horizontal="left"/>
    </xf>
    <xf numFmtId="0" fontId="5" fillId="14" borderId="4" xfId="1" applyFont="1" applyFill="1" applyBorder="1" applyAlignment="1">
      <alignment horizontal="left"/>
    </xf>
    <xf numFmtId="3" fontId="5" fillId="14" borderId="4" xfId="1" applyNumberFormat="1" applyFont="1" applyFill="1" applyBorder="1"/>
    <xf numFmtId="3" fontId="6" fillId="14" borderId="4" xfId="1" applyNumberFormat="1" applyFont="1" applyFill="1" applyBorder="1"/>
    <xf numFmtId="0" fontId="7" fillId="14" borderId="4" xfId="1" applyFont="1" applyFill="1" applyBorder="1" applyAlignment="1">
      <alignment horizontal="left"/>
    </xf>
    <xf numFmtId="3" fontId="5" fillId="14" borderId="4" xfId="1" applyNumberFormat="1" applyFont="1" applyFill="1" applyBorder="1" applyAlignment="1">
      <alignment horizontal="right"/>
    </xf>
    <xf numFmtId="49" fontId="7" fillId="15" borderId="4" xfId="1" applyNumberFormat="1" applyFont="1" applyFill="1" applyBorder="1" applyAlignment="1">
      <alignment horizontal="left"/>
    </xf>
    <xf numFmtId="0" fontId="7" fillId="15" borderId="4" xfId="1" applyFont="1" applyFill="1" applyBorder="1" applyAlignment="1">
      <alignment horizontal="left"/>
    </xf>
    <xf numFmtId="0" fontId="8" fillId="15" borderId="4" xfId="1" applyFont="1" applyFill="1" applyBorder="1" applyAlignment="1">
      <alignment horizontal="left"/>
    </xf>
    <xf numFmtId="0" fontId="5" fillId="15" borderId="4" xfId="1" applyFont="1" applyFill="1" applyBorder="1" applyAlignment="1">
      <alignment horizontal="left"/>
    </xf>
    <xf numFmtId="3" fontId="5" fillId="15" borderId="4" xfId="1" applyNumberFormat="1" applyFont="1" applyFill="1" applyBorder="1"/>
    <xf numFmtId="3" fontId="6" fillId="15" borderId="4" xfId="1" applyNumberFormat="1" applyFont="1" applyFill="1" applyBorder="1"/>
    <xf numFmtId="0" fontId="12" fillId="2" borderId="4" xfId="1" applyFont="1" applyFill="1" applyBorder="1" applyAlignment="1">
      <alignment horizontal="left"/>
    </xf>
    <xf numFmtId="0" fontId="6" fillId="16" borderId="4" xfId="1" applyFont="1" applyFill="1" applyBorder="1" applyAlignment="1">
      <alignment horizontal="left"/>
    </xf>
    <xf numFmtId="3" fontId="6" fillId="16" borderId="4" xfId="1" applyNumberFormat="1" applyFont="1" applyFill="1" applyBorder="1" applyAlignment="1">
      <alignment horizontal="right"/>
    </xf>
    <xf numFmtId="3" fontId="6" fillId="16" borderId="4" xfId="1" applyNumberFormat="1" applyFont="1" applyFill="1" applyBorder="1"/>
    <xf numFmtId="2" fontId="12" fillId="13" borderId="4" xfId="1" applyNumberFormat="1" applyFont="1" applyFill="1" applyBorder="1" applyAlignment="1">
      <alignment horizontal="right"/>
    </xf>
    <xf numFmtId="49" fontId="12" fillId="2" borderId="4" xfId="1" applyNumberFormat="1" applyFont="1" applyFill="1" applyBorder="1" applyAlignment="1">
      <alignment horizontal="left"/>
    </xf>
    <xf numFmtId="2" fontId="12" fillId="2" borderId="4" xfId="1" applyNumberFormat="1" applyFont="1" applyFill="1" applyBorder="1" applyAlignment="1">
      <alignment horizontal="right"/>
    </xf>
    <xf numFmtId="3" fontId="12" fillId="2" borderId="4" xfId="1" applyNumberFormat="1" applyFont="1" applyFill="1" applyBorder="1"/>
    <xf numFmtId="3" fontId="12" fillId="2" borderId="4" xfId="1" applyNumberFormat="1" applyFont="1" applyFill="1" applyBorder="1" applyAlignment="1">
      <alignment horizontal="right"/>
    </xf>
    <xf numFmtId="0" fontId="18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left"/>
    </xf>
    <xf numFmtId="0" fontId="17" fillId="2" borderId="4" xfId="1" applyFont="1" applyFill="1" applyBorder="1" applyAlignment="1">
      <alignment horizontal="left"/>
    </xf>
    <xf numFmtId="3" fontId="17" fillId="2" borderId="4" xfId="1" applyNumberFormat="1" applyFont="1" applyFill="1" applyBorder="1" applyAlignment="1">
      <alignment horizontal="right"/>
    </xf>
    <xf numFmtId="1" fontId="16" fillId="2" borderId="4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wrapText="1"/>
    </xf>
    <xf numFmtId="0" fontId="5" fillId="0" borderId="0" xfId="1" applyFont="1"/>
    <xf numFmtId="0" fontId="5" fillId="0" borderId="4" xfId="1" applyFont="1" applyBorder="1"/>
    <xf numFmtId="0" fontId="6" fillId="0" borderId="4" xfId="1" applyFont="1" applyBorder="1" applyAlignment="1"/>
    <xf numFmtId="3" fontId="5" fillId="0" borderId="0" xfId="1" applyNumberFormat="1" applyFont="1"/>
    <xf numFmtId="3" fontId="6" fillId="0" borderId="4" xfId="1" applyNumberFormat="1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left"/>
    </xf>
    <xf numFmtId="0" fontId="5" fillId="0" borderId="4" xfId="1" applyFont="1" applyBorder="1" applyAlignment="1">
      <alignment horizontal="left"/>
    </xf>
    <xf numFmtId="0" fontId="6" fillId="0" borderId="4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 wrapText="1"/>
    </xf>
    <xf numFmtId="0" fontId="5" fillId="0" borderId="0" xfId="1" applyFont="1" applyFill="1" applyBorder="1" applyAlignment="1"/>
    <xf numFmtId="0" fontId="5" fillId="0" borderId="4" xfId="1" applyFont="1" applyFill="1" applyBorder="1" applyAlignment="1">
      <alignment wrapText="1"/>
    </xf>
    <xf numFmtId="0" fontId="6" fillId="0" borderId="8" xfId="1" applyFont="1" applyFill="1" applyBorder="1"/>
    <xf numFmtId="0" fontId="6" fillId="0" borderId="0" xfId="1" applyFont="1" applyAlignment="1">
      <alignment horizontal="left" wrapText="1"/>
    </xf>
    <xf numFmtId="3" fontId="6" fillId="0" borderId="8" xfId="1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3" fontId="8" fillId="0" borderId="0" xfId="1" applyNumberFormat="1" applyFont="1" applyFill="1" applyBorder="1"/>
    <xf numFmtId="164" fontId="5" fillId="0" borderId="4" xfId="1" applyNumberFormat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left" wrapText="1"/>
    </xf>
    <xf numFmtId="164" fontId="6" fillId="0" borderId="4" xfId="1" applyNumberFormat="1" applyFont="1" applyFill="1" applyBorder="1" applyAlignment="1">
      <alignment horizontal="left" wrapText="1"/>
    </xf>
    <xf numFmtId="1" fontId="5" fillId="0" borderId="4" xfId="1" applyNumberFormat="1" applyFont="1" applyFill="1" applyBorder="1" applyAlignment="1">
      <alignment horizontal="right" wrapText="1"/>
    </xf>
    <xf numFmtId="0" fontId="5" fillId="0" borderId="3" xfId="1" applyFont="1" applyBorder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3" fontId="5" fillId="0" borderId="4" xfId="1" applyNumberFormat="1" applyFont="1" applyFill="1" applyBorder="1" applyAlignment="1">
      <alignment horizontal="right" wrapText="1"/>
    </xf>
    <xf numFmtId="0" fontId="8" fillId="0" borderId="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0" xfId="0" applyFont="1" applyAlignment="1">
      <alignment wrapText="1"/>
    </xf>
    <xf numFmtId="3" fontId="11" fillId="0" borderId="4" xfId="0" applyNumberFormat="1" applyFont="1" applyFill="1" applyBorder="1"/>
    <xf numFmtId="0" fontId="15" fillId="0" borderId="4" xfId="1" applyFont="1" applyFill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0" fontId="6" fillId="2" borderId="4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left"/>
    </xf>
    <xf numFmtId="3" fontId="7" fillId="2" borderId="4" xfId="1" applyNumberFormat="1" applyFont="1" applyFill="1" applyBorder="1" applyAlignment="1">
      <alignment horizontal="right"/>
    </xf>
    <xf numFmtId="0" fontId="5" fillId="2" borderId="4" xfId="1" applyFont="1" applyFill="1" applyBorder="1" applyAlignment="1">
      <alignment horizontal="left"/>
    </xf>
    <xf numFmtId="0" fontId="5" fillId="2" borderId="4" xfId="1" applyFont="1" applyFill="1" applyBorder="1"/>
    <xf numFmtId="3" fontId="6" fillId="2" borderId="4" xfId="1" applyNumberFormat="1" applyFont="1" applyFill="1" applyBorder="1"/>
    <xf numFmtId="0" fontId="5" fillId="0" borderId="4" xfId="0" applyFont="1" applyBorder="1"/>
    <xf numFmtId="0" fontId="5" fillId="0" borderId="0" xfId="0" applyFont="1"/>
    <xf numFmtId="0" fontId="5" fillId="0" borderId="0" xfId="9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0" xfId="0" applyFont="1"/>
    <xf numFmtId="0" fontId="6" fillId="17" borderId="4" xfId="0" applyFont="1" applyFill="1" applyBorder="1"/>
    <xf numFmtId="3" fontId="6" fillId="17" borderId="4" xfId="0" applyNumberFormat="1" applyFont="1" applyFill="1" applyBorder="1"/>
    <xf numFmtId="0" fontId="5" fillId="0" borderId="0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justify"/>
    </xf>
    <xf numFmtId="0" fontId="6" fillId="0" borderId="0" xfId="0" applyFont="1" applyBorder="1"/>
    <xf numFmtId="0" fontId="5" fillId="0" borderId="4" xfId="0" applyFont="1" applyBorder="1" applyAlignment="1">
      <alignment horizontal="justify"/>
    </xf>
    <xf numFmtId="0" fontId="6" fillId="0" borderId="3" xfId="0" applyFont="1" applyBorder="1"/>
    <xf numFmtId="0" fontId="10" fillId="0" borderId="4" xfId="0" applyFont="1" applyBorder="1"/>
    <xf numFmtId="0" fontId="20" fillId="0" borderId="4" xfId="0" applyFont="1" applyBorder="1"/>
    <xf numFmtId="0" fontId="20" fillId="0" borderId="4" xfId="0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/>
    </xf>
    <xf numFmtId="3" fontId="10" fillId="0" borderId="4" xfId="0" applyNumberFormat="1" applyFont="1" applyBorder="1"/>
    <xf numFmtId="0" fontId="20" fillId="0" borderId="4" xfId="0" applyFont="1" applyBorder="1" applyAlignment="1">
      <alignment horizontal="left"/>
    </xf>
    <xf numFmtId="0" fontId="4" fillId="0" borderId="0" xfId="0" applyFont="1"/>
    <xf numFmtId="3" fontId="10" fillId="0" borderId="4" xfId="0" applyNumberFormat="1" applyFont="1" applyFill="1" applyBorder="1" applyAlignment="1">
      <alignment horizontal="right"/>
    </xf>
    <xf numFmtId="3" fontId="21" fillId="0" borderId="4" xfId="0" applyNumberFormat="1" applyFont="1" applyBorder="1"/>
    <xf numFmtId="0" fontId="4" fillId="0" borderId="4" xfId="0" applyFont="1" applyBorder="1"/>
    <xf numFmtId="0" fontId="22" fillId="0" borderId="4" xfId="0" applyFont="1" applyFill="1" applyBorder="1" applyAlignment="1">
      <alignment horizontal="left"/>
    </xf>
    <xf numFmtId="3" fontId="22" fillId="0" borderId="4" xfId="0" applyNumberFormat="1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shrinkToFit="1"/>
    </xf>
    <xf numFmtId="3" fontId="0" fillId="0" borderId="0" xfId="0" applyNumberFormat="1" applyAlignment="1">
      <alignment shrinkToFit="1"/>
    </xf>
    <xf numFmtId="3" fontId="24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4" fillId="0" borderId="0" xfId="1" applyFont="1" applyBorder="1" applyAlignment="1">
      <alignment horizontal="right"/>
    </xf>
    <xf numFmtId="0" fontId="5" fillId="0" borderId="0" xfId="9" applyFont="1"/>
    <xf numFmtId="0" fontId="6" fillId="0" borderId="4" xfId="9" applyFont="1" applyBorder="1" applyAlignment="1">
      <alignment horizontal="left"/>
    </xf>
    <xf numFmtId="3" fontId="6" fillId="0" borderId="4" xfId="9" applyNumberFormat="1" applyFont="1" applyBorder="1" applyAlignment="1">
      <alignment horizontal="center"/>
    </xf>
    <xf numFmtId="3" fontId="23" fillId="0" borderId="4" xfId="9" applyNumberFormat="1" applyFont="1" applyBorder="1" applyAlignment="1">
      <alignment horizontal="right"/>
    </xf>
    <xf numFmtId="3" fontId="5" fillId="0" borderId="0" xfId="9" applyNumberFormat="1" applyFont="1"/>
    <xf numFmtId="0" fontId="24" fillId="17" borderId="4" xfId="9" applyFont="1" applyFill="1" applyBorder="1" applyAlignment="1">
      <alignment horizontal="justify"/>
    </xf>
    <xf numFmtId="3" fontId="24" fillId="17" borderId="4" xfId="9" applyNumberFormat="1" applyFont="1" applyFill="1" applyBorder="1" applyAlignment="1">
      <alignment horizontal="right"/>
    </xf>
    <xf numFmtId="0" fontId="5" fillId="0" borderId="0" xfId="9"/>
    <xf numFmtId="3" fontId="5" fillId="0" borderId="4" xfId="1" applyNumberFormat="1" applyFont="1" applyBorder="1"/>
    <xf numFmtId="3" fontId="24" fillId="17" borderId="5" xfId="9" applyNumberFormat="1" applyFont="1" applyFill="1" applyBorder="1" applyAlignment="1">
      <alignment horizontal="right"/>
    </xf>
    <xf numFmtId="0" fontId="23" fillId="0" borderId="0" xfId="9" applyFont="1"/>
    <xf numFmtId="0" fontId="24" fillId="0" borderId="4" xfId="9" applyFont="1" applyBorder="1" applyAlignment="1">
      <alignment horizontal="justify"/>
    </xf>
    <xf numFmtId="3" fontId="24" fillId="0" borderId="4" xfId="9" applyNumberFormat="1" applyFont="1" applyBorder="1" applyAlignment="1">
      <alignment horizontal="right"/>
    </xf>
    <xf numFmtId="0" fontId="2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4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26" fillId="0" borderId="4" xfId="0" applyNumberFormat="1" applyFont="1" applyBorder="1"/>
    <xf numFmtId="3" fontId="25" fillId="0" borderId="4" xfId="0" applyNumberFormat="1" applyFont="1" applyBorder="1"/>
    <xf numFmtId="0" fontId="25" fillId="0" borderId="4" xfId="0" applyFont="1" applyFill="1" applyBorder="1" applyAlignment="1">
      <alignment horizontal="center"/>
    </xf>
    <xf numFmtId="3" fontId="0" fillId="0" borderId="4" xfId="0" applyNumberFormat="1" applyBorder="1"/>
    <xf numFmtId="0" fontId="4" fillId="0" borderId="4" xfId="0" applyFont="1" applyFill="1" applyBorder="1"/>
    <xf numFmtId="3" fontId="25" fillId="0" borderId="0" xfId="0" applyNumberFormat="1" applyFont="1"/>
    <xf numFmtId="0" fontId="2" fillId="0" borderId="0" xfId="10"/>
    <xf numFmtId="3" fontId="19" fillId="0" borderId="0" xfId="10" applyNumberFormat="1" applyFont="1" applyBorder="1"/>
    <xf numFmtId="3" fontId="2" fillId="0" borderId="0" xfId="10" applyNumberFormat="1"/>
    <xf numFmtId="3" fontId="19" fillId="0" borderId="0" xfId="10" applyNumberFormat="1" applyFont="1" applyFill="1" applyBorder="1"/>
    <xf numFmtId="0" fontId="2" fillId="0" borderId="0" xfId="10" applyAlignment="1">
      <alignment horizontal="center" vertical="center"/>
    </xf>
    <xf numFmtId="0" fontId="2" fillId="0" borderId="0" xfId="10" applyAlignment="1">
      <alignment horizontal="center"/>
    </xf>
    <xf numFmtId="0" fontId="19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center" vertical="center"/>
    </xf>
    <xf numFmtId="0" fontId="31" fillId="0" borderId="4" xfId="10" applyFont="1" applyBorder="1" applyAlignment="1">
      <alignment vertical="center"/>
    </xf>
    <xf numFmtId="0" fontId="31" fillId="0" borderId="4" xfId="10" applyFont="1" applyFill="1" applyBorder="1" applyAlignment="1">
      <alignment vertical="center"/>
    </xf>
    <xf numFmtId="0" fontId="32" fillId="0" borderId="4" xfId="10" applyFont="1" applyBorder="1" applyAlignment="1">
      <alignment vertical="center"/>
    </xf>
    <xf numFmtId="0" fontId="2" fillId="0" borderId="0" xfId="10" applyFont="1"/>
    <xf numFmtId="0" fontId="19" fillId="0" borderId="0" xfId="10" applyFont="1"/>
    <xf numFmtId="0" fontId="32" fillId="0" borderId="0" xfId="10" applyFont="1" applyBorder="1" applyAlignment="1">
      <alignment wrapText="1"/>
    </xf>
    <xf numFmtId="0" fontId="32" fillId="0" borderId="0" xfId="10" applyFont="1" applyBorder="1" applyAlignment="1">
      <alignment vertical="center"/>
    </xf>
    <xf numFmtId="0" fontId="32" fillId="0" borderId="0" xfId="10" applyFont="1" applyBorder="1" applyAlignment="1">
      <alignment horizontal="center"/>
    </xf>
    <xf numFmtId="0" fontId="32" fillId="0" borderId="0" xfId="10" applyFont="1"/>
    <xf numFmtId="0" fontId="30" fillId="0" borderId="14" xfId="0" applyFont="1" applyBorder="1"/>
    <xf numFmtId="0" fontId="30" fillId="0" borderId="15" xfId="0" applyFont="1" applyBorder="1"/>
    <xf numFmtId="0" fontId="30" fillId="0" borderId="17" xfId="0" applyFont="1" applyBorder="1"/>
    <xf numFmtId="0" fontId="30" fillId="0" borderId="5" xfId="0" applyFont="1" applyBorder="1"/>
    <xf numFmtId="0" fontId="29" fillId="0" borderId="5" xfId="0" applyFont="1" applyBorder="1"/>
    <xf numFmtId="0" fontId="29" fillId="0" borderId="17" xfId="0" applyFont="1" applyBorder="1"/>
    <xf numFmtId="0" fontId="30" fillId="0" borderId="22" xfId="0" applyFont="1" applyBorder="1"/>
    <xf numFmtId="0" fontId="29" fillId="0" borderId="23" xfId="0" applyFont="1" applyBorder="1"/>
    <xf numFmtId="0" fontId="11" fillId="0" borderId="0" xfId="0" applyFont="1"/>
    <xf numFmtId="3" fontId="11" fillId="0" borderId="0" xfId="0" applyNumberFormat="1" applyFont="1"/>
    <xf numFmtId="0" fontId="23" fillId="0" borderId="4" xfId="9" applyFont="1" applyBorder="1" applyAlignment="1">
      <alignment horizontal="justify"/>
    </xf>
    <xf numFmtId="3" fontId="30" fillId="0" borderId="4" xfId="10" applyNumberFormat="1" applyFont="1" applyBorder="1"/>
    <xf numFmtId="0" fontId="2" fillId="0" borderId="4" xfId="10" applyBorder="1"/>
    <xf numFmtId="0" fontId="30" fillId="0" borderId="4" xfId="10" applyFont="1" applyBorder="1"/>
    <xf numFmtId="3" fontId="19" fillId="18" borderId="4" xfId="10" applyNumberFormat="1" applyFont="1" applyFill="1" applyBorder="1"/>
    <xf numFmtId="0" fontId="29" fillId="0" borderId="14" xfId="10" applyFont="1" applyBorder="1" applyAlignment="1">
      <alignment horizontal="center"/>
    </xf>
    <xf numFmtId="0" fontId="29" fillId="0" borderId="37" xfId="10" applyFont="1" applyBorder="1"/>
    <xf numFmtId="0" fontId="29" fillId="0" borderId="19" xfId="10" applyFont="1" applyBorder="1"/>
    <xf numFmtId="0" fontId="2" fillId="0" borderId="17" xfId="10" applyBorder="1"/>
    <xf numFmtId="3" fontId="19" fillId="0" borderId="21" xfId="10" applyNumberFormat="1" applyFont="1" applyBorder="1"/>
    <xf numFmtId="0" fontId="19" fillId="18" borderId="17" xfId="10" applyFont="1" applyFill="1" applyBorder="1" applyAlignment="1">
      <alignment horizontal="center"/>
    </xf>
    <xf numFmtId="3" fontId="19" fillId="18" borderId="21" xfId="10" applyNumberFormat="1" applyFont="1" applyFill="1" applyBorder="1"/>
    <xf numFmtId="0" fontId="29" fillId="0" borderId="17" xfId="10" applyFont="1" applyBorder="1" applyAlignment="1">
      <alignment horizontal="center"/>
    </xf>
    <xf numFmtId="0" fontId="2" fillId="0" borderId="21" xfId="10" applyBorder="1"/>
    <xf numFmtId="3" fontId="19" fillId="0" borderId="21" xfId="10" applyNumberFormat="1" applyFont="1" applyBorder="1" applyAlignment="1">
      <alignment vertical="center"/>
    </xf>
    <xf numFmtId="0" fontId="19" fillId="18" borderId="22" xfId="10" applyFont="1" applyFill="1" applyBorder="1" applyAlignment="1">
      <alignment horizontal="center"/>
    </xf>
    <xf numFmtId="3" fontId="19" fillId="18" borderId="38" xfId="10" applyNumberFormat="1" applyFont="1" applyFill="1" applyBorder="1"/>
    <xf numFmtId="3" fontId="19" fillId="18" borderId="25" xfId="10" applyNumberFormat="1" applyFont="1" applyFill="1" applyBorder="1"/>
    <xf numFmtId="3" fontId="29" fillId="0" borderId="11" xfId="0" applyNumberFormat="1" applyFont="1" applyBorder="1" applyAlignment="1">
      <alignment horizontal="center" vertical="center" wrapText="1"/>
    </xf>
    <xf numFmtId="3" fontId="29" fillId="0" borderId="18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3" fontId="30" fillId="0" borderId="12" xfId="0" applyNumberFormat="1" applyFont="1" applyBorder="1"/>
    <xf numFmtId="3" fontId="30" fillId="0" borderId="20" xfId="0" applyNumberFormat="1" applyFont="1" applyBorder="1"/>
    <xf numFmtId="3" fontId="30" fillId="0" borderId="21" xfId="0" applyNumberFormat="1" applyFont="1" applyBorder="1"/>
    <xf numFmtId="3" fontId="29" fillId="0" borderId="12" xfId="0" applyNumberFormat="1" applyFont="1" applyBorder="1"/>
    <xf numFmtId="3" fontId="29" fillId="0" borderId="20" xfId="0" applyNumberFormat="1" applyFont="1" applyBorder="1"/>
    <xf numFmtId="3" fontId="29" fillId="0" borderId="21" xfId="0" applyNumberFormat="1" applyFont="1" applyBorder="1"/>
    <xf numFmtId="3" fontId="29" fillId="0" borderId="13" xfId="0" applyNumberFormat="1" applyFont="1" applyBorder="1"/>
    <xf numFmtId="3" fontId="29" fillId="0" borderId="24" xfId="0" applyNumberFormat="1" applyFont="1" applyBorder="1"/>
    <xf numFmtId="3" fontId="29" fillId="0" borderId="25" xfId="0" applyNumberFormat="1" applyFont="1" applyBorder="1"/>
    <xf numFmtId="1" fontId="29" fillId="0" borderId="16" xfId="0" applyNumberFormat="1" applyFont="1" applyBorder="1" applyAlignment="1">
      <alignment horizontal="center"/>
    </xf>
    <xf numFmtId="0" fontId="34" fillId="0" borderId="17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3" fontId="34" fillId="0" borderId="4" xfId="0" applyNumberFormat="1" applyFont="1" applyBorder="1" applyAlignment="1">
      <alignment horizontal="center" vertical="center" wrapText="1"/>
    </xf>
    <xf numFmtId="14" fontId="34" fillId="0" borderId="4" xfId="0" applyNumberFormat="1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3" fontId="10" fillId="0" borderId="4" xfId="0" applyNumberFormat="1" applyFont="1" applyFill="1" applyBorder="1"/>
    <xf numFmtId="3" fontId="10" fillId="0" borderId="0" xfId="0" applyNumberFormat="1" applyFont="1" applyFill="1"/>
    <xf numFmtId="3" fontId="21" fillId="0" borderId="4" xfId="0" applyNumberFormat="1" applyFont="1" applyFill="1" applyBorder="1"/>
    <xf numFmtId="49" fontId="5" fillId="0" borderId="0" xfId="1" applyNumberFormat="1" applyFont="1" applyFill="1"/>
    <xf numFmtId="49" fontId="7" fillId="19" borderId="4" xfId="1" applyNumberFormat="1" applyFont="1" applyFill="1" applyBorder="1" applyAlignment="1">
      <alignment horizontal="left"/>
    </xf>
    <xf numFmtId="0" fontId="7" fillId="19" borderId="4" xfId="1" applyFont="1" applyFill="1" applyBorder="1" applyAlignment="1">
      <alignment horizontal="left"/>
    </xf>
    <xf numFmtId="0" fontId="8" fillId="19" borderId="4" xfId="1" applyFont="1" applyFill="1" applyBorder="1" applyAlignment="1">
      <alignment horizontal="left"/>
    </xf>
    <xf numFmtId="0" fontId="5" fillId="19" borderId="4" xfId="1" applyFont="1" applyFill="1" applyBorder="1" applyAlignment="1">
      <alignment horizontal="left"/>
    </xf>
    <xf numFmtId="3" fontId="5" fillId="19" borderId="4" xfId="1" applyNumberFormat="1" applyFont="1" applyFill="1" applyBorder="1"/>
    <xf numFmtId="3" fontId="6" fillId="19" borderId="4" xfId="1" applyNumberFormat="1" applyFont="1" applyFill="1" applyBorder="1"/>
    <xf numFmtId="49" fontId="12" fillId="19" borderId="4" xfId="1" applyNumberFormat="1" applyFont="1" applyFill="1" applyBorder="1" applyAlignment="1">
      <alignment horizontal="left"/>
    </xf>
    <xf numFmtId="0" fontId="16" fillId="19" borderId="4" xfId="1" applyFont="1" applyFill="1" applyBorder="1" applyAlignment="1">
      <alignment horizontal="left"/>
    </xf>
    <xf numFmtId="1" fontId="16" fillId="19" borderId="4" xfId="1" applyNumberFormat="1" applyFont="1" applyFill="1" applyBorder="1" applyAlignment="1">
      <alignment horizontal="right"/>
    </xf>
    <xf numFmtId="3" fontId="12" fillId="19" borderId="4" xfId="1" applyNumberFormat="1" applyFont="1" applyFill="1" applyBorder="1"/>
    <xf numFmtId="3" fontId="5" fillId="19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right"/>
    </xf>
    <xf numFmtId="3" fontId="35" fillId="0" borderId="4" xfId="1" applyNumberFormat="1" applyFont="1" applyFill="1" applyBorder="1"/>
    <xf numFmtId="0" fontId="36" fillId="0" borderId="4" xfId="1" applyFont="1" applyFill="1" applyBorder="1" applyAlignment="1">
      <alignment horizontal="left"/>
    </xf>
    <xf numFmtId="164" fontId="15" fillId="0" borderId="4" xfId="1" applyNumberFormat="1" applyFont="1" applyFill="1" applyBorder="1" applyAlignment="1">
      <alignment horizontal="left" wrapText="1"/>
    </xf>
    <xf numFmtId="3" fontId="15" fillId="0" borderId="4" xfId="1" applyNumberFormat="1" applyFont="1" applyFill="1" applyBorder="1" applyAlignment="1">
      <alignment horizontal="right" wrapText="1"/>
    </xf>
    <xf numFmtId="0" fontId="15" fillId="0" borderId="0" xfId="1" applyFont="1"/>
    <xf numFmtId="164" fontId="36" fillId="0" borderId="4" xfId="1" applyNumberFormat="1" applyFont="1" applyFill="1" applyBorder="1" applyAlignment="1">
      <alignment horizontal="left" wrapText="1"/>
    </xf>
    <xf numFmtId="3" fontId="36" fillId="0" borderId="4" xfId="1" applyNumberFormat="1" applyFont="1" applyFill="1" applyBorder="1" applyAlignment="1">
      <alignment horizontal="right"/>
    </xf>
    <xf numFmtId="0" fontId="36" fillId="0" borderId="0" xfId="1" applyFont="1"/>
    <xf numFmtId="3" fontId="8" fillId="19" borderId="4" xfId="1" applyNumberFormat="1" applyFont="1" applyFill="1" applyBorder="1"/>
    <xf numFmtId="3" fontId="6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 wrapText="1"/>
    </xf>
    <xf numFmtId="3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Border="1"/>
    <xf numFmtId="3" fontId="5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/>
    <xf numFmtId="3" fontId="6" fillId="0" borderId="0" xfId="1" applyNumberFormat="1" applyFont="1" applyFill="1"/>
    <xf numFmtId="3" fontId="5" fillId="0" borderId="0" xfId="1" applyNumberFormat="1" applyFont="1" applyFill="1" applyBorder="1"/>
    <xf numFmtId="3" fontId="8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3" fontId="5" fillId="0" borderId="4" xfId="9" applyNumberFormat="1" applyBorder="1"/>
    <xf numFmtId="3" fontId="24" fillId="0" borderId="4" xfId="9" applyNumberFormat="1" applyFont="1" applyFill="1" applyBorder="1" applyAlignment="1">
      <alignment horizontal="right"/>
    </xf>
    <xf numFmtId="0" fontId="5" fillId="0" borderId="0" xfId="9" applyFont="1" applyAlignment="1">
      <alignment wrapText="1"/>
    </xf>
    <xf numFmtId="0" fontId="31" fillId="0" borderId="4" xfId="1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4" xfId="0" applyFont="1" applyBorder="1" applyAlignment="1">
      <alignment horizontal="right"/>
    </xf>
    <xf numFmtId="0" fontId="5" fillId="0" borderId="4" xfId="9" applyFont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0" fontId="4" fillId="0" borderId="4" xfId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12" fillId="0" borderId="4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11" borderId="5" xfId="1" applyFont="1" applyFill="1" applyBorder="1" applyAlignment="1">
      <alignment horizontal="left"/>
    </xf>
    <xf numFmtId="0" fontId="0" fillId="11" borderId="7" xfId="0" applyFill="1" applyBorder="1" applyAlignment="1"/>
    <xf numFmtId="0" fontId="0" fillId="11" borderId="6" xfId="0" applyFill="1" applyBorder="1" applyAlignment="1"/>
    <xf numFmtId="0" fontId="6" fillId="16" borderId="5" xfId="1" applyFont="1" applyFill="1" applyBorder="1" applyAlignment="1">
      <alignment horizontal="left"/>
    </xf>
    <xf numFmtId="0" fontId="0" fillId="16" borderId="7" xfId="0" applyFill="1" applyBorder="1" applyAlignment="1"/>
    <xf numFmtId="0" fontId="0" fillId="16" borderId="6" xfId="0" applyFill="1" applyBorder="1" applyAlignment="1"/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/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5" fillId="0" borderId="10" xfId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5" fillId="0" borderId="0" xfId="9" applyFont="1" applyAlignment="1">
      <alignment horizontal="center"/>
    </xf>
    <xf numFmtId="0" fontId="5" fillId="0" borderId="0" xfId="9" applyFont="1" applyAlignment="1">
      <alignment horizontal="center" vertical="center"/>
    </xf>
    <xf numFmtId="0" fontId="4" fillId="0" borderId="4" xfId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18" borderId="0" xfId="10" applyFont="1" applyFill="1" applyAlignment="1">
      <alignment horizontal="center"/>
    </xf>
    <xf numFmtId="0" fontId="2" fillId="18" borderId="0" xfId="10" applyFill="1" applyAlignment="1">
      <alignment horizontal="center"/>
    </xf>
    <xf numFmtId="0" fontId="28" fillId="18" borderId="0" xfId="10" applyFont="1" applyFill="1" applyAlignment="1">
      <alignment horizontal="center" vertical="center"/>
    </xf>
    <xf numFmtId="0" fontId="2" fillId="0" borderId="0" xfId="10" applyAlignment="1">
      <alignment horizontal="right" vertical="center"/>
    </xf>
    <xf numFmtId="0" fontId="32" fillId="0" borderId="4" xfId="10" applyFont="1" applyBorder="1" applyAlignment="1">
      <alignment horizontal="center" vertical="center" wrapText="1"/>
    </xf>
    <xf numFmtId="0" fontId="32" fillId="0" borderId="4" xfId="10" applyFont="1" applyBorder="1" applyAlignment="1">
      <alignment horizontal="center" vertical="center"/>
    </xf>
    <xf numFmtId="0" fontId="31" fillId="0" borderId="4" xfId="10" applyFont="1" applyBorder="1" applyAlignment="1">
      <alignment horizontal="center" vertical="center"/>
    </xf>
    <xf numFmtId="0" fontId="31" fillId="0" borderId="4" xfId="10" applyFont="1" applyFill="1" applyBorder="1" applyAlignment="1">
      <alignment horizontal="center" vertical="center"/>
    </xf>
    <xf numFmtId="0" fontId="1" fillId="13" borderId="0" xfId="10" applyFont="1" applyFill="1" applyAlignment="1">
      <alignment horizontal="center"/>
    </xf>
    <xf numFmtId="0" fontId="2" fillId="13" borderId="0" xfId="10" applyFill="1" applyAlignment="1">
      <alignment horizontal="center"/>
    </xf>
    <xf numFmtId="0" fontId="28" fillId="13" borderId="0" xfId="10" applyFont="1" applyFill="1" applyAlignment="1">
      <alignment horizontal="center"/>
    </xf>
    <xf numFmtId="0" fontId="2" fillId="0" borderId="0" xfId="10" applyAlignment="1">
      <alignment horizontal="center"/>
    </xf>
    <xf numFmtId="0" fontId="19" fillId="0" borderId="4" xfId="1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center"/>
    </xf>
    <xf numFmtId="3" fontId="11" fillId="0" borderId="32" xfId="0" applyNumberFormat="1" applyFont="1" applyBorder="1" applyAlignment="1">
      <alignment horizontal="center" vertical="center"/>
    </xf>
    <xf numFmtId="0" fontId="0" fillId="0" borderId="35" xfId="0" applyBorder="1"/>
    <xf numFmtId="0" fontId="11" fillId="0" borderId="33" xfId="0" applyFont="1" applyBorder="1" applyAlignment="1">
      <alignment horizontal="center" vertical="center" wrapText="1"/>
    </xf>
    <xf numFmtId="0" fontId="0" fillId="0" borderId="36" xfId="0" applyBorder="1"/>
    <xf numFmtId="0" fontId="11" fillId="0" borderId="31" xfId="0" applyFont="1" applyBorder="1" applyAlignment="1">
      <alignment horizontal="center" vertical="center" wrapText="1"/>
    </xf>
    <xf numFmtId="0" fontId="0" fillId="0" borderId="34" xfId="0" applyBorder="1"/>
    <xf numFmtId="0" fontId="34" fillId="0" borderId="32" xfId="0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33" fillId="0" borderId="0" xfId="0" applyFont="1" applyAlignment="1">
      <alignment horizontal="center"/>
    </xf>
    <xf numFmtId="0" fontId="34" fillId="0" borderId="26" xfId="0" applyFont="1" applyBorder="1" applyAlignment="1">
      <alignment horizontal="center" vertical="center" wrapText="1"/>
    </xf>
    <xf numFmtId="0" fontId="0" fillId="0" borderId="29" xfId="0" applyBorder="1"/>
    <xf numFmtId="0" fontId="34" fillId="0" borderId="27" xfId="0" applyFont="1" applyBorder="1" applyAlignment="1">
      <alignment horizontal="center" vertical="center" wrapText="1"/>
    </xf>
    <xf numFmtId="0" fontId="0" fillId="0" borderId="8" xfId="0" applyBorder="1"/>
    <xf numFmtId="0" fontId="34" fillId="0" borderId="28" xfId="0" applyFont="1" applyBorder="1" applyAlignment="1">
      <alignment horizontal="center" vertical="center" wrapText="1"/>
    </xf>
    <xf numFmtId="0" fontId="0" fillId="0" borderId="30" xfId="0" applyBorder="1"/>
    <xf numFmtId="0" fontId="2" fillId="0" borderId="4" xfId="10" applyFill="1" applyBorder="1" applyAlignment="1">
      <alignment horizontal="center"/>
    </xf>
    <xf numFmtId="0" fontId="32" fillId="0" borderId="4" xfId="10" applyFont="1" applyFill="1" applyBorder="1" applyAlignment="1">
      <alignment horizontal="center" vertical="center"/>
    </xf>
    <xf numFmtId="0" fontId="32" fillId="0" borderId="4" xfId="10" applyFont="1" applyFill="1" applyBorder="1" applyAlignment="1">
      <alignment vertical="center"/>
    </xf>
    <xf numFmtId="0" fontId="32" fillId="0" borderId="4" xfId="10" applyFont="1" applyFill="1" applyBorder="1" applyAlignment="1">
      <alignment horizontal="center" vertical="center" wrapText="1"/>
    </xf>
    <xf numFmtId="0" fontId="31" fillId="0" borderId="4" xfId="10" applyFont="1" applyFill="1" applyBorder="1" applyAlignment="1">
      <alignment horizontal="center" vertical="center" wrapText="1"/>
    </xf>
    <xf numFmtId="0" fontId="32" fillId="0" borderId="4" xfId="10" applyFont="1" applyFill="1" applyBorder="1" applyAlignment="1">
      <alignment horizontal="center" vertical="center"/>
    </xf>
    <xf numFmtId="0" fontId="32" fillId="0" borderId="5" xfId="10" applyFont="1" applyFill="1" applyBorder="1" applyAlignment="1">
      <alignment horizontal="center" vertical="center"/>
    </xf>
    <xf numFmtId="0" fontId="32" fillId="0" borderId="6" xfId="10" applyFont="1" applyFill="1" applyBorder="1" applyAlignment="1">
      <alignment horizontal="center" vertical="center"/>
    </xf>
    <xf numFmtId="0" fontId="2" fillId="0" borderId="6" xfId="10" applyFill="1" applyBorder="1" applyAlignment="1">
      <alignment horizontal="center" vertical="center"/>
    </xf>
    <xf numFmtId="0" fontId="32" fillId="0" borderId="5" xfId="10" applyFont="1" applyFill="1" applyBorder="1" applyAlignment="1">
      <alignment horizontal="center" vertical="center" wrapText="1"/>
    </xf>
    <xf numFmtId="0" fontId="32" fillId="0" borderId="6" xfId="10" applyFont="1" applyFill="1" applyBorder="1" applyAlignment="1">
      <alignment horizontal="center" vertical="center" wrapText="1"/>
    </xf>
    <xf numFmtId="0" fontId="32" fillId="0" borderId="7" xfId="10" applyFont="1" applyFill="1" applyBorder="1" applyAlignment="1">
      <alignment horizontal="center" vertical="center" wrapText="1"/>
    </xf>
    <xf numFmtId="0" fontId="31" fillId="0" borderId="5" xfId="10" applyFont="1" applyFill="1" applyBorder="1" applyAlignment="1">
      <alignment horizontal="center" vertical="center"/>
    </xf>
    <xf numFmtId="0" fontId="31" fillId="0" borderId="6" xfId="10" applyFont="1" applyFill="1" applyBorder="1" applyAlignment="1">
      <alignment horizontal="center" vertical="center"/>
    </xf>
    <xf numFmtId="0" fontId="31" fillId="0" borderId="5" xfId="10" applyFont="1" applyFill="1" applyBorder="1" applyAlignment="1">
      <alignment horizontal="center" vertical="center" wrapText="1"/>
    </xf>
    <xf numFmtId="0" fontId="31" fillId="0" borderId="6" xfId="10" applyFont="1" applyFill="1" applyBorder="1" applyAlignment="1">
      <alignment horizontal="center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Normál" xfId="0" builtinId="0"/>
    <cellStyle name="Normál 2" xfId="1"/>
    <cellStyle name="Normál 3" xfId="8"/>
    <cellStyle name="Normál 3 2" xfId="10"/>
    <cellStyle name="Normál_2010. évi költségvetés mellékletek" xfId="9"/>
  </cellStyles>
  <dxfs count="0"/>
  <tableStyles count="0" defaultTableStyle="TableStyleMedium9" defaultPivotStyle="PivotStyleLight16"/>
  <colors>
    <mruColors>
      <color rgb="FFF6B398"/>
      <color rgb="FFFF99FF"/>
      <color rgb="FFFF6600"/>
      <color rgb="FFFFFF99"/>
      <color rgb="FFBBB5CF"/>
      <color rgb="FFA19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DE34"/>
  <sheetViews>
    <sheetView topLeftCell="B1" zoomScaleSheetLayoutView="100" workbookViewId="0">
      <selection activeCell="C2" sqref="C2:D2"/>
    </sheetView>
  </sheetViews>
  <sheetFormatPr defaultColWidth="9.109375" defaultRowHeight="15.6"/>
  <cols>
    <col min="1" max="1" width="1.33203125" style="143" hidden="1" customWidth="1"/>
    <col min="2" max="2" width="5.33203125" style="143" customWidth="1"/>
    <col min="3" max="3" width="63.88671875" style="143" customWidth="1"/>
    <col min="4" max="4" width="15.88671875" style="143" customWidth="1"/>
    <col min="5" max="256" width="9.109375" style="143"/>
    <col min="257" max="257" width="0" style="143" hidden="1" customWidth="1"/>
    <col min="258" max="258" width="5.33203125" style="143" customWidth="1"/>
    <col min="259" max="259" width="63.88671875" style="143" customWidth="1"/>
    <col min="260" max="260" width="15.88671875" style="143" customWidth="1"/>
    <col min="261" max="512" width="9.109375" style="143"/>
    <col min="513" max="513" width="0" style="143" hidden="1" customWidth="1"/>
    <col min="514" max="514" width="5.33203125" style="143" customWidth="1"/>
    <col min="515" max="515" width="63.88671875" style="143" customWidth="1"/>
    <col min="516" max="516" width="15.88671875" style="143" customWidth="1"/>
    <col min="517" max="768" width="9.109375" style="143"/>
    <col min="769" max="769" width="0" style="143" hidden="1" customWidth="1"/>
    <col min="770" max="770" width="5.33203125" style="143" customWidth="1"/>
    <col min="771" max="771" width="63.88671875" style="143" customWidth="1"/>
    <col min="772" max="772" width="15.88671875" style="143" customWidth="1"/>
    <col min="773" max="1024" width="9.109375" style="143"/>
    <col min="1025" max="1025" width="0" style="143" hidden="1" customWidth="1"/>
    <col min="1026" max="1026" width="5.33203125" style="143" customWidth="1"/>
    <col min="1027" max="1027" width="63.88671875" style="143" customWidth="1"/>
    <col min="1028" max="1028" width="15.88671875" style="143" customWidth="1"/>
    <col min="1029" max="1280" width="9.109375" style="143"/>
    <col min="1281" max="1281" width="0" style="143" hidden="1" customWidth="1"/>
    <col min="1282" max="1282" width="5.33203125" style="143" customWidth="1"/>
    <col min="1283" max="1283" width="63.88671875" style="143" customWidth="1"/>
    <col min="1284" max="1284" width="15.88671875" style="143" customWidth="1"/>
    <col min="1285" max="1536" width="9.109375" style="143"/>
    <col min="1537" max="1537" width="0" style="143" hidden="1" customWidth="1"/>
    <col min="1538" max="1538" width="5.33203125" style="143" customWidth="1"/>
    <col min="1539" max="1539" width="63.88671875" style="143" customWidth="1"/>
    <col min="1540" max="1540" width="15.88671875" style="143" customWidth="1"/>
    <col min="1541" max="1792" width="9.109375" style="143"/>
    <col min="1793" max="1793" width="0" style="143" hidden="1" customWidth="1"/>
    <col min="1794" max="1794" width="5.33203125" style="143" customWidth="1"/>
    <col min="1795" max="1795" width="63.88671875" style="143" customWidth="1"/>
    <col min="1796" max="1796" width="15.88671875" style="143" customWidth="1"/>
    <col min="1797" max="2048" width="9.109375" style="143"/>
    <col min="2049" max="2049" width="0" style="143" hidden="1" customWidth="1"/>
    <col min="2050" max="2050" width="5.33203125" style="143" customWidth="1"/>
    <col min="2051" max="2051" width="63.88671875" style="143" customWidth="1"/>
    <col min="2052" max="2052" width="15.88671875" style="143" customWidth="1"/>
    <col min="2053" max="2304" width="9.109375" style="143"/>
    <col min="2305" max="2305" width="0" style="143" hidden="1" customWidth="1"/>
    <col min="2306" max="2306" width="5.33203125" style="143" customWidth="1"/>
    <col min="2307" max="2307" width="63.88671875" style="143" customWidth="1"/>
    <col min="2308" max="2308" width="15.88671875" style="143" customWidth="1"/>
    <col min="2309" max="2560" width="9.109375" style="143"/>
    <col min="2561" max="2561" width="0" style="143" hidden="1" customWidth="1"/>
    <col min="2562" max="2562" width="5.33203125" style="143" customWidth="1"/>
    <col min="2563" max="2563" width="63.88671875" style="143" customWidth="1"/>
    <col min="2564" max="2564" width="15.88671875" style="143" customWidth="1"/>
    <col min="2565" max="2816" width="9.109375" style="143"/>
    <col min="2817" max="2817" width="0" style="143" hidden="1" customWidth="1"/>
    <col min="2818" max="2818" width="5.33203125" style="143" customWidth="1"/>
    <col min="2819" max="2819" width="63.88671875" style="143" customWidth="1"/>
    <col min="2820" max="2820" width="15.88671875" style="143" customWidth="1"/>
    <col min="2821" max="3072" width="9.109375" style="143"/>
    <col min="3073" max="3073" width="0" style="143" hidden="1" customWidth="1"/>
    <col min="3074" max="3074" width="5.33203125" style="143" customWidth="1"/>
    <col min="3075" max="3075" width="63.88671875" style="143" customWidth="1"/>
    <col min="3076" max="3076" width="15.88671875" style="143" customWidth="1"/>
    <col min="3077" max="3328" width="9.109375" style="143"/>
    <col min="3329" max="3329" width="0" style="143" hidden="1" customWidth="1"/>
    <col min="3330" max="3330" width="5.33203125" style="143" customWidth="1"/>
    <col min="3331" max="3331" width="63.88671875" style="143" customWidth="1"/>
    <col min="3332" max="3332" width="15.88671875" style="143" customWidth="1"/>
    <col min="3333" max="3584" width="9.109375" style="143"/>
    <col min="3585" max="3585" width="0" style="143" hidden="1" customWidth="1"/>
    <col min="3586" max="3586" width="5.33203125" style="143" customWidth="1"/>
    <col min="3587" max="3587" width="63.88671875" style="143" customWidth="1"/>
    <col min="3588" max="3588" width="15.88671875" style="143" customWidth="1"/>
    <col min="3589" max="3840" width="9.109375" style="143"/>
    <col min="3841" max="3841" width="0" style="143" hidden="1" customWidth="1"/>
    <col min="3842" max="3842" width="5.33203125" style="143" customWidth="1"/>
    <col min="3843" max="3843" width="63.88671875" style="143" customWidth="1"/>
    <col min="3844" max="3844" width="15.88671875" style="143" customWidth="1"/>
    <col min="3845" max="4096" width="9.109375" style="143"/>
    <col min="4097" max="4097" width="0" style="143" hidden="1" customWidth="1"/>
    <col min="4098" max="4098" width="5.33203125" style="143" customWidth="1"/>
    <col min="4099" max="4099" width="63.88671875" style="143" customWidth="1"/>
    <col min="4100" max="4100" width="15.88671875" style="143" customWidth="1"/>
    <col min="4101" max="4352" width="9.109375" style="143"/>
    <col min="4353" max="4353" width="0" style="143" hidden="1" customWidth="1"/>
    <col min="4354" max="4354" width="5.33203125" style="143" customWidth="1"/>
    <col min="4355" max="4355" width="63.88671875" style="143" customWidth="1"/>
    <col min="4356" max="4356" width="15.88671875" style="143" customWidth="1"/>
    <col min="4357" max="4608" width="9.109375" style="143"/>
    <col min="4609" max="4609" width="0" style="143" hidden="1" customWidth="1"/>
    <col min="4610" max="4610" width="5.33203125" style="143" customWidth="1"/>
    <col min="4611" max="4611" width="63.88671875" style="143" customWidth="1"/>
    <col min="4612" max="4612" width="15.88671875" style="143" customWidth="1"/>
    <col min="4613" max="4864" width="9.109375" style="143"/>
    <col min="4865" max="4865" width="0" style="143" hidden="1" customWidth="1"/>
    <col min="4866" max="4866" width="5.33203125" style="143" customWidth="1"/>
    <col min="4867" max="4867" width="63.88671875" style="143" customWidth="1"/>
    <col min="4868" max="4868" width="15.88671875" style="143" customWidth="1"/>
    <col min="4869" max="5120" width="9.109375" style="143"/>
    <col min="5121" max="5121" width="0" style="143" hidden="1" customWidth="1"/>
    <col min="5122" max="5122" width="5.33203125" style="143" customWidth="1"/>
    <col min="5123" max="5123" width="63.88671875" style="143" customWidth="1"/>
    <col min="5124" max="5124" width="15.88671875" style="143" customWidth="1"/>
    <col min="5125" max="5376" width="9.109375" style="143"/>
    <col min="5377" max="5377" width="0" style="143" hidden="1" customWidth="1"/>
    <col min="5378" max="5378" width="5.33203125" style="143" customWidth="1"/>
    <col min="5379" max="5379" width="63.88671875" style="143" customWidth="1"/>
    <col min="5380" max="5380" width="15.88671875" style="143" customWidth="1"/>
    <col min="5381" max="5632" width="9.109375" style="143"/>
    <col min="5633" max="5633" width="0" style="143" hidden="1" customWidth="1"/>
    <col min="5634" max="5634" width="5.33203125" style="143" customWidth="1"/>
    <col min="5635" max="5635" width="63.88671875" style="143" customWidth="1"/>
    <col min="5636" max="5636" width="15.88671875" style="143" customWidth="1"/>
    <col min="5637" max="5888" width="9.109375" style="143"/>
    <col min="5889" max="5889" width="0" style="143" hidden="1" customWidth="1"/>
    <col min="5890" max="5890" width="5.33203125" style="143" customWidth="1"/>
    <col min="5891" max="5891" width="63.88671875" style="143" customWidth="1"/>
    <col min="5892" max="5892" width="15.88671875" style="143" customWidth="1"/>
    <col min="5893" max="6144" width="9.109375" style="143"/>
    <col min="6145" max="6145" width="0" style="143" hidden="1" customWidth="1"/>
    <col min="6146" max="6146" width="5.33203125" style="143" customWidth="1"/>
    <col min="6147" max="6147" width="63.88671875" style="143" customWidth="1"/>
    <col min="6148" max="6148" width="15.88671875" style="143" customWidth="1"/>
    <col min="6149" max="6400" width="9.109375" style="143"/>
    <col min="6401" max="6401" width="0" style="143" hidden="1" customWidth="1"/>
    <col min="6402" max="6402" width="5.33203125" style="143" customWidth="1"/>
    <col min="6403" max="6403" width="63.88671875" style="143" customWidth="1"/>
    <col min="6404" max="6404" width="15.88671875" style="143" customWidth="1"/>
    <col min="6405" max="6656" width="9.109375" style="143"/>
    <col min="6657" max="6657" width="0" style="143" hidden="1" customWidth="1"/>
    <col min="6658" max="6658" width="5.33203125" style="143" customWidth="1"/>
    <col min="6659" max="6659" width="63.88671875" style="143" customWidth="1"/>
    <col min="6660" max="6660" width="15.88671875" style="143" customWidth="1"/>
    <col min="6661" max="6912" width="9.109375" style="143"/>
    <col min="6913" max="6913" width="0" style="143" hidden="1" customWidth="1"/>
    <col min="6914" max="6914" width="5.33203125" style="143" customWidth="1"/>
    <col min="6915" max="6915" width="63.88671875" style="143" customWidth="1"/>
    <col min="6916" max="6916" width="15.88671875" style="143" customWidth="1"/>
    <col min="6917" max="7168" width="9.109375" style="143"/>
    <col min="7169" max="7169" width="0" style="143" hidden="1" customWidth="1"/>
    <col min="7170" max="7170" width="5.33203125" style="143" customWidth="1"/>
    <col min="7171" max="7171" width="63.88671875" style="143" customWidth="1"/>
    <col min="7172" max="7172" width="15.88671875" style="143" customWidth="1"/>
    <col min="7173" max="7424" width="9.109375" style="143"/>
    <col min="7425" max="7425" width="0" style="143" hidden="1" customWidth="1"/>
    <col min="7426" max="7426" width="5.33203125" style="143" customWidth="1"/>
    <col min="7427" max="7427" width="63.88671875" style="143" customWidth="1"/>
    <col min="7428" max="7428" width="15.88671875" style="143" customWidth="1"/>
    <col min="7429" max="7680" width="9.109375" style="143"/>
    <col min="7681" max="7681" width="0" style="143" hidden="1" customWidth="1"/>
    <col min="7682" max="7682" width="5.33203125" style="143" customWidth="1"/>
    <col min="7683" max="7683" width="63.88671875" style="143" customWidth="1"/>
    <col min="7684" max="7684" width="15.88671875" style="143" customWidth="1"/>
    <col min="7685" max="7936" width="9.109375" style="143"/>
    <col min="7937" max="7937" width="0" style="143" hidden="1" customWidth="1"/>
    <col min="7938" max="7938" width="5.33203125" style="143" customWidth="1"/>
    <col min="7939" max="7939" width="63.88671875" style="143" customWidth="1"/>
    <col min="7940" max="7940" width="15.88671875" style="143" customWidth="1"/>
    <col min="7941" max="8192" width="9.109375" style="143"/>
    <col min="8193" max="8193" width="0" style="143" hidden="1" customWidth="1"/>
    <col min="8194" max="8194" width="5.33203125" style="143" customWidth="1"/>
    <col min="8195" max="8195" width="63.88671875" style="143" customWidth="1"/>
    <col min="8196" max="8196" width="15.88671875" style="143" customWidth="1"/>
    <col min="8197" max="8448" width="9.109375" style="143"/>
    <col min="8449" max="8449" width="0" style="143" hidden="1" customWidth="1"/>
    <col min="8450" max="8450" width="5.33203125" style="143" customWidth="1"/>
    <col min="8451" max="8451" width="63.88671875" style="143" customWidth="1"/>
    <col min="8452" max="8452" width="15.88671875" style="143" customWidth="1"/>
    <col min="8453" max="8704" width="9.109375" style="143"/>
    <col min="8705" max="8705" width="0" style="143" hidden="1" customWidth="1"/>
    <col min="8706" max="8706" width="5.33203125" style="143" customWidth="1"/>
    <col min="8707" max="8707" width="63.88671875" style="143" customWidth="1"/>
    <col min="8708" max="8708" width="15.88671875" style="143" customWidth="1"/>
    <col min="8709" max="8960" width="9.109375" style="143"/>
    <col min="8961" max="8961" width="0" style="143" hidden="1" customWidth="1"/>
    <col min="8962" max="8962" width="5.33203125" style="143" customWidth="1"/>
    <col min="8963" max="8963" width="63.88671875" style="143" customWidth="1"/>
    <col min="8964" max="8964" width="15.88671875" style="143" customWidth="1"/>
    <col min="8965" max="9216" width="9.109375" style="143"/>
    <col min="9217" max="9217" width="0" style="143" hidden="1" customWidth="1"/>
    <col min="9218" max="9218" width="5.33203125" style="143" customWidth="1"/>
    <col min="9219" max="9219" width="63.88671875" style="143" customWidth="1"/>
    <col min="9220" max="9220" width="15.88671875" style="143" customWidth="1"/>
    <col min="9221" max="9472" width="9.109375" style="143"/>
    <col min="9473" max="9473" width="0" style="143" hidden="1" customWidth="1"/>
    <col min="9474" max="9474" width="5.33203125" style="143" customWidth="1"/>
    <col min="9475" max="9475" width="63.88671875" style="143" customWidth="1"/>
    <col min="9476" max="9476" width="15.88671875" style="143" customWidth="1"/>
    <col min="9477" max="9728" width="9.109375" style="143"/>
    <col min="9729" max="9729" width="0" style="143" hidden="1" customWidth="1"/>
    <col min="9730" max="9730" width="5.33203125" style="143" customWidth="1"/>
    <col min="9731" max="9731" width="63.88671875" style="143" customWidth="1"/>
    <col min="9732" max="9732" width="15.88671875" style="143" customWidth="1"/>
    <col min="9733" max="9984" width="9.109375" style="143"/>
    <col min="9985" max="9985" width="0" style="143" hidden="1" customWidth="1"/>
    <col min="9986" max="9986" width="5.33203125" style="143" customWidth="1"/>
    <col min="9987" max="9987" width="63.88671875" style="143" customWidth="1"/>
    <col min="9988" max="9988" width="15.88671875" style="143" customWidth="1"/>
    <col min="9989" max="10240" width="9.109375" style="143"/>
    <col min="10241" max="10241" width="0" style="143" hidden="1" customWidth="1"/>
    <col min="10242" max="10242" width="5.33203125" style="143" customWidth="1"/>
    <col min="10243" max="10243" width="63.88671875" style="143" customWidth="1"/>
    <col min="10244" max="10244" width="15.88671875" style="143" customWidth="1"/>
    <col min="10245" max="10496" width="9.109375" style="143"/>
    <col min="10497" max="10497" width="0" style="143" hidden="1" customWidth="1"/>
    <col min="10498" max="10498" width="5.33203125" style="143" customWidth="1"/>
    <col min="10499" max="10499" width="63.88671875" style="143" customWidth="1"/>
    <col min="10500" max="10500" width="15.88671875" style="143" customWidth="1"/>
    <col min="10501" max="10752" width="9.109375" style="143"/>
    <col min="10753" max="10753" width="0" style="143" hidden="1" customWidth="1"/>
    <col min="10754" max="10754" width="5.33203125" style="143" customWidth="1"/>
    <col min="10755" max="10755" width="63.88671875" style="143" customWidth="1"/>
    <col min="10756" max="10756" width="15.88671875" style="143" customWidth="1"/>
    <col min="10757" max="11008" width="9.109375" style="143"/>
    <col min="11009" max="11009" width="0" style="143" hidden="1" customWidth="1"/>
    <col min="11010" max="11010" width="5.33203125" style="143" customWidth="1"/>
    <col min="11011" max="11011" width="63.88671875" style="143" customWidth="1"/>
    <col min="11012" max="11012" width="15.88671875" style="143" customWidth="1"/>
    <col min="11013" max="11264" width="9.109375" style="143"/>
    <col min="11265" max="11265" width="0" style="143" hidden="1" customWidth="1"/>
    <col min="11266" max="11266" width="5.33203125" style="143" customWidth="1"/>
    <col min="11267" max="11267" width="63.88671875" style="143" customWidth="1"/>
    <col min="11268" max="11268" width="15.88671875" style="143" customWidth="1"/>
    <col min="11269" max="11520" width="9.109375" style="143"/>
    <col min="11521" max="11521" width="0" style="143" hidden="1" customWidth="1"/>
    <col min="11522" max="11522" width="5.33203125" style="143" customWidth="1"/>
    <col min="11523" max="11523" width="63.88671875" style="143" customWidth="1"/>
    <col min="11524" max="11524" width="15.88671875" style="143" customWidth="1"/>
    <col min="11525" max="11776" width="9.109375" style="143"/>
    <col min="11777" max="11777" width="0" style="143" hidden="1" customWidth="1"/>
    <col min="11778" max="11778" width="5.33203125" style="143" customWidth="1"/>
    <col min="11779" max="11779" width="63.88671875" style="143" customWidth="1"/>
    <col min="11780" max="11780" width="15.88671875" style="143" customWidth="1"/>
    <col min="11781" max="12032" width="9.109375" style="143"/>
    <col min="12033" max="12033" width="0" style="143" hidden="1" customWidth="1"/>
    <col min="12034" max="12034" width="5.33203125" style="143" customWidth="1"/>
    <col min="12035" max="12035" width="63.88671875" style="143" customWidth="1"/>
    <col min="12036" max="12036" width="15.88671875" style="143" customWidth="1"/>
    <col min="12037" max="12288" width="9.109375" style="143"/>
    <col min="12289" max="12289" width="0" style="143" hidden="1" customWidth="1"/>
    <col min="12290" max="12290" width="5.33203125" style="143" customWidth="1"/>
    <col min="12291" max="12291" width="63.88671875" style="143" customWidth="1"/>
    <col min="12292" max="12292" width="15.88671875" style="143" customWidth="1"/>
    <col min="12293" max="12544" width="9.109375" style="143"/>
    <col min="12545" max="12545" width="0" style="143" hidden="1" customWidth="1"/>
    <col min="12546" max="12546" width="5.33203125" style="143" customWidth="1"/>
    <col min="12547" max="12547" width="63.88671875" style="143" customWidth="1"/>
    <col min="12548" max="12548" width="15.88671875" style="143" customWidth="1"/>
    <col min="12549" max="12800" width="9.109375" style="143"/>
    <col min="12801" max="12801" width="0" style="143" hidden="1" customWidth="1"/>
    <col min="12802" max="12802" width="5.33203125" style="143" customWidth="1"/>
    <col min="12803" max="12803" width="63.88671875" style="143" customWidth="1"/>
    <col min="12804" max="12804" width="15.88671875" style="143" customWidth="1"/>
    <col min="12805" max="13056" width="9.109375" style="143"/>
    <col min="13057" max="13057" width="0" style="143" hidden="1" customWidth="1"/>
    <col min="13058" max="13058" width="5.33203125" style="143" customWidth="1"/>
    <col min="13059" max="13059" width="63.88671875" style="143" customWidth="1"/>
    <col min="13060" max="13060" width="15.88671875" style="143" customWidth="1"/>
    <col min="13061" max="13312" width="9.109375" style="143"/>
    <col min="13313" max="13313" width="0" style="143" hidden="1" customWidth="1"/>
    <col min="13314" max="13314" width="5.33203125" style="143" customWidth="1"/>
    <col min="13315" max="13315" width="63.88671875" style="143" customWidth="1"/>
    <col min="13316" max="13316" width="15.88671875" style="143" customWidth="1"/>
    <col min="13317" max="13568" width="9.109375" style="143"/>
    <col min="13569" max="13569" width="0" style="143" hidden="1" customWidth="1"/>
    <col min="13570" max="13570" width="5.33203125" style="143" customWidth="1"/>
    <col min="13571" max="13571" width="63.88671875" style="143" customWidth="1"/>
    <col min="13572" max="13572" width="15.88671875" style="143" customWidth="1"/>
    <col min="13573" max="13824" width="9.109375" style="143"/>
    <col min="13825" max="13825" width="0" style="143" hidden="1" customWidth="1"/>
    <col min="13826" max="13826" width="5.33203125" style="143" customWidth="1"/>
    <col min="13827" max="13827" width="63.88671875" style="143" customWidth="1"/>
    <col min="13828" max="13828" width="15.88671875" style="143" customWidth="1"/>
    <col min="13829" max="14080" width="9.109375" style="143"/>
    <col min="14081" max="14081" width="0" style="143" hidden="1" customWidth="1"/>
    <col min="14082" max="14082" width="5.33203125" style="143" customWidth="1"/>
    <col min="14083" max="14083" width="63.88671875" style="143" customWidth="1"/>
    <col min="14084" max="14084" width="15.88671875" style="143" customWidth="1"/>
    <col min="14085" max="14336" width="9.109375" style="143"/>
    <col min="14337" max="14337" width="0" style="143" hidden="1" customWidth="1"/>
    <col min="14338" max="14338" width="5.33203125" style="143" customWidth="1"/>
    <col min="14339" max="14339" width="63.88671875" style="143" customWidth="1"/>
    <col min="14340" max="14340" width="15.88671875" style="143" customWidth="1"/>
    <col min="14341" max="14592" width="9.109375" style="143"/>
    <col min="14593" max="14593" width="0" style="143" hidden="1" customWidth="1"/>
    <col min="14594" max="14594" width="5.33203125" style="143" customWidth="1"/>
    <col min="14595" max="14595" width="63.88671875" style="143" customWidth="1"/>
    <col min="14596" max="14596" width="15.88671875" style="143" customWidth="1"/>
    <col min="14597" max="14848" width="9.109375" style="143"/>
    <col min="14849" max="14849" width="0" style="143" hidden="1" customWidth="1"/>
    <col min="14850" max="14850" width="5.33203125" style="143" customWidth="1"/>
    <col min="14851" max="14851" width="63.88671875" style="143" customWidth="1"/>
    <col min="14852" max="14852" width="15.88671875" style="143" customWidth="1"/>
    <col min="14853" max="15104" width="9.109375" style="143"/>
    <col min="15105" max="15105" width="0" style="143" hidden="1" customWidth="1"/>
    <col min="15106" max="15106" width="5.33203125" style="143" customWidth="1"/>
    <col min="15107" max="15107" width="63.88671875" style="143" customWidth="1"/>
    <col min="15108" max="15108" width="15.88671875" style="143" customWidth="1"/>
    <col min="15109" max="15360" width="9.109375" style="143"/>
    <col min="15361" max="15361" width="0" style="143" hidden="1" customWidth="1"/>
    <col min="15362" max="15362" width="5.33203125" style="143" customWidth="1"/>
    <col min="15363" max="15363" width="63.88671875" style="143" customWidth="1"/>
    <col min="15364" max="15364" width="15.88671875" style="143" customWidth="1"/>
    <col min="15365" max="15616" width="9.109375" style="143"/>
    <col min="15617" max="15617" width="0" style="143" hidden="1" customWidth="1"/>
    <col min="15618" max="15618" width="5.33203125" style="143" customWidth="1"/>
    <col min="15619" max="15619" width="63.88671875" style="143" customWidth="1"/>
    <col min="15620" max="15620" width="15.88671875" style="143" customWidth="1"/>
    <col min="15621" max="15872" width="9.109375" style="143"/>
    <col min="15873" max="15873" width="0" style="143" hidden="1" customWidth="1"/>
    <col min="15874" max="15874" width="5.33203125" style="143" customWidth="1"/>
    <col min="15875" max="15875" width="63.88671875" style="143" customWidth="1"/>
    <col min="15876" max="15876" width="15.88671875" style="143" customWidth="1"/>
    <col min="15877" max="16128" width="9.109375" style="143"/>
    <col min="16129" max="16129" width="0" style="143" hidden="1" customWidth="1"/>
    <col min="16130" max="16130" width="5.33203125" style="143" customWidth="1"/>
    <col min="16131" max="16131" width="63.88671875" style="143" customWidth="1"/>
    <col min="16132" max="16132" width="15.88671875" style="143" customWidth="1"/>
    <col min="16133" max="16384" width="9.109375" style="143"/>
  </cols>
  <sheetData>
    <row r="1" spans="1:6">
      <c r="A1" s="142"/>
      <c r="B1" s="142"/>
      <c r="C1" s="315"/>
      <c r="D1" s="315"/>
    </row>
    <row r="2" spans="1:6">
      <c r="A2" s="142"/>
      <c r="B2" s="142"/>
      <c r="C2" s="316" t="s">
        <v>507</v>
      </c>
      <c r="D2" s="316"/>
      <c r="E2" s="144"/>
      <c r="F2" s="144"/>
    </row>
    <row r="3" spans="1:6" ht="30" customHeight="1">
      <c r="A3" s="317" t="s">
        <v>165</v>
      </c>
      <c r="B3" s="317"/>
      <c r="C3" s="317"/>
      <c r="D3" s="317"/>
    </row>
    <row r="4" spans="1:6" ht="27.75" customHeight="1">
      <c r="A4" s="317" t="s">
        <v>479</v>
      </c>
      <c r="B4" s="317"/>
      <c r="C4" s="317"/>
      <c r="D4" s="317"/>
    </row>
    <row r="5" spans="1:6" ht="30.75" customHeight="1">
      <c r="A5" s="142"/>
      <c r="B5" s="142"/>
      <c r="C5" s="145" t="s">
        <v>265</v>
      </c>
      <c r="D5" s="146" t="s">
        <v>266</v>
      </c>
    </row>
    <row r="6" spans="1:6" ht="31.5" customHeight="1">
      <c r="A6" s="147" t="s">
        <v>267</v>
      </c>
      <c r="B6" s="147"/>
      <c r="C6" s="147" t="s">
        <v>267</v>
      </c>
      <c r="D6" s="148">
        <f>SUM(D7:D10)</f>
        <v>334962170</v>
      </c>
    </row>
    <row r="7" spans="1:6">
      <c r="A7" s="142"/>
      <c r="B7" s="142" t="s">
        <v>268</v>
      </c>
      <c r="C7" s="149" t="s">
        <v>269</v>
      </c>
      <c r="D7" s="150">
        <f>'2.bevétel'!D22</f>
        <v>182771865</v>
      </c>
    </row>
    <row r="8" spans="1:6">
      <c r="A8" s="142"/>
      <c r="B8" s="142" t="s">
        <v>270</v>
      </c>
      <c r="C8" s="149" t="s">
        <v>271</v>
      </c>
      <c r="D8" s="150">
        <f>'2.bevétel'!D14</f>
        <v>145740000</v>
      </c>
    </row>
    <row r="9" spans="1:6">
      <c r="A9" s="142"/>
      <c r="B9" s="142" t="s">
        <v>272</v>
      </c>
      <c r="C9" s="149" t="s">
        <v>175</v>
      </c>
      <c r="D9" s="150">
        <f>'2.bevétel'!D8</f>
        <v>6450305</v>
      </c>
    </row>
    <row r="10" spans="1:6">
      <c r="A10" s="142"/>
      <c r="B10" s="142" t="s">
        <v>273</v>
      </c>
      <c r="C10" s="149" t="s">
        <v>274</v>
      </c>
      <c r="D10" s="150">
        <v>0</v>
      </c>
    </row>
    <row r="11" spans="1:6">
      <c r="A11" s="142"/>
      <c r="B11" s="142"/>
      <c r="C11" s="149"/>
      <c r="D11" s="150"/>
    </row>
    <row r="12" spans="1:6">
      <c r="A12" s="142"/>
      <c r="B12" s="142"/>
      <c r="C12" s="151" t="s">
        <v>275</v>
      </c>
      <c r="D12" s="148">
        <f>SUM(D13:D15)</f>
        <v>115314278</v>
      </c>
    </row>
    <row r="13" spans="1:6">
      <c r="A13" s="142"/>
      <c r="B13" s="142" t="s">
        <v>276</v>
      </c>
      <c r="C13" s="149" t="s">
        <v>277</v>
      </c>
      <c r="D13" s="150">
        <f>'2.bevétel'!D84</f>
        <v>109214278</v>
      </c>
    </row>
    <row r="14" spans="1:6">
      <c r="A14" s="142"/>
      <c r="B14" s="142" t="s">
        <v>278</v>
      </c>
      <c r="C14" s="149" t="s">
        <v>228</v>
      </c>
      <c r="D14" s="150">
        <f>'2.bevétel'!D91</f>
        <v>6100000</v>
      </c>
    </row>
    <row r="15" spans="1:6">
      <c r="A15" s="142"/>
      <c r="B15" s="142" t="s">
        <v>279</v>
      </c>
      <c r="C15" s="149" t="s">
        <v>280</v>
      </c>
      <c r="D15" s="150">
        <v>0</v>
      </c>
    </row>
    <row r="16" spans="1:6" s="152" customFormat="1" ht="15.75" customHeight="1">
      <c r="A16" s="147"/>
      <c r="B16" s="147"/>
      <c r="C16" s="151"/>
      <c r="D16" s="148"/>
    </row>
    <row r="17" spans="1:109">
      <c r="A17" s="142"/>
      <c r="B17" s="147" t="s">
        <v>281</v>
      </c>
      <c r="C17" s="151" t="s">
        <v>282</v>
      </c>
      <c r="D17" s="148">
        <f>'2.bevétel'!D94</f>
        <v>103815777</v>
      </c>
    </row>
    <row r="18" spans="1:109">
      <c r="A18" s="142"/>
      <c r="B18" s="142"/>
      <c r="C18" s="142"/>
      <c r="D18" s="142"/>
    </row>
    <row r="19" spans="1:109" s="156" customFormat="1" ht="30" customHeight="1">
      <c r="A19" s="147" t="s">
        <v>283</v>
      </c>
      <c r="B19" s="153"/>
      <c r="C19" s="153" t="s">
        <v>283</v>
      </c>
      <c r="D19" s="154">
        <f>SUM(D6+D12+D17)</f>
        <v>554092225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</row>
    <row r="20" spans="1:109" s="152" customFormat="1" ht="32.25" customHeight="1">
      <c r="A20" s="151" t="s">
        <v>284</v>
      </c>
      <c r="B20" s="151"/>
      <c r="C20" s="157" t="s">
        <v>284</v>
      </c>
      <c r="D20" s="148">
        <f>SUM(D21:D25)</f>
        <v>147742838.25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</row>
    <row r="21" spans="1:109">
      <c r="A21" s="142"/>
      <c r="B21" s="142" t="s">
        <v>3</v>
      </c>
      <c r="C21" s="159" t="s">
        <v>285</v>
      </c>
      <c r="D21" s="150">
        <f>'3.kiadás '!F356</f>
        <v>27147092</v>
      </c>
    </row>
    <row r="22" spans="1:109">
      <c r="A22" s="142"/>
      <c r="B22" s="142" t="s">
        <v>22</v>
      </c>
      <c r="C22" s="142" t="s">
        <v>23</v>
      </c>
      <c r="D22" s="150">
        <f>'3.kiadás '!F357</f>
        <v>4816441.8499999996</v>
      </c>
    </row>
    <row r="23" spans="1:109">
      <c r="A23" s="142"/>
      <c r="B23" s="142" t="s">
        <v>24</v>
      </c>
      <c r="C23" s="149" t="s">
        <v>133</v>
      </c>
      <c r="D23" s="150">
        <f>'3.kiadás '!F358</f>
        <v>61662212.400000006</v>
      </c>
    </row>
    <row r="24" spans="1:109">
      <c r="A24" s="142"/>
      <c r="B24" s="142" t="s">
        <v>136</v>
      </c>
      <c r="C24" s="159" t="s">
        <v>286</v>
      </c>
      <c r="D24" s="150">
        <f>'3.kiadás '!F359</f>
        <v>755000</v>
      </c>
    </row>
    <row r="25" spans="1:109" ht="13.5" customHeight="1">
      <c r="A25" s="142"/>
      <c r="B25" s="142" t="s">
        <v>61</v>
      </c>
      <c r="C25" s="159" t="s">
        <v>62</v>
      </c>
      <c r="D25" s="150">
        <f>'3.kiadás '!F360</f>
        <v>53362092</v>
      </c>
    </row>
    <row r="26" spans="1:109" ht="13.5" customHeight="1">
      <c r="A26" s="142"/>
      <c r="B26" s="142"/>
      <c r="C26" s="159"/>
      <c r="D26" s="150"/>
    </row>
    <row r="27" spans="1:109">
      <c r="A27" s="151" t="s">
        <v>287</v>
      </c>
      <c r="B27" s="151"/>
      <c r="C27" s="157" t="s">
        <v>287</v>
      </c>
      <c r="D27" s="148">
        <f>SUM(D28:D29,D30)</f>
        <v>261401516.00999999</v>
      </c>
    </row>
    <row r="28" spans="1:109" ht="18.75" customHeight="1">
      <c r="A28" s="151"/>
      <c r="B28" s="142" t="s">
        <v>67</v>
      </c>
      <c r="C28" s="159" t="s">
        <v>68</v>
      </c>
      <c r="D28" s="150">
        <f>'3.kiadás '!F361</f>
        <v>133601515.06999999</v>
      </c>
    </row>
    <row r="29" spans="1:109">
      <c r="A29" s="142"/>
      <c r="B29" s="142" t="s">
        <v>108</v>
      </c>
      <c r="C29" s="159" t="s">
        <v>109</v>
      </c>
      <c r="D29" s="150">
        <f>'3.kiadás '!F362</f>
        <v>127800000.94</v>
      </c>
    </row>
    <row r="30" spans="1:109">
      <c r="A30" s="142"/>
      <c r="B30" s="142" t="s">
        <v>288</v>
      </c>
      <c r="C30" s="159" t="s">
        <v>289</v>
      </c>
      <c r="D30" s="150"/>
    </row>
    <row r="31" spans="1:109">
      <c r="A31" s="142"/>
      <c r="B31" s="142"/>
      <c r="C31" s="159"/>
      <c r="D31" s="150"/>
    </row>
    <row r="32" spans="1:109">
      <c r="A32" s="142"/>
      <c r="B32" s="147" t="s">
        <v>80</v>
      </c>
      <c r="C32" s="157" t="s">
        <v>81</v>
      </c>
      <c r="D32" s="148">
        <f>'3.kiadás '!F364</f>
        <v>144947871</v>
      </c>
    </row>
    <row r="33" spans="1:69" s="160" customFormat="1" ht="22.5" customHeight="1">
      <c r="A33" s="147" t="s">
        <v>290</v>
      </c>
      <c r="B33" s="153"/>
      <c r="C33" s="153" t="s">
        <v>291</v>
      </c>
      <c r="D33" s="154">
        <f>SUM(D27,D20,D32)</f>
        <v>554092225.25999999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</row>
    <row r="34" spans="1:69">
      <c r="A34" s="142"/>
      <c r="B34" s="142"/>
      <c r="C34" s="142"/>
      <c r="D34" s="142"/>
    </row>
  </sheetData>
  <mergeCells count="4">
    <mergeCell ref="C1:D1"/>
    <mergeCell ref="C2:D2"/>
    <mergeCell ref="A3:D3"/>
    <mergeCell ref="A4:D4"/>
  </mergeCells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0"/>
  <dimension ref="A1:E50"/>
  <sheetViews>
    <sheetView topLeftCell="A16" workbookViewId="0">
      <selection activeCell="C42" sqref="C42"/>
    </sheetView>
  </sheetViews>
  <sheetFormatPr defaultRowHeight="13.2"/>
  <cols>
    <col min="1" max="1" width="6.5546875" customWidth="1"/>
    <col min="2" max="2" width="38.5546875" customWidth="1"/>
    <col min="3" max="3" width="13.44140625" style="178" customWidth="1"/>
    <col min="4" max="5" width="10.88671875" style="178" bestFit="1" customWidth="1"/>
    <col min="257" max="257" width="6.5546875" customWidth="1"/>
    <col min="258" max="258" width="38.5546875" customWidth="1"/>
    <col min="259" max="259" width="13.44140625" customWidth="1"/>
    <col min="513" max="513" width="6.5546875" customWidth="1"/>
    <col min="514" max="514" width="38.5546875" customWidth="1"/>
    <col min="515" max="515" width="13.44140625" customWidth="1"/>
    <col min="769" max="769" width="6.5546875" customWidth="1"/>
    <col min="770" max="770" width="38.5546875" customWidth="1"/>
    <col min="771" max="771" width="13.44140625" customWidth="1"/>
    <col min="1025" max="1025" width="6.5546875" customWidth="1"/>
    <col min="1026" max="1026" width="38.5546875" customWidth="1"/>
    <col min="1027" max="1027" width="13.44140625" customWidth="1"/>
    <col min="1281" max="1281" width="6.5546875" customWidth="1"/>
    <col min="1282" max="1282" width="38.5546875" customWidth="1"/>
    <col min="1283" max="1283" width="13.44140625" customWidth="1"/>
    <col min="1537" max="1537" width="6.5546875" customWidth="1"/>
    <col min="1538" max="1538" width="38.5546875" customWidth="1"/>
    <col min="1539" max="1539" width="13.44140625" customWidth="1"/>
    <col min="1793" max="1793" width="6.5546875" customWidth="1"/>
    <col min="1794" max="1794" width="38.5546875" customWidth="1"/>
    <col min="1795" max="1795" width="13.44140625" customWidth="1"/>
    <col min="2049" max="2049" width="6.5546875" customWidth="1"/>
    <col min="2050" max="2050" width="38.5546875" customWidth="1"/>
    <col min="2051" max="2051" width="13.44140625" customWidth="1"/>
    <col min="2305" max="2305" width="6.5546875" customWidth="1"/>
    <col min="2306" max="2306" width="38.5546875" customWidth="1"/>
    <col min="2307" max="2307" width="13.44140625" customWidth="1"/>
    <col min="2561" max="2561" width="6.5546875" customWidth="1"/>
    <col min="2562" max="2562" width="38.5546875" customWidth="1"/>
    <col min="2563" max="2563" width="13.44140625" customWidth="1"/>
    <col min="2817" max="2817" width="6.5546875" customWidth="1"/>
    <col min="2818" max="2818" width="38.5546875" customWidth="1"/>
    <col min="2819" max="2819" width="13.44140625" customWidth="1"/>
    <col min="3073" max="3073" width="6.5546875" customWidth="1"/>
    <col min="3074" max="3074" width="38.5546875" customWidth="1"/>
    <col min="3075" max="3075" width="13.44140625" customWidth="1"/>
    <col min="3329" max="3329" width="6.5546875" customWidth="1"/>
    <col min="3330" max="3330" width="38.5546875" customWidth="1"/>
    <col min="3331" max="3331" width="13.44140625" customWidth="1"/>
    <col min="3585" max="3585" width="6.5546875" customWidth="1"/>
    <col min="3586" max="3586" width="38.5546875" customWidth="1"/>
    <col min="3587" max="3587" width="13.44140625" customWidth="1"/>
    <col min="3841" max="3841" width="6.5546875" customWidth="1"/>
    <col min="3842" max="3842" width="38.5546875" customWidth="1"/>
    <col min="3843" max="3843" width="13.44140625" customWidth="1"/>
    <col min="4097" max="4097" width="6.5546875" customWidth="1"/>
    <col min="4098" max="4098" width="38.5546875" customWidth="1"/>
    <col min="4099" max="4099" width="13.44140625" customWidth="1"/>
    <col min="4353" max="4353" width="6.5546875" customWidth="1"/>
    <col min="4354" max="4354" width="38.5546875" customWidth="1"/>
    <col min="4355" max="4355" width="13.44140625" customWidth="1"/>
    <col min="4609" max="4609" width="6.5546875" customWidth="1"/>
    <col min="4610" max="4610" width="38.5546875" customWidth="1"/>
    <col min="4611" max="4611" width="13.44140625" customWidth="1"/>
    <col min="4865" max="4865" width="6.5546875" customWidth="1"/>
    <col min="4866" max="4866" width="38.5546875" customWidth="1"/>
    <col min="4867" max="4867" width="13.44140625" customWidth="1"/>
    <col min="5121" max="5121" width="6.5546875" customWidth="1"/>
    <col min="5122" max="5122" width="38.5546875" customWidth="1"/>
    <col min="5123" max="5123" width="13.44140625" customWidth="1"/>
    <col min="5377" max="5377" width="6.5546875" customWidth="1"/>
    <col min="5378" max="5378" width="38.5546875" customWidth="1"/>
    <col min="5379" max="5379" width="13.44140625" customWidth="1"/>
    <col min="5633" max="5633" width="6.5546875" customWidth="1"/>
    <col min="5634" max="5634" width="38.5546875" customWidth="1"/>
    <col min="5635" max="5635" width="13.44140625" customWidth="1"/>
    <col min="5889" max="5889" width="6.5546875" customWidth="1"/>
    <col min="5890" max="5890" width="38.5546875" customWidth="1"/>
    <col min="5891" max="5891" width="13.44140625" customWidth="1"/>
    <col min="6145" max="6145" width="6.5546875" customWidth="1"/>
    <col min="6146" max="6146" width="38.5546875" customWidth="1"/>
    <col min="6147" max="6147" width="13.44140625" customWidth="1"/>
    <col min="6401" max="6401" width="6.5546875" customWidth="1"/>
    <col min="6402" max="6402" width="38.5546875" customWidth="1"/>
    <col min="6403" max="6403" width="13.44140625" customWidth="1"/>
    <col min="6657" max="6657" width="6.5546875" customWidth="1"/>
    <col min="6658" max="6658" width="38.5546875" customWidth="1"/>
    <col min="6659" max="6659" width="13.44140625" customWidth="1"/>
    <col min="6913" max="6913" width="6.5546875" customWidth="1"/>
    <col min="6914" max="6914" width="38.5546875" customWidth="1"/>
    <col min="6915" max="6915" width="13.44140625" customWidth="1"/>
    <col min="7169" max="7169" width="6.5546875" customWidth="1"/>
    <col min="7170" max="7170" width="38.5546875" customWidth="1"/>
    <col min="7171" max="7171" width="13.44140625" customWidth="1"/>
    <col min="7425" max="7425" width="6.5546875" customWidth="1"/>
    <col min="7426" max="7426" width="38.5546875" customWidth="1"/>
    <col min="7427" max="7427" width="13.44140625" customWidth="1"/>
    <col min="7681" max="7681" width="6.5546875" customWidth="1"/>
    <col min="7682" max="7682" width="38.5546875" customWidth="1"/>
    <col min="7683" max="7683" width="13.44140625" customWidth="1"/>
    <col min="7937" max="7937" width="6.5546875" customWidth="1"/>
    <col min="7938" max="7938" width="38.5546875" customWidth="1"/>
    <col min="7939" max="7939" width="13.44140625" customWidth="1"/>
    <col min="8193" max="8193" width="6.5546875" customWidth="1"/>
    <col min="8194" max="8194" width="38.5546875" customWidth="1"/>
    <col min="8195" max="8195" width="13.44140625" customWidth="1"/>
    <col min="8449" max="8449" width="6.5546875" customWidth="1"/>
    <col min="8450" max="8450" width="38.5546875" customWidth="1"/>
    <col min="8451" max="8451" width="13.44140625" customWidth="1"/>
    <col min="8705" max="8705" width="6.5546875" customWidth="1"/>
    <col min="8706" max="8706" width="38.5546875" customWidth="1"/>
    <col min="8707" max="8707" width="13.44140625" customWidth="1"/>
    <col min="8961" max="8961" width="6.5546875" customWidth="1"/>
    <col min="8962" max="8962" width="38.5546875" customWidth="1"/>
    <col min="8963" max="8963" width="13.44140625" customWidth="1"/>
    <col min="9217" max="9217" width="6.5546875" customWidth="1"/>
    <col min="9218" max="9218" width="38.5546875" customWidth="1"/>
    <col min="9219" max="9219" width="13.44140625" customWidth="1"/>
    <col min="9473" max="9473" width="6.5546875" customWidth="1"/>
    <col min="9474" max="9474" width="38.5546875" customWidth="1"/>
    <col min="9475" max="9475" width="13.44140625" customWidth="1"/>
    <col min="9729" max="9729" width="6.5546875" customWidth="1"/>
    <col min="9730" max="9730" width="38.5546875" customWidth="1"/>
    <col min="9731" max="9731" width="13.44140625" customWidth="1"/>
    <col min="9985" max="9985" width="6.5546875" customWidth="1"/>
    <col min="9986" max="9986" width="38.5546875" customWidth="1"/>
    <col min="9987" max="9987" width="13.44140625" customWidth="1"/>
    <col min="10241" max="10241" width="6.5546875" customWidth="1"/>
    <col min="10242" max="10242" width="38.5546875" customWidth="1"/>
    <col min="10243" max="10243" width="13.44140625" customWidth="1"/>
    <col min="10497" max="10497" width="6.5546875" customWidth="1"/>
    <col min="10498" max="10498" width="38.5546875" customWidth="1"/>
    <col min="10499" max="10499" width="13.44140625" customWidth="1"/>
    <col min="10753" max="10753" width="6.5546875" customWidth="1"/>
    <col min="10754" max="10754" width="38.5546875" customWidth="1"/>
    <col min="10755" max="10755" width="13.44140625" customWidth="1"/>
    <col min="11009" max="11009" width="6.5546875" customWidth="1"/>
    <col min="11010" max="11010" width="38.5546875" customWidth="1"/>
    <col min="11011" max="11011" width="13.44140625" customWidth="1"/>
    <col min="11265" max="11265" width="6.5546875" customWidth="1"/>
    <col min="11266" max="11266" width="38.5546875" customWidth="1"/>
    <col min="11267" max="11267" width="13.44140625" customWidth="1"/>
    <col min="11521" max="11521" width="6.5546875" customWidth="1"/>
    <col min="11522" max="11522" width="38.5546875" customWidth="1"/>
    <col min="11523" max="11523" width="13.44140625" customWidth="1"/>
    <col min="11777" max="11777" width="6.5546875" customWidth="1"/>
    <col min="11778" max="11778" width="38.5546875" customWidth="1"/>
    <col min="11779" max="11779" width="13.44140625" customWidth="1"/>
    <col min="12033" max="12033" width="6.5546875" customWidth="1"/>
    <col min="12034" max="12034" width="38.5546875" customWidth="1"/>
    <col min="12035" max="12035" width="13.44140625" customWidth="1"/>
    <col min="12289" max="12289" width="6.5546875" customWidth="1"/>
    <col min="12290" max="12290" width="38.5546875" customWidth="1"/>
    <col min="12291" max="12291" width="13.44140625" customWidth="1"/>
    <col min="12545" max="12545" width="6.5546875" customWidth="1"/>
    <col min="12546" max="12546" width="38.5546875" customWidth="1"/>
    <col min="12547" max="12547" width="13.44140625" customWidth="1"/>
    <col min="12801" max="12801" width="6.5546875" customWidth="1"/>
    <col min="12802" max="12802" width="38.5546875" customWidth="1"/>
    <col min="12803" max="12803" width="13.44140625" customWidth="1"/>
    <col min="13057" max="13057" width="6.5546875" customWidth="1"/>
    <col min="13058" max="13058" width="38.5546875" customWidth="1"/>
    <col min="13059" max="13059" width="13.44140625" customWidth="1"/>
    <col min="13313" max="13313" width="6.5546875" customWidth="1"/>
    <col min="13314" max="13314" width="38.5546875" customWidth="1"/>
    <col min="13315" max="13315" width="13.44140625" customWidth="1"/>
    <col min="13569" max="13569" width="6.5546875" customWidth="1"/>
    <col min="13570" max="13570" width="38.5546875" customWidth="1"/>
    <col min="13571" max="13571" width="13.44140625" customWidth="1"/>
    <col min="13825" max="13825" width="6.5546875" customWidth="1"/>
    <col min="13826" max="13826" width="38.5546875" customWidth="1"/>
    <col min="13827" max="13827" width="13.44140625" customWidth="1"/>
    <col min="14081" max="14081" width="6.5546875" customWidth="1"/>
    <col min="14082" max="14082" width="38.5546875" customWidth="1"/>
    <col min="14083" max="14083" width="13.44140625" customWidth="1"/>
    <col min="14337" max="14337" width="6.5546875" customWidth="1"/>
    <col min="14338" max="14338" width="38.5546875" customWidth="1"/>
    <col min="14339" max="14339" width="13.44140625" customWidth="1"/>
    <col min="14593" max="14593" width="6.5546875" customWidth="1"/>
    <col min="14594" max="14594" width="38.5546875" customWidth="1"/>
    <col min="14595" max="14595" width="13.44140625" customWidth="1"/>
    <col min="14849" max="14849" width="6.5546875" customWidth="1"/>
    <col min="14850" max="14850" width="38.5546875" customWidth="1"/>
    <col min="14851" max="14851" width="13.44140625" customWidth="1"/>
    <col min="15105" max="15105" width="6.5546875" customWidth="1"/>
    <col min="15106" max="15106" width="38.5546875" customWidth="1"/>
    <col min="15107" max="15107" width="13.44140625" customWidth="1"/>
    <col min="15361" max="15361" width="6.5546875" customWidth="1"/>
    <col min="15362" max="15362" width="38.5546875" customWidth="1"/>
    <col min="15363" max="15363" width="13.44140625" customWidth="1"/>
    <col min="15617" max="15617" width="6.5546875" customWidth="1"/>
    <col min="15618" max="15618" width="38.5546875" customWidth="1"/>
    <col min="15619" max="15619" width="13.44140625" customWidth="1"/>
    <col min="15873" max="15873" width="6.5546875" customWidth="1"/>
    <col min="15874" max="15874" width="38.5546875" customWidth="1"/>
    <col min="15875" max="15875" width="13.44140625" customWidth="1"/>
    <col min="16129" max="16129" width="6.5546875" customWidth="1"/>
    <col min="16130" max="16130" width="38.5546875" customWidth="1"/>
    <col min="16131" max="16131" width="13.44140625" customWidth="1"/>
  </cols>
  <sheetData>
    <row r="1" spans="1:5">
      <c r="A1" s="376" t="s">
        <v>516</v>
      </c>
      <c r="B1" s="377"/>
      <c r="C1" s="377"/>
      <c r="D1" s="377"/>
      <c r="E1" s="377"/>
    </row>
    <row r="3" spans="1:5" ht="14.4">
      <c r="A3" s="378" t="s">
        <v>504</v>
      </c>
      <c r="B3" s="378"/>
      <c r="C3" s="378"/>
      <c r="D3" s="378"/>
      <c r="E3" s="378"/>
    </row>
    <row r="5" spans="1:5" ht="13.8" thickBot="1"/>
    <row r="6" spans="1:5" ht="12" customHeight="1" thickBot="1">
      <c r="A6" s="222"/>
      <c r="B6" s="223"/>
      <c r="C6" s="262">
        <v>2020</v>
      </c>
      <c r="D6" s="262">
        <v>2021</v>
      </c>
      <c r="E6" s="262">
        <v>2022</v>
      </c>
    </row>
    <row r="7" spans="1:5" ht="25.5" customHeight="1">
      <c r="A7" s="224"/>
      <c r="B7" s="225"/>
      <c r="C7" s="250" t="s">
        <v>266</v>
      </c>
      <c r="D7" s="251" t="s">
        <v>266</v>
      </c>
      <c r="E7" s="252" t="s">
        <v>266</v>
      </c>
    </row>
    <row r="8" spans="1:5" ht="13.5" customHeight="1">
      <c r="A8" s="224" t="s">
        <v>176</v>
      </c>
      <c r="B8" s="226" t="s">
        <v>371</v>
      </c>
      <c r="C8" s="253"/>
      <c r="D8" s="254"/>
      <c r="E8" s="255"/>
    </row>
    <row r="9" spans="1:5">
      <c r="A9" s="224" t="s">
        <v>182</v>
      </c>
      <c r="B9" s="225" t="s">
        <v>372</v>
      </c>
      <c r="C9" s="253">
        <v>6450305</v>
      </c>
      <c r="D9" s="254">
        <f>SUM(C9*1.1)</f>
        <v>7095335.5000000009</v>
      </c>
      <c r="E9" s="255">
        <f>SUM(D9*1.1)</f>
        <v>7804869.0500000017</v>
      </c>
    </row>
    <row r="10" spans="1:5">
      <c r="A10" s="224" t="s">
        <v>188</v>
      </c>
      <c r="B10" s="225" t="s">
        <v>373</v>
      </c>
      <c r="C10" s="253">
        <v>145740000</v>
      </c>
      <c r="D10" s="254">
        <f t="shared" ref="D10:E17" si="0">SUM(C10*1.1)</f>
        <v>160314000</v>
      </c>
      <c r="E10" s="255">
        <f t="shared" si="0"/>
        <v>176345400</v>
      </c>
    </row>
    <row r="11" spans="1:5">
      <c r="A11" s="224" t="s">
        <v>214</v>
      </c>
      <c r="B11" s="225" t="s">
        <v>374</v>
      </c>
      <c r="C11" s="253">
        <v>182771865</v>
      </c>
      <c r="D11" s="254">
        <f t="shared" si="0"/>
        <v>201049051.50000003</v>
      </c>
      <c r="E11" s="255">
        <f t="shared" si="0"/>
        <v>221153956.65000004</v>
      </c>
    </row>
    <row r="12" spans="1:5">
      <c r="A12" s="224" t="s">
        <v>216</v>
      </c>
      <c r="B12" s="225" t="s">
        <v>375</v>
      </c>
      <c r="C12" s="253"/>
      <c r="D12" s="254">
        <f t="shared" si="0"/>
        <v>0</v>
      </c>
      <c r="E12" s="255">
        <f t="shared" si="0"/>
        <v>0</v>
      </c>
    </row>
    <row r="13" spans="1:5">
      <c r="A13" s="224" t="s">
        <v>376</v>
      </c>
      <c r="B13" s="225" t="s">
        <v>377</v>
      </c>
      <c r="C13" s="253"/>
      <c r="D13" s="254">
        <f t="shared" si="0"/>
        <v>0</v>
      </c>
      <c r="E13" s="255">
        <f t="shared" si="0"/>
        <v>0</v>
      </c>
    </row>
    <row r="14" spans="1:5">
      <c r="A14" s="224" t="s">
        <v>378</v>
      </c>
      <c r="B14" s="225" t="s">
        <v>379</v>
      </c>
      <c r="C14" s="253"/>
      <c r="D14" s="254">
        <f t="shared" si="0"/>
        <v>0</v>
      </c>
      <c r="E14" s="255">
        <f t="shared" si="0"/>
        <v>0</v>
      </c>
    </row>
    <row r="15" spans="1:5">
      <c r="A15" s="224" t="s">
        <v>380</v>
      </c>
      <c r="B15" s="225" t="s">
        <v>381</v>
      </c>
      <c r="C15" s="253"/>
      <c r="D15" s="254">
        <f t="shared" si="0"/>
        <v>0</v>
      </c>
      <c r="E15" s="255">
        <f t="shared" si="0"/>
        <v>0</v>
      </c>
    </row>
    <row r="16" spans="1:5">
      <c r="A16" s="224" t="s">
        <v>382</v>
      </c>
      <c r="B16" s="225" t="s">
        <v>383</v>
      </c>
      <c r="C16" s="253"/>
      <c r="D16" s="254">
        <f t="shared" si="0"/>
        <v>0</v>
      </c>
      <c r="E16" s="255">
        <f t="shared" si="0"/>
        <v>0</v>
      </c>
    </row>
    <row r="17" spans="1:5">
      <c r="A17" s="224" t="s">
        <v>384</v>
      </c>
      <c r="B17" s="225" t="s">
        <v>385</v>
      </c>
      <c r="C17" s="253"/>
      <c r="D17" s="254">
        <f t="shared" si="0"/>
        <v>0</v>
      </c>
      <c r="E17" s="255">
        <f t="shared" si="0"/>
        <v>0</v>
      </c>
    </row>
    <row r="18" spans="1:5">
      <c r="A18" s="227" t="s">
        <v>386</v>
      </c>
      <c r="B18" s="226" t="s">
        <v>387</v>
      </c>
      <c r="C18" s="256">
        <f>SUM(C9:C17)</f>
        <v>334962170</v>
      </c>
      <c r="D18" s="257">
        <f>SUM(D9:D17)</f>
        <v>368458387</v>
      </c>
      <c r="E18" s="258">
        <f>SUM(E9:E17)</f>
        <v>405304225.70000005</v>
      </c>
    </row>
    <row r="19" spans="1:5">
      <c r="A19" s="224" t="s">
        <v>388</v>
      </c>
      <c r="B19" s="226" t="s">
        <v>389</v>
      </c>
      <c r="C19" s="253"/>
      <c r="D19" s="254"/>
      <c r="E19" s="255"/>
    </row>
    <row r="20" spans="1:5">
      <c r="A20" s="224" t="s">
        <v>390</v>
      </c>
      <c r="B20" s="225" t="s">
        <v>391</v>
      </c>
      <c r="C20" s="253">
        <v>0</v>
      </c>
      <c r="D20" s="254">
        <v>0</v>
      </c>
      <c r="E20" s="255">
        <v>0</v>
      </c>
    </row>
    <row r="21" spans="1:5">
      <c r="A21" s="224" t="s">
        <v>392</v>
      </c>
      <c r="B21" s="225" t="s">
        <v>393</v>
      </c>
      <c r="C21" s="253">
        <v>0</v>
      </c>
      <c r="D21" s="254">
        <v>0</v>
      </c>
      <c r="E21" s="255">
        <v>0</v>
      </c>
    </row>
    <row r="22" spans="1:5">
      <c r="A22" s="224" t="s">
        <v>394</v>
      </c>
      <c r="B22" s="225" t="s">
        <v>395</v>
      </c>
      <c r="C22" s="253">
        <v>0</v>
      </c>
      <c r="D22" s="254">
        <v>0</v>
      </c>
      <c r="E22" s="255">
        <v>0</v>
      </c>
    </row>
    <row r="23" spans="1:5">
      <c r="A23" s="224" t="s">
        <v>396</v>
      </c>
      <c r="B23" s="225" t="s">
        <v>397</v>
      </c>
      <c r="C23" s="253">
        <v>0</v>
      </c>
      <c r="D23" s="254">
        <v>0</v>
      </c>
      <c r="E23" s="255">
        <v>0</v>
      </c>
    </row>
    <row r="24" spans="1:5">
      <c r="A24" s="224" t="s">
        <v>398</v>
      </c>
      <c r="B24" s="225" t="s">
        <v>399</v>
      </c>
      <c r="C24" s="253">
        <v>0</v>
      </c>
      <c r="D24" s="254">
        <v>0</v>
      </c>
      <c r="E24" s="255">
        <v>0</v>
      </c>
    </row>
    <row r="25" spans="1:5">
      <c r="A25" s="224" t="s">
        <v>400</v>
      </c>
      <c r="B25" s="225" t="s">
        <v>401</v>
      </c>
      <c r="C25" s="253">
        <v>0</v>
      </c>
      <c r="D25" s="254">
        <v>0</v>
      </c>
      <c r="E25" s="255">
        <v>0</v>
      </c>
    </row>
    <row r="26" spans="1:5">
      <c r="A26" s="224" t="s">
        <v>402</v>
      </c>
      <c r="B26" s="225" t="s">
        <v>403</v>
      </c>
      <c r="C26" s="253">
        <v>0</v>
      </c>
      <c r="D26" s="254">
        <v>0</v>
      </c>
      <c r="E26" s="255">
        <v>0</v>
      </c>
    </row>
    <row r="27" spans="1:5">
      <c r="A27" s="224" t="s">
        <v>404</v>
      </c>
      <c r="B27" s="225" t="s">
        <v>405</v>
      </c>
      <c r="C27" s="253">
        <v>103815777</v>
      </c>
      <c r="D27" s="254">
        <v>0</v>
      </c>
      <c r="E27" s="255">
        <v>0</v>
      </c>
    </row>
    <row r="28" spans="1:5">
      <c r="A28" s="224" t="s">
        <v>406</v>
      </c>
      <c r="B28" s="226" t="s">
        <v>407</v>
      </c>
      <c r="C28" s="253">
        <f>SUM(C19:C27)</f>
        <v>103815777</v>
      </c>
      <c r="D28" s="254">
        <f>SUM(D19:D27)</f>
        <v>0</v>
      </c>
      <c r="E28" s="255">
        <f>SUM(E19:E27)</f>
        <v>0</v>
      </c>
    </row>
    <row r="29" spans="1:5">
      <c r="A29" s="224" t="s">
        <v>408</v>
      </c>
      <c r="B29" s="226" t="s">
        <v>343</v>
      </c>
      <c r="C29" s="256">
        <f>SUM(C18+C28)</f>
        <v>438777947</v>
      </c>
      <c r="D29" s="257">
        <f>SUM(D18+D28)</f>
        <v>368458387</v>
      </c>
      <c r="E29" s="258">
        <f>SUM(E18+E28)</f>
        <v>405304225.70000005</v>
      </c>
    </row>
    <row r="30" spans="1:5">
      <c r="A30" s="224" t="s">
        <v>409</v>
      </c>
      <c r="B30" s="226" t="s">
        <v>410</v>
      </c>
      <c r="C30" s="253"/>
      <c r="D30" s="254"/>
      <c r="E30" s="255"/>
    </row>
    <row r="31" spans="1:5">
      <c r="A31" s="224" t="s">
        <v>411</v>
      </c>
      <c r="B31" s="225" t="s">
        <v>412</v>
      </c>
      <c r="C31" s="253">
        <v>27147092</v>
      </c>
      <c r="D31" s="254">
        <f>C31*1.1</f>
        <v>29861801.200000003</v>
      </c>
      <c r="E31" s="255">
        <f>D31*1.1</f>
        <v>32847981.320000008</v>
      </c>
    </row>
    <row r="32" spans="1:5">
      <c r="A32" s="224" t="s">
        <v>413</v>
      </c>
      <c r="B32" s="225" t="s">
        <v>414</v>
      </c>
      <c r="C32" s="253">
        <v>4816442</v>
      </c>
      <c r="D32" s="254">
        <f t="shared" ref="D32:E39" si="1">C32*1.1</f>
        <v>5298086.2</v>
      </c>
      <c r="E32" s="255">
        <f t="shared" si="1"/>
        <v>5827894.8200000003</v>
      </c>
    </row>
    <row r="33" spans="1:5">
      <c r="A33" s="224" t="s">
        <v>415</v>
      </c>
      <c r="B33" s="225" t="s">
        <v>416</v>
      </c>
      <c r="C33" s="253">
        <v>61662212</v>
      </c>
      <c r="D33" s="254">
        <f t="shared" si="1"/>
        <v>67828433.200000003</v>
      </c>
      <c r="E33" s="255">
        <f t="shared" si="1"/>
        <v>74611276.520000011</v>
      </c>
    </row>
    <row r="34" spans="1:5">
      <c r="A34" s="224" t="s">
        <v>417</v>
      </c>
      <c r="B34" s="225" t="s">
        <v>418</v>
      </c>
      <c r="C34" s="253">
        <v>755000</v>
      </c>
      <c r="D34" s="254">
        <f t="shared" si="1"/>
        <v>830500.00000000012</v>
      </c>
      <c r="E34" s="255">
        <f t="shared" si="1"/>
        <v>913550.00000000023</v>
      </c>
    </row>
    <row r="35" spans="1:5">
      <c r="A35" s="224" t="s">
        <v>419</v>
      </c>
      <c r="B35" s="225" t="s">
        <v>420</v>
      </c>
      <c r="C35" s="253">
        <v>53362092</v>
      </c>
      <c r="D35" s="254">
        <f t="shared" si="1"/>
        <v>58698301.200000003</v>
      </c>
      <c r="E35" s="255">
        <f t="shared" si="1"/>
        <v>64568131.320000008</v>
      </c>
    </row>
    <row r="36" spans="1:5">
      <c r="A36" s="224" t="s">
        <v>421</v>
      </c>
      <c r="B36" s="225" t="s">
        <v>422</v>
      </c>
      <c r="C36" s="253">
        <v>133601515</v>
      </c>
      <c r="D36" s="254">
        <f t="shared" si="1"/>
        <v>146961666.5</v>
      </c>
      <c r="E36" s="255">
        <f t="shared" si="1"/>
        <v>161657833.15000001</v>
      </c>
    </row>
    <row r="37" spans="1:5">
      <c r="A37" s="224" t="s">
        <v>423</v>
      </c>
      <c r="B37" s="225" t="s">
        <v>424</v>
      </c>
      <c r="C37" s="253">
        <v>127800001</v>
      </c>
      <c r="D37" s="254">
        <f t="shared" si="1"/>
        <v>140580001.10000002</v>
      </c>
      <c r="E37" s="255">
        <f t="shared" si="1"/>
        <v>154638001.21000004</v>
      </c>
    </row>
    <row r="38" spans="1:5">
      <c r="A38" s="224" t="s">
        <v>425</v>
      </c>
      <c r="B38" s="225" t="s">
        <v>426</v>
      </c>
      <c r="C38" s="253"/>
      <c r="D38" s="254">
        <f t="shared" si="1"/>
        <v>0</v>
      </c>
      <c r="E38" s="255">
        <f t="shared" si="1"/>
        <v>0</v>
      </c>
    </row>
    <row r="39" spans="1:5">
      <c r="A39" s="224" t="s">
        <v>427</v>
      </c>
      <c r="B39" s="225" t="s">
        <v>428</v>
      </c>
      <c r="C39" s="253"/>
      <c r="D39" s="254">
        <f t="shared" si="1"/>
        <v>0</v>
      </c>
      <c r="E39" s="255">
        <f t="shared" si="1"/>
        <v>0</v>
      </c>
    </row>
    <row r="40" spans="1:5">
      <c r="A40" s="224" t="s">
        <v>429</v>
      </c>
      <c r="B40" s="226" t="s">
        <v>284</v>
      </c>
      <c r="C40" s="256">
        <f>SUM(C31:C39)</f>
        <v>409144354</v>
      </c>
      <c r="D40" s="257">
        <f>SUM(D31:D39)</f>
        <v>450058789.40000004</v>
      </c>
      <c r="E40" s="258">
        <f>SUM(E31:E39)</f>
        <v>495064668.34000003</v>
      </c>
    </row>
    <row r="41" spans="1:5">
      <c r="A41" s="224" t="s">
        <v>430</v>
      </c>
      <c r="B41" s="225" t="s">
        <v>431</v>
      </c>
      <c r="C41" s="253">
        <v>144947871</v>
      </c>
      <c r="D41" s="254">
        <f>SUM(C41)*1.1</f>
        <v>159442658.10000002</v>
      </c>
      <c r="E41" s="255">
        <f>SUM(D41)*1.1</f>
        <v>175386923.91000003</v>
      </c>
    </row>
    <row r="42" spans="1:5">
      <c r="A42" s="224" t="s">
        <v>432</v>
      </c>
      <c r="B42" s="225"/>
      <c r="C42" s="253"/>
      <c r="D42" s="254"/>
      <c r="E42" s="255"/>
    </row>
    <row r="43" spans="1:5">
      <c r="A43" s="224" t="s">
        <v>433</v>
      </c>
      <c r="B43" s="225"/>
      <c r="C43" s="253"/>
      <c r="D43" s="254"/>
      <c r="E43" s="255"/>
    </row>
    <row r="44" spans="1:5">
      <c r="A44" s="224" t="s">
        <v>434</v>
      </c>
      <c r="B44" s="225"/>
      <c r="C44" s="253"/>
      <c r="D44" s="254"/>
      <c r="E44" s="255"/>
    </row>
    <row r="45" spans="1:5">
      <c r="A45" s="224" t="s">
        <v>435</v>
      </c>
      <c r="B45" s="225"/>
      <c r="C45" s="253"/>
      <c r="D45" s="254"/>
      <c r="E45" s="255"/>
    </row>
    <row r="46" spans="1:5">
      <c r="A46" s="224" t="s">
        <v>436</v>
      </c>
      <c r="B46" s="225"/>
      <c r="C46" s="253"/>
      <c r="D46" s="254"/>
      <c r="E46" s="255"/>
    </row>
    <row r="47" spans="1:5">
      <c r="A47" s="224" t="s">
        <v>437</v>
      </c>
      <c r="B47" s="225"/>
      <c r="C47" s="253"/>
      <c r="D47" s="254"/>
      <c r="E47" s="255"/>
    </row>
    <row r="48" spans="1:5">
      <c r="A48" s="224" t="s">
        <v>438</v>
      </c>
      <c r="B48" s="225"/>
      <c r="C48" s="253"/>
      <c r="D48" s="254"/>
      <c r="E48" s="255"/>
    </row>
    <row r="49" spans="1:5">
      <c r="A49" s="224" t="s">
        <v>439</v>
      </c>
      <c r="B49" s="226"/>
      <c r="C49" s="256">
        <f>SUM(C41:C48)</f>
        <v>144947871</v>
      </c>
      <c r="D49" s="257">
        <f>SUM(D41:D48)</f>
        <v>159442658.10000002</v>
      </c>
      <c r="E49" s="258">
        <f>SUM(E41:E48)</f>
        <v>175386923.91000003</v>
      </c>
    </row>
    <row r="50" spans="1:5" ht="14.25" customHeight="1" thickBot="1">
      <c r="A50" s="228" t="s">
        <v>440</v>
      </c>
      <c r="B50" s="229" t="s">
        <v>347</v>
      </c>
      <c r="C50" s="259">
        <f>SUM(C40+C49)</f>
        <v>554092225</v>
      </c>
      <c r="D50" s="260">
        <f>SUM(D40+D49)</f>
        <v>609501447.5</v>
      </c>
      <c r="E50" s="261">
        <f>SUM(E40+E49)</f>
        <v>670451592.25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1"/>
  <dimension ref="A2:K13"/>
  <sheetViews>
    <sheetView topLeftCell="A4" workbookViewId="0">
      <selection activeCell="G27" sqref="G27"/>
    </sheetView>
  </sheetViews>
  <sheetFormatPr defaultRowHeight="13.2"/>
  <cols>
    <col min="1" max="1" width="16.44140625" customWidth="1"/>
    <col min="2" max="2" width="15.44140625" customWidth="1"/>
    <col min="3" max="3" width="12" customWidth="1"/>
    <col min="4" max="4" width="11.6640625" customWidth="1"/>
    <col min="5" max="5" width="12.5546875" customWidth="1"/>
    <col min="6" max="6" width="12.44140625" customWidth="1"/>
    <col min="7" max="7" width="51.88671875" customWidth="1"/>
    <col min="8" max="11" width="9.109375" hidden="1" customWidth="1"/>
    <col min="257" max="257" width="16.44140625" customWidth="1"/>
    <col min="258" max="258" width="15.44140625" customWidth="1"/>
    <col min="259" max="259" width="12" customWidth="1"/>
    <col min="260" max="260" width="11.6640625" customWidth="1"/>
    <col min="261" max="261" width="12.5546875" customWidth="1"/>
    <col min="262" max="262" width="12.44140625" customWidth="1"/>
    <col min="263" max="263" width="51.88671875" customWidth="1"/>
    <col min="264" max="267" width="0" hidden="1" customWidth="1"/>
    <col min="513" max="513" width="16.44140625" customWidth="1"/>
    <col min="514" max="514" width="15.44140625" customWidth="1"/>
    <col min="515" max="515" width="12" customWidth="1"/>
    <col min="516" max="516" width="11.6640625" customWidth="1"/>
    <col min="517" max="517" width="12.5546875" customWidth="1"/>
    <col min="518" max="518" width="12.44140625" customWidth="1"/>
    <col min="519" max="519" width="51.88671875" customWidth="1"/>
    <col min="520" max="523" width="0" hidden="1" customWidth="1"/>
    <col min="769" max="769" width="16.44140625" customWidth="1"/>
    <col min="770" max="770" width="15.44140625" customWidth="1"/>
    <col min="771" max="771" width="12" customWidth="1"/>
    <col min="772" max="772" width="11.6640625" customWidth="1"/>
    <col min="773" max="773" width="12.5546875" customWidth="1"/>
    <col min="774" max="774" width="12.44140625" customWidth="1"/>
    <col min="775" max="775" width="51.88671875" customWidth="1"/>
    <col min="776" max="779" width="0" hidden="1" customWidth="1"/>
    <col min="1025" max="1025" width="16.44140625" customWidth="1"/>
    <col min="1026" max="1026" width="15.44140625" customWidth="1"/>
    <col min="1027" max="1027" width="12" customWidth="1"/>
    <col min="1028" max="1028" width="11.6640625" customWidth="1"/>
    <col min="1029" max="1029" width="12.5546875" customWidth="1"/>
    <col min="1030" max="1030" width="12.44140625" customWidth="1"/>
    <col min="1031" max="1031" width="51.88671875" customWidth="1"/>
    <col min="1032" max="1035" width="0" hidden="1" customWidth="1"/>
    <col min="1281" max="1281" width="16.44140625" customWidth="1"/>
    <col min="1282" max="1282" width="15.44140625" customWidth="1"/>
    <col min="1283" max="1283" width="12" customWidth="1"/>
    <col min="1284" max="1284" width="11.6640625" customWidth="1"/>
    <col min="1285" max="1285" width="12.5546875" customWidth="1"/>
    <col min="1286" max="1286" width="12.44140625" customWidth="1"/>
    <col min="1287" max="1287" width="51.88671875" customWidth="1"/>
    <col min="1288" max="1291" width="0" hidden="1" customWidth="1"/>
    <col min="1537" max="1537" width="16.44140625" customWidth="1"/>
    <col min="1538" max="1538" width="15.44140625" customWidth="1"/>
    <col min="1539" max="1539" width="12" customWidth="1"/>
    <col min="1540" max="1540" width="11.6640625" customWidth="1"/>
    <col min="1541" max="1541" width="12.5546875" customWidth="1"/>
    <col min="1542" max="1542" width="12.44140625" customWidth="1"/>
    <col min="1543" max="1543" width="51.88671875" customWidth="1"/>
    <col min="1544" max="1547" width="0" hidden="1" customWidth="1"/>
    <col min="1793" max="1793" width="16.44140625" customWidth="1"/>
    <col min="1794" max="1794" width="15.44140625" customWidth="1"/>
    <col min="1795" max="1795" width="12" customWidth="1"/>
    <col min="1796" max="1796" width="11.6640625" customWidth="1"/>
    <col min="1797" max="1797" width="12.5546875" customWidth="1"/>
    <col min="1798" max="1798" width="12.44140625" customWidth="1"/>
    <col min="1799" max="1799" width="51.88671875" customWidth="1"/>
    <col min="1800" max="1803" width="0" hidden="1" customWidth="1"/>
    <col min="2049" max="2049" width="16.44140625" customWidth="1"/>
    <col min="2050" max="2050" width="15.44140625" customWidth="1"/>
    <col min="2051" max="2051" width="12" customWidth="1"/>
    <col min="2052" max="2052" width="11.6640625" customWidth="1"/>
    <col min="2053" max="2053" width="12.5546875" customWidth="1"/>
    <col min="2054" max="2054" width="12.44140625" customWidth="1"/>
    <col min="2055" max="2055" width="51.88671875" customWidth="1"/>
    <col min="2056" max="2059" width="0" hidden="1" customWidth="1"/>
    <col min="2305" max="2305" width="16.44140625" customWidth="1"/>
    <col min="2306" max="2306" width="15.44140625" customWidth="1"/>
    <col min="2307" max="2307" width="12" customWidth="1"/>
    <col min="2308" max="2308" width="11.6640625" customWidth="1"/>
    <col min="2309" max="2309" width="12.5546875" customWidth="1"/>
    <col min="2310" max="2310" width="12.44140625" customWidth="1"/>
    <col min="2311" max="2311" width="51.88671875" customWidth="1"/>
    <col min="2312" max="2315" width="0" hidden="1" customWidth="1"/>
    <col min="2561" max="2561" width="16.44140625" customWidth="1"/>
    <col min="2562" max="2562" width="15.44140625" customWidth="1"/>
    <col min="2563" max="2563" width="12" customWidth="1"/>
    <col min="2564" max="2564" width="11.6640625" customWidth="1"/>
    <col min="2565" max="2565" width="12.5546875" customWidth="1"/>
    <col min="2566" max="2566" width="12.44140625" customWidth="1"/>
    <col min="2567" max="2567" width="51.88671875" customWidth="1"/>
    <col min="2568" max="2571" width="0" hidden="1" customWidth="1"/>
    <col min="2817" max="2817" width="16.44140625" customWidth="1"/>
    <col min="2818" max="2818" width="15.44140625" customWidth="1"/>
    <col min="2819" max="2819" width="12" customWidth="1"/>
    <col min="2820" max="2820" width="11.6640625" customWidth="1"/>
    <col min="2821" max="2821" width="12.5546875" customWidth="1"/>
    <col min="2822" max="2822" width="12.44140625" customWidth="1"/>
    <col min="2823" max="2823" width="51.88671875" customWidth="1"/>
    <col min="2824" max="2827" width="0" hidden="1" customWidth="1"/>
    <col min="3073" max="3073" width="16.44140625" customWidth="1"/>
    <col min="3074" max="3074" width="15.44140625" customWidth="1"/>
    <col min="3075" max="3075" width="12" customWidth="1"/>
    <col min="3076" max="3076" width="11.6640625" customWidth="1"/>
    <col min="3077" max="3077" width="12.5546875" customWidth="1"/>
    <col min="3078" max="3078" width="12.44140625" customWidth="1"/>
    <col min="3079" max="3079" width="51.88671875" customWidth="1"/>
    <col min="3080" max="3083" width="0" hidden="1" customWidth="1"/>
    <col min="3329" max="3329" width="16.44140625" customWidth="1"/>
    <col min="3330" max="3330" width="15.44140625" customWidth="1"/>
    <col min="3331" max="3331" width="12" customWidth="1"/>
    <col min="3332" max="3332" width="11.6640625" customWidth="1"/>
    <col min="3333" max="3333" width="12.5546875" customWidth="1"/>
    <col min="3334" max="3334" width="12.44140625" customWidth="1"/>
    <col min="3335" max="3335" width="51.88671875" customWidth="1"/>
    <col min="3336" max="3339" width="0" hidden="1" customWidth="1"/>
    <col min="3585" max="3585" width="16.44140625" customWidth="1"/>
    <col min="3586" max="3586" width="15.44140625" customWidth="1"/>
    <col min="3587" max="3587" width="12" customWidth="1"/>
    <col min="3588" max="3588" width="11.6640625" customWidth="1"/>
    <col min="3589" max="3589" width="12.5546875" customWidth="1"/>
    <col min="3590" max="3590" width="12.44140625" customWidth="1"/>
    <col min="3591" max="3591" width="51.88671875" customWidth="1"/>
    <col min="3592" max="3595" width="0" hidden="1" customWidth="1"/>
    <col min="3841" max="3841" width="16.44140625" customWidth="1"/>
    <col min="3842" max="3842" width="15.44140625" customWidth="1"/>
    <col min="3843" max="3843" width="12" customWidth="1"/>
    <col min="3844" max="3844" width="11.6640625" customWidth="1"/>
    <col min="3845" max="3845" width="12.5546875" customWidth="1"/>
    <col min="3846" max="3846" width="12.44140625" customWidth="1"/>
    <col min="3847" max="3847" width="51.88671875" customWidth="1"/>
    <col min="3848" max="3851" width="0" hidden="1" customWidth="1"/>
    <col min="4097" max="4097" width="16.44140625" customWidth="1"/>
    <col min="4098" max="4098" width="15.44140625" customWidth="1"/>
    <col min="4099" max="4099" width="12" customWidth="1"/>
    <col min="4100" max="4100" width="11.6640625" customWidth="1"/>
    <col min="4101" max="4101" width="12.5546875" customWidth="1"/>
    <col min="4102" max="4102" width="12.44140625" customWidth="1"/>
    <col min="4103" max="4103" width="51.88671875" customWidth="1"/>
    <col min="4104" max="4107" width="0" hidden="1" customWidth="1"/>
    <col min="4353" max="4353" width="16.44140625" customWidth="1"/>
    <col min="4354" max="4354" width="15.44140625" customWidth="1"/>
    <col min="4355" max="4355" width="12" customWidth="1"/>
    <col min="4356" max="4356" width="11.6640625" customWidth="1"/>
    <col min="4357" max="4357" width="12.5546875" customWidth="1"/>
    <col min="4358" max="4358" width="12.44140625" customWidth="1"/>
    <col min="4359" max="4359" width="51.88671875" customWidth="1"/>
    <col min="4360" max="4363" width="0" hidden="1" customWidth="1"/>
    <col min="4609" max="4609" width="16.44140625" customWidth="1"/>
    <col min="4610" max="4610" width="15.44140625" customWidth="1"/>
    <col min="4611" max="4611" width="12" customWidth="1"/>
    <col min="4612" max="4612" width="11.6640625" customWidth="1"/>
    <col min="4613" max="4613" width="12.5546875" customWidth="1"/>
    <col min="4614" max="4614" width="12.44140625" customWidth="1"/>
    <col min="4615" max="4615" width="51.88671875" customWidth="1"/>
    <col min="4616" max="4619" width="0" hidden="1" customWidth="1"/>
    <col min="4865" max="4865" width="16.44140625" customWidth="1"/>
    <col min="4866" max="4866" width="15.44140625" customWidth="1"/>
    <col min="4867" max="4867" width="12" customWidth="1"/>
    <col min="4868" max="4868" width="11.6640625" customWidth="1"/>
    <col min="4869" max="4869" width="12.5546875" customWidth="1"/>
    <col min="4870" max="4870" width="12.44140625" customWidth="1"/>
    <col min="4871" max="4871" width="51.88671875" customWidth="1"/>
    <col min="4872" max="4875" width="0" hidden="1" customWidth="1"/>
    <col min="5121" max="5121" width="16.44140625" customWidth="1"/>
    <col min="5122" max="5122" width="15.44140625" customWidth="1"/>
    <col min="5123" max="5123" width="12" customWidth="1"/>
    <col min="5124" max="5124" width="11.6640625" customWidth="1"/>
    <col min="5125" max="5125" width="12.5546875" customWidth="1"/>
    <col min="5126" max="5126" width="12.44140625" customWidth="1"/>
    <col min="5127" max="5127" width="51.88671875" customWidth="1"/>
    <col min="5128" max="5131" width="0" hidden="1" customWidth="1"/>
    <col min="5377" max="5377" width="16.44140625" customWidth="1"/>
    <col min="5378" max="5378" width="15.44140625" customWidth="1"/>
    <col min="5379" max="5379" width="12" customWidth="1"/>
    <col min="5380" max="5380" width="11.6640625" customWidth="1"/>
    <col min="5381" max="5381" width="12.5546875" customWidth="1"/>
    <col min="5382" max="5382" width="12.44140625" customWidth="1"/>
    <col min="5383" max="5383" width="51.88671875" customWidth="1"/>
    <col min="5384" max="5387" width="0" hidden="1" customWidth="1"/>
    <col min="5633" max="5633" width="16.44140625" customWidth="1"/>
    <col min="5634" max="5634" width="15.44140625" customWidth="1"/>
    <col min="5635" max="5635" width="12" customWidth="1"/>
    <col min="5636" max="5636" width="11.6640625" customWidth="1"/>
    <col min="5637" max="5637" width="12.5546875" customWidth="1"/>
    <col min="5638" max="5638" width="12.44140625" customWidth="1"/>
    <col min="5639" max="5639" width="51.88671875" customWidth="1"/>
    <col min="5640" max="5643" width="0" hidden="1" customWidth="1"/>
    <col min="5889" max="5889" width="16.44140625" customWidth="1"/>
    <col min="5890" max="5890" width="15.44140625" customWidth="1"/>
    <col min="5891" max="5891" width="12" customWidth="1"/>
    <col min="5892" max="5892" width="11.6640625" customWidth="1"/>
    <col min="5893" max="5893" width="12.5546875" customWidth="1"/>
    <col min="5894" max="5894" width="12.44140625" customWidth="1"/>
    <col min="5895" max="5895" width="51.88671875" customWidth="1"/>
    <col min="5896" max="5899" width="0" hidden="1" customWidth="1"/>
    <col min="6145" max="6145" width="16.44140625" customWidth="1"/>
    <col min="6146" max="6146" width="15.44140625" customWidth="1"/>
    <col min="6147" max="6147" width="12" customWidth="1"/>
    <col min="6148" max="6148" width="11.6640625" customWidth="1"/>
    <col min="6149" max="6149" width="12.5546875" customWidth="1"/>
    <col min="6150" max="6150" width="12.44140625" customWidth="1"/>
    <col min="6151" max="6151" width="51.88671875" customWidth="1"/>
    <col min="6152" max="6155" width="0" hidden="1" customWidth="1"/>
    <col min="6401" max="6401" width="16.44140625" customWidth="1"/>
    <col min="6402" max="6402" width="15.44140625" customWidth="1"/>
    <col min="6403" max="6403" width="12" customWidth="1"/>
    <col min="6404" max="6404" width="11.6640625" customWidth="1"/>
    <col min="6405" max="6405" width="12.5546875" customWidth="1"/>
    <col min="6406" max="6406" width="12.44140625" customWidth="1"/>
    <col min="6407" max="6407" width="51.88671875" customWidth="1"/>
    <col min="6408" max="6411" width="0" hidden="1" customWidth="1"/>
    <col min="6657" max="6657" width="16.44140625" customWidth="1"/>
    <col min="6658" max="6658" width="15.44140625" customWidth="1"/>
    <col min="6659" max="6659" width="12" customWidth="1"/>
    <col min="6660" max="6660" width="11.6640625" customWidth="1"/>
    <col min="6661" max="6661" width="12.5546875" customWidth="1"/>
    <col min="6662" max="6662" width="12.44140625" customWidth="1"/>
    <col min="6663" max="6663" width="51.88671875" customWidth="1"/>
    <col min="6664" max="6667" width="0" hidden="1" customWidth="1"/>
    <col min="6913" max="6913" width="16.44140625" customWidth="1"/>
    <col min="6914" max="6914" width="15.44140625" customWidth="1"/>
    <col min="6915" max="6915" width="12" customWidth="1"/>
    <col min="6916" max="6916" width="11.6640625" customWidth="1"/>
    <col min="6917" max="6917" width="12.5546875" customWidth="1"/>
    <col min="6918" max="6918" width="12.44140625" customWidth="1"/>
    <col min="6919" max="6919" width="51.88671875" customWidth="1"/>
    <col min="6920" max="6923" width="0" hidden="1" customWidth="1"/>
    <col min="7169" max="7169" width="16.44140625" customWidth="1"/>
    <col min="7170" max="7170" width="15.44140625" customWidth="1"/>
    <col min="7171" max="7171" width="12" customWidth="1"/>
    <col min="7172" max="7172" width="11.6640625" customWidth="1"/>
    <col min="7173" max="7173" width="12.5546875" customWidth="1"/>
    <col min="7174" max="7174" width="12.44140625" customWidth="1"/>
    <col min="7175" max="7175" width="51.88671875" customWidth="1"/>
    <col min="7176" max="7179" width="0" hidden="1" customWidth="1"/>
    <col min="7425" max="7425" width="16.44140625" customWidth="1"/>
    <col min="7426" max="7426" width="15.44140625" customWidth="1"/>
    <col min="7427" max="7427" width="12" customWidth="1"/>
    <col min="7428" max="7428" width="11.6640625" customWidth="1"/>
    <col min="7429" max="7429" width="12.5546875" customWidth="1"/>
    <col min="7430" max="7430" width="12.44140625" customWidth="1"/>
    <col min="7431" max="7431" width="51.88671875" customWidth="1"/>
    <col min="7432" max="7435" width="0" hidden="1" customWidth="1"/>
    <col min="7681" max="7681" width="16.44140625" customWidth="1"/>
    <col min="7682" max="7682" width="15.44140625" customWidth="1"/>
    <col min="7683" max="7683" width="12" customWidth="1"/>
    <col min="7684" max="7684" width="11.6640625" customWidth="1"/>
    <col min="7685" max="7685" width="12.5546875" customWidth="1"/>
    <col min="7686" max="7686" width="12.44140625" customWidth="1"/>
    <col min="7687" max="7687" width="51.88671875" customWidth="1"/>
    <col min="7688" max="7691" width="0" hidden="1" customWidth="1"/>
    <col min="7937" max="7937" width="16.44140625" customWidth="1"/>
    <col min="7938" max="7938" width="15.44140625" customWidth="1"/>
    <col min="7939" max="7939" width="12" customWidth="1"/>
    <col min="7940" max="7940" width="11.6640625" customWidth="1"/>
    <col min="7941" max="7941" width="12.5546875" customWidth="1"/>
    <col min="7942" max="7942" width="12.44140625" customWidth="1"/>
    <col min="7943" max="7943" width="51.88671875" customWidth="1"/>
    <col min="7944" max="7947" width="0" hidden="1" customWidth="1"/>
    <col min="8193" max="8193" width="16.44140625" customWidth="1"/>
    <col min="8194" max="8194" width="15.44140625" customWidth="1"/>
    <col min="8195" max="8195" width="12" customWidth="1"/>
    <col min="8196" max="8196" width="11.6640625" customWidth="1"/>
    <col min="8197" max="8197" width="12.5546875" customWidth="1"/>
    <col min="8198" max="8198" width="12.44140625" customWidth="1"/>
    <col min="8199" max="8199" width="51.88671875" customWidth="1"/>
    <col min="8200" max="8203" width="0" hidden="1" customWidth="1"/>
    <col min="8449" max="8449" width="16.44140625" customWidth="1"/>
    <col min="8450" max="8450" width="15.44140625" customWidth="1"/>
    <col min="8451" max="8451" width="12" customWidth="1"/>
    <col min="8452" max="8452" width="11.6640625" customWidth="1"/>
    <col min="8453" max="8453" width="12.5546875" customWidth="1"/>
    <col min="8454" max="8454" width="12.44140625" customWidth="1"/>
    <col min="8455" max="8455" width="51.88671875" customWidth="1"/>
    <col min="8456" max="8459" width="0" hidden="1" customWidth="1"/>
    <col min="8705" max="8705" width="16.44140625" customWidth="1"/>
    <col min="8706" max="8706" width="15.44140625" customWidth="1"/>
    <col min="8707" max="8707" width="12" customWidth="1"/>
    <col min="8708" max="8708" width="11.6640625" customWidth="1"/>
    <col min="8709" max="8709" width="12.5546875" customWidth="1"/>
    <col min="8710" max="8710" width="12.44140625" customWidth="1"/>
    <col min="8711" max="8711" width="51.88671875" customWidth="1"/>
    <col min="8712" max="8715" width="0" hidden="1" customWidth="1"/>
    <col min="8961" max="8961" width="16.44140625" customWidth="1"/>
    <col min="8962" max="8962" width="15.44140625" customWidth="1"/>
    <col min="8963" max="8963" width="12" customWidth="1"/>
    <col min="8964" max="8964" width="11.6640625" customWidth="1"/>
    <col min="8965" max="8965" width="12.5546875" customWidth="1"/>
    <col min="8966" max="8966" width="12.44140625" customWidth="1"/>
    <col min="8967" max="8967" width="51.88671875" customWidth="1"/>
    <col min="8968" max="8971" width="0" hidden="1" customWidth="1"/>
    <col min="9217" max="9217" width="16.44140625" customWidth="1"/>
    <col min="9218" max="9218" width="15.44140625" customWidth="1"/>
    <col min="9219" max="9219" width="12" customWidth="1"/>
    <col min="9220" max="9220" width="11.6640625" customWidth="1"/>
    <col min="9221" max="9221" width="12.5546875" customWidth="1"/>
    <col min="9222" max="9222" width="12.44140625" customWidth="1"/>
    <col min="9223" max="9223" width="51.88671875" customWidth="1"/>
    <col min="9224" max="9227" width="0" hidden="1" customWidth="1"/>
    <col min="9473" max="9473" width="16.44140625" customWidth="1"/>
    <col min="9474" max="9474" width="15.44140625" customWidth="1"/>
    <col min="9475" max="9475" width="12" customWidth="1"/>
    <col min="9476" max="9476" width="11.6640625" customWidth="1"/>
    <col min="9477" max="9477" width="12.5546875" customWidth="1"/>
    <col min="9478" max="9478" width="12.44140625" customWidth="1"/>
    <col min="9479" max="9479" width="51.88671875" customWidth="1"/>
    <col min="9480" max="9483" width="0" hidden="1" customWidth="1"/>
    <col min="9729" max="9729" width="16.44140625" customWidth="1"/>
    <col min="9730" max="9730" width="15.44140625" customWidth="1"/>
    <col min="9731" max="9731" width="12" customWidth="1"/>
    <col min="9732" max="9732" width="11.6640625" customWidth="1"/>
    <col min="9733" max="9733" width="12.5546875" customWidth="1"/>
    <col min="9734" max="9734" width="12.44140625" customWidth="1"/>
    <col min="9735" max="9735" width="51.88671875" customWidth="1"/>
    <col min="9736" max="9739" width="0" hidden="1" customWidth="1"/>
    <col min="9985" max="9985" width="16.44140625" customWidth="1"/>
    <col min="9986" max="9986" width="15.44140625" customWidth="1"/>
    <col min="9987" max="9987" width="12" customWidth="1"/>
    <col min="9988" max="9988" width="11.6640625" customWidth="1"/>
    <col min="9989" max="9989" width="12.5546875" customWidth="1"/>
    <col min="9990" max="9990" width="12.44140625" customWidth="1"/>
    <col min="9991" max="9991" width="51.88671875" customWidth="1"/>
    <col min="9992" max="9995" width="0" hidden="1" customWidth="1"/>
    <col min="10241" max="10241" width="16.44140625" customWidth="1"/>
    <col min="10242" max="10242" width="15.44140625" customWidth="1"/>
    <col min="10243" max="10243" width="12" customWidth="1"/>
    <col min="10244" max="10244" width="11.6640625" customWidth="1"/>
    <col min="10245" max="10245" width="12.5546875" customWidth="1"/>
    <col min="10246" max="10246" width="12.44140625" customWidth="1"/>
    <col min="10247" max="10247" width="51.88671875" customWidth="1"/>
    <col min="10248" max="10251" width="0" hidden="1" customWidth="1"/>
    <col min="10497" max="10497" width="16.44140625" customWidth="1"/>
    <col min="10498" max="10498" width="15.44140625" customWidth="1"/>
    <col min="10499" max="10499" width="12" customWidth="1"/>
    <col min="10500" max="10500" width="11.6640625" customWidth="1"/>
    <col min="10501" max="10501" width="12.5546875" customWidth="1"/>
    <col min="10502" max="10502" width="12.44140625" customWidth="1"/>
    <col min="10503" max="10503" width="51.88671875" customWidth="1"/>
    <col min="10504" max="10507" width="0" hidden="1" customWidth="1"/>
    <col min="10753" max="10753" width="16.44140625" customWidth="1"/>
    <col min="10754" max="10754" width="15.44140625" customWidth="1"/>
    <col min="10755" max="10755" width="12" customWidth="1"/>
    <col min="10756" max="10756" width="11.6640625" customWidth="1"/>
    <col min="10757" max="10757" width="12.5546875" customWidth="1"/>
    <col min="10758" max="10758" width="12.44140625" customWidth="1"/>
    <col min="10759" max="10759" width="51.88671875" customWidth="1"/>
    <col min="10760" max="10763" width="0" hidden="1" customWidth="1"/>
    <col min="11009" max="11009" width="16.44140625" customWidth="1"/>
    <col min="11010" max="11010" width="15.44140625" customWidth="1"/>
    <col min="11011" max="11011" width="12" customWidth="1"/>
    <col min="11012" max="11012" width="11.6640625" customWidth="1"/>
    <col min="11013" max="11013" width="12.5546875" customWidth="1"/>
    <col min="11014" max="11014" width="12.44140625" customWidth="1"/>
    <col min="11015" max="11015" width="51.88671875" customWidth="1"/>
    <col min="11016" max="11019" width="0" hidden="1" customWidth="1"/>
    <col min="11265" max="11265" width="16.44140625" customWidth="1"/>
    <col min="11266" max="11266" width="15.44140625" customWidth="1"/>
    <col min="11267" max="11267" width="12" customWidth="1"/>
    <col min="11268" max="11268" width="11.6640625" customWidth="1"/>
    <col min="11269" max="11269" width="12.5546875" customWidth="1"/>
    <col min="11270" max="11270" width="12.44140625" customWidth="1"/>
    <col min="11271" max="11271" width="51.88671875" customWidth="1"/>
    <col min="11272" max="11275" width="0" hidden="1" customWidth="1"/>
    <col min="11521" max="11521" width="16.44140625" customWidth="1"/>
    <col min="11522" max="11522" width="15.44140625" customWidth="1"/>
    <col min="11523" max="11523" width="12" customWidth="1"/>
    <col min="11524" max="11524" width="11.6640625" customWidth="1"/>
    <col min="11525" max="11525" width="12.5546875" customWidth="1"/>
    <col min="11526" max="11526" width="12.44140625" customWidth="1"/>
    <col min="11527" max="11527" width="51.88671875" customWidth="1"/>
    <col min="11528" max="11531" width="0" hidden="1" customWidth="1"/>
    <col min="11777" max="11777" width="16.44140625" customWidth="1"/>
    <col min="11778" max="11778" width="15.44140625" customWidth="1"/>
    <col min="11779" max="11779" width="12" customWidth="1"/>
    <col min="11780" max="11780" width="11.6640625" customWidth="1"/>
    <col min="11781" max="11781" width="12.5546875" customWidth="1"/>
    <col min="11782" max="11782" width="12.44140625" customWidth="1"/>
    <col min="11783" max="11783" width="51.88671875" customWidth="1"/>
    <col min="11784" max="11787" width="0" hidden="1" customWidth="1"/>
    <col min="12033" max="12033" width="16.44140625" customWidth="1"/>
    <col min="12034" max="12034" width="15.44140625" customWidth="1"/>
    <col min="12035" max="12035" width="12" customWidth="1"/>
    <col min="12036" max="12036" width="11.6640625" customWidth="1"/>
    <col min="12037" max="12037" width="12.5546875" customWidth="1"/>
    <col min="12038" max="12038" width="12.44140625" customWidth="1"/>
    <col min="12039" max="12039" width="51.88671875" customWidth="1"/>
    <col min="12040" max="12043" width="0" hidden="1" customWidth="1"/>
    <col min="12289" max="12289" width="16.44140625" customWidth="1"/>
    <col min="12290" max="12290" width="15.44140625" customWidth="1"/>
    <col min="12291" max="12291" width="12" customWidth="1"/>
    <col min="12292" max="12292" width="11.6640625" customWidth="1"/>
    <col min="12293" max="12293" width="12.5546875" customWidth="1"/>
    <col min="12294" max="12294" width="12.44140625" customWidth="1"/>
    <col min="12295" max="12295" width="51.88671875" customWidth="1"/>
    <col min="12296" max="12299" width="0" hidden="1" customWidth="1"/>
    <col min="12545" max="12545" width="16.44140625" customWidth="1"/>
    <col min="12546" max="12546" width="15.44140625" customWidth="1"/>
    <col min="12547" max="12547" width="12" customWidth="1"/>
    <col min="12548" max="12548" width="11.6640625" customWidth="1"/>
    <col min="12549" max="12549" width="12.5546875" customWidth="1"/>
    <col min="12550" max="12550" width="12.44140625" customWidth="1"/>
    <col min="12551" max="12551" width="51.88671875" customWidth="1"/>
    <col min="12552" max="12555" width="0" hidden="1" customWidth="1"/>
    <col min="12801" max="12801" width="16.44140625" customWidth="1"/>
    <col min="12802" max="12802" width="15.44140625" customWidth="1"/>
    <col min="12803" max="12803" width="12" customWidth="1"/>
    <col min="12804" max="12804" width="11.6640625" customWidth="1"/>
    <col min="12805" max="12805" width="12.5546875" customWidth="1"/>
    <col min="12806" max="12806" width="12.44140625" customWidth="1"/>
    <col min="12807" max="12807" width="51.88671875" customWidth="1"/>
    <col min="12808" max="12811" width="0" hidden="1" customWidth="1"/>
    <col min="13057" max="13057" width="16.44140625" customWidth="1"/>
    <col min="13058" max="13058" width="15.44140625" customWidth="1"/>
    <col min="13059" max="13059" width="12" customWidth="1"/>
    <col min="13060" max="13060" width="11.6640625" customWidth="1"/>
    <col min="13061" max="13061" width="12.5546875" customWidth="1"/>
    <col min="13062" max="13062" width="12.44140625" customWidth="1"/>
    <col min="13063" max="13063" width="51.88671875" customWidth="1"/>
    <col min="13064" max="13067" width="0" hidden="1" customWidth="1"/>
    <col min="13313" max="13313" width="16.44140625" customWidth="1"/>
    <col min="13314" max="13314" width="15.44140625" customWidth="1"/>
    <col min="13315" max="13315" width="12" customWidth="1"/>
    <col min="13316" max="13316" width="11.6640625" customWidth="1"/>
    <col min="13317" max="13317" width="12.5546875" customWidth="1"/>
    <col min="13318" max="13318" width="12.44140625" customWidth="1"/>
    <col min="13319" max="13319" width="51.88671875" customWidth="1"/>
    <col min="13320" max="13323" width="0" hidden="1" customWidth="1"/>
    <col min="13569" max="13569" width="16.44140625" customWidth="1"/>
    <col min="13570" max="13570" width="15.44140625" customWidth="1"/>
    <col min="13571" max="13571" width="12" customWidth="1"/>
    <col min="13572" max="13572" width="11.6640625" customWidth="1"/>
    <col min="13573" max="13573" width="12.5546875" customWidth="1"/>
    <col min="13574" max="13574" width="12.44140625" customWidth="1"/>
    <col min="13575" max="13575" width="51.88671875" customWidth="1"/>
    <col min="13576" max="13579" width="0" hidden="1" customWidth="1"/>
    <col min="13825" max="13825" width="16.44140625" customWidth="1"/>
    <col min="13826" max="13826" width="15.44140625" customWidth="1"/>
    <col min="13827" max="13827" width="12" customWidth="1"/>
    <col min="13828" max="13828" width="11.6640625" customWidth="1"/>
    <col min="13829" max="13829" width="12.5546875" customWidth="1"/>
    <col min="13830" max="13830" width="12.44140625" customWidth="1"/>
    <col min="13831" max="13831" width="51.88671875" customWidth="1"/>
    <col min="13832" max="13835" width="0" hidden="1" customWidth="1"/>
    <col min="14081" max="14081" width="16.44140625" customWidth="1"/>
    <col min="14082" max="14082" width="15.44140625" customWidth="1"/>
    <col min="14083" max="14083" width="12" customWidth="1"/>
    <col min="14084" max="14084" width="11.6640625" customWidth="1"/>
    <col min="14085" max="14085" width="12.5546875" customWidth="1"/>
    <col min="14086" max="14086" width="12.44140625" customWidth="1"/>
    <col min="14087" max="14087" width="51.88671875" customWidth="1"/>
    <col min="14088" max="14091" width="0" hidden="1" customWidth="1"/>
    <col min="14337" max="14337" width="16.44140625" customWidth="1"/>
    <col min="14338" max="14338" width="15.44140625" customWidth="1"/>
    <col min="14339" max="14339" width="12" customWidth="1"/>
    <col min="14340" max="14340" width="11.6640625" customWidth="1"/>
    <col min="14341" max="14341" width="12.5546875" customWidth="1"/>
    <col min="14342" max="14342" width="12.44140625" customWidth="1"/>
    <col min="14343" max="14343" width="51.88671875" customWidth="1"/>
    <col min="14344" max="14347" width="0" hidden="1" customWidth="1"/>
    <col min="14593" max="14593" width="16.44140625" customWidth="1"/>
    <col min="14594" max="14594" width="15.44140625" customWidth="1"/>
    <col min="14595" max="14595" width="12" customWidth="1"/>
    <col min="14596" max="14596" width="11.6640625" customWidth="1"/>
    <col min="14597" max="14597" width="12.5546875" customWidth="1"/>
    <col min="14598" max="14598" width="12.44140625" customWidth="1"/>
    <col min="14599" max="14599" width="51.88671875" customWidth="1"/>
    <col min="14600" max="14603" width="0" hidden="1" customWidth="1"/>
    <col min="14849" max="14849" width="16.44140625" customWidth="1"/>
    <col min="14850" max="14850" width="15.44140625" customWidth="1"/>
    <col min="14851" max="14851" width="12" customWidth="1"/>
    <col min="14852" max="14852" width="11.6640625" customWidth="1"/>
    <col min="14853" max="14853" width="12.5546875" customWidth="1"/>
    <col min="14854" max="14854" width="12.44140625" customWidth="1"/>
    <col min="14855" max="14855" width="51.88671875" customWidth="1"/>
    <col min="14856" max="14859" width="0" hidden="1" customWidth="1"/>
    <col min="15105" max="15105" width="16.44140625" customWidth="1"/>
    <col min="15106" max="15106" width="15.44140625" customWidth="1"/>
    <col min="15107" max="15107" width="12" customWidth="1"/>
    <col min="15108" max="15108" width="11.6640625" customWidth="1"/>
    <col min="15109" max="15109" width="12.5546875" customWidth="1"/>
    <col min="15110" max="15110" width="12.44140625" customWidth="1"/>
    <col min="15111" max="15111" width="51.88671875" customWidth="1"/>
    <col min="15112" max="15115" width="0" hidden="1" customWidth="1"/>
    <col min="15361" max="15361" width="16.44140625" customWidth="1"/>
    <col min="15362" max="15362" width="15.44140625" customWidth="1"/>
    <col min="15363" max="15363" width="12" customWidth="1"/>
    <col min="15364" max="15364" width="11.6640625" customWidth="1"/>
    <col min="15365" max="15365" width="12.5546875" customWidth="1"/>
    <col min="15366" max="15366" width="12.44140625" customWidth="1"/>
    <col min="15367" max="15367" width="51.88671875" customWidth="1"/>
    <col min="15368" max="15371" width="0" hidden="1" customWidth="1"/>
    <col min="15617" max="15617" width="16.44140625" customWidth="1"/>
    <col min="15618" max="15618" width="15.44140625" customWidth="1"/>
    <col min="15619" max="15619" width="12" customWidth="1"/>
    <col min="15620" max="15620" width="11.6640625" customWidth="1"/>
    <col min="15621" max="15621" width="12.5546875" customWidth="1"/>
    <col min="15622" max="15622" width="12.44140625" customWidth="1"/>
    <col min="15623" max="15623" width="51.88671875" customWidth="1"/>
    <col min="15624" max="15627" width="0" hidden="1" customWidth="1"/>
    <col min="15873" max="15873" width="16.44140625" customWidth="1"/>
    <col min="15874" max="15874" width="15.44140625" customWidth="1"/>
    <col min="15875" max="15875" width="12" customWidth="1"/>
    <col min="15876" max="15876" width="11.6640625" customWidth="1"/>
    <col min="15877" max="15877" width="12.5546875" customWidth="1"/>
    <col min="15878" max="15878" width="12.44140625" customWidth="1"/>
    <col min="15879" max="15879" width="51.88671875" customWidth="1"/>
    <col min="15880" max="15883" width="0" hidden="1" customWidth="1"/>
    <col min="16129" max="16129" width="16.44140625" customWidth="1"/>
    <col min="16130" max="16130" width="15.44140625" customWidth="1"/>
    <col min="16131" max="16131" width="12" customWidth="1"/>
    <col min="16132" max="16132" width="11.6640625" customWidth="1"/>
    <col min="16133" max="16133" width="12.5546875" customWidth="1"/>
    <col min="16134" max="16134" width="12.44140625" customWidth="1"/>
    <col min="16135" max="16135" width="51.88671875" customWidth="1"/>
    <col min="16136" max="16139" width="0" hidden="1" customWidth="1"/>
  </cols>
  <sheetData>
    <row r="2" spans="1:11" ht="15.6">
      <c r="A2" s="230"/>
      <c r="B2" s="230"/>
      <c r="C2" s="230"/>
      <c r="D2" s="230"/>
      <c r="E2" s="230"/>
      <c r="F2" s="376" t="s">
        <v>517</v>
      </c>
      <c r="G2" s="377"/>
      <c r="H2" s="377"/>
      <c r="I2" s="377"/>
      <c r="J2" s="377"/>
      <c r="K2" s="377"/>
    </row>
    <row r="3" spans="1:11" ht="15.6">
      <c r="A3" s="387"/>
      <c r="B3" s="387"/>
      <c r="C3" s="387"/>
      <c r="D3" s="387"/>
      <c r="E3" s="387"/>
      <c r="F3" s="387"/>
      <c r="G3" s="387"/>
    </row>
    <row r="4" spans="1:11" ht="15.6">
      <c r="A4" s="387"/>
      <c r="B4" s="387"/>
      <c r="C4" s="387"/>
      <c r="D4" s="387"/>
      <c r="E4" s="387"/>
      <c r="F4" s="387"/>
      <c r="G4" s="387"/>
    </row>
    <row r="5" spans="1:11">
      <c r="A5" s="388" t="s">
        <v>505</v>
      </c>
      <c r="B5" s="388"/>
      <c r="C5" s="388"/>
      <c r="D5" s="388"/>
      <c r="E5" s="388"/>
      <c r="F5" s="388"/>
      <c r="G5" s="388"/>
    </row>
    <row r="6" spans="1:11">
      <c r="A6" s="388"/>
      <c r="B6" s="388"/>
      <c r="C6" s="388"/>
      <c r="D6" s="388"/>
      <c r="E6" s="388"/>
      <c r="F6" s="388"/>
      <c r="G6" s="388"/>
    </row>
    <row r="7" spans="1:11" ht="16.2" thickBot="1">
      <c r="A7" s="230"/>
      <c r="B7" s="230"/>
      <c r="C7" s="230"/>
      <c r="D7" s="230"/>
      <c r="E7" s="230"/>
      <c r="F7" s="230"/>
      <c r="G7" s="230"/>
    </row>
    <row r="8" spans="1:11" ht="39.9" customHeight="1">
      <c r="A8" s="389" t="s">
        <v>441</v>
      </c>
      <c r="B8" s="391" t="s">
        <v>265</v>
      </c>
      <c r="C8" s="391" t="s">
        <v>442</v>
      </c>
      <c r="D8" s="391" t="s">
        <v>443</v>
      </c>
      <c r="E8" s="391" t="s">
        <v>444</v>
      </c>
      <c r="F8" s="391" t="s">
        <v>506</v>
      </c>
      <c r="G8" s="393" t="s">
        <v>445</v>
      </c>
    </row>
    <row r="9" spans="1:11" ht="39.9" customHeight="1">
      <c r="A9" s="390"/>
      <c r="B9" s="392"/>
      <c r="C9" s="392"/>
      <c r="D9" s="392"/>
      <c r="E9" s="392"/>
      <c r="F9" s="392"/>
      <c r="G9" s="394"/>
    </row>
    <row r="10" spans="1:11" ht="46.8">
      <c r="A10" s="263" t="s">
        <v>450</v>
      </c>
      <c r="B10" s="264" t="s">
        <v>447</v>
      </c>
      <c r="C10" s="265">
        <v>5000000</v>
      </c>
      <c r="D10" s="266">
        <v>43312</v>
      </c>
      <c r="E10" s="266">
        <v>44377</v>
      </c>
      <c r="F10" s="265">
        <v>3334000</v>
      </c>
      <c r="G10" s="267" t="s">
        <v>451</v>
      </c>
    </row>
    <row r="11" spans="1:11" ht="39.9" customHeight="1">
      <c r="A11" s="383" t="s">
        <v>446</v>
      </c>
      <c r="B11" s="385" t="s">
        <v>447</v>
      </c>
      <c r="C11" s="379">
        <v>7850000</v>
      </c>
      <c r="D11" s="386">
        <v>43284</v>
      </c>
      <c r="E11" s="386">
        <v>44377</v>
      </c>
      <c r="F11" s="379">
        <v>5235000</v>
      </c>
      <c r="G11" s="381" t="s">
        <v>449</v>
      </c>
    </row>
    <row r="12" spans="1:11" ht="39.9" customHeight="1" thickBot="1">
      <c r="A12" s="384"/>
      <c r="B12" s="380"/>
      <c r="C12" s="380"/>
      <c r="D12" s="380"/>
      <c r="E12" s="380"/>
      <c r="F12" s="380"/>
      <c r="G12" s="382"/>
    </row>
    <row r="13" spans="1:11" ht="30" customHeight="1">
      <c r="A13" s="230"/>
      <c r="B13" s="230"/>
      <c r="C13" s="230"/>
      <c r="D13" s="230"/>
      <c r="E13" s="230"/>
      <c r="F13" s="231"/>
      <c r="G13" s="230"/>
    </row>
  </sheetData>
  <mergeCells count="18">
    <mergeCell ref="F2:K2"/>
    <mergeCell ref="A3:G3"/>
    <mergeCell ref="A4:G4"/>
    <mergeCell ref="A5:G6"/>
    <mergeCell ref="A8:A9"/>
    <mergeCell ref="B8:B9"/>
    <mergeCell ref="C8:C9"/>
    <mergeCell ref="D8:D9"/>
    <mergeCell ref="E8:E9"/>
    <mergeCell ref="F8:F9"/>
    <mergeCell ref="G8:G9"/>
    <mergeCell ref="F11:F12"/>
    <mergeCell ref="G11:G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G3941"/>
  <sheetViews>
    <sheetView view="pageBreakPreview" topLeftCell="A70" zoomScaleSheetLayoutView="100" workbookViewId="0">
      <selection activeCell="A2" sqref="A2:D2"/>
    </sheetView>
  </sheetViews>
  <sheetFormatPr defaultColWidth="9.109375" defaultRowHeight="15.6"/>
  <cols>
    <col min="1" max="1" width="4.33203125" style="126" customWidth="1"/>
    <col min="2" max="2" width="5.44140625" style="126" customWidth="1"/>
    <col min="3" max="3" width="45.44140625" style="126" customWidth="1"/>
    <col min="4" max="4" width="13.44140625" style="128" customWidth="1"/>
    <col min="5" max="5" width="35.6640625" style="104" customWidth="1"/>
    <col min="6" max="6" width="12.44140625" style="104" bestFit="1" customWidth="1"/>
    <col min="7" max="7" width="11.33203125" style="104" bestFit="1" customWidth="1"/>
    <col min="8" max="256" width="9.109375" style="104"/>
    <col min="257" max="257" width="4.33203125" style="104" customWidth="1"/>
    <col min="258" max="258" width="5.44140625" style="104" customWidth="1"/>
    <col min="259" max="259" width="45.44140625" style="104" customWidth="1"/>
    <col min="260" max="260" width="13.44140625" style="104" customWidth="1"/>
    <col min="261" max="261" width="11.33203125" style="104" bestFit="1" customWidth="1"/>
    <col min="262" max="262" width="12.44140625" style="104" bestFit="1" customWidth="1"/>
    <col min="263" max="263" width="11.33203125" style="104" bestFit="1" customWidth="1"/>
    <col min="264" max="512" width="9.109375" style="104"/>
    <col min="513" max="513" width="4.33203125" style="104" customWidth="1"/>
    <col min="514" max="514" width="5.44140625" style="104" customWidth="1"/>
    <col min="515" max="515" width="45.44140625" style="104" customWidth="1"/>
    <col min="516" max="516" width="13.44140625" style="104" customWidth="1"/>
    <col min="517" max="517" width="11.33203125" style="104" bestFit="1" customWidth="1"/>
    <col min="518" max="518" width="12.44140625" style="104" bestFit="1" customWidth="1"/>
    <col min="519" max="519" width="11.33203125" style="104" bestFit="1" customWidth="1"/>
    <col min="520" max="768" width="9.109375" style="104"/>
    <col min="769" max="769" width="4.33203125" style="104" customWidth="1"/>
    <col min="770" max="770" width="5.44140625" style="104" customWidth="1"/>
    <col min="771" max="771" width="45.44140625" style="104" customWidth="1"/>
    <col min="772" max="772" width="13.44140625" style="104" customWidth="1"/>
    <col min="773" max="773" width="11.33203125" style="104" bestFit="1" customWidth="1"/>
    <col min="774" max="774" width="12.44140625" style="104" bestFit="1" customWidth="1"/>
    <col min="775" max="775" width="11.33203125" style="104" bestFit="1" customWidth="1"/>
    <col min="776" max="1024" width="9.109375" style="104"/>
    <col min="1025" max="1025" width="4.33203125" style="104" customWidth="1"/>
    <col min="1026" max="1026" width="5.44140625" style="104" customWidth="1"/>
    <col min="1027" max="1027" width="45.44140625" style="104" customWidth="1"/>
    <col min="1028" max="1028" width="13.44140625" style="104" customWidth="1"/>
    <col min="1029" max="1029" width="11.33203125" style="104" bestFit="1" customWidth="1"/>
    <col min="1030" max="1030" width="12.44140625" style="104" bestFit="1" customWidth="1"/>
    <col min="1031" max="1031" width="11.33203125" style="104" bestFit="1" customWidth="1"/>
    <col min="1032" max="1280" width="9.109375" style="104"/>
    <col min="1281" max="1281" width="4.33203125" style="104" customWidth="1"/>
    <col min="1282" max="1282" width="5.44140625" style="104" customWidth="1"/>
    <col min="1283" max="1283" width="45.44140625" style="104" customWidth="1"/>
    <col min="1284" max="1284" width="13.44140625" style="104" customWidth="1"/>
    <col min="1285" max="1285" width="11.33203125" style="104" bestFit="1" customWidth="1"/>
    <col min="1286" max="1286" width="12.44140625" style="104" bestFit="1" customWidth="1"/>
    <col min="1287" max="1287" width="11.33203125" style="104" bestFit="1" customWidth="1"/>
    <col min="1288" max="1536" width="9.109375" style="104"/>
    <col min="1537" max="1537" width="4.33203125" style="104" customWidth="1"/>
    <col min="1538" max="1538" width="5.44140625" style="104" customWidth="1"/>
    <col min="1539" max="1539" width="45.44140625" style="104" customWidth="1"/>
    <col min="1540" max="1540" width="13.44140625" style="104" customWidth="1"/>
    <col min="1541" max="1541" width="11.33203125" style="104" bestFit="1" customWidth="1"/>
    <col min="1542" max="1542" width="12.44140625" style="104" bestFit="1" customWidth="1"/>
    <col min="1543" max="1543" width="11.33203125" style="104" bestFit="1" customWidth="1"/>
    <col min="1544" max="1792" width="9.109375" style="104"/>
    <col min="1793" max="1793" width="4.33203125" style="104" customWidth="1"/>
    <col min="1794" max="1794" width="5.44140625" style="104" customWidth="1"/>
    <col min="1795" max="1795" width="45.44140625" style="104" customWidth="1"/>
    <col min="1796" max="1796" width="13.44140625" style="104" customWidth="1"/>
    <col min="1797" max="1797" width="11.33203125" style="104" bestFit="1" customWidth="1"/>
    <col min="1798" max="1798" width="12.44140625" style="104" bestFit="1" customWidth="1"/>
    <col min="1799" max="1799" width="11.33203125" style="104" bestFit="1" customWidth="1"/>
    <col min="1800" max="2048" width="9.109375" style="104"/>
    <col min="2049" max="2049" width="4.33203125" style="104" customWidth="1"/>
    <col min="2050" max="2050" width="5.44140625" style="104" customWidth="1"/>
    <col min="2051" max="2051" width="45.44140625" style="104" customWidth="1"/>
    <col min="2052" max="2052" width="13.44140625" style="104" customWidth="1"/>
    <col min="2053" max="2053" width="11.33203125" style="104" bestFit="1" customWidth="1"/>
    <col min="2054" max="2054" width="12.44140625" style="104" bestFit="1" customWidth="1"/>
    <col min="2055" max="2055" width="11.33203125" style="104" bestFit="1" customWidth="1"/>
    <col min="2056" max="2304" width="9.109375" style="104"/>
    <col min="2305" max="2305" width="4.33203125" style="104" customWidth="1"/>
    <col min="2306" max="2306" width="5.44140625" style="104" customWidth="1"/>
    <col min="2307" max="2307" width="45.44140625" style="104" customWidth="1"/>
    <col min="2308" max="2308" width="13.44140625" style="104" customWidth="1"/>
    <col min="2309" max="2309" width="11.33203125" style="104" bestFit="1" customWidth="1"/>
    <col min="2310" max="2310" width="12.44140625" style="104" bestFit="1" customWidth="1"/>
    <col min="2311" max="2311" width="11.33203125" style="104" bestFit="1" customWidth="1"/>
    <col min="2312" max="2560" width="9.109375" style="104"/>
    <col min="2561" max="2561" width="4.33203125" style="104" customWidth="1"/>
    <col min="2562" max="2562" width="5.44140625" style="104" customWidth="1"/>
    <col min="2563" max="2563" width="45.44140625" style="104" customWidth="1"/>
    <col min="2564" max="2564" width="13.44140625" style="104" customWidth="1"/>
    <col min="2565" max="2565" width="11.33203125" style="104" bestFit="1" customWidth="1"/>
    <col min="2566" max="2566" width="12.44140625" style="104" bestFit="1" customWidth="1"/>
    <col min="2567" max="2567" width="11.33203125" style="104" bestFit="1" customWidth="1"/>
    <col min="2568" max="2816" width="9.109375" style="104"/>
    <col min="2817" max="2817" width="4.33203125" style="104" customWidth="1"/>
    <col min="2818" max="2818" width="5.44140625" style="104" customWidth="1"/>
    <col min="2819" max="2819" width="45.44140625" style="104" customWidth="1"/>
    <col min="2820" max="2820" width="13.44140625" style="104" customWidth="1"/>
    <col min="2821" max="2821" width="11.33203125" style="104" bestFit="1" customWidth="1"/>
    <col min="2822" max="2822" width="12.44140625" style="104" bestFit="1" customWidth="1"/>
    <col min="2823" max="2823" width="11.33203125" style="104" bestFit="1" customWidth="1"/>
    <col min="2824" max="3072" width="9.109375" style="104"/>
    <col min="3073" max="3073" width="4.33203125" style="104" customWidth="1"/>
    <col min="3074" max="3074" width="5.44140625" style="104" customWidth="1"/>
    <col min="3075" max="3075" width="45.44140625" style="104" customWidth="1"/>
    <col min="3076" max="3076" width="13.44140625" style="104" customWidth="1"/>
    <col min="3077" max="3077" width="11.33203125" style="104" bestFit="1" customWidth="1"/>
    <col min="3078" max="3078" width="12.44140625" style="104" bestFit="1" customWidth="1"/>
    <col min="3079" max="3079" width="11.33203125" style="104" bestFit="1" customWidth="1"/>
    <col min="3080" max="3328" width="9.109375" style="104"/>
    <col min="3329" max="3329" width="4.33203125" style="104" customWidth="1"/>
    <col min="3330" max="3330" width="5.44140625" style="104" customWidth="1"/>
    <col min="3331" max="3331" width="45.44140625" style="104" customWidth="1"/>
    <col min="3332" max="3332" width="13.44140625" style="104" customWidth="1"/>
    <col min="3333" max="3333" width="11.33203125" style="104" bestFit="1" customWidth="1"/>
    <col min="3334" max="3334" width="12.44140625" style="104" bestFit="1" customWidth="1"/>
    <col min="3335" max="3335" width="11.33203125" style="104" bestFit="1" customWidth="1"/>
    <col min="3336" max="3584" width="9.109375" style="104"/>
    <col min="3585" max="3585" width="4.33203125" style="104" customWidth="1"/>
    <col min="3586" max="3586" width="5.44140625" style="104" customWidth="1"/>
    <col min="3587" max="3587" width="45.44140625" style="104" customWidth="1"/>
    <col min="3588" max="3588" width="13.44140625" style="104" customWidth="1"/>
    <col min="3589" max="3589" width="11.33203125" style="104" bestFit="1" customWidth="1"/>
    <col min="3590" max="3590" width="12.44140625" style="104" bestFit="1" customWidth="1"/>
    <col min="3591" max="3591" width="11.33203125" style="104" bestFit="1" customWidth="1"/>
    <col min="3592" max="3840" width="9.109375" style="104"/>
    <col min="3841" max="3841" width="4.33203125" style="104" customWidth="1"/>
    <col min="3842" max="3842" width="5.44140625" style="104" customWidth="1"/>
    <col min="3843" max="3843" width="45.44140625" style="104" customWidth="1"/>
    <col min="3844" max="3844" width="13.44140625" style="104" customWidth="1"/>
    <col min="3845" max="3845" width="11.33203125" style="104" bestFit="1" customWidth="1"/>
    <col min="3846" max="3846" width="12.44140625" style="104" bestFit="1" customWidth="1"/>
    <col min="3847" max="3847" width="11.33203125" style="104" bestFit="1" customWidth="1"/>
    <col min="3848" max="4096" width="9.109375" style="104"/>
    <col min="4097" max="4097" width="4.33203125" style="104" customWidth="1"/>
    <col min="4098" max="4098" width="5.44140625" style="104" customWidth="1"/>
    <col min="4099" max="4099" width="45.44140625" style="104" customWidth="1"/>
    <col min="4100" max="4100" width="13.44140625" style="104" customWidth="1"/>
    <col min="4101" max="4101" width="11.33203125" style="104" bestFit="1" customWidth="1"/>
    <col min="4102" max="4102" width="12.44140625" style="104" bestFit="1" customWidth="1"/>
    <col min="4103" max="4103" width="11.33203125" style="104" bestFit="1" customWidth="1"/>
    <col min="4104" max="4352" width="9.109375" style="104"/>
    <col min="4353" max="4353" width="4.33203125" style="104" customWidth="1"/>
    <col min="4354" max="4354" width="5.44140625" style="104" customWidth="1"/>
    <col min="4355" max="4355" width="45.44140625" style="104" customWidth="1"/>
    <col min="4356" max="4356" width="13.44140625" style="104" customWidth="1"/>
    <col min="4357" max="4357" width="11.33203125" style="104" bestFit="1" customWidth="1"/>
    <col min="4358" max="4358" width="12.44140625" style="104" bestFit="1" customWidth="1"/>
    <col min="4359" max="4359" width="11.33203125" style="104" bestFit="1" customWidth="1"/>
    <col min="4360" max="4608" width="9.109375" style="104"/>
    <col min="4609" max="4609" width="4.33203125" style="104" customWidth="1"/>
    <col min="4610" max="4610" width="5.44140625" style="104" customWidth="1"/>
    <col min="4611" max="4611" width="45.44140625" style="104" customWidth="1"/>
    <col min="4612" max="4612" width="13.44140625" style="104" customWidth="1"/>
    <col min="4613" max="4613" width="11.33203125" style="104" bestFit="1" customWidth="1"/>
    <col min="4614" max="4614" width="12.44140625" style="104" bestFit="1" customWidth="1"/>
    <col min="4615" max="4615" width="11.33203125" style="104" bestFit="1" customWidth="1"/>
    <col min="4616" max="4864" width="9.109375" style="104"/>
    <col min="4865" max="4865" width="4.33203125" style="104" customWidth="1"/>
    <col min="4866" max="4866" width="5.44140625" style="104" customWidth="1"/>
    <col min="4867" max="4867" width="45.44140625" style="104" customWidth="1"/>
    <col min="4868" max="4868" width="13.44140625" style="104" customWidth="1"/>
    <col min="4869" max="4869" width="11.33203125" style="104" bestFit="1" customWidth="1"/>
    <col min="4870" max="4870" width="12.44140625" style="104" bestFit="1" customWidth="1"/>
    <col min="4871" max="4871" width="11.33203125" style="104" bestFit="1" customWidth="1"/>
    <col min="4872" max="5120" width="9.109375" style="104"/>
    <col min="5121" max="5121" width="4.33203125" style="104" customWidth="1"/>
    <col min="5122" max="5122" width="5.44140625" style="104" customWidth="1"/>
    <col min="5123" max="5123" width="45.44140625" style="104" customWidth="1"/>
    <col min="5124" max="5124" width="13.44140625" style="104" customWidth="1"/>
    <col min="5125" max="5125" width="11.33203125" style="104" bestFit="1" customWidth="1"/>
    <col min="5126" max="5126" width="12.44140625" style="104" bestFit="1" customWidth="1"/>
    <col min="5127" max="5127" width="11.33203125" style="104" bestFit="1" customWidth="1"/>
    <col min="5128" max="5376" width="9.109375" style="104"/>
    <col min="5377" max="5377" width="4.33203125" style="104" customWidth="1"/>
    <col min="5378" max="5378" width="5.44140625" style="104" customWidth="1"/>
    <col min="5379" max="5379" width="45.44140625" style="104" customWidth="1"/>
    <col min="5380" max="5380" width="13.44140625" style="104" customWidth="1"/>
    <col min="5381" max="5381" width="11.33203125" style="104" bestFit="1" customWidth="1"/>
    <col min="5382" max="5382" width="12.44140625" style="104" bestFit="1" customWidth="1"/>
    <col min="5383" max="5383" width="11.33203125" style="104" bestFit="1" customWidth="1"/>
    <col min="5384" max="5632" width="9.109375" style="104"/>
    <col min="5633" max="5633" width="4.33203125" style="104" customWidth="1"/>
    <col min="5634" max="5634" width="5.44140625" style="104" customWidth="1"/>
    <col min="5635" max="5635" width="45.44140625" style="104" customWidth="1"/>
    <col min="5636" max="5636" width="13.44140625" style="104" customWidth="1"/>
    <col min="5637" max="5637" width="11.33203125" style="104" bestFit="1" customWidth="1"/>
    <col min="5638" max="5638" width="12.44140625" style="104" bestFit="1" customWidth="1"/>
    <col min="5639" max="5639" width="11.33203125" style="104" bestFit="1" customWidth="1"/>
    <col min="5640" max="5888" width="9.109375" style="104"/>
    <col min="5889" max="5889" width="4.33203125" style="104" customWidth="1"/>
    <col min="5890" max="5890" width="5.44140625" style="104" customWidth="1"/>
    <col min="5891" max="5891" width="45.44140625" style="104" customWidth="1"/>
    <col min="5892" max="5892" width="13.44140625" style="104" customWidth="1"/>
    <col min="5893" max="5893" width="11.33203125" style="104" bestFit="1" customWidth="1"/>
    <col min="5894" max="5894" width="12.44140625" style="104" bestFit="1" customWidth="1"/>
    <col min="5895" max="5895" width="11.33203125" style="104" bestFit="1" customWidth="1"/>
    <col min="5896" max="6144" width="9.109375" style="104"/>
    <col min="6145" max="6145" width="4.33203125" style="104" customWidth="1"/>
    <col min="6146" max="6146" width="5.44140625" style="104" customWidth="1"/>
    <col min="6147" max="6147" width="45.44140625" style="104" customWidth="1"/>
    <col min="6148" max="6148" width="13.44140625" style="104" customWidth="1"/>
    <col min="6149" max="6149" width="11.33203125" style="104" bestFit="1" customWidth="1"/>
    <col min="6150" max="6150" width="12.44140625" style="104" bestFit="1" customWidth="1"/>
    <col min="6151" max="6151" width="11.33203125" style="104" bestFit="1" customWidth="1"/>
    <col min="6152" max="6400" width="9.109375" style="104"/>
    <col min="6401" max="6401" width="4.33203125" style="104" customWidth="1"/>
    <col min="6402" max="6402" width="5.44140625" style="104" customWidth="1"/>
    <col min="6403" max="6403" width="45.44140625" style="104" customWidth="1"/>
    <col min="6404" max="6404" width="13.44140625" style="104" customWidth="1"/>
    <col min="6405" max="6405" width="11.33203125" style="104" bestFit="1" customWidth="1"/>
    <col min="6406" max="6406" width="12.44140625" style="104" bestFit="1" customWidth="1"/>
    <col min="6407" max="6407" width="11.33203125" style="104" bestFit="1" customWidth="1"/>
    <col min="6408" max="6656" width="9.109375" style="104"/>
    <col min="6657" max="6657" width="4.33203125" style="104" customWidth="1"/>
    <col min="6658" max="6658" width="5.44140625" style="104" customWidth="1"/>
    <col min="6659" max="6659" width="45.44140625" style="104" customWidth="1"/>
    <col min="6660" max="6660" width="13.44140625" style="104" customWidth="1"/>
    <col min="6661" max="6661" width="11.33203125" style="104" bestFit="1" customWidth="1"/>
    <col min="6662" max="6662" width="12.44140625" style="104" bestFit="1" customWidth="1"/>
    <col min="6663" max="6663" width="11.33203125" style="104" bestFit="1" customWidth="1"/>
    <col min="6664" max="6912" width="9.109375" style="104"/>
    <col min="6913" max="6913" width="4.33203125" style="104" customWidth="1"/>
    <col min="6914" max="6914" width="5.44140625" style="104" customWidth="1"/>
    <col min="6915" max="6915" width="45.44140625" style="104" customWidth="1"/>
    <col min="6916" max="6916" width="13.44140625" style="104" customWidth="1"/>
    <col min="6917" max="6917" width="11.33203125" style="104" bestFit="1" customWidth="1"/>
    <col min="6918" max="6918" width="12.44140625" style="104" bestFit="1" customWidth="1"/>
    <col min="6919" max="6919" width="11.33203125" style="104" bestFit="1" customWidth="1"/>
    <col min="6920" max="7168" width="9.109375" style="104"/>
    <col min="7169" max="7169" width="4.33203125" style="104" customWidth="1"/>
    <col min="7170" max="7170" width="5.44140625" style="104" customWidth="1"/>
    <col min="7171" max="7171" width="45.44140625" style="104" customWidth="1"/>
    <col min="7172" max="7172" width="13.44140625" style="104" customWidth="1"/>
    <col min="7173" max="7173" width="11.33203125" style="104" bestFit="1" customWidth="1"/>
    <col min="7174" max="7174" width="12.44140625" style="104" bestFit="1" customWidth="1"/>
    <col min="7175" max="7175" width="11.33203125" style="104" bestFit="1" customWidth="1"/>
    <col min="7176" max="7424" width="9.109375" style="104"/>
    <col min="7425" max="7425" width="4.33203125" style="104" customWidth="1"/>
    <col min="7426" max="7426" width="5.44140625" style="104" customWidth="1"/>
    <col min="7427" max="7427" width="45.44140625" style="104" customWidth="1"/>
    <col min="7428" max="7428" width="13.44140625" style="104" customWidth="1"/>
    <col min="7429" max="7429" width="11.33203125" style="104" bestFit="1" customWidth="1"/>
    <col min="7430" max="7430" width="12.44140625" style="104" bestFit="1" customWidth="1"/>
    <col min="7431" max="7431" width="11.33203125" style="104" bestFit="1" customWidth="1"/>
    <col min="7432" max="7680" width="9.109375" style="104"/>
    <col min="7681" max="7681" width="4.33203125" style="104" customWidth="1"/>
    <col min="7682" max="7682" width="5.44140625" style="104" customWidth="1"/>
    <col min="7683" max="7683" width="45.44140625" style="104" customWidth="1"/>
    <col min="7684" max="7684" width="13.44140625" style="104" customWidth="1"/>
    <col min="7685" max="7685" width="11.33203125" style="104" bestFit="1" customWidth="1"/>
    <col min="7686" max="7686" width="12.44140625" style="104" bestFit="1" customWidth="1"/>
    <col min="7687" max="7687" width="11.33203125" style="104" bestFit="1" customWidth="1"/>
    <col min="7688" max="7936" width="9.109375" style="104"/>
    <col min="7937" max="7937" width="4.33203125" style="104" customWidth="1"/>
    <col min="7938" max="7938" width="5.44140625" style="104" customWidth="1"/>
    <col min="7939" max="7939" width="45.44140625" style="104" customWidth="1"/>
    <col min="7940" max="7940" width="13.44140625" style="104" customWidth="1"/>
    <col min="7941" max="7941" width="11.33203125" style="104" bestFit="1" customWidth="1"/>
    <col min="7942" max="7942" width="12.44140625" style="104" bestFit="1" customWidth="1"/>
    <col min="7943" max="7943" width="11.33203125" style="104" bestFit="1" customWidth="1"/>
    <col min="7944" max="8192" width="9.109375" style="104"/>
    <col min="8193" max="8193" width="4.33203125" style="104" customWidth="1"/>
    <col min="8194" max="8194" width="5.44140625" style="104" customWidth="1"/>
    <col min="8195" max="8195" width="45.44140625" style="104" customWidth="1"/>
    <col min="8196" max="8196" width="13.44140625" style="104" customWidth="1"/>
    <col min="8197" max="8197" width="11.33203125" style="104" bestFit="1" customWidth="1"/>
    <col min="8198" max="8198" width="12.44140625" style="104" bestFit="1" customWidth="1"/>
    <col min="8199" max="8199" width="11.33203125" style="104" bestFit="1" customWidth="1"/>
    <col min="8200" max="8448" width="9.109375" style="104"/>
    <col min="8449" max="8449" width="4.33203125" style="104" customWidth="1"/>
    <col min="8450" max="8450" width="5.44140625" style="104" customWidth="1"/>
    <col min="8451" max="8451" width="45.44140625" style="104" customWidth="1"/>
    <col min="8452" max="8452" width="13.44140625" style="104" customWidth="1"/>
    <col min="8453" max="8453" width="11.33203125" style="104" bestFit="1" customWidth="1"/>
    <col min="8454" max="8454" width="12.44140625" style="104" bestFit="1" customWidth="1"/>
    <col min="8455" max="8455" width="11.33203125" style="104" bestFit="1" customWidth="1"/>
    <col min="8456" max="8704" width="9.109375" style="104"/>
    <col min="8705" max="8705" width="4.33203125" style="104" customWidth="1"/>
    <col min="8706" max="8706" width="5.44140625" style="104" customWidth="1"/>
    <col min="8707" max="8707" width="45.44140625" style="104" customWidth="1"/>
    <col min="8708" max="8708" width="13.44140625" style="104" customWidth="1"/>
    <col min="8709" max="8709" width="11.33203125" style="104" bestFit="1" customWidth="1"/>
    <col min="8710" max="8710" width="12.44140625" style="104" bestFit="1" customWidth="1"/>
    <col min="8711" max="8711" width="11.33203125" style="104" bestFit="1" customWidth="1"/>
    <col min="8712" max="8960" width="9.109375" style="104"/>
    <col min="8961" max="8961" width="4.33203125" style="104" customWidth="1"/>
    <col min="8962" max="8962" width="5.44140625" style="104" customWidth="1"/>
    <col min="8963" max="8963" width="45.44140625" style="104" customWidth="1"/>
    <col min="8964" max="8964" width="13.44140625" style="104" customWidth="1"/>
    <col min="8965" max="8965" width="11.33203125" style="104" bestFit="1" customWidth="1"/>
    <col min="8966" max="8966" width="12.44140625" style="104" bestFit="1" customWidth="1"/>
    <col min="8967" max="8967" width="11.33203125" style="104" bestFit="1" customWidth="1"/>
    <col min="8968" max="9216" width="9.109375" style="104"/>
    <col min="9217" max="9217" width="4.33203125" style="104" customWidth="1"/>
    <col min="9218" max="9218" width="5.44140625" style="104" customWidth="1"/>
    <col min="9219" max="9219" width="45.44140625" style="104" customWidth="1"/>
    <col min="9220" max="9220" width="13.44140625" style="104" customWidth="1"/>
    <col min="9221" max="9221" width="11.33203125" style="104" bestFit="1" customWidth="1"/>
    <col min="9222" max="9222" width="12.44140625" style="104" bestFit="1" customWidth="1"/>
    <col min="9223" max="9223" width="11.33203125" style="104" bestFit="1" customWidth="1"/>
    <col min="9224" max="9472" width="9.109375" style="104"/>
    <col min="9473" max="9473" width="4.33203125" style="104" customWidth="1"/>
    <col min="9474" max="9474" width="5.44140625" style="104" customWidth="1"/>
    <col min="9475" max="9475" width="45.44140625" style="104" customWidth="1"/>
    <col min="9476" max="9476" width="13.44140625" style="104" customWidth="1"/>
    <col min="9477" max="9477" width="11.33203125" style="104" bestFit="1" customWidth="1"/>
    <col min="9478" max="9478" width="12.44140625" style="104" bestFit="1" customWidth="1"/>
    <col min="9479" max="9479" width="11.33203125" style="104" bestFit="1" customWidth="1"/>
    <col min="9480" max="9728" width="9.109375" style="104"/>
    <col min="9729" max="9729" width="4.33203125" style="104" customWidth="1"/>
    <col min="9730" max="9730" width="5.44140625" style="104" customWidth="1"/>
    <col min="9731" max="9731" width="45.44140625" style="104" customWidth="1"/>
    <col min="9732" max="9732" width="13.44140625" style="104" customWidth="1"/>
    <col min="9733" max="9733" width="11.33203125" style="104" bestFit="1" customWidth="1"/>
    <col min="9734" max="9734" width="12.44140625" style="104" bestFit="1" customWidth="1"/>
    <col min="9735" max="9735" width="11.33203125" style="104" bestFit="1" customWidth="1"/>
    <col min="9736" max="9984" width="9.109375" style="104"/>
    <col min="9985" max="9985" width="4.33203125" style="104" customWidth="1"/>
    <col min="9986" max="9986" width="5.44140625" style="104" customWidth="1"/>
    <col min="9987" max="9987" width="45.44140625" style="104" customWidth="1"/>
    <col min="9988" max="9988" width="13.44140625" style="104" customWidth="1"/>
    <col min="9989" max="9989" width="11.33203125" style="104" bestFit="1" customWidth="1"/>
    <col min="9990" max="9990" width="12.44140625" style="104" bestFit="1" customWidth="1"/>
    <col min="9991" max="9991" width="11.33203125" style="104" bestFit="1" customWidth="1"/>
    <col min="9992" max="10240" width="9.109375" style="104"/>
    <col min="10241" max="10241" width="4.33203125" style="104" customWidth="1"/>
    <col min="10242" max="10242" width="5.44140625" style="104" customWidth="1"/>
    <col min="10243" max="10243" width="45.44140625" style="104" customWidth="1"/>
    <col min="10244" max="10244" width="13.44140625" style="104" customWidth="1"/>
    <col min="10245" max="10245" width="11.33203125" style="104" bestFit="1" customWidth="1"/>
    <col min="10246" max="10246" width="12.44140625" style="104" bestFit="1" customWidth="1"/>
    <col min="10247" max="10247" width="11.33203125" style="104" bestFit="1" customWidth="1"/>
    <col min="10248" max="10496" width="9.109375" style="104"/>
    <col min="10497" max="10497" width="4.33203125" style="104" customWidth="1"/>
    <col min="10498" max="10498" width="5.44140625" style="104" customWidth="1"/>
    <col min="10499" max="10499" width="45.44140625" style="104" customWidth="1"/>
    <col min="10500" max="10500" width="13.44140625" style="104" customWidth="1"/>
    <col min="10501" max="10501" width="11.33203125" style="104" bestFit="1" customWidth="1"/>
    <col min="10502" max="10502" width="12.44140625" style="104" bestFit="1" customWidth="1"/>
    <col min="10503" max="10503" width="11.33203125" style="104" bestFit="1" customWidth="1"/>
    <col min="10504" max="10752" width="9.109375" style="104"/>
    <col min="10753" max="10753" width="4.33203125" style="104" customWidth="1"/>
    <col min="10754" max="10754" width="5.44140625" style="104" customWidth="1"/>
    <col min="10755" max="10755" width="45.44140625" style="104" customWidth="1"/>
    <col min="10756" max="10756" width="13.44140625" style="104" customWidth="1"/>
    <col min="10757" max="10757" width="11.33203125" style="104" bestFit="1" customWidth="1"/>
    <col min="10758" max="10758" width="12.44140625" style="104" bestFit="1" customWidth="1"/>
    <col min="10759" max="10759" width="11.33203125" style="104" bestFit="1" customWidth="1"/>
    <col min="10760" max="11008" width="9.109375" style="104"/>
    <col min="11009" max="11009" width="4.33203125" style="104" customWidth="1"/>
    <col min="11010" max="11010" width="5.44140625" style="104" customWidth="1"/>
    <col min="11011" max="11011" width="45.44140625" style="104" customWidth="1"/>
    <col min="11012" max="11012" width="13.44140625" style="104" customWidth="1"/>
    <col min="11013" max="11013" width="11.33203125" style="104" bestFit="1" customWidth="1"/>
    <col min="11014" max="11014" width="12.44140625" style="104" bestFit="1" customWidth="1"/>
    <col min="11015" max="11015" width="11.33203125" style="104" bestFit="1" customWidth="1"/>
    <col min="11016" max="11264" width="9.109375" style="104"/>
    <col min="11265" max="11265" width="4.33203125" style="104" customWidth="1"/>
    <col min="11266" max="11266" width="5.44140625" style="104" customWidth="1"/>
    <col min="11267" max="11267" width="45.44140625" style="104" customWidth="1"/>
    <col min="11268" max="11268" width="13.44140625" style="104" customWidth="1"/>
    <col min="11269" max="11269" width="11.33203125" style="104" bestFit="1" customWidth="1"/>
    <col min="11270" max="11270" width="12.44140625" style="104" bestFit="1" customWidth="1"/>
    <col min="11271" max="11271" width="11.33203125" style="104" bestFit="1" customWidth="1"/>
    <col min="11272" max="11520" width="9.109375" style="104"/>
    <col min="11521" max="11521" width="4.33203125" style="104" customWidth="1"/>
    <col min="11522" max="11522" width="5.44140625" style="104" customWidth="1"/>
    <col min="11523" max="11523" width="45.44140625" style="104" customWidth="1"/>
    <col min="11524" max="11524" width="13.44140625" style="104" customWidth="1"/>
    <col min="11525" max="11525" width="11.33203125" style="104" bestFit="1" customWidth="1"/>
    <col min="11526" max="11526" width="12.44140625" style="104" bestFit="1" customWidth="1"/>
    <col min="11527" max="11527" width="11.33203125" style="104" bestFit="1" customWidth="1"/>
    <col min="11528" max="11776" width="9.109375" style="104"/>
    <col min="11777" max="11777" width="4.33203125" style="104" customWidth="1"/>
    <col min="11778" max="11778" width="5.44140625" style="104" customWidth="1"/>
    <col min="11779" max="11779" width="45.44140625" style="104" customWidth="1"/>
    <col min="11780" max="11780" width="13.44140625" style="104" customWidth="1"/>
    <col min="11781" max="11781" width="11.33203125" style="104" bestFit="1" customWidth="1"/>
    <col min="11782" max="11782" width="12.44140625" style="104" bestFit="1" customWidth="1"/>
    <col min="11783" max="11783" width="11.33203125" style="104" bestFit="1" customWidth="1"/>
    <col min="11784" max="12032" width="9.109375" style="104"/>
    <col min="12033" max="12033" width="4.33203125" style="104" customWidth="1"/>
    <col min="12034" max="12034" width="5.44140625" style="104" customWidth="1"/>
    <col min="12035" max="12035" width="45.44140625" style="104" customWidth="1"/>
    <col min="12036" max="12036" width="13.44140625" style="104" customWidth="1"/>
    <col min="12037" max="12037" width="11.33203125" style="104" bestFit="1" customWidth="1"/>
    <col min="12038" max="12038" width="12.44140625" style="104" bestFit="1" customWidth="1"/>
    <col min="12039" max="12039" width="11.33203125" style="104" bestFit="1" customWidth="1"/>
    <col min="12040" max="12288" width="9.109375" style="104"/>
    <col min="12289" max="12289" width="4.33203125" style="104" customWidth="1"/>
    <col min="12290" max="12290" width="5.44140625" style="104" customWidth="1"/>
    <col min="12291" max="12291" width="45.44140625" style="104" customWidth="1"/>
    <col min="12292" max="12292" width="13.44140625" style="104" customWidth="1"/>
    <col min="12293" max="12293" width="11.33203125" style="104" bestFit="1" customWidth="1"/>
    <col min="12294" max="12294" width="12.44140625" style="104" bestFit="1" customWidth="1"/>
    <col min="12295" max="12295" width="11.33203125" style="104" bestFit="1" customWidth="1"/>
    <col min="12296" max="12544" width="9.109375" style="104"/>
    <col min="12545" max="12545" width="4.33203125" style="104" customWidth="1"/>
    <col min="12546" max="12546" width="5.44140625" style="104" customWidth="1"/>
    <col min="12547" max="12547" width="45.44140625" style="104" customWidth="1"/>
    <col min="12548" max="12548" width="13.44140625" style="104" customWidth="1"/>
    <col min="12549" max="12549" width="11.33203125" style="104" bestFit="1" customWidth="1"/>
    <col min="12550" max="12550" width="12.44140625" style="104" bestFit="1" customWidth="1"/>
    <col min="12551" max="12551" width="11.33203125" style="104" bestFit="1" customWidth="1"/>
    <col min="12552" max="12800" width="9.109375" style="104"/>
    <col min="12801" max="12801" width="4.33203125" style="104" customWidth="1"/>
    <col min="12802" max="12802" width="5.44140625" style="104" customWidth="1"/>
    <col min="12803" max="12803" width="45.44140625" style="104" customWidth="1"/>
    <col min="12804" max="12804" width="13.44140625" style="104" customWidth="1"/>
    <col min="12805" max="12805" width="11.33203125" style="104" bestFit="1" customWidth="1"/>
    <col min="12806" max="12806" width="12.44140625" style="104" bestFit="1" customWidth="1"/>
    <col min="12807" max="12807" width="11.33203125" style="104" bestFit="1" customWidth="1"/>
    <col min="12808" max="13056" width="9.109375" style="104"/>
    <col min="13057" max="13057" width="4.33203125" style="104" customWidth="1"/>
    <col min="13058" max="13058" width="5.44140625" style="104" customWidth="1"/>
    <col min="13059" max="13059" width="45.44140625" style="104" customWidth="1"/>
    <col min="13060" max="13060" width="13.44140625" style="104" customWidth="1"/>
    <col min="13061" max="13061" width="11.33203125" style="104" bestFit="1" customWidth="1"/>
    <col min="13062" max="13062" width="12.44140625" style="104" bestFit="1" customWidth="1"/>
    <col min="13063" max="13063" width="11.33203125" style="104" bestFit="1" customWidth="1"/>
    <col min="13064" max="13312" width="9.109375" style="104"/>
    <col min="13313" max="13313" width="4.33203125" style="104" customWidth="1"/>
    <col min="13314" max="13314" width="5.44140625" style="104" customWidth="1"/>
    <col min="13315" max="13315" width="45.44140625" style="104" customWidth="1"/>
    <col min="13316" max="13316" width="13.44140625" style="104" customWidth="1"/>
    <col min="13317" max="13317" width="11.33203125" style="104" bestFit="1" customWidth="1"/>
    <col min="13318" max="13318" width="12.44140625" style="104" bestFit="1" customWidth="1"/>
    <col min="13319" max="13319" width="11.33203125" style="104" bestFit="1" customWidth="1"/>
    <col min="13320" max="13568" width="9.109375" style="104"/>
    <col min="13569" max="13569" width="4.33203125" style="104" customWidth="1"/>
    <col min="13570" max="13570" width="5.44140625" style="104" customWidth="1"/>
    <col min="13571" max="13571" width="45.44140625" style="104" customWidth="1"/>
    <col min="13572" max="13572" width="13.44140625" style="104" customWidth="1"/>
    <col min="13573" max="13573" width="11.33203125" style="104" bestFit="1" customWidth="1"/>
    <col min="13574" max="13574" width="12.44140625" style="104" bestFit="1" customWidth="1"/>
    <col min="13575" max="13575" width="11.33203125" style="104" bestFit="1" customWidth="1"/>
    <col min="13576" max="13824" width="9.109375" style="104"/>
    <col min="13825" max="13825" width="4.33203125" style="104" customWidth="1"/>
    <col min="13826" max="13826" width="5.44140625" style="104" customWidth="1"/>
    <col min="13827" max="13827" width="45.44140625" style="104" customWidth="1"/>
    <col min="13828" max="13828" width="13.44140625" style="104" customWidth="1"/>
    <col min="13829" max="13829" width="11.33203125" style="104" bestFit="1" customWidth="1"/>
    <col min="13830" max="13830" width="12.44140625" style="104" bestFit="1" customWidth="1"/>
    <col min="13831" max="13831" width="11.33203125" style="104" bestFit="1" customWidth="1"/>
    <col min="13832" max="14080" width="9.109375" style="104"/>
    <col min="14081" max="14081" width="4.33203125" style="104" customWidth="1"/>
    <col min="14082" max="14082" width="5.44140625" style="104" customWidth="1"/>
    <col min="14083" max="14083" width="45.44140625" style="104" customWidth="1"/>
    <col min="14084" max="14084" width="13.44140625" style="104" customWidth="1"/>
    <col min="14085" max="14085" width="11.33203125" style="104" bestFit="1" customWidth="1"/>
    <col min="14086" max="14086" width="12.44140625" style="104" bestFit="1" customWidth="1"/>
    <col min="14087" max="14087" width="11.33203125" style="104" bestFit="1" customWidth="1"/>
    <col min="14088" max="14336" width="9.109375" style="104"/>
    <col min="14337" max="14337" width="4.33203125" style="104" customWidth="1"/>
    <col min="14338" max="14338" width="5.44140625" style="104" customWidth="1"/>
    <col min="14339" max="14339" width="45.44140625" style="104" customWidth="1"/>
    <col min="14340" max="14340" width="13.44140625" style="104" customWidth="1"/>
    <col min="14341" max="14341" width="11.33203125" style="104" bestFit="1" customWidth="1"/>
    <col min="14342" max="14342" width="12.44140625" style="104" bestFit="1" customWidth="1"/>
    <col min="14343" max="14343" width="11.33203125" style="104" bestFit="1" customWidth="1"/>
    <col min="14344" max="14592" width="9.109375" style="104"/>
    <col min="14593" max="14593" width="4.33203125" style="104" customWidth="1"/>
    <col min="14594" max="14594" width="5.44140625" style="104" customWidth="1"/>
    <col min="14595" max="14595" width="45.44140625" style="104" customWidth="1"/>
    <col min="14596" max="14596" width="13.44140625" style="104" customWidth="1"/>
    <col min="14597" max="14597" width="11.33203125" style="104" bestFit="1" customWidth="1"/>
    <col min="14598" max="14598" width="12.44140625" style="104" bestFit="1" customWidth="1"/>
    <col min="14599" max="14599" width="11.33203125" style="104" bestFit="1" customWidth="1"/>
    <col min="14600" max="14848" width="9.109375" style="104"/>
    <col min="14849" max="14849" width="4.33203125" style="104" customWidth="1"/>
    <col min="14850" max="14850" width="5.44140625" style="104" customWidth="1"/>
    <col min="14851" max="14851" width="45.44140625" style="104" customWidth="1"/>
    <col min="14852" max="14852" width="13.44140625" style="104" customWidth="1"/>
    <col min="14853" max="14853" width="11.33203125" style="104" bestFit="1" customWidth="1"/>
    <col min="14854" max="14854" width="12.44140625" style="104" bestFit="1" customWidth="1"/>
    <col min="14855" max="14855" width="11.33203125" style="104" bestFit="1" customWidth="1"/>
    <col min="14856" max="15104" width="9.109375" style="104"/>
    <col min="15105" max="15105" width="4.33203125" style="104" customWidth="1"/>
    <col min="15106" max="15106" width="5.44140625" style="104" customWidth="1"/>
    <col min="15107" max="15107" width="45.44140625" style="104" customWidth="1"/>
    <col min="15108" max="15108" width="13.44140625" style="104" customWidth="1"/>
    <col min="15109" max="15109" width="11.33203125" style="104" bestFit="1" customWidth="1"/>
    <col min="15110" max="15110" width="12.44140625" style="104" bestFit="1" customWidth="1"/>
    <col min="15111" max="15111" width="11.33203125" style="104" bestFit="1" customWidth="1"/>
    <col min="15112" max="15360" width="9.109375" style="104"/>
    <col min="15361" max="15361" width="4.33203125" style="104" customWidth="1"/>
    <col min="15362" max="15362" width="5.44140625" style="104" customWidth="1"/>
    <col min="15363" max="15363" width="45.44140625" style="104" customWidth="1"/>
    <col min="15364" max="15364" width="13.44140625" style="104" customWidth="1"/>
    <col min="15365" max="15365" width="11.33203125" style="104" bestFit="1" customWidth="1"/>
    <col min="15366" max="15366" width="12.44140625" style="104" bestFit="1" customWidth="1"/>
    <col min="15367" max="15367" width="11.33203125" style="104" bestFit="1" customWidth="1"/>
    <col min="15368" max="15616" width="9.109375" style="104"/>
    <col min="15617" max="15617" width="4.33203125" style="104" customWidth="1"/>
    <col min="15618" max="15618" width="5.44140625" style="104" customWidth="1"/>
    <col min="15619" max="15619" width="45.44140625" style="104" customWidth="1"/>
    <col min="15620" max="15620" width="13.44140625" style="104" customWidth="1"/>
    <col min="15621" max="15621" width="11.33203125" style="104" bestFit="1" customWidth="1"/>
    <col min="15622" max="15622" width="12.44140625" style="104" bestFit="1" customWidth="1"/>
    <col min="15623" max="15623" width="11.33203125" style="104" bestFit="1" customWidth="1"/>
    <col min="15624" max="15872" width="9.109375" style="104"/>
    <col min="15873" max="15873" width="4.33203125" style="104" customWidth="1"/>
    <col min="15874" max="15874" width="5.44140625" style="104" customWidth="1"/>
    <col min="15875" max="15875" width="45.44140625" style="104" customWidth="1"/>
    <col min="15876" max="15876" width="13.44140625" style="104" customWidth="1"/>
    <col min="15877" max="15877" width="11.33203125" style="104" bestFit="1" customWidth="1"/>
    <col min="15878" max="15878" width="12.44140625" style="104" bestFit="1" customWidth="1"/>
    <col min="15879" max="15879" width="11.33203125" style="104" bestFit="1" customWidth="1"/>
    <col min="15880" max="16128" width="9.109375" style="104"/>
    <col min="16129" max="16129" width="4.33203125" style="104" customWidth="1"/>
    <col min="16130" max="16130" width="5.44140625" style="104" customWidth="1"/>
    <col min="16131" max="16131" width="45.44140625" style="104" customWidth="1"/>
    <col min="16132" max="16132" width="13.44140625" style="104" customWidth="1"/>
    <col min="16133" max="16133" width="11.33203125" style="104" bestFit="1" customWidth="1"/>
    <col min="16134" max="16134" width="12.44140625" style="104" bestFit="1" customWidth="1"/>
    <col min="16135" max="16135" width="11.33203125" style="104" bestFit="1" customWidth="1"/>
    <col min="16136" max="16384" width="9.109375" style="104"/>
  </cols>
  <sheetData>
    <row r="1" spans="1:6">
      <c r="A1" s="318"/>
      <c r="B1" s="318"/>
      <c r="C1" s="318"/>
      <c r="D1" s="318"/>
    </row>
    <row r="2" spans="1:6">
      <c r="A2" s="318" t="s">
        <v>508</v>
      </c>
      <c r="B2" s="319"/>
      <c r="C2" s="319"/>
      <c r="D2" s="319"/>
    </row>
    <row r="3" spans="1:6" ht="18" customHeight="1">
      <c r="A3" s="320" t="s">
        <v>165</v>
      </c>
      <c r="B3" s="320"/>
      <c r="C3" s="320"/>
      <c r="D3" s="320"/>
    </row>
    <row r="4" spans="1:6">
      <c r="A4" s="320" t="s">
        <v>480</v>
      </c>
      <c r="B4" s="320"/>
      <c r="C4" s="320"/>
      <c r="D4" s="320"/>
    </row>
    <row r="5" spans="1:6" ht="33" customHeight="1">
      <c r="A5" s="105"/>
      <c r="B5" s="106" t="s">
        <v>172</v>
      </c>
      <c r="C5" s="106"/>
      <c r="D5" s="106" t="s">
        <v>173</v>
      </c>
    </row>
    <row r="6" spans="1:6" ht="24.9" customHeight="1">
      <c r="A6" s="136" t="s">
        <v>174</v>
      </c>
      <c r="B6" s="136"/>
      <c r="C6" s="137" t="s">
        <v>175</v>
      </c>
      <c r="D6" s="138">
        <f>SUM(D8,D14,D20)</f>
        <v>152190305</v>
      </c>
      <c r="F6" s="107"/>
    </row>
    <row r="7" spans="1:6" ht="15" customHeight="1">
      <c r="A7" s="6"/>
      <c r="B7" s="6"/>
      <c r="C7" s="6"/>
      <c r="D7" s="108"/>
    </row>
    <row r="8" spans="1:6" ht="15.75" customHeight="1">
      <c r="A8" s="10"/>
      <c r="B8" s="29" t="s">
        <v>176</v>
      </c>
      <c r="C8" s="3" t="s">
        <v>177</v>
      </c>
      <c r="D8" s="27">
        <f>SUM(D9:D11)</f>
        <v>6450305</v>
      </c>
    </row>
    <row r="9" spans="1:6" ht="15.75" customHeight="1">
      <c r="A9" s="3"/>
      <c r="B9" s="10"/>
      <c r="C9" s="35" t="s">
        <v>178</v>
      </c>
      <c r="D9" s="14">
        <v>5078980</v>
      </c>
      <c r="E9" s="1"/>
    </row>
    <row r="10" spans="1:6">
      <c r="A10" s="2"/>
      <c r="B10" s="10"/>
      <c r="C10" s="35" t="s">
        <v>179</v>
      </c>
      <c r="D10" s="14">
        <v>1371325</v>
      </c>
    </row>
    <row r="11" spans="1:6">
      <c r="A11" s="3"/>
      <c r="B11" s="10"/>
      <c r="C11" s="2" t="s">
        <v>180</v>
      </c>
      <c r="D11" s="14"/>
    </row>
    <row r="12" spans="1:6">
      <c r="A12" s="2"/>
      <c r="B12" s="10"/>
      <c r="C12" s="35" t="s">
        <v>181</v>
      </c>
      <c r="D12" s="109"/>
    </row>
    <row r="13" spans="1:6">
      <c r="A13" s="2"/>
      <c r="B13" s="10"/>
      <c r="C13" s="35"/>
      <c r="D13" s="109"/>
    </row>
    <row r="14" spans="1:6" ht="16.2">
      <c r="A14" s="6"/>
      <c r="B14" s="3" t="s">
        <v>182</v>
      </c>
      <c r="C14" s="3" t="s">
        <v>183</v>
      </c>
      <c r="D14" s="27">
        <f>SUM(D15:D18)</f>
        <v>145740000</v>
      </c>
    </row>
    <row r="15" spans="1:6">
      <c r="A15" s="2"/>
      <c r="B15" s="2"/>
      <c r="C15" s="2" t="s">
        <v>184</v>
      </c>
      <c r="D15" s="14">
        <v>10500000</v>
      </c>
    </row>
    <row r="16" spans="1:6">
      <c r="A16" s="2"/>
      <c r="B16" s="2"/>
      <c r="C16" s="35" t="s">
        <v>185</v>
      </c>
      <c r="D16" s="14">
        <v>125000000</v>
      </c>
    </row>
    <row r="17" spans="1:7">
      <c r="A17" s="2"/>
      <c r="B17" s="35"/>
      <c r="C17" s="2" t="s">
        <v>186</v>
      </c>
      <c r="D17" s="14">
        <v>10000000</v>
      </c>
    </row>
    <row r="18" spans="1:7">
      <c r="A18" s="2"/>
      <c r="B18" s="35"/>
      <c r="C18" s="2" t="s">
        <v>187</v>
      </c>
      <c r="D18" s="14">
        <v>240000</v>
      </c>
    </row>
    <row r="19" spans="1:7">
      <c r="A19" s="2"/>
      <c r="B19" s="35"/>
      <c r="C19" s="2"/>
      <c r="D19" s="14"/>
    </row>
    <row r="20" spans="1:7">
      <c r="A20" s="2"/>
      <c r="B20" s="3" t="s">
        <v>188</v>
      </c>
      <c r="C20" s="3" t="s">
        <v>189</v>
      </c>
      <c r="D20" s="27"/>
    </row>
    <row r="21" spans="1:7" ht="15" customHeight="1">
      <c r="A21" s="2"/>
      <c r="B21" s="35"/>
      <c r="C21" s="2"/>
      <c r="D21" s="14"/>
    </row>
    <row r="22" spans="1:7" ht="26.25" customHeight="1">
      <c r="A22" s="137" t="s">
        <v>190</v>
      </c>
      <c r="B22" s="137"/>
      <c r="C22" s="137" t="s">
        <v>191</v>
      </c>
      <c r="D22" s="138">
        <f>SUM(D24,D36,D46,D66,D69)</f>
        <v>182771865</v>
      </c>
      <c r="F22" s="107"/>
    </row>
    <row r="23" spans="1:7" ht="16.2">
      <c r="A23" s="6"/>
      <c r="B23" s="37"/>
      <c r="C23" s="7"/>
      <c r="D23" s="109"/>
    </row>
    <row r="24" spans="1:7" ht="34.5" customHeight="1">
      <c r="A24" s="10"/>
      <c r="B24" s="29" t="s">
        <v>176</v>
      </c>
      <c r="C24" s="111" t="s">
        <v>192</v>
      </c>
      <c r="D24" s="27">
        <f>SUM(D27,D25)</f>
        <v>38675101</v>
      </c>
    </row>
    <row r="25" spans="1:7" ht="33.75" customHeight="1">
      <c r="A25" s="10"/>
      <c r="B25" s="29"/>
      <c r="C25" s="112" t="s">
        <v>244</v>
      </c>
      <c r="D25" s="23">
        <v>33754600</v>
      </c>
    </row>
    <row r="26" spans="1:7" ht="15.75" customHeight="1">
      <c r="A26" s="10"/>
      <c r="B26" s="29"/>
      <c r="C26" s="3"/>
      <c r="D26" s="108"/>
    </row>
    <row r="27" spans="1:7" ht="29.25" customHeight="1">
      <c r="A27" s="10"/>
      <c r="B27" s="10"/>
      <c r="C27" s="112" t="s">
        <v>193</v>
      </c>
      <c r="D27" s="23">
        <f>SUM(D28:D35)</f>
        <v>4920501</v>
      </c>
    </row>
    <row r="28" spans="1:7" ht="15.75" customHeight="1">
      <c r="A28" s="10"/>
      <c r="B28" s="10"/>
      <c r="C28" s="2" t="s">
        <v>194</v>
      </c>
      <c r="D28" s="14">
        <v>0</v>
      </c>
    </row>
    <row r="29" spans="1:7" ht="15.75" customHeight="1">
      <c r="A29" s="10"/>
      <c r="B29" s="10"/>
      <c r="C29" s="2" t="s">
        <v>195</v>
      </c>
      <c r="D29" s="14">
        <v>559532</v>
      </c>
    </row>
    <row r="30" spans="1:7" ht="15.75" customHeight="1">
      <c r="A30" s="10"/>
      <c r="B30" s="10"/>
      <c r="C30" s="2" t="s">
        <v>196</v>
      </c>
      <c r="D30" s="14">
        <v>1127529</v>
      </c>
    </row>
    <row r="31" spans="1:7" ht="15.75" customHeight="1">
      <c r="A31" s="10"/>
      <c r="B31" s="10"/>
      <c r="C31" s="35" t="s">
        <v>197</v>
      </c>
      <c r="D31" s="14">
        <v>3069040</v>
      </c>
      <c r="G31" s="113"/>
    </row>
    <row r="32" spans="1:7">
      <c r="A32" s="10"/>
      <c r="B32" s="10"/>
      <c r="C32" s="114" t="s">
        <v>198</v>
      </c>
      <c r="D32" s="14">
        <v>0</v>
      </c>
    </row>
    <row r="33" spans="1:7">
      <c r="A33" s="10"/>
      <c r="B33" s="10"/>
      <c r="C33" s="114" t="s">
        <v>199</v>
      </c>
      <c r="D33" s="14">
        <v>0</v>
      </c>
    </row>
    <row r="34" spans="1:7">
      <c r="A34" s="10"/>
      <c r="B34" s="10"/>
      <c r="C34" s="114" t="s">
        <v>200</v>
      </c>
      <c r="D34" s="14">
        <v>164400</v>
      </c>
    </row>
    <row r="35" spans="1:7">
      <c r="A35" s="10"/>
      <c r="B35" s="10"/>
      <c r="C35" s="114" t="s">
        <v>201</v>
      </c>
      <c r="D35" s="14"/>
    </row>
    <row r="36" spans="1:7" ht="31.2">
      <c r="A36" s="10"/>
      <c r="B36" s="115" t="s">
        <v>182</v>
      </c>
      <c r="C36" s="116" t="s">
        <v>202</v>
      </c>
      <c r="D36" s="117">
        <f>SUM(D38,D43)</f>
        <v>61325850</v>
      </c>
    </row>
    <row r="37" spans="1:7">
      <c r="A37" s="10"/>
      <c r="B37" s="10"/>
      <c r="C37" s="114"/>
      <c r="D37" s="14"/>
    </row>
    <row r="38" spans="1:7" ht="31.2">
      <c r="A38" s="10"/>
      <c r="B38" s="10"/>
      <c r="C38" s="118" t="s">
        <v>203</v>
      </c>
      <c r="D38" s="23">
        <f>SUM(D39:D42)</f>
        <v>51780650</v>
      </c>
    </row>
    <row r="39" spans="1:7">
      <c r="A39" s="10"/>
      <c r="B39" s="10"/>
      <c r="C39" s="114" t="s">
        <v>236</v>
      </c>
      <c r="D39" s="14">
        <v>39780650</v>
      </c>
    </row>
    <row r="40" spans="1:7">
      <c r="A40" s="10"/>
      <c r="B40" s="10"/>
      <c r="C40" s="114" t="s">
        <v>237</v>
      </c>
      <c r="D40" s="14"/>
      <c r="G40" s="107"/>
    </row>
    <row r="41" spans="1:7" ht="31.2">
      <c r="A41" s="10"/>
      <c r="B41" s="10"/>
      <c r="C41" s="114" t="s">
        <v>238</v>
      </c>
      <c r="D41" s="14">
        <v>12000000</v>
      </c>
    </row>
    <row r="42" spans="1:7" ht="31.2">
      <c r="A42" s="10"/>
      <c r="B42" s="10"/>
      <c r="C42" s="114" t="s">
        <v>239</v>
      </c>
      <c r="D42" s="14"/>
    </row>
    <row r="43" spans="1:7">
      <c r="A43" s="10"/>
      <c r="B43" s="10"/>
      <c r="C43" s="118" t="s">
        <v>240</v>
      </c>
      <c r="D43" s="23">
        <f>SUM(D44:D45)</f>
        <v>9545200</v>
      </c>
      <c r="E43" s="107"/>
    </row>
    <row r="44" spans="1:7">
      <c r="A44" s="10"/>
      <c r="B44" s="10"/>
      <c r="C44" s="114" t="s">
        <v>241</v>
      </c>
      <c r="D44" s="14">
        <v>9545200</v>
      </c>
    </row>
    <row r="45" spans="1:7">
      <c r="A45" s="10"/>
      <c r="B45" s="10"/>
      <c r="C45" s="114" t="s">
        <v>242</v>
      </c>
      <c r="D45" s="14"/>
    </row>
    <row r="46" spans="1:7" ht="47.4">
      <c r="A46" s="10"/>
      <c r="B46" s="29" t="s">
        <v>188</v>
      </c>
      <c r="C46" s="119" t="s">
        <v>204</v>
      </c>
      <c r="D46" s="20">
        <f>SUM(D48,D50,D58,D64)</f>
        <v>49845205</v>
      </c>
      <c r="F46" s="107"/>
    </row>
    <row r="47" spans="1:7">
      <c r="A47" s="2"/>
      <c r="B47" s="2"/>
      <c r="C47" s="16"/>
      <c r="D47" s="12"/>
    </row>
    <row r="48" spans="1:7" ht="31.2">
      <c r="A48" s="2"/>
      <c r="B48" s="2"/>
      <c r="C48" s="118" t="s">
        <v>205</v>
      </c>
      <c r="D48" s="11"/>
      <c r="G48" s="107"/>
    </row>
    <row r="49" spans="1:6">
      <c r="A49" s="2"/>
      <c r="B49" s="2"/>
      <c r="C49" s="16"/>
      <c r="D49" s="12"/>
    </row>
    <row r="50" spans="1:6" ht="31.2">
      <c r="A50" s="2"/>
      <c r="B50" s="2"/>
      <c r="C50" s="118" t="s">
        <v>206</v>
      </c>
      <c r="D50" s="11">
        <f>SUM(D52:D56)</f>
        <v>26369432</v>
      </c>
    </row>
    <row r="51" spans="1:6">
      <c r="A51" s="2"/>
      <c r="B51" s="2"/>
      <c r="C51" s="29"/>
      <c r="D51" s="14"/>
      <c r="F51" s="120"/>
    </row>
    <row r="52" spans="1:6">
      <c r="A52" s="2"/>
      <c r="B52" s="2"/>
      <c r="C52" s="10" t="s">
        <v>207</v>
      </c>
      <c r="D52" s="14">
        <v>6800000</v>
      </c>
    </row>
    <row r="53" spans="1:6">
      <c r="A53" s="2"/>
      <c r="B53" s="2"/>
      <c r="C53" s="10" t="s">
        <v>208</v>
      </c>
      <c r="D53" s="14">
        <v>6614432</v>
      </c>
    </row>
    <row r="54" spans="1:6">
      <c r="A54" s="2"/>
      <c r="B54" s="2"/>
      <c r="C54" s="10" t="s">
        <v>209</v>
      </c>
      <c r="D54" s="14">
        <v>125000</v>
      </c>
    </row>
    <row r="55" spans="1:6">
      <c r="A55" s="2"/>
      <c r="B55" s="2"/>
      <c r="C55" s="10" t="s">
        <v>210</v>
      </c>
      <c r="D55" s="14">
        <v>8580000</v>
      </c>
    </row>
    <row r="56" spans="1:6">
      <c r="A56" s="2"/>
      <c r="B56" s="2"/>
      <c r="C56" s="10" t="s">
        <v>452</v>
      </c>
      <c r="D56" s="14">
        <v>4250000</v>
      </c>
    </row>
    <row r="57" spans="1:6">
      <c r="A57" s="2"/>
      <c r="B57" s="2"/>
      <c r="C57" s="29"/>
      <c r="D57" s="14"/>
    </row>
    <row r="58" spans="1:6">
      <c r="A58" s="2"/>
      <c r="B58" s="2"/>
      <c r="C58" s="16" t="s">
        <v>211</v>
      </c>
      <c r="D58" s="23">
        <f>SUM(D60:D62)</f>
        <v>23475773</v>
      </c>
    </row>
    <row r="59" spans="1:6">
      <c r="A59" s="2"/>
      <c r="B59" s="2"/>
      <c r="C59" s="29"/>
      <c r="D59" s="14"/>
    </row>
    <row r="60" spans="1:6">
      <c r="A60" s="2"/>
      <c r="B60" s="2"/>
      <c r="C60" s="10" t="s">
        <v>243</v>
      </c>
      <c r="D60" s="14">
        <v>14850000</v>
      </c>
    </row>
    <row r="61" spans="1:6">
      <c r="A61" s="2"/>
      <c r="B61" s="2"/>
      <c r="C61" s="10" t="s">
        <v>212</v>
      </c>
      <c r="D61" s="14">
        <v>8625773</v>
      </c>
    </row>
    <row r="62" spans="1:6" ht="31.2">
      <c r="A62" s="2"/>
      <c r="B62" s="2"/>
      <c r="C62" s="114" t="s">
        <v>213</v>
      </c>
      <c r="D62" s="14">
        <v>0</v>
      </c>
    </row>
    <row r="63" spans="1:6">
      <c r="A63" s="2"/>
      <c r="B63" s="2"/>
      <c r="C63" s="114"/>
      <c r="D63" s="14"/>
    </row>
    <row r="64" spans="1:6">
      <c r="A64" s="2"/>
      <c r="B64" s="2"/>
      <c r="C64" s="119"/>
      <c r="D64" s="27"/>
    </row>
    <row r="65" spans="1:4">
      <c r="A65" s="2"/>
      <c r="B65" s="2"/>
      <c r="C65" s="10"/>
      <c r="D65" s="14"/>
    </row>
    <row r="66" spans="1:4" ht="31.2">
      <c r="A66" s="2"/>
      <c r="B66" s="3" t="s">
        <v>214</v>
      </c>
      <c r="C66" s="111" t="s">
        <v>215</v>
      </c>
      <c r="D66" s="27">
        <v>2709666</v>
      </c>
    </row>
    <row r="67" spans="1:4">
      <c r="A67" s="2"/>
      <c r="B67" s="3"/>
      <c r="C67" s="111"/>
      <c r="D67" s="27"/>
    </row>
    <row r="68" spans="1:4">
      <c r="A68" s="2"/>
      <c r="B68" s="3"/>
      <c r="C68" s="111"/>
      <c r="D68" s="27"/>
    </row>
    <row r="69" spans="1:4">
      <c r="A69" s="2"/>
      <c r="B69" s="3" t="s">
        <v>216</v>
      </c>
      <c r="C69" s="111" t="s">
        <v>217</v>
      </c>
      <c r="D69" s="27">
        <f>SUM(D72:D81)</f>
        <v>30216043</v>
      </c>
    </row>
    <row r="70" spans="1:4">
      <c r="A70" s="2"/>
      <c r="B70" s="3"/>
      <c r="C70" s="111"/>
      <c r="D70" s="27"/>
    </row>
    <row r="71" spans="1:4">
      <c r="A71" s="2"/>
      <c r="B71" s="3"/>
      <c r="C71" s="103" t="s">
        <v>218</v>
      </c>
      <c r="D71" s="14"/>
    </row>
    <row r="72" spans="1:4" ht="31.2">
      <c r="A72" s="2"/>
      <c r="B72" s="3"/>
      <c r="C72" s="103" t="s">
        <v>219</v>
      </c>
      <c r="D72" s="14">
        <v>14152800</v>
      </c>
    </row>
    <row r="73" spans="1:4" ht="31.2">
      <c r="A73" s="2"/>
      <c r="B73" s="3"/>
      <c r="C73" s="121" t="s">
        <v>220</v>
      </c>
      <c r="D73" s="14"/>
    </row>
    <row r="74" spans="1:4">
      <c r="A74" s="2"/>
      <c r="B74" s="3"/>
      <c r="C74" s="121" t="s">
        <v>245</v>
      </c>
      <c r="D74" s="14"/>
    </row>
    <row r="75" spans="1:4">
      <c r="A75" s="2"/>
      <c r="B75" s="3"/>
      <c r="C75" s="121" t="s">
        <v>221</v>
      </c>
      <c r="D75" s="14"/>
    </row>
    <row r="76" spans="1:4">
      <c r="A76" s="2"/>
      <c r="B76" s="3"/>
      <c r="C76" s="122" t="s">
        <v>222</v>
      </c>
      <c r="D76" s="14">
        <v>5715665</v>
      </c>
    </row>
    <row r="77" spans="1:4">
      <c r="A77" s="2"/>
      <c r="B77" s="3"/>
      <c r="C77" s="122" t="s">
        <v>223</v>
      </c>
      <c r="D77" s="14">
        <v>1945364</v>
      </c>
    </row>
    <row r="78" spans="1:4">
      <c r="A78" s="2"/>
      <c r="B78" s="3"/>
      <c r="C78" s="122" t="s">
        <v>224</v>
      </c>
      <c r="D78" s="14">
        <v>924176</v>
      </c>
    </row>
    <row r="79" spans="1:4">
      <c r="A79" s="2"/>
      <c r="B79" s="3"/>
      <c r="C79" s="122" t="s">
        <v>225</v>
      </c>
      <c r="D79" s="14">
        <v>344449</v>
      </c>
    </row>
    <row r="80" spans="1:4">
      <c r="A80" s="2"/>
      <c r="B80" s="3"/>
      <c r="C80" s="122" t="s">
        <v>473</v>
      </c>
      <c r="D80" s="14">
        <v>5852996</v>
      </c>
    </row>
    <row r="81" spans="1:7">
      <c r="A81" s="2"/>
      <c r="B81" s="3"/>
      <c r="C81" s="122" t="s">
        <v>226</v>
      </c>
      <c r="D81" s="129">
        <v>1280593</v>
      </c>
    </row>
    <row r="82" spans="1:7" ht="16.2">
      <c r="A82" s="136" t="s">
        <v>227</v>
      </c>
      <c r="B82" s="137"/>
      <c r="C82" s="137" t="s">
        <v>228</v>
      </c>
      <c r="D82" s="138">
        <f>SUM(D84,D91)</f>
        <v>115314278</v>
      </c>
    </row>
    <row r="83" spans="1:7">
      <c r="A83" s="2"/>
      <c r="B83" s="3"/>
      <c r="C83" s="123"/>
      <c r="D83" s="124"/>
    </row>
    <row r="84" spans="1:7" ht="31.2">
      <c r="A84" s="2"/>
      <c r="B84" s="3" t="s">
        <v>176</v>
      </c>
      <c r="C84" s="123" t="s">
        <v>229</v>
      </c>
      <c r="D84" s="291">
        <f>SUM(D85:D90)</f>
        <v>109214278</v>
      </c>
      <c r="G84" s="107"/>
    </row>
    <row r="85" spans="1:7">
      <c r="A85" s="2"/>
      <c r="B85" s="3"/>
      <c r="C85" s="121" t="s">
        <v>453</v>
      </c>
      <c r="D85" s="14">
        <v>2500000</v>
      </c>
    </row>
    <row r="86" spans="1:7">
      <c r="A86" s="2"/>
      <c r="B86" s="3"/>
      <c r="C86" s="121" t="s">
        <v>465</v>
      </c>
      <c r="D86" s="14">
        <v>45916832</v>
      </c>
    </row>
    <row r="87" spans="1:7">
      <c r="A87" s="2"/>
      <c r="B87" s="3"/>
      <c r="C87" s="121" t="s">
        <v>464</v>
      </c>
      <c r="D87" s="14">
        <v>49471447</v>
      </c>
    </row>
    <row r="88" spans="1:7">
      <c r="A88" s="2"/>
      <c r="B88" s="2"/>
      <c r="C88" s="121" t="s">
        <v>463</v>
      </c>
      <c r="D88" s="14">
        <v>7643000</v>
      </c>
    </row>
    <row r="89" spans="1:7">
      <c r="A89" s="2"/>
      <c r="B89" s="3"/>
      <c r="C89" s="123" t="s">
        <v>246</v>
      </c>
      <c r="D89" s="14"/>
    </row>
    <row r="90" spans="1:7" s="292" customFormat="1">
      <c r="A90" s="286"/>
      <c r="B90" s="286"/>
      <c r="C90" s="290" t="s">
        <v>475</v>
      </c>
      <c r="D90" s="291">
        <v>3682999</v>
      </c>
    </row>
    <row r="91" spans="1:7">
      <c r="A91" s="2"/>
      <c r="B91" s="3" t="s">
        <v>182</v>
      </c>
      <c r="C91" s="123" t="s">
        <v>230</v>
      </c>
      <c r="D91" s="27">
        <f>SUM(D92:D93)</f>
        <v>6100000</v>
      </c>
    </row>
    <row r="92" spans="1:7">
      <c r="A92" s="2"/>
      <c r="B92" s="3"/>
      <c r="C92" s="123" t="s">
        <v>247</v>
      </c>
      <c r="D92" s="14"/>
    </row>
    <row r="93" spans="1:7" s="289" customFormat="1">
      <c r="A93" s="134"/>
      <c r="B93" s="286"/>
      <c r="C93" s="287" t="s">
        <v>474</v>
      </c>
      <c r="D93" s="288">
        <v>6100000</v>
      </c>
    </row>
    <row r="94" spans="1:7" ht="28.5" customHeight="1">
      <c r="A94" s="137" t="s">
        <v>231</v>
      </c>
      <c r="B94" s="137"/>
      <c r="C94" s="137" t="s">
        <v>232</v>
      </c>
      <c r="D94" s="138">
        <f>SUM(D96:D98)</f>
        <v>103815777</v>
      </c>
    </row>
    <row r="95" spans="1:7" ht="16.2">
      <c r="A95" s="6"/>
      <c r="B95" s="37"/>
      <c r="C95" s="7"/>
      <c r="D95" s="2"/>
    </row>
    <row r="96" spans="1:7">
      <c r="A96" s="3"/>
      <c r="B96" s="3" t="s">
        <v>176</v>
      </c>
      <c r="C96" s="29" t="s">
        <v>233</v>
      </c>
      <c r="D96" s="27"/>
    </row>
    <row r="97" spans="1:4">
      <c r="A97" s="3"/>
      <c r="B97" s="110"/>
      <c r="C97" s="105"/>
      <c r="D97" s="2"/>
    </row>
    <row r="98" spans="1:4">
      <c r="A98" s="3"/>
      <c r="B98" s="110"/>
      <c r="C98" s="105" t="s">
        <v>234</v>
      </c>
      <c r="D98" s="283">
        <v>103815777</v>
      </c>
    </row>
    <row r="99" spans="1:4">
      <c r="A99" s="3"/>
      <c r="B99" s="110"/>
      <c r="C99" s="105"/>
      <c r="D99" s="2"/>
    </row>
    <row r="100" spans="1:4" s="125" customFormat="1" ht="24.9" customHeight="1">
      <c r="A100" s="136" t="s">
        <v>235</v>
      </c>
      <c r="B100" s="139"/>
      <c r="C100" s="140"/>
      <c r="D100" s="141">
        <f>SUM(D94,D82,D22,D6,)</f>
        <v>554092225</v>
      </c>
    </row>
    <row r="101" spans="1:4">
      <c r="D101" s="135"/>
    </row>
    <row r="102" spans="1:4">
      <c r="D102" s="135"/>
    </row>
    <row r="103" spans="1:4">
      <c r="D103" s="135"/>
    </row>
    <row r="104" spans="1:4">
      <c r="D104" s="127"/>
    </row>
    <row r="105" spans="1:4">
      <c r="D105" s="127"/>
    </row>
    <row r="106" spans="1:4">
      <c r="D106" s="127"/>
    </row>
    <row r="107" spans="1:4">
      <c r="D107" s="127"/>
    </row>
    <row r="108" spans="1:4">
      <c r="D108" s="127"/>
    </row>
    <row r="109" spans="1:4">
      <c r="D109" s="127"/>
    </row>
    <row r="110" spans="1:4">
      <c r="D110" s="127"/>
    </row>
    <row r="111" spans="1:4">
      <c r="D111" s="127"/>
    </row>
    <row r="112" spans="1:4">
      <c r="D112" s="127"/>
    </row>
    <row r="113" spans="4:4">
      <c r="D113" s="127"/>
    </row>
    <row r="114" spans="4:4">
      <c r="D114" s="127"/>
    </row>
    <row r="115" spans="4:4">
      <c r="D115" s="127"/>
    </row>
    <row r="116" spans="4:4">
      <c r="D116" s="127"/>
    </row>
    <row r="117" spans="4:4">
      <c r="D117" s="127"/>
    </row>
    <row r="118" spans="4:4">
      <c r="D118" s="127"/>
    </row>
    <row r="119" spans="4:4">
      <c r="D119" s="127"/>
    </row>
    <row r="120" spans="4:4">
      <c r="D120" s="127"/>
    </row>
    <row r="121" spans="4:4">
      <c r="D121" s="127"/>
    </row>
    <row r="122" spans="4:4">
      <c r="D122" s="127"/>
    </row>
    <row r="123" spans="4:4">
      <c r="D123" s="127"/>
    </row>
    <row r="124" spans="4:4">
      <c r="D124" s="127"/>
    </row>
    <row r="125" spans="4:4">
      <c r="D125" s="127"/>
    </row>
    <row r="126" spans="4:4">
      <c r="D126" s="127"/>
    </row>
    <row r="127" spans="4:4">
      <c r="D127" s="127"/>
    </row>
    <row r="128" spans="4:4">
      <c r="D128" s="127"/>
    </row>
    <row r="129" spans="4:4">
      <c r="D129" s="127"/>
    </row>
    <row r="130" spans="4:4">
      <c r="D130" s="127"/>
    </row>
    <row r="131" spans="4:4">
      <c r="D131" s="127"/>
    </row>
    <row r="132" spans="4:4">
      <c r="D132" s="127"/>
    </row>
    <row r="133" spans="4:4">
      <c r="D133" s="127"/>
    </row>
    <row r="134" spans="4:4">
      <c r="D134" s="127"/>
    </row>
    <row r="135" spans="4:4">
      <c r="D135" s="127"/>
    </row>
    <row r="136" spans="4:4">
      <c r="D136" s="127"/>
    </row>
    <row r="137" spans="4:4">
      <c r="D137" s="127"/>
    </row>
    <row r="138" spans="4:4">
      <c r="D138" s="127"/>
    </row>
    <row r="139" spans="4:4">
      <c r="D139" s="127"/>
    </row>
    <row r="140" spans="4:4">
      <c r="D140" s="127"/>
    </row>
    <row r="141" spans="4:4">
      <c r="D141" s="127"/>
    </row>
    <row r="142" spans="4:4">
      <c r="D142" s="127"/>
    </row>
    <row r="143" spans="4:4">
      <c r="D143" s="127"/>
    </row>
    <row r="144" spans="4:4">
      <c r="D144" s="127"/>
    </row>
    <row r="145" spans="4:4">
      <c r="D145" s="127"/>
    </row>
    <row r="146" spans="4:4">
      <c r="D146" s="127"/>
    </row>
    <row r="147" spans="4:4">
      <c r="D147" s="127"/>
    </row>
    <row r="148" spans="4:4">
      <c r="D148" s="127"/>
    </row>
    <row r="149" spans="4:4">
      <c r="D149" s="127"/>
    </row>
    <row r="150" spans="4:4">
      <c r="D150" s="127"/>
    </row>
    <row r="151" spans="4:4">
      <c r="D151" s="127"/>
    </row>
    <row r="152" spans="4:4">
      <c r="D152" s="127"/>
    </row>
    <row r="153" spans="4:4">
      <c r="D153" s="127"/>
    </row>
    <row r="154" spans="4:4">
      <c r="D154" s="127"/>
    </row>
    <row r="155" spans="4:4">
      <c r="D155" s="127"/>
    </row>
    <row r="156" spans="4:4">
      <c r="D156" s="127"/>
    </row>
    <row r="157" spans="4:4">
      <c r="D157" s="127"/>
    </row>
    <row r="158" spans="4:4">
      <c r="D158" s="127"/>
    </row>
    <row r="159" spans="4:4">
      <c r="D159" s="127"/>
    </row>
    <row r="160" spans="4:4">
      <c r="D160" s="127"/>
    </row>
    <row r="161" spans="4:4">
      <c r="D161" s="127"/>
    </row>
    <row r="162" spans="4:4">
      <c r="D162" s="127"/>
    </row>
    <row r="163" spans="4:4">
      <c r="D163" s="127"/>
    </row>
    <row r="164" spans="4:4">
      <c r="D164" s="127"/>
    </row>
    <row r="165" spans="4:4">
      <c r="D165" s="127"/>
    </row>
    <row r="166" spans="4:4">
      <c r="D166" s="127"/>
    </row>
    <row r="167" spans="4:4">
      <c r="D167" s="127"/>
    </row>
    <row r="168" spans="4:4">
      <c r="D168" s="127"/>
    </row>
    <row r="169" spans="4:4">
      <c r="D169" s="127"/>
    </row>
    <row r="170" spans="4:4">
      <c r="D170" s="127"/>
    </row>
    <row r="171" spans="4:4">
      <c r="D171" s="127"/>
    </row>
    <row r="172" spans="4:4">
      <c r="D172" s="127"/>
    </row>
    <row r="173" spans="4:4">
      <c r="D173" s="127"/>
    </row>
    <row r="174" spans="4:4">
      <c r="D174" s="127"/>
    </row>
    <row r="175" spans="4:4">
      <c r="D175" s="127"/>
    </row>
    <row r="176" spans="4:4">
      <c r="D176" s="127"/>
    </row>
    <row r="177" spans="4:4">
      <c r="D177" s="127"/>
    </row>
    <row r="178" spans="4:4">
      <c r="D178" s="127"/>
    </row>
    <row r="179" spans="4:4">
      <c r="D179" s="127"/>
    </row>
    <row r="180" spans="4:4">
      <c r="D180" s="127"/>
    </row>
    <row r="181" spans="4:4">
      <c r="D181" s="127"/>
    </row>
    <row r="182" spans="4:4">
      <c r="D182" s="127"/>
    </row>
    <row r="183" spans="4:4">
      <c r="D183" s="127"/>
    </row>
    <row r="184" spans="4:4">
      <c r="D184" s="127"/>
    </row>
    <row r="185" spans="4:4">
      <c r="D185" s="127"/>
    </row>
    <row r="186" spans="4:4">
      <c r="D186" s="127"/>
    </row>
    <row r="187" spans="4:4">
      <c r="D187" s="127"/>
    </row>
    <row r="188" spans="4:4">
      <c r="D188" s="127"/>
    </row>
    <row r="189" spans="4:4">
      <c r="D189" s="127"/>
    </row>
    <row r="190" spans="4:4">
      <c r="D190" s="127"/>
    </row>
    <row r="191" spans="4:4">
      <c r="D191" s="127"/>
    </row>
    <row r="192" spans="4:4">
      <c r="D192" s="127"/>
    </row>
    <row r="193" spans="4:4">
      <c r="D193" s="127"/>
    </row>
    <row r="194" spans="4:4">
      <c r="D194" s="127"/>
    </row>
    <row r="195" spans="4:4">
      <c r="D195" s="127"/>
    </row>
    <row r="196" spans="4:4">
      <c r="D196" s="127"/>
    </row>
    <row r="197" spans="4:4">
      <c r="D197" s="127"/>
    </row>
    <row r="198" spans="4:4">
      <c r="D198" s="127"/>
    </row>
    <row r="199" spans="4:4">
      <c r="D199" s="127"/>
    </row>
    <row r="200" spans="4:4">
      <c r="D200" s="127"/>
    </row>
    <row r="201" spans="4:4">
      <c r="D201" s="127"/>
    </row>
    <row r="202" spans="4:4">
      <c r="D202" s="127"/>
    </row>
    <row r="203" spans="4:4">
      <c r="D203" s="127"/>
    </row>
    <row r="204" spans="4:4">
      <c r="D204" s="127"/>
    </row>
    <row r="205" spans="4:4">
      <c r="D205" s="127"/>
    </row>
    <row r="206" spans="4:4">
      <c r="D206" s="127"/>
    </row>
    <row r="207" spans="4:4">
      <c r="D207" s="127"/>
    </row>
    <row r="208" spans="4:4">
      <c r="D208" s="127"/>
    </row>
    <row r="209" spans="4:4">
      <c r="D209" s="127"/>
    </row>
    <row r="210" spans="4:4">
      <c r="D210" s="127"/>
    </row>
    <row r="211" spans="4:4">
      <c r="D211" s="127"/>
    </row>
    <row r="212" spans="4:4">
      <c r="D212" s="127"/>
    </row>
    <row r="213" spans="4:4">
      <c r="D213" s="127"/>
    </row>
    <row r="214" spans="4:4">
      <c r="D214" s="127"/>
    </row>
    <row r="215" spans="4:4">
      <c r="D215" s="127"/>
    </row>
    <row r="216" spans="4:4">
      <c r="D216" s="127"/>
    </row>
    <row r="217" spans="4:4">
      <c r="D217" s="127"/>
    </row>
    <row r="218" spans="4:4">
      <c r="D218" s="127"/>
    </row>
    <row r="219" spans="4:4">
      <c r="D219" s="127"/>
    </row>
    <row r="220" spans="4:4">
      <c r="D220" s="127"/>
    </row>
    <row r="221" spans="4:4">
      <c r="D221" s="127"/>
    </row>
    <row r="222" spans="4:4">
      <c r="D222" s="127"/>
    </row>
    <row r="223" spans="4:4">
      <c r="D223" s="127"/>
    </row>
    <row r="224" spans="4:4">
      <c r="D224" s="127"/>
    </row>
    <row r="225" spans="4:4">
      <c r="D225" s="127"/>
    </row>
    <row r="226" spans="4:4">
      <c r="D226" s="127"/>
    </row>
    <row r="227" spans="4:4">
      <c r="D227" s="127"/>
    </row>
    <row r="228" spans="4:4">
      <c r="D228" s="127"/>
    </row>
    <row r="229" spans="4:4">
      <c r="D229" s="127"/>
    </row>
    <row r="230" spans="4:4">
      <c r="D230" s="127"/>
    </row>
    <row r="231" spans="4:4">
      <c r="D231" s="127"/>
    </row>
    <row r="232" spans="4:4">
      <c r="D232" s="127"/>
    </row>
    <row r="233" spans="4:4">
      <c r="D233" s="127"/>
    </row>
    <row r="234" spans="4:4">
      <c r="D234" s="127"/>
    </row>
    <row r="235" spans="4:4">
      <c r="D235" s="127"/>
    </row>
    <row r="236" spans="4:4">
      <c r="D236" s="127"/>
    </row>
    <row r="237" spans="4:4">
      <c r="D237" s="127"/>
    </row>
    <row r="238" spans="4:4">
      <c r="D238" s="127"/>
    </row>
    <row r="239" spans="4:4">
      <c r="D239" s="127"/>
    </row>
    <row r="240" spans="4:4">
      <c r="D240" s="127"/>
    </row>
    <row r="241" spans="4:4">
      <c r="D241" s="127"/>
    </row>
    <row r="242" spans="4:4">
      <c r="D242" s="127"/>
    </row>
    <row r="243" spans="4:4">
      <c r="D243" s="127"/>
    </row>
    <row r="244" spans="4:4">
      <c r="D244" s="127"/>
    </row>
    <row r="245" spans="4:4">
      <c r="D245" s="127"/>
    </row>
    <row r="246" spans="4:4">
      <c r="D246" s="127"/>
    </row>
    <row r="247" spans="4:4">
      <c r="D247" s="127"/>
    </row>
    <row r="248" spans="4:4">
      <c r="D248" s="127"/>
    </row>
    <row r="249" spans="4:4">
      <c r="D249" s="127"/>
    </row>
    <row r="250" spans="4:4">
      <c r="D250" s="127"/>
    </row>
    <row r="251" spans="4:4">
      <c r="D251" s="127"/>
    </row>
    <row r="252" spans="4:4">
      <c r="D252" s="127"/>
    </row>
    <row r="253" spans="4:4">
      <c r="D253" s="127"/>
    </row>
    <row r="254" spans="4:4">
      <c r="D254" s="127"/>
    </row>
    <row r="255" spans="4:4">
      <c r="D255" s="127"/>
    </row>
    <row r="256" spans="4:4">
      <c r="D256" s="127"/>
    </row>
    <row r="257" spans="4:4">
      <c r="D257" s="127"/>
    </row>
    <row r="258" spans="4:4">
      <c r="D258" s="127"/>
    </row>
    <row r="259" spans="4:4">
      <c r="D259" s="127"/>
    </row>
    <row r="260" spans="4:4">
      <c r="D260" s="127"/>
    </row>
    <row r="261" spans="4:4">
      <c r="D261" s="127"/>
    </row>
    <row r="262" spans="4:4">
      <c r="D262" s="127"/>
    </row>
    <row r="263" spans="4:4">
      <c r="D263" s="127"/>
    </row>
    <row r="264" spans="4:4">
      <c r="D264" s="127"/>
    </row>
    <row r="265" spans="4:4">
      <c r="D265" s="127"/>
    </row>
    <row r="266" spans="4:4">
      <c r="D266" s="127"/>
    </row>
    <row r="267" spans="4:4">
      <c r="D267" s="127"/>
    </row>
    <row r="268" spans="4:4">
      <c r="D268" s="127"/>
    </row>
    <row r="269" spans="4:4">
      <c r="D269" s="127"/>
    </row>
    <row r="270" spans="4:4">
      <c r="D270" s="127"/>
    </row>
    <row r="271" spans="4:4">
      <c r="D271" s="127"/>
    </row>
    <row r="272" spans="4:4">
      <c r="D272" s="127"/>
    </row>
    <row r="273" spans="4:4">
      <c r="D273" s="127"/>
    </row>
    <row r="274" spans="4:4">
      <c r="D274" s="127"/>
    </row>
    <row r="275" spans="4:4">
      <c r="D275" s="127"/>
    </row>
    <row r="276" spans="4:4">
      <c r="D276" s="127"/>
    </row>
    <row r="277" spans="4:4">
      <c r="D277" s="127"/>
    </row>
    <row r="278" spans="4:4">
      <c r="D278" s="127"/>
    </row>
    <row r="279" spans="4:4">
      <c r="D279" s="127"/>
    </row>
    <row r="280" spans="4:4">
      <c r="D280" s="127"/>
    </row>
    <row r="281" spans="4:4">
      <c r="D281" s="127"/>
    </row>
    <row r="282" spans="4:4">
      <c r="D282" s="127"/>
    </row>
    <row r="283" spans="4:4">
      <c r="D283" s="127"/>
    </row>
    <row r="284" spans="4:4">
      <c r="D284" s="127"/>
    </row>
    <row r="285" spans="4:4">
      <c r="D285" s="127"/>
    </row>
    <row r="286" spans="4:4">
      <c r="D286" s="127"/>
    </row>
    <row r="287" spans="4:4">
      <c r="D287" s="127"/>
    </row>
    <row r="288" spans="4:4">
      <c r="D288" s="127"/>
    </row>
    <row r="289" spans="4:4">
      <c r="D289" s="127"/>
    </row>
    <row r="290" spans="4:4">
      <c r="D290" s="127"/>
    </row>
    <row r="291" spans="4:4">
      <c r="D291" s="127"/>
    </row>
    <row r="292" spans="4:4">
      <c r="D292" s="127"/>
    </row>
    <row r="293" spans="4:4">
      <c r="D293" s="127"/>
    </row>
    <row r="294" spans="4:4">
      <c r="D294" s="127"/>
    </row>
    <row r="295" spans="4:4">
      <c r="D295" s="127"/>
    </row>
    <row r="296" spans="4:4">
      <c r="D296" s="127"/>
    </row>
    <row r="297" spans="4:4">
      <c r="D297" s="127"/>
    </row>
    <row r="298" spans="4:4">
      <c r="D298" s="127"/>
    </row>
    <row r="299" spans="4:4">
      <c r="D299" s="127"/>
    </row>
    <row r="300" spans="4:4">
      <c r="D300" s="127"/>
    </row>
    <row r="301" spans="4:4">
      <c r="D301" s="127"/>
    </row>
    <row r="302" spans="4:4">
      <c r="D302" s="127"/>
    </row>
    <row r="303" spans="4:4">
      <c r="D303" s="127"/>
    </row>
    <row r="304" spans="4:4">
      <c r="D304" s="127"/>
    </row>
    <row r="305" spans="4:4">
      <c r="D305" s="127"/>
    </row>
    <row r="306" spans="4:4">
      <c r="D306" s="127"/>
    </row>
    <row r="307" spans="4:4">
      <c r="D307" s="127"/>
    </row>
    <row r="308" spans="4:4">
      <c r="D308" s="127"/>
    </row>
    <row r="309" spans="4:4">
      <c r="D309" s="127"/>
    </row>
    <row r="310" spans="4:4">
      <c r="D310" s="127"/>
    </row>
    <row r="311" spans="4:4">
      <c r="D311" s="127"/>
    </row>
    <row r="312" spans="4:4">
      <c r="D312" s="127"/>
    </row>
    <row r="313" spans="4:4">
      <c r="D313" s="127"/>
    </row>
    <row r="314" spans="4:4">
      <c r="D314" s="127"/>
    </row>
    <row r="315" spans="4:4">
      <c r="D315" s="127"/>
    </row>
    <row r="316" spans="4:4">
      <c r="D316" s="127"/>
    </row>
    <row r="317" spans="4:4">
      <c r="D317" s="127"/>
    </row>
    <row r="318" spans="4:4">
      <c r="D318" s="127"/>
    </row>
    <row r="319" spans="4:4">
      <c r="D319" s="127"/>
    </row>
    <row r="320" spans="4:4">
      <c r="D320" s="127"/>
    </row>
    <row r="321" spans="4:4">
      <c r="D321" s="127"/>
    </row>
    <row r="322" spans="4:4">
      <c r="D322" s="127"/>
    </row>
    <row r="323" spans="4:4">
      <c r="D323" s="127"/>
    </row>
    <row r="324" spans="4:4">
      <c r="D324" s="127"/>
    </row>
    <row r="325" spans="4:4">
      <c r="D325" s="127"/>
    </row>
    <row r="326" spans="4:4">
      <c r="D326" s="127"/>
    </row>
    <row r="327" spans="4:4">
      <c r="D327" s="127"/>
    </row>
    <row r="328" spans="4:4">
      <c r="D328" s="127"/>
    </row>
    <row r="329" spans="4:4">
      <c r="D329" s="127"/>
    </row>
    <row r="330" spans="4:4">
      <c r="D330" s="127"/>
    </row>
    <row r="331" spans="4:4">
      <c r="D331" s="127"/>
    </row>
    <row r="332" spans="4:4">
      <c r="D332" s="127"/>
    </row>
    <row r="333" spans="4:4">
      <c r="D333" s="127"/>
    </row>
    <row r="334" spans="4:4">
      <c r="D334" s="127"/>
    </row>
    <row r="335" spans="4:4">
      <c r="D335" s="127"/>
    </row>
    <row r="336" spans="4:4">
      <c r="D336" s="127"/>
    </row>
    <row r="337" spans="4:4">
      <c r="D337" s="127"/>
    </row>
    <row r="338" spans="4:4">
      <c r="D338" s="127"/>
    </row>
    <row r="339" spans="4:4">
      <c r="D339" s="127"/>
    </row>
    <row r="340" spans="4:4">
      <c r="D340" s="127"/>
    </row>
    <row r="341" spans="4:4">
      <c r="D341" s="127"/>
    </row>
    <row r="342" spans="4:4">
      <c r="D342" s="127"/>
    </row>
    <row r="343" spans="4:4">
      <c r="D343" s="127"/>
    </row>
    <row r="344" spans="4:4">
      <c r="D344" s="127"/>
    </row>
    <row r="345" spans="4:4">
      <c r="D345" s="127"/>
    </row>
    <row r="346" spans="4:4">
      <c r="D346" s="127"/>
    </row>
    <row r="347" spans="4:4">
      <c r="D347" s="127"/>
    </row>
    <row r="348" spans="4:4">
      <c r="D348" s="127"/>
    </row>
    <row r="349" spans="4:4">
      <c r="D349" s="127"/>
    </row>
    <row r="350" spans="4:4">
      <c r="D350" s="127"/>
    </row>
    <row r="351" spans="4:4">
      <c r="D351" s="127"/>
    </row>
    <row r="352" spans="4:4">
      <c r="D352" s="127"/>
    </row>
    <row r="353" spans="4:4">
      <c r="D353" s="127"/>
    </row>
    <row r="354" spans="4:4">
      <c r="D354" s="127"/>
    </row>
    <row r="355" spans="4:4">
      <c r="D355" s="127"/>
    </row>
    <row r="356" spans="4:4">
      <c r="D356" s="127"/>
    </row>
    <row r="357" spans="4:4">
      <c r="D357" s="127"/>
    </row>
    <row r="358" spans="4:4">
      <c r="D358" s="127"/>
    </row>
    <row r="359" spans="4:4">
      <c r="D359" s="127"/>
    </row>
    <row r="360" spans="4:4">
      <c r="D360" s="127"/>
    </row>
    <row r="361" spans="4:4">
      <c r="D361" s="127"/>
    </row>
    <row r="362" spans="4:4">
      <c r="D362" s="127"/>
    </row>
    <row r="363" spans="4:4">
      <c r="D363" s="127"/>
    </row>
    <row r="364" spans="4:4">
      <c r="D364" s="127"/>
    </row>
    <row r="365" spans="4:4">
      <c r="D365" s="127"/>
    </row>
    <row r="366" spans="4:4">
      <c r="D366" s="127"/>
    </row>
    <row r="367" spans="4:4">
      <c r="D367" s="127"/>
    </row>
    <row r="368" spans="4:4">
      <c r="D368" s="127"/>
    </row>
    <row r="369" spans="4:4">
      <c r="D369" s="127"/>
    </row>
    <row r="370" spans="4:4">
      <c r="D370" s="127"/>
    </row>
    <row r="371" spans="4:4">
      <c r="D371" s="127"/>
    </row>
    <row r="372" spans="4:4">
      <c r="D372" s="127"/>
    </row>
    <row r="373" spans="4:4">
      <c r="D373" s="127"/>
    </row>
    <row r="374" spans="4:4">
      <c r="D374" s="127"/>
    </row>
    <row r="375" spans="4:4">
      <c r="D375" s="127"/>
    </row>
    <row r="376" spans="4:4">
      <c r="D376" s="127"/>
    </row>
    <row r="377" spans="4:4">
      <c r="D377" s="127"/>
    </row>
    <row r="378" spans="4:4">
      <c r="D378" s="127"/>
    </row>
    <row r="379" spans="4:4">
      <c r="D379" s="127"/>
    </row>
    <row r="380" spans="4:4">
      <c r="D380" s="127"/>
    </row>
    <row r="381" spans="4:4">
      <c r="D381" s="127"/>
    </row>
    <row r="382" spans="4:4">
      <c r="D382" s="127"/>
    </row>
    <row r="383" spans="4:4">
      <c r="D383" s="127"/>
    </row>
    <row r="384" spans="4:4">
      <c r="D384" s="127"/>
    </row>
    <row r="385" spans="4:4">
      <c r="D385" s="127"/>
    </row>
    <row r="386" spans="4:4">
      <c r="D386" s="127"/>
    </row>
    <row r="387" spans="4:4">
      <c r="D387" s="127"/>
    </row>
    <row r="388" spans="4:4">
      <c r="D388" s="127"/>
    </row>
    <row r="389" spans="4:4">
      <c r="D389" s="127"/>
    </row>
    <row r="390" spans="4:4">
      <c r="D390" s="127"/>
    </row>
    <row r="391" spans="4:4">
      <c r="D391" s="127"/>
    </row>
    <row r="392" spans="4:4">
      <c r="D392" s="127"/>
    </row>
    <row r="393" spans="4:4">
      <c r="D393" s="127"/>
    </row>
    <row r="394" spans="4:4">
      <c r="D394" s="127"/>
    </row>
    <row r="395" spans="4:4">
      <c r="D395" s="127"/>
    </row>
    <row r="396" spans="4:4">
      <c r="D396" s="127"/>
    </row>
    <row r="397" spans="4:4">
      <c r="D397" s="127"/>
    </row>
    <row r="398" spans="4:4">
      <c r="D398" s="127"/>
    </row>
    <row r="399" spans="4:4">
      <c r="D399" s="127"/>
    </row>
    <row r="400" spans="4:4">
      <c r="D400" s="127"/>
    </row>
    <row r="401" spans="4:4">
      <c r="D401" s="127"/>
    </row>
    <row r="402" spans="4:4">
      <c r="D402" s="127"/>
    </row>
    <row r="403" spans="4:4">
      <c r="D403" s="127"/>
    </row>
    <row r="404" spans="4:4">
      <c r="D404" s="127"/>
    </row>
    <row r="405" spans="4:4">
      <c r="D405" s="127"/>
    </row>
    <row r="406" spans="4:4">
      <c r="D406" s="127"/>
    </row>
    <row r="407" spans="4:4">
      <c r="D407" s="127"/>
    </row>
    <row r="408" spans="4:4">
      <c r="D408" s="127"/>
    </row>
    <row r="409" spans="4:4">
      <c r="D409" s="127"/>
    </row>
    <row r="410" spans="4:4">
      <c r="D410" s="127"/>
    </row>
    <row r="411" spans="4:4">
      <c r="D411" s="127"/>
    </row>
    <row r="412" spans="4:4">
      <c r="D412" s="127"/>
    </row>
    <row r="413" spans="4:4">
      <c r="D413" s="127"/>
    </row>
    <row r="414" spans="4:4">
      <c r="D414" s="127"/>
    </row>
    <row r="415" spans="4:4">
      <c r="D415" s="127"/>
    </row>
    <row r="416" spans="4:4">
      <c r="D416" s="127"/>
    </row>
    <row r="417" spans="4:4">
      <c r="D417" s="127"/>
    </row>
    <row r="418" spans="4:4">
      <c r="D418" s="127"/>
    </row>
    <row r="419" spans="4:4">
      <c r="D419" s="127"/>
    </row>
    <row r="420" spans="4:4">
      <c r="D420" s="127"/>
    </row>
    <row r="421" spans="4:4">
      <c r="D421" s="127"/>
    </row>
    <row r="422" spans="4:4">
      <c r="D422" s="127"/>
    </row>
    <row r="423" spans="4:4">
      <c r="D423" s="127"/>
    </row>
    <row r="424" spans="4:4">
      <c r="D424" s="127"/>
    </row>
    <row r="425" spans="4:4">
      <c r="D425" s="127"/>
    </row>
    <row r="426" spans="4:4">
      <c r="D426" s="127"/>
    </row>
    <row r="427" spans="4:4">
      <c r="D427" s="127"/>
    </row>
    <row r="428" spans="4:4">
      <c r="D428" s="127"/>
    </row>
    <row r="429" spans="4:4">
      <c r="D429" s="127"/>
    </row>
    <row r="430" spans="4:4">
      <c r="D430" s="127"/>
    </row>
    <row r="431" spans="4:4">
      <c r="D431" s="127"/>
    </row>
    <row r="432" spans="4:4">
      <c r="D432" s="127"/>
    </row>
    <row r="433" spans="4:4">
      <c r="D433" s="127"/>
    </row>
    <row r="434" spans="4:4">
      <c r="D434" s="127"/>
    </row>
    <row r="435" spans="4:4">
      <c r="D435" s="127"/>
    </row>
    <row r="436" spans="4:4">
      <c r="D436" s="127"/>
    </row>
    <row r="437" spans="4:4">
      <c r="D437" s="127"/>
    </row>
    <row r="438" spans="4:4">
      <c r="D438" s="127"/>
    </row>
    <row r="439" spans="4:4">
      <c r="D439" s="127"/>
    </row>
    <row r="440" spans="4:4">
      <c r="D440" s="127"/>
    </row>
    <row r="441" spans="4:4">
      <c r="D441" s="127"/>
    </row>
    <row r="442" spans="4:4">
      <c r="D442" s="127"/>
    </row>
    <row r="443" spans="4:4">
      <c r="D443" s="127"/>
    </row>
    <row r="444" spans="4:4">
      <c r="D444" s="127"/>
    </row>
    <row r="445" spans="4:4">
      <c r="D445" s="127"/>
    </row>
    <row r="446" spans="4:4">
      <c r="D446" s="127"/>
    </row>
    <row r="447" spans="4:4">
      <c r="D447" s="127"/>
    </row>
    <row r="448" spans="4:4">
      <c r="D448" s="127"/>
    </row>
    <row r="449" spans="4:4">
      <c r="D449" s="127"/>
    </row>
    <row r="450" spans="4:4">
      <c r="D450" s="127"/>
    </row>
    <row r="451" spans="4:4">
      <c r="D451" s="127"/>
    </row>
    <row r="452" spans="4:4">
      <c r="D452" s="127"/>
    </row>
    <row r="453" spans="4:4">
      <c r="D453" s="127"/>
    </row>
    <row r="454" spans="4:4">
      <c r="D454" s="127"/>
    </row>
    <row r="455" spans="4:4">
      <c r="D455" s="127"/>
    </row>
    <row r="456" spans="4:4">
      <c r="D456" s="127"/>
    </row>
    <row r="457" spans="4:4">
      <c r="D457" s="127"/>
    </row>
    <row r="458" spans="4:4">
      <c r="D458" s="127"/>
    </row>
    <row r="459" spans="4:4">
      <c r="D459" s="127"/>
    </row>
    <row r="460" spans="4:4">
      <c r="D460" s="127"/>
    </row>
    <row r="461" spans="4:4">
      <c r="D461" s="127"/>
    </row>
    <row r="462" spans="4:4">
      <c r="D462" s="127"/>
    </row>
    <row r="463" spans="4:4">
      <c r="D463" s="127"/>
    </row>
    <row r="464" spans="4:4">
      <c r="D464" s="127"/>
    </row>
    <row r="465" spans="4:4">
      <c r="D465" s="127"/>
    </row>
    <row r="466" spans="4:4">
      <c r="D466" s="127"/>
    </row>
    <row r="467" spans="4:4">
      <c r="D467" s="127"/>
    </row>
    <row r="468" spans="4:4">
      <c r="D468" s="127"/>
    </row>
    <row r="469" spans="4:4">
      <c r="D469" s="127"/>
    </row>
    <row r="470" spans="4:4">
      <c r="D470" s="127"/>
    </row>
    <row r="471" spans="4:4">
      <c r="D471" s="127"/>
    </row>
    <row r="472" spans="4:4">
      <c r="D472" s="127"/>
    </row>
    <row r="473" spans="4:4">
      <c r="D473" s="127"/>
    </row>
    <row r="474" spans="4:4">
      <c r="D474" s="127"/>
    </row>
    <row r="475" spans="4:4">
      <c r="D475" s="127"/>
    </row>
    <row r="476" spans="4:4">
      <c r="D476" s="127"/>
    </row>
    <row r="477" spans="4:4">
      <c r="D477" s="127"/>
    </row>
    <row r="478" spans="4:4">
      <c r="D478" s="127"/>
    </row>
    <row r="479" spans="4:4">
      <c r="D479" s="127"/>
    </row>
    <row r="480" spans="4:4">
      <c r="D480" s="127"/>
    </row>
    <row r="481" spans="4:4">
      <c r="D481" s="127"/>
    </row>
    <row r="482" spans="4:4">
      <c r="D482" s="127"/>
    </row>
    <row r="483" spans="4:4">
      <c r="D483" s="127"/>
    </row>
    <row r="484" spans="4:4">
      <c r="D484" s="127"/>
    </row>
    <row r="485" spans="4:4">
      <c r="D485" s="127"/>
    </row>
    <row r="486" spans="4:4">
      <c r="D486" s="127"/>
    </row>
    <row r="487" spans="4:4">
      <c r="D487" s="127"/>
    </row>
    <row r="488" spans="4:4">
      <c r="D488" s="127"/>
    </row>
    <row r="489" spans="4:4">
      <c r="D489" s="127"/>
    </row>
    <row r="490" spans="4:4">
      <c r="D490" s="127"/>
    </row>
    <row r="491" spans="4:4">
      <c r="D491" s="127"/>
    </row>
    <row r="492" spans="4:4">
      <c r="D492" s="127"/>
    </row>
    <row r="493" spans="4:4">
      <c r="D493" s="127"/>
    </row>
    <row r="494" spans="4:4">
      <c r="D494" s="127"/>
    </row>
    <row r="495" spans="4:4">
      <c r="D495" s="127"/>
    </row>
    <row r="496" spans="4:4">
      <c r="D496" s="127"/>
    </row>
    <row r="497" spans="4:4">
      <c r="D497" s="127"/>
    </row>
    <row r="498" spans="4:4">
      <c r="D498" s="127"/>
    </row>
    <row r="499" spans="4:4">
      <c r="D499" s="127"/>
    </row>
    <row r="500" spans="4:4">
      <c r="D500" s="127"/>
    </row>
    <row r="501" spans="4:4">
      <c r="D501" s="127"/>
    </row>
    <row r="502" spans="4:4">
      <c r="D502" s="127"/>
    </row>
    <row r="503" spans="4:4">
      <c r="D503" s="127"/>
    </row>
    <row r="504" spans="4:4">
      <c r="D504" s="127"/>
    </row>
    <row r="505" spans="4:4">
      <c r="D505" s="127"/>
    </row>
    <row r="506" spans="4:4">
      <c r="D506" s="127"/>
    </row>
    <row r="507" spans="4:4">
      <c r="D507" s="127"/>
    </row>
    <row r="508" spans="4:4">
      <c r="D508" s="127"/>
    </row>
    <row r="509" spans="4:4">
      <c r="D509" s="127"/>
    </row>
    <row r="510" spans="4:4">
      <c r="D510" s="127"/>
    </row>
    <row r="511" spans="4:4">
      <c r="D511" s="127"/>
    </row>
    <row r="512" spans="4:4">
      <c r="D512" s="127"/>
    </row>
    <row r="513" spans="4:4">
      <c r="D513" s="127"/>
    </row>
    <row r="514" spans="4:4">
      <c r="D514" s="127"/>
    </row>
    <row r="515" spans="4:4">
      <c r="D515" s="127"/>
    </row>
    <row r="516" spans="4:4">
      <c r="D516" s="127"/>
    </row>
    <row r="517" spans="4:4">
      <c r="D517" s="127"/>
    </row>
    <row r="518" spans="4:4">
      <c r="D518" s="127"/>
    </row>
    <row r="519" spans="4:4">
      <c r="D519" s="127"/>
    </row>
    <row r="520" spans="4:4">
      <c r="D520" s="127"/>
    </row>
    <row r="521" spans="4:4">
      <c r="D521" s="127"/>
    </row>
    <row r="522" spans="4:4">
      <c r="D522" s="127"/>
    </row>
    <row r="523" spans="4:4">
      <c r="D523" s="127"/>
    </row>
    <row r="524" spans="4:4">
      <c r="D524" s="127"/>
    </row>
    <row r="525" spans="4:4">
      <c r="D525" s="127"/>
    </row>
    <row r="526" spans="4:4">
      <c r="D526" s="127"/>
    </row>
    <row r="527" spans="4:4">
      <c r="D527" s="127"/>
    </row>
    <row r="528" spans="4:4">
      <c r="D528" s="127"/>
    </row>
    <row r="529" spans="4:4">
      <c r="D529" s="127"/>
    </row>
    <row r="530" spans="4:4">
      <c r="D530" s="127"/>
    </row>
    <row r="531" spans="4:4">
      <c r="D531" s="127"/>
    </row>
    <row r="532" spans="4:4">
      <c r="D532" s="127"/>
    </row>
    <row r="533" spans="4:4">
      <c r="D533" s="127"/>
    </row>
    <row r="534" spans="4:4">
      <c r="D534" s="127"/>
    </row>
    <row r="535" spans="4:4">
      <c r="D535" s="127"/>
    </row>
    <row r="536" spans="4:4">
      <c r="D536" s="127"/>
    </row>
    <row r="537" spans="4:4">
      <c r="D537" s="127"/>
    </row>
    <row r="538" spans="4:4">
      <c r="D538" s="127"/>
    </row>
    <row r="539" spans="4:4">
      <c r="D539" s="127"/>
    </row>
    <row r="540" spans="4:4">
      <c r="D540" s="127"/>
    </row>
    <row r="541" spans="4:4">
      <c r="D541" s="127"/>
    </row>
    <row r="542" spans="4:4">
      <c r="D542" s="127"/>
    </row>
    <row r="543" spans="4:4">
      <c r="D543" s="127"/>
    </row>
    <row r="544" spans="4:4">
      <c r="D544" s="127"/>
    </row>
    <row r="545" spans="4:4">
      <c r="D545" s="127"/>
    </row>
    <row r="546" spans="4:4">
      <c r="D546" s="127"/>
    </row>
    <row r="547" spans="4:4">
      <c r="D547" s="127"/>
    </row>
    <row r="548" spans="4:4">
      <c r="D548" s="127"/>
    </row>
    <row r="549" spans="4:4">
      <c r="D549" s="127"/>
    </row>
    <row r="550" spans="4:4">
      <c r="D550" s="127"/>
    </row>
    <row r="551" spans="4:4">
      <c r="D551" s="127"/>
    </row>
    <row r="552" spans="4:4">
      <c r="D552" s="127"/>
    </row>
    <row r="553" spans="4:4">
      <c r="D553" s="127"/>
    </row>
    <row r="554" spans="4:4">
      <c r="D554" s="127"/>
    </row>
    <row r="555" spans="4:4">
      <c r="D555" s="127"/>
    </row>
    <row r="556" spans="4:4">
      <c r="D556" s="127"/>
    </row>
    <row r="557" spans="4:4">
      <c r="D557" s="127"/>
    </row>
    <row r="558" spans="4:4">
      <c r="D558" s="127"/>
    </row>
    <row r="559" spans="4:4">
      <c r="D559" s="127"/>
    </row>
    <row r="560" spans="4:4">
      <c r="D560" s="127"/>
    </row>
    <row r="561" spans="4:4">
      <c r="D561" s="127"/>
    </row>
    <row r="562" spans="4:4">
      <c r="D562" s="127"/>
    </row>
    <row r="563" spans="4:4">
      <c r="D563" s="127"/>
    </row>
    <row r="564" spans="4:4">
      <c r="D564" s="127"/>
    </row>
    <row r="565" spans="4:4">
      <c r="D565" s="127"/>
    </row>
    <row r="566" spans="4:4">
      <c r="D566" s="127"/>
    </row>
    <row r="567" spans="4:4">
      <c r="D567" s="127"/>
    </row>
    <row r="568" spans="4:4">
      <c r="D568" s="127"/>
    </row>
    <row r="569" spans="4:4">
      <c r="D569" s="127"/>
    </row>
    <row r="570" spans="4:4">
      <c r="D570" s="127"/>
    </row>
    <row r="571" spans="4:4">
      <c r="D571" s="127"/>
    </row>
    <row r="572" spans="4:4">
      <c r="D572" s="127"/>
    </row>
    <row r="573" spans="4:4">
      <c r="D573" s="127"/>
    </row>
    <row r="574" spans="4:4">
      <c r="D574" s="127"/>
    </row>
    <row r="575" spans="4:4">
      <c r="D575" s="127"/>
    </row>
    <row r="576" spans="4:4">
      <c r="D576" s="127"/>
    </row>
    <row r="577" spans="4:4">
      <c r="D577" s="127"/>
    </row>
    <row r="578" spans="4:4">
      <c r="D578" s="127"/>
    </row>
    <row r="579" spans="4:4">
      <c r="D579" s="127"/>
    </row>
    <row r="580" spans="4:4">
      <c r="D580" s="127"/>
    </row>
    <row r="581" spans="4:4">
      <c r="D581" s="127"/>
    </row>
    <row r="582" spans="4:4">
      <c r="D582" s="127"/>
    </row>
    <row r="583" spans="4:4">
      <c r="D583" s="127"/>
    </row>
    <row r="584" spans="4:4">
      <c r="D584" s="127"/>
    </row>
    <row r="585" spans="4:4">
      <c r="D585" s="127"/>
    </row>
    <row r="586" spans="4:4">
      <c r="D586" s="127"/>
    </row>
    <row r="587" spans="4:4">
      <c r="D587" s="127"/>
    </row>
    <row r="588" spans="4:4">
      <c r="D588" s="127"/>
    </row>
    <row r="589" spans="4:4">
      <c r="D589" s="127"/>
    </row>
    <row r="590" spans="4:4">
      <c r="D590" s="127"/>
    </row>
    <row r="591" spans="4:4">
      <c r="D591" s="127"/>
    </row>
    <row r="592" spans="4:4">
      <c r="D592" s="127"/>
    </row>
    <row r="593" spans="4:4">
      <c r="D593" s="127"/>
    </row>
    <row r="594" spans="4:4">
      <c r="D594" s="127"/>
    </row>
    <row r="595" spans="4:4">
      <c r="D595" s="127"/>
    </row>
    <row r="596" spans="4:4">
      <c r="D596" s="127"/>
    </row>
    <row r="597" spans="4:4">
      <c r="D597" s="127"/>
    </row>
    <row r="598" spans="4:4">
      <c r="D598" s="127"/>
    </row>
    <row r="599" spans="4:4">
      <c r="D599" s="127"/>
    </row>
    <row r="600" spans="4:4">
      <c r="D600" s="127"/>
    </row>
    <row r="601" spans="4:4">
      <c r="D601" s="127"/>
    </row>
    <row r="602" spans="4:4">
      <c r="D602" s="127"/>
    </row>
    <row r="603" spans="4:4">
      <c r="D603" s="127"/>
    </row>
    <row r="604" spans="4:4">
      <c r="D604" s="127"/>
    </row>
    <row r="605" spans="4:4">
      <c r="D605" s="127"/>
    </row>
    <row r="606" spans="4:4">
      <c r="D606" s="127"/>
    </row>
    <row r="607" spans="4:4">
      <c r="D607" s="127"/>
    </row>
    <row r="608" spans="4:4">
      <c r="D608" s="127"/>
    </row>
    <row r="609" spans="4:4">
      <c r="D609" s="127"/>
    </row>
    <row r="610" spans="4:4">
      <c r="D610" s="127"/>
    </row>
    <row r="611" spans="4:4">
      <c r="D611" s="127"/>
    </row>
    <row r="612" spans="4:4">
      <c r="D612" s="127"/>
    </row>
    <row r="613" spans="4:4">
      <c r="D613" s="127"/>
    </row>
    <row r="614" spans="4:4">
      <c r="D614" s="127"/>
    </row>
    <row r="615" spans="4:4">
      <c r="D615" s="127"/>
    </row>
    <row r="616" spans="4:4">
      <c r="D616" s="127"/>
    </row>
    <row r="617" spans="4:4">
      <c r="D617" s="127"/>
    </row>
    <row r="618" spans="4:4">
      <c r="D618" s="127"/>
    </row>
    <row r="619" spans="4:4">
      <c r="D619" s="127"/>
    </row>
    <row r="620" spans="4:4">
      <c r="D620" s="127"/>
    </row>
    <row r="621" spans="4:4">
      <c r="D621" s="127"/>
    </row>
    <row r="622" spans="4:4">
      <c r="D622" s="127"/>
    </row>
    <row r="623" spans="4:4">
      <c r="D623" s="127"/>
    </row>
    <row r="624" spans="4:4">
      <c r="D624" s="127"/>
    </row>
    <row r="625" spans="4:4">
      <c r="D625" s="127"/>
    </row>
    <row r="626" spans="4:4">
      <c r="D626" s="127"/>
    </row>
    <row r="627" spans="4:4">
      <c r="D627" s="127"/>
    </row>
    <row r="628" spans="4:4">
      <c r="D628" s="127"/>
    </row>
    <row r="629" spans="4:4">
      <c r="D629" s="127"/>
    </row>
    <row r="630" spans="4:4">
      <c r="D630" s="127"/>
    </row>
    <row r="631" spans="4:4">
      <c r="D631" s="127"/>
    </row>
    <row r="632" spans="4:4">
      <c r="D632" s="127"/>
    </row>
    <row r="633" spans="4:4">
      <c r="D633" s="127"/>
    </row>
    <row r="634" spans="4:4">
      <c r="D634" s="127"/>
    </row>
    <row r="635" spans="4:4">
      <c r="D635" s="127"/>
    </row>
    <row r="636" spans="4:4">
      <c r="D636" s="127"/>
    </row>
    <row r="637" spans="4:4">
      <c r="D637" s="127"/>
    </row>
    <row r="638" spans="4:4">
      <c r="D638" s="127"/>
    </row>
    <row r="639" spans="4:4">
      <c r="D639" s="127"/>
    </row>
    <row r="640" spans="4:4">
      <c r="D640" s="127"/>
    </row>
    <row r="641" spans="4:4">
      <c r="D641" s="127"/>
    </row>
    <row r="642" spans="4:4">
      <c r="D642" s="127"/>
    </row>
    <row r="643" spans="4:4">
      <c r="D643" s="127"/>
    </row>
    <row r="644" spans="4:4">
      <c r="D644" s="127"/>
    </row>
    <row r="645" spans="4:4">
      <c r="D645" s="127"/>
    </row>
    <row r="646" spans="4:4">
      <c r="D646" s="127"/>
    </row>
    <row r="647" spans="4:4">
      <c r="D647" s="127"/>
    </row>
    <row r="648" spans="4:4">
      <c r="D648" s="127"/>
    </row>
    <row r="649" spans="4:4">
      <c r="D649" s="127"/>
    </row>
    <row r="650" spans="4:4">
      <c r="D650" s="127"/>
    </row>
    <row r="651" spans="4:4">
      <c r="D651" s="127"/>
    </row>
    <row r="652" spans="4:4">
      <c r="D652" s="127"/>
    </row>
    <row r="653" spans="4:4">
      <c r="D653" s="127"/>
    </row>
    <row r="654" spans="4:4">
      <c r="D654" s="127"/>
    </row>
    <row r="655" spans="4:4">
      <c r="D655" s="127"/>
    </row>
    <row r="656" spans="4:4">
      <c r="D656" s="127"/>
    </row>
    <row r="657" spans="4:4">
      <c r="D657" s="127"/>
    </row>
    <row r="658" spans="4:4">
      <c r="D658" s="127"/>
    </row>
    <row r="659" spans="4:4">
      <c r="D659" s="127"/>
    </row>
    <row r="660" spans="4:4">
      <c r="D660" s="127"/>
    </row>
    <row r="661" spans="4:4">
      <c r="D661" s="127"/>
    </row>
    <row r="662" spans="4:4">
      <c r="D662" s="127"/>
    </row>
    <row r="663" spans="4:4">
      <c r="D663" s="127"/>
    </row>
    <row r="664" spans="4:4">
      <c r="D664" s="127"/>
    </row>
    <row r="665" spans="4:4">
      <c r="D665" s="127"/>
    </row>
    <row r="666" spans="4:4">
      <c r="D666" s="127"/>
    </row>
    <row r="667" spans="4:4">
      <c r="D667" s="127"/>
    </row>
    <row r="668" spans="4:4">
      <c r="D668" s="127"/>
    </row>
    <row r="669" spans="4:4">
      <c r="D669" s="127"/>
    </row>
    <row r="670" spans="4:4">
      <c r="D670" s="127"/>
    </row>
    <row r="671" spans="4:4">
      <c r="D671" s="127"/>
    </row>
    <row r="672" spans="4:4">
      <c r="D672" s="127"/>
    </row>
    <row r="673" spans="4:4">
      <c r="D673" s="127"/>
    </row>
    <row r="674" spans="4:4">
      <c r="D674" s="127"/>
    </row>
    <row r="675" spans="4:4">
      <c r="D675" s="127"/>
    </row>
    <row r="676" spans="4:4">
      <c r="D676" s="127"/>
    </row>
    <row r="677" spans="4:4">
      <c r="D677" s="127"/>
    </row>
    <row r="678" spans="4:4">
      <c r="D678" s="127"/>
    </row>
    <row r="679" spans="4:4">
      <c r="D679" s="127"/>
    </row>
    <row r="680" spans="4:4">
      <c r="D680" s="127"/>
    </row>
    <row r="681" spans="4:4">
      <c r="D681" s="127"/>
    </row>
    <row r="682" spans="4:4">
      <c r="D682" s="127"/>
    </row>
    <row r="683" spans="4:4">
      <c r="D683" s="127"/>
    </row>
    <row r="684" spans="4:4">
      <c r="D684" s="127"/>
    </row>
    <row r="685" spans="4:4">
      <c r="D685" s="127"/>
    </row>
    <row r="686" spans="4:4">
      <c r="D686" s="127"/>
    </row>
    <row r="687" spans="4:4">
      <c r="D687" s="127"/>
    </row>
    <row r="688" spans="4:4">
      <c r="D688" s="127"/>
    </row>
    <row r="689" spans="4:4">
      <c r="D689" s="127"/>
    </row>
    <row r="690" spans="4:4">
      <c r="D690" s="127"/>
    </row>
    <row r="691" spans="4:4">
      <c r="D691" s="127"/>
    </row>
    <row r="692" spans="4:4">
      <c r="D692" s="127"/>
    </row>
    <row r="693" spans="4:4">
      <c r="D693" s="127"/>
    </row>
    <row r="694" spans="4:4">
      <c r="D694" s="127"/>
    </row>
    <row r="695" spans="4:4">
      <c r="D695" s="127"/>
    </row>
    <row r="696" spans="4:4">
      <c r="D696" s="127"/>
    </row>
    <row r="697" spans="4:4">
      <c r="D697" s="127"/>
    </row>
    <row r="698" spans="4:4">
      <c r="D698" s="127"/>
    </row>
    <row r="699" spans="4:4">
      <c r="D699" s="127"/>
    </row>
    <row r="700" spans="4:4">
      <c r="D700" s="127"/>
    </row>
    <row r="701" spans="4:4">
      <c r="D701" s="127"/>
    </row>
    <row r="702" spans="4:4">
      <c r="D702" s="127"/>
    </row>
    <row r="703" spans="4:4">
      <c r="D703" s="127"/>
    </row>
    <row r="704" spans="4:4">
      <c r="D704" s="127"/>
    </row>
    <row r="705" spans="4:4">
      <c r="D705" s="127"/>
    </row>
    <row r="706" spans="4:4">
      <c r="D706" s="127"/>
    </row>
    <row r="707" spans="4:4">
      <c r="D707" s="127"/>
    </row>
    <row r="708" spans="4:4">
      <c r="D708" s="127"/>
    </row>
    <row r="709" spans="4:4">
      <c r="D709" s="127"/>
    </row>
    <row r="710" spans="4:4">
      <c r="D710" s="127"/>
    </row>
    <row r="711" spans="4:4">
      <c r="D711" s="127"/>
    </row>
    <row r="712" spans="4:4">
      <c r="D712" s="127"/>
    </row>
    <row r="713" spans="4:4">
      <c r="D713" s="127"/>
    </row>
    <row r="714" spans="4:4">
      <c r="D714" s="127"/>
    </row>
    <row r="715" spans="4:4">
      <c r="D715" s="127"/>
    </row>
    <row r="716" spans="4:4">
      <c r="D716" s="127"/>
    </row>
    <row r="717" spans="4:4">
      <c r="D717" s="127"/>
    </row>
    <row r="718" spans="4:4">
      <c r="D718" s="127"/>
    </row>
    <row r="719" spans="4:4">
      <c r="D719" s="127"/>
    </row>
    <row r="720" spans="4:4">
      <c r="D720" s="127"/>
    </row>
    <row r="721" spans="4:4">
      <c r="D721" s="127"/>
    </row>
    <row r="722" spans="4:4">
      <c r="D722" s="127"/>
    </row>
    <row r="723" spans="4:4">
      <c r="D723" s="127"/>
    </row>
    <row r="724" spans="4:4">
      <c r="D724" s="127"/>
    </row>
    <row r="725" spans="4:4">
      <c r="D725" s="127"/>
    </row>
    <row r="726" spans="4:4">
      <c r="D726" s="127"/>
    </row>
    <row r="727" spans="4:4">
      <c r="D727" s="127"/>
    </row>
    <row r="728" spans="4:4">
      <c r="D728" s="127"/>
    </row>
    <row r="729" spans="4:4">
      <c r="D729" s="127"/>
    </row>
    <row r="730" spans="4:4">
      <c r="D730" s="127"/>
    </row>
    <row r="731" spans="4:4">
      <c r="D731" s="127"/>
    </row>
    <row r="732" spans="4:4">
      <c r="D732" s="127"/>
    </row>
    <row r="733" spans="4:4">
      <c r="D733" s="127"/>
    </row>
    <row r="734" spans="4:4">
      <c r="D734" s="127"/>
    </row>
    <row r="735" spans="4:4">
      <c r="D735" s="127"/>
    </row>
    <row r="736" spans="4:4">
      <c r="D736" s="127"/>
    </row>
    <row r="737" spans="4:4">
      <c r="D737" s="127"/>
    </row>
    <row r="738" spans="4:4">
      <c r="D738" s="127"/>
    </row>
    <row r="739" spans="4:4">
      <c r="D739" s="127"/>
    </row>
    <row r="740" spans="4:4">
      <c r="D740" s="127"/>
    </row>
    <row r="741" spans="4:4">
      <c r="D741" s="127"/>
    </row>
    <row r="742" spans="4:4">
      <c r="D742" s="127"/>
    </row>
    <row r="743" spans="4:4">
      <c r="D743" s="127"/>
    </row>
    <row r="744" spans="4:4">
      <c r="D744" s="127"/>
    </row>
    <row r="745" spans="4:4">
      <c r="D745" s="127"/>
    </row>
    <row r="746" spans="4:4">
      <c r="D746" s="127"/>
    </row>
    <row r="747" spans="4:4">
      <c r="D747" s="127"/>
    </row>
    <row r="748" spans="4:4">
      <c r="D748" s="127"/>
    </row>
    <row r="749" spans="4:4">
      <c r="D749" s="127"/>
    </row>
    <row r="750" spans="4:4">
      <c r="D750" s="127"/>
    </row>
    <row r="751" spans="4:4">
      <c r="D751" s="127"/>
    </row>
    <row r="752" spans="4:4">
      <c r="D752" s="127"/>
    </row>
    <row r="753" spans="4:4">
      <c r="D753" s="127"/>
    </row>
    <row r="754" spans="4:4">
      <c r="D754" s="127"/>
    </row>
    <row r="755" spans="4:4">
      <c r="D755" s="127"/>
    </row>
    <row r="756" spans="4:4">
      <c r="D756" s="127"/>
    </row>
    <row r="757" spans="4:4">
      <c r="D757" s="127"/>
    </row>
    <row r="758" spans="4:4">
      <c r="D758" s="127"/>
    </row>
    <row r="759" spans="4:4">
      <c r="D759" s="127"/>
    </row>
    <row r="760" spans="4:4">
      <c r="D760" s="127"/>
    </row>
    <row r="761" spans="4:4">
      <c r="D761" s="127"/>
    </row>
    <row r="762" spans="4:4">
      <c r="D762" s="127"/>
    </row>
    <row r="763" spans="4:4">
      <c r="D763" s="127"/>
    </row>
    <row r="764" spans="4:4">
      <c r="D764" s="127"/>
    </row>
    <row r="765" spans="4:4">
      <c r="D765" s="127"/>
    </row>
    <row r="766" spans="4:4">
      <c r="D766" s="127"/>
    </row>
    <row r="767" spans="4:4">
      <c r="D767" s="127"/>
    </row>
    <row r="768" spans="4:4">
      <c r="D768" s="127"/>
    </row>
    <row r="769" spans="4:4">
      <c r="D769" s="127"/>
    </row>
    <row r="770" spans="4:4">
      <c r="D770" s="127"/>
    </row>
    <row r="771" spans="4:4">
      <c r="D771" s="127"/>
    </row>
    <row r="772" spans="4:4">
      <c r="D772" s="127"/>
    </row>
    <row r="773" spans="4:4">
      <c r="D773" s="127"/>
    </row>
    <row r="774" spans="4:4">
      <c r="D774" s="127"/>
    </row>
    <row r="775" spans="4:4">
      <c r="D775" s="127"/>
    </row>
    <row r="776" spans="4:4">
      <c r="D776" s="127"/>
    </row>
    <row r="777" spans="4:4">
      <c r="D777" s="127"/>
    </row>
    <row r="778" spans="4:4">
      <c r="D778" s="127"/>
    </row>
    <row r="779" spans="4:4">
      <c r="D779" s="127"/>
    </row>
    <row r="780" spans="4:4">
      <c r="D780" s="127"/>
    </row>
    <row r="781" spans="4:4">
      <c r="D781" s="127"/>
    </row>
    <row r="782" spans="4:4">
      <c r="D782" s="127"/>
    </row>
    <row r="783" spans="4:4">
      <c r="D783" s="127"/>
    </row>
    <row r="784" spans="4:4">
      <c r="D784" s="127"/>
    </row>
    <row r="785" spans="4:4">
      <c r="D785" s="127"/>
    </row>
    <row r="786" spans="4:4">
      <c r="D786" s="127"/>
    </row>
    <row r="787" spans="4:4">
      <c r="D787" s="127"/>
    </row>
    <row r="788" spans="4:4">
      <c r="D788" s="127"/>
    </row>
    <row r="789" spans="4:4">
      <c r="D789" s="127"/>
    </row>
    <row r="790" spans="4:4">
      <c r="D790" s="127"/>
    </row>
    <row r="791" spans="4:4">
      <c r="D791" s="127"/>
    </row>
    <row r="792" spans="4:4">
      <c r="D792" s="127"/>
    </row>
    <row r="793" spans="4:4">
      <c r="D793" s="127"/>
    </row>
    <row r="794" spans="4:4">
      <c r="D794" s="127"/>
    </row>
    <row r="795" spans="4:4">
      <c r="D795" s="127"/>
    </row>
    <row r="796" spans="4:4">
      <c r="D796" s="127"/>
    </row>
    <row r="797" spans="4:4">
      <c r="D797" s="127"/>
    </row>
    <row r="798" spans="4:4">
      <c r="D798" s="127"/>
    </row>
    <row r="799" spans="4:4">
      <c r="D799" s="127"/>
    </row>
    <row r="800" spans="4:4">
      <c r="D800" s="127"/>
    </row>
    <row r="801" spans="4:4">
      <c r="D801" s="127"/>
    </row>
    <row r="802" spans="4:4">
      <c r="D802" s="127"/>
    </row>
    <row r="803" spans="4:4">
      <c r="D803" s="127"/>
    </row>
    <row r="804" spans="4:4">
      <c r="D804" s="127"/>
    </row>
    <row r="805" spans="4:4">
      <c r="D805" s="127"/>
    </row>
    <row r="806" spans="4:4">
      <c r="D806" s="127"/>
    </row>
    <row r="807" spans="4:4">
      <c r="D807" s="127"/>
    </row>
    <row r="808" spans="4:4">
      <c r="D808" s="127"/>
    </row>
    <row r="809" spans="4:4">
      <c r="D809" s="127"/>
    </row>
    <row r="810" spans="4:4">
      <c r="D810" s="127"/>
    </row>
    <row r="811" spans="4:4">
      <c r="D811" s="127"/>
    </row>
    <row r="812" spans="4:4">
      <c r="D812" s="127"/>
    </row>
    <row r="813" spans="4:4">
      <c r="D813" s="127"/>
    </row>
    <row r="814" spans="4:4">
      <c r="D814" s="127"/>
    </row>
    <row r="815" spans="4:4">
      <c r="D815" s="127"/>
    </row>
    <row r="816" spans="4:4">
      <c r="D816" s="127"/>
    </row>
    <row r="817" spans="4:4">
      <c r="D817" s="127"/>
    </row>
    <row r="818" spans="4:4">
      <c r="D818" s="127"/>
    </row>
    <row r="819" spans="4:4">
      <c r="D819" s="127"/>
    </row>
    <row r="820" spans="4:4">
      <c r="D820" s="127"/>
    </row>
    <row r="821" spans="4:4">
      <c r="D821" s="127"/>
    </row>
    <row r="822" spans="4:4">
      <c r="D822" s="127"/>
    </row>
    <row r="823" spans="4:4">
      <c r="D823" s="127"/>
    </row>
    <row r="824" spans="4:4">
      <c r="D824" s="127"/>
    </row>
    <row r="825" spans="4:4">
      <c r="D825" s="127"/>
    </row>
    <row r="826" spans="4:4">
      <c r="D826" s="127"/>
    </row>
    <row r="827" spans="4:4">
      <c r="D827" s="127"/>
    </row>
    <row r="828" spans="4:4">
      <c r="D828" s="127"/>
    </row>
    <row r="829" spans="4:4">
      <c r="D829" s="127"/>
    </row>
    <row r="830" spans="4:4">
      <c r="D830" s="127"/>
    </row>
    <row r="831" spans="4:4">
      <c r="D831" s="127"/>
    </row>
    <row r="832" spans="4:4">
      <c r="D832" s="127"/>
    </row>
    <row r="833" spans="4:4">
      <c r="D833" s="127"/>
    </row>
    <row r="834" spans="4:4">
      <c r="D834" s="127"/>
    </row>
    <row r="835" spans="4:4">
      <c r="D835" s="127"/>
    </row>
    <row r="836" spans="4:4">
      <c r="D836" s="127"/>
    </row>
    <row r="837" spans="4:4">
      <c r="D837" s="127"/>
    </row>
    <row r="838" spans="4:4">
      <c r="D838" s="127"/>
    </row>
    <row r="839" spans="4:4">
      <c r="D839" s="127"/>
    </row>
    <row r="840" spans="4:4">
      <c r="D840" s="127"/>
    </row>
    <row r="841" spans="4:4">
      <c r="D841" s="127"/>
    </row>
    <row r="842" spans="4:4">
      <c r="D842" s="127"/>
    </row>
    <row r="843" spans="4:4">
      <c r="D843" s="127"/>
    </row>
    <row r="844" spans="4:4">
      <c r="D844" s="127"/>
    </row>
    <row r="845" spans="4:4">
      <c r="D845" s="127"/>
    </row>
    <row r="846" spans="4:4">
      <c r="D846" s="127"/>
    </row>
    <row r="847" spans="4:4">
      <c r="D847" s="127"/>
    </row>
    <row r="848" spans="4:4">
      <c r="D848" s="127"/>
    </row>
    <row r="849" spans="4:4">
      <c r="D849" s="127"/>
    </row>
    <row r="850" spans="4:4">
      <c r="D850" s="127"/>
    </row>
    <row r="851" spans="4:4">
      <c r="D851" s="127"/>
    </row>
    <row r="852" spans="4:4">
      <c r="D852" s="127"/>
    </row>
    <row r="853" spans="4:4">
      <c r="D853" s="127"/>
    </row>
    <row r="854" spans="4:4">
      <c r="D854" s="127"/>
    </row>
    <row r="855" spans="4:4">
      <c r="D855" s="127"/>
    </row>
    <row r="856" spans="4:4">
      <c r="D856" s="127"/>
    </row>
    <row r="857" spans="4:4">
      <c r="D857" s="127"/>
    </row>
    <row r="858" spans="4:4">
      <c r="D858" s="127"/>
    </row>
    <row r="859" spans="4:4">
      <c r="D859" s="127"/>
    </row>
    <row r="860" spans="4:4">
      <c r="D860" s="127"/>
    </row>
    <row r="861" spans="4:4">
      <c r="D861" s="127"/>
    </row>
    <row r="862" spans="4:4">
      <c r="D862" s="127"/>
    </row>
    <row r="863" spans="4:4">
      <c r="D863" s="127"/>
    </row>
    <row r="864" spans="4:4">
      <c r="D864" s="127"/>
    </row>
    <row r="865" spans="4:4">
      <c r="D865" s="127"/>
    </row>
    <row r="866" spans="4:4">
      <c r="D866" s="127"/>
    </row>
    <row r="867" spans="4:4">
      <c r="D867" s="127"/>
    </row>
    <row r="868" spans="4:4">
      <c r="D868" s="127"/>
    </row>
    <row r="869" spans="4:4">
      <c r="D869" s="127"/>
    </row>
    <row r="870" spans="4:4">
      <c r="D870" s="127"/>
    </row>
    <row r="871" spans="4:4">
      <c r="D871" s="127"/>
    </row>
    <row r="872" spans="4:4">
      <c r="D872" s="127"/>
    </row>
    <row r="873" spans="4:4">
      <c r="D873" s="127"/>
    </row>
    <row r="874" spans="4:4">
      <c r="D874" s="127"/>
    </row>
    <row r="875" spans="4:4">
      <c r="D875" s="127"/>
    </row>
    <row r="876" spans="4:4">
      <c r="D876" s="127"/>
    </row>
    <row r="877" spans="4:4">
      <c r="D877" s="127"/>
    </row>
    <row r="878" spans="4:4">
      <c r="D878" s="127"/>
    </row>
    <row r="879" spans="4:4">
      <c r="D879" s="127"/>
    </row>
    <row r="880" spans="4:4">
      <c r="D880" s="127"/>
    </row>
    <row r="881" spans="4:4">
      <c r="D881" s="127"/>
    </row>
    <row r="882" spans="4:4">
      <c r="D882" s="127"/>
    </row>
    <row r="883" spans="4:4">
      <c r="D883" s="127"/>
    </row>
    <row r="884" spans="4:4">
      <c r="D884" s="127"/>
    </row>
    <row r="885" spans="4:4">
      <c r="D885" s="127"/>
    </row>
    <row r="886" spans="4:4">
      <c r="D886" s="127"/>
    </row>
    <row r="887" spans="4:4">
      <c r="D887" s="127"/>
    </row>
    <row r="888" spans="4:4">
      <c r="D888" s="127"/>
    </row>
    <row r="889" spans="4:4">
      <c r="D889" s="127"/>
    </row>
    <row r="890" spans="4:4">
      <c r="D890" s="127"/>
    </row>
    <row r="891" spans="4:4">
      <c r="D891" s="127"/>
    </row>
    <row r="892" spans="4:4">
      <c r="D892" s="127"/>
    </row>
    <row r="893" spans="4:4">
      <c r="D893" s="127"/>
    </row>
    <row r="894" spans="4:4">
      <c r="D894" s="127"/>
    </row>
    <row r="895" spans="4:4">
      <c r="D895" s="127"/>
    </row>
    <row r="896" spans="4:4">
      <c r="D896" s="127"/>
    </row>
    <row r="897" spans="4:4">
      <c r="D897" s="127"/>
    </row>
    <row r="898" spans="4:4">
      <c r="D898" s="127"/>
    </row>
    <row r="899" spans="4:4">
      <c r="D899" s="127"/>
    </row>
    <row r="900" spans="4:4">
      <c r="D900" s="127"/>
    </row>
    <row r="901" spans="4:4">
      <c r="D901" s="127"/>
    </row>
    <row r="902" spans="4:4">
      <c r="D902" s="127"/>
    </row>
    <row r="903" spans="4:4">
      <c r="D903" s="127"/>
    </row>
    <row r="904" spans="4:4">
      <c r="D904" s="127"/>
    </row>
    <row r="905" spans="4:4">
      <c r="D905" s="127"/>
    </row>
    <row r="906" spans="4:4">
      <c r="D906" s="127"/>
    </row>
    <row r="907" spans="4:4">
      <c r="D907" s="127"/>
    </row>
    <row r="908" spans="4:4">
      <c r="D908" s="127"/>
    </row>
    <row r="909" spans="4:4">
      <c r="D909" s="127"/>
    </row>
    <row r="910" spans="4:4">
      <c r="D910" s="127"/>
    </row>
    <row r="911" spans="4:4">
      <c r="D911" s="127"/>
    </row>
    <row r="912" spans="4:4">
      <c r="D912" s="127"/>
    </row>
    <row r="913" spans="4:4">
      <c r="D913" s="127"/>
    </row>
    <row r="914" spans="4:4">
      <c r="D914" s="127"/>
    </row>
    <row r="915" spans="4:4">
      <c r="D915" s="127"/>
    </row>
    <row r="916" spans="4:4">
      <c r="D916" s="127"/>
    </row>
    <row r="917" spans="4:4">
      <c r="D917" s="127"/>
    </row>
    <row r="918" spans="4:4">
      <c r="D918" s="127"/>
    </row>
    <row r="919" spans="4:4">
      <c r="D919" s="127"/>
    </row>
    <row r="920" spans="4:4">
      <c r="D920" s="127"/>
    </row>
    <row r="921" spans="4:4">
      <c r="D921" s="127"/>
    </row>
    <row r="922" spans="4:4">
      <c r="D922" s="127"/>
    </row>
    <row r="923" spans="4:4">
      <c r="D923" s="127"/>
    </row>
    <row r="924" spans="4:4">
      <c r="D924" s="127"/>
    </row>
    <row r="925" spans="4:4">
      <c r="D925" s="127"/>
    </row>
    <row r="926" spans="4:4">
      <c r="D926" s="127"/>
    </row>
    <row r="927" spans="4:4">
      <c r="D927" s="127"/>
    </row>
    <row r="928" spans="4:4">
      <c r="D928" s="127"/>
    </row>
    <row r="929" spans="4:4">
      <c r="D929" s="127"/>
    </row>
    <row r="930" spans="4:4">
      <c r="D930" s="127"/>
    </row>
    <row r="931" spans="4:4">
      <c r="D931" s="127"/>
    </row>
    <row r="932" spans="4:4">
      <c r="D932" s="127"/>
    </row>
    <row r="933" spans="4:4">
      <c r="D933" s="127"/>
    </row>
    <row r="934" spans="4:4">
      <c r="D934" s="127"/>
    </row>
    <row r="935" spans="4:4">
      <c r="D935" s="127"/>
    </row>
    <row r="936" spans="4:4">
      <c r="D936" s="127"/>
    </row>
    <row r="937" spans="4:4">
      <c r="D937" s="127"/>
    </row>
    <row r="938" spans="4:4">
      <c r="D938" s="127"/>
    </row>
    <row r="939" spans="4:4">
      <c r="D939" s="127"/>
    </row>
    <row r="940" spans="4:4">
      <c r="D940" s="127"/>
    </row>
    <row r="941" spans="4:4">
      <c r="D941" s="127"/>
    </row>
    <row r="942" spans="4:4">
      <c r="D942" s="127"/>
    </row>
    <row r="943" spans="4:4">
      <c r="D943" s="127"/>
    </row>
    <row r="944" spans="4:4">
      <c r="D944" s="127"/>
    </row>
    <row r="945" spans="4:4">
      <c r="D945" s="127"/>
    </row>
    <row r="946" spans="4:4">
      <c r="D946" s="127"/>
    </row>
    <row r="947" spans="4:4">
      <c r="D947" s="127"/>
    </row>
    <row r="948" spans="4:4">
      <c r="D948" s="127"/>
    </row>
    <row r="949" spans="4:4">
      <c r="D949" s="127"/>
    </row>
    <row r="950" spans="4:4">
      <c r="D950" s="127"/>
    </row>
    <row r="951" spans="4:4">
      <c r="D951" s="127"/>
    </row>
    <row r="952" spans="4:4">
      <c r="D952" s="127"/>
    </row>
    <row r="953" spans="4:4">
      <c r="D953" s="127"/>
    </row>
    <row r="954" spans="4:4">
      <c r="D954" s="127"/>
    </row>
    <row r="955" spans="4:4">
      <c r="D955" s="127"/>
    </row>
    <row r="956" spans="4:4">
      <c r="D956" s="127"/>
    </row>
    <row r="957" spans="4:4">
      <c r="D957" s="127"/>
    </row>
    <row r="958" spans="4:4">
      <c r="D958" s="127"/>
    </row>
    <row r="959" spans="4:4">
      <c r="D959" s="127"/>
    </row>
    <row r="960" spans="4:4">
      <c r="D960" s="127"/>
    </row>
    <row r="961" spans="4:4">
      <c r="D961" s="127"/>
    </row>
    <row r="962" spans="4:4">
      <c r="D962" s="127"/>
    </row>
    <row r="963" spans="4:4">
      <c r="D963" s="127"/>
    </row>
    <row r="964" spans="4:4">
      <c r="D964" s="127"/>
    </row>
    <row r="965" spans="4:4">
      <c r="D965" s="127"/>
    </row>
    <row r="966" spans="4:4">
      <c r="D966" s="127"/>
    </row>
    <row r="967" spans="4:4">
      <c r="D967" s="127"/>
    </row>
    <row r="968" spans="4:4">
      <c r="D968" s="127"/>
    </row>
    <row r="969" spans="4:4">
      <c r="D969" s="127"/>
    </row>
    <row r="970" spans="4:4">
      <c r="D970" s="127"/>
    </row>
    <row r="971" spans="4:4">
      <c r="D971" s="127"/>
    </row>
    <row r="972" spans="4:4">
      <c r="D972" s="127"/>
    </row>
    <row r="973" spans="4:4">
      <c r="D973" s="127"/>
    </row>
    <row r="974" spans="4:4">
      <c r="D974" s="127"/>
    </row>
    <row r="975" spans="4:4">
      <c r="D975" s="127"/>
    </row>
    <row r="976" spans="4:4">
      <c r="D976" s="127"/>
    </row>
    <row r="977" spans="4:4">
      <c r="D977" s="127"/>
    </row>
    <row r="978" spans="4:4">
      <c r="D978" s="127"/>
    </row>
    <row r="979" spans="4:4">
      <c r="D979" s="127"/>
    </row>
    <row r="980" spans="4:4">
      <c r="D980" s="127"/>
    </row>
    <row r="981" spans="4:4">
      <c r="D981" s="127"/>
    </row>
    <row r="982" spans="4:4">
      <c r="D982" s="127"/>
    </row>
    <row r="983" spans="4:4">
      <c r="D983" s="127"/>
    </row>
    <row r="984" spans="4:4">
      <c r="D984" s="127"/>
    </row>
    <row r="985" spans="4:4">
      <c r="D985" s="127"/>
    </row>
    <row r="986" spans="4:4">
      <c r="D986" s="127"/>
    </row>
    <row r="987" spans="4:4">
      <c r="D987" s="127"/>
    </row>
    <row r="988" spans="4:4">
      <c r="D988" s="127"/>
    </row>
    <row r="989" spans="4:4">
      <c r="D989" s="127"/>
    </row>
    <row r="990" spans="4:4">
      <c r="D990" s="127"/>
    </row>
    <row r="991" spans="4:4">
      <c r="D991" s="127"/>
    </row>
    <row r="992" spans="4:4">
      <c r="D992" s="127"/>
    </row>
    <row r="993" spans="4:4">
      <c r="D993" s="127"/>
    </row>
    <row r="994" spans="4:4">
      <c r="D994" s="127"/>
    </row>
    <row r="995" spans="4:4">
      <c r="D995" s="127"/>
    </row>
    <row r="996" spans="4:4">
      <c r="D996" s="127"/>
    </row>
    <row r="997" spans="4:4">
      <c r="D997" s="127"/>
    </row>
    <row r="998" spans="4:4">
      <c r="D998" s="127"/>
    </row>
    <row r="999" spans="4:4">
      <c r="D999" s="127"/>
    </row>
    <row r="1000" spans="4:4">
      <c r="D1000" s="127"/>
    </row>
    <row r="1001" spans="4:4">
      <c r="D1001" s="127"/>
    </row>
    <row r="1002" spans="4:4">
      <c r="D1002" s="127"/>
    </row>
    <row r="1003" spans="4:4">
      <c r="D1003" s="127"/>
    </row>
    <row r="1004" spans="4:4">
      <c r="D1004" s="127"/>
    </row>
    <row r="1005" spans="4:4">
      <c r="D1005" s="127"/>
    </row>
    <row r="1006" spans="4:4">
      <c r="D1006" s="127"/>
    </row>
    <row r="1007" spans="4:4">
      <c r="D1007" s="127"/>
    </row>
    <row r="1008" spans="4:4">
      <c r="D1008" s="127"/>
    </row>
    <row r="1009" spans="4:4">
      <c r="D1009" s="127"/>
    </row>
    <row r="1010" spans="4:4">
      <c r="D1010" s="127"/>
    </row>
    <row r="1011" spans="4:4">
      <c r="D1011" s="127"/>
    </row>
    <row r="1012" spans="4:4">
      <c r="D1012" s="127"/>
    </row>
    <row r="1013" spans="4:4">
      <c r="D1013" s="127"/>
    </row>
    <row r="1014" spans="4:4">
      <c r="D1014" s="127"/>
    </row>
    <row r="1015" spans="4:4">
      <c r="D1015" s="127"/>
    </row>
    <row r="1016" spans="4:4">
      <c r="D1016" s="127"/>
    </row>
    <row r="1017" spans="4:4">
      <c r="D1017" s="127"/>
    </row>
    <row r="1018" spans="4:4">
      <c r="D1018" s="127"/>
    </row>
    <row r="1019" spans="4:4">
      <c r="D1019" s="127"/>
    </row>
    <row r="1020" spans="4:4">
      <c r="D1020" s="127"/>
    </row>
    <row r="1021" spans="4:4">
      <c r="D1021" s="127"/>
    </row>
    <row r="1022" spans="4:4">
      <c r="D1022" s="127"/>
    </row>
    <row r="1023" spans="4:4">
      <c r="D1023" s="127"/>
    </row>
    <row r="1024" spans="4:4">
      <c r="D1024" s="127"/>
    </row>
    <row r="1025" spans="4:4">
      <c r="D1025" s="127"/>
    </row>
    <row r="1026" spans="4:4">
      <c r="D1026" s="127"/>
    </row>
    <row r="1027" spans="4:4">
      <c r="D1027" s="127"/>
    </row>
    <row r="1028" spans="4:4">
      <c r="D1028" s="127"/>
    </row>
    <row r="1029" spans="4:4">
      <c r="D1029" s="127"/>
    </row>
    <row r="1030" spans="4:4">
      <c r="D1030" s="127"/>
    </row>
    <row r="1031" spans="4:4">
      <c r="D1031" s="127"/>
    </row>
    <row r="1032" spans="4:4">
      <c r="D1032" s="127"/>
    </row>
    <row r="1033" spans="4:4">
      <c r="D1033" s="127"/>
    </row>
    <row r="1034" spans="4:4">
      <c r="D1034" s="127"/>
    </row>
    <row r="1035" spans="4:4">
      <c r="D1035" s="127"/>
    </row>
    <row r="1036" spans="4:4">
      <c r="D1036" s="127"/>
    </row>
    <row r="1037" spans="4:4">
      <c r="D1037" s="127"/>
    </row>
    <row r="1038" spans="4:4">
      <c r="D1038" s="127"/>
    </row>
    <row r="1039" spans="4:4">
      <c r="D1039" s="127"/>
    </row>
    <row r="1040" spans="4:4">
      <c r="D1040" s="127"/>
    </row>
    <row r="1041" spans="4:4">
      <c r="D1041" s="127"/>
    </row>
    <row r="1042" spans="4:4">
      <c r="D1042" s="127"/>
    </row>
    <row r="1043" spans="4:4">
      <c r="D1043" s="127"/>
    </row>
    <row r="1044" spans="4:4">
      <c r="D1044" s="127"/>
    </row>
    <row r="1045" spans="4:4">
      <c r="D1045" s="127"/>
    </row>
    <row r="1046" spans="4:4">
      <c r="D1046" s="127"/>
    </row>
    <row r="1047" spans="4:4">
      <c r="D1047" s="127"/>
    </row>
    <row r="1048" spans="4:4">
      <c r="D1048" s="127"/>
    </row>
    <row r="1049" spans="4:4">
      <c r="D1049" s="127"/>
    </row>
    <row r="1050" spans="4:4">
      <c r="D1050" s="127"/>
    </row>
    <row r="1051" spans="4:4">
      <c r="D1051" s="127"/>
    </row>
    <row r="1052" spans="4:4">
      <c r="D1052" s="127"/>
    </row>
    <row r="1053" spans="4:4">
      <c r="D1053" s="127"/>
    </row>
    <row r="1054" spans="4:4">
      <c r="D1054" s="127"/>
    </row>
    <row r="1055" spans="4:4">
      <c r="D1055" s="127"/>
    </row>
    <row r="1056" spans="4:4">
      <c r="D1056" s="127"/>
    </row>
    <row r="1057" spans="4:4">
      <c r="D1057" s="127"/>
    </row>
    <row r="1058" spans="4:4">
      <c r="D1058" s="127"/>
    </row>
    <row r="1059" spans="4:4">
      <c r="D1059" s="127"/>
    </row>
    <row r="1060" spans="4:4">
      <c r="D1060" s="127"/>
    </row>
    <row r="1061" spans="4:4">
      <c r="D1061" s="127"/>
    </row>
    <row r="1062" spans="4:4">
      <c r="D1062" s="127"/>
    </row>
    <row r="1063" spans="4:4">
      <c r="D1063" s="127"/>
    </row>
    <row r="1064" spans="4:4">
      <c r="D1064" s="127"/>
    </row>
    <row r="1065" spans="4:4">
      <c r="D1065" s="127"/>
    </row>
    <row r="1066" spans="4:4">
      <c r="D1066" s="127"/>
    </row>
    <row r="1067" spans="4:4">
      <c r="D1067" s="127"/>
    </row>
    <row r="1068" spans="4:4">
      <c r="D1068" s="127"/>
    </row>
    <row r="1069" spans="4:4">
      <c r="D1069" s="127"/>
    </row>
    <row r="1070" spans="4:4">
      <c r="D1070" s="127"/>
    </row>
    <row r="1071" spans="4:4">
      <c r="D1071" s="127"/>
    </row>
    <row r="1072" spans="4:4">
      <c r="D1072" s="127"/>
    </row>
    <row r="1073" spans="4:4">
      <c r="D1073" s="127"/>
    </row>
    <row r="1074" spans="4:4">
      <c r="D1074" s="127"/>
    </row>
    <row r="1075" spans="4:4">
      <c r="D1075" s="127"/>
    </row>
    <row r="1076" spans="4:4">
      <c r="D1076" s="127"/>
    </row>
    <row r="1077" spans="4:4">
      <c r="D1077" s="127"/>
    </row>
    <row r="1078" spans="4:4">
      <c r="D1078" s="127"/>
    </row>
    <row r="1079" spans="4:4">
      <c r="D1079" s="127"/>
    </row>
    <row r="1080" spans="4:4">
      <c r="D1080" s="127"/>
    </row>
    <row r="1081" spans="4:4">
      <c r="D1081" s="127"/>
    </row>
    <row r="1082" spans="4:4">
      <c r="D1082" s="127"/>
    </row>
    <row r="1083" spans="4:4">
      <c r="D1083" s="127"/>
    </row>
    <row r="1084" spans="4:4">
      <c r="D1084" s="127"/>
    </row>
    <row r="1085" spans="4:4">
      <c r="D1085" s="127"/>
    </row>
    <row r="1086" spans="4:4">
      <c r="D1086" s="127"/>
    </row>
    <row r="1087" spans="4:4">
      <c r="D1087" s="127"/>
    </row>
    <row r="1088" spans="4:4">
      <c r="D1088" s="127"/>
    </row>
    <row r="1089" spans="4:4">
      <c r="D1089" s="127"/>
    </row>
    <row r="1090" spans="4:4">
      <c r="D1090" s="127"/>
    </row>
    <row r="1091" spans="4:4">
      <c r="D1091" s="127"/>
    </row>
    <row r="1092" spans="4:4">
      <c r="D1092" s="127"/>
    </row>
    <row r="1093" spans="4:4">
      <c r="D1093" s="127"/>
    </row>
    <row r="1094" spans="4:4">
      <c r="D1094" s="127"/>
    </row>
    <row r="1095" spans="4:4">
      <c r="D1095" s="127"/>
    </row>
    <row r="1096" spans="4:4">
      <c r="D1096" s="127"/>
    </row>
    <row r="1097" spans="4:4">
      <c r="D1097" s="127"/>
    </row>
    <row r="1098" spans="4:4">
      <c r="D1098" s="127"/>
    </row>
    <row r="1099" spans="4:4">
      <c r="D1099" s="127"/>
    </row>
    <row r="1100" spans="4:4">
      <c r="D1100" s="127"/>
    </row>
    <row r="1101" spans="4:4">
      <c r="D1101" s="127"/>
    </row>
    <row r="1102" spans="4:4">
      <c r="D1102" s="127"/>
    </row>
    <row r="1103" spans="4:4">
      <c r="D1103" s="127"/>
    </row>
    <row r="1104" spans="4:4">
      <c r="D1104" s="127"/>
    </row>
    <row r="1105" spans="4:4">
      <c r="D1105" s="127"/>
    </row>
    <row r="1106" spans="4:4">
      <c r="D1106" s="127"/>
    </row>
    <row r="1107" spans="4:4">
      <c r="D1107" s="127"/>
    </row>
    <row r="1108" spans="4:4">
      <c r="D1108" s="127"/>
    </row>
    <row r="1109" spans="4:4">
      <c r="D1109" s="127"/>
    </row>
    <row r="1110" spans="4:4">
      <c r="D1110" s="127"/>
    </row>
    <row r="1111" spans="4:4">
      <c r="D1111" s="127"/>
    </row>
    <row r="1112" spans="4:4">
      <c r="D1112" s="127"/>
    </row>
    <row r="1113" spans="4:4">
      <c r="D1113" s="127"/>
    </row>
    <row r="1114" spans="4:4">
      <c r="D1114" s="127"/>
    </row>
    <row r="1115" spans="4:4">
      <c r="D1115" s="127"/>
    </row>
    <row r="1116" spans="4:4">
      <c r="D1116" s="127"/>
    </row>
    <row r="1117" spans="4:4">
      <c r="D1117" s="127"/>
    </row>
    <row r="1118" spans="4:4">
      <c r="D1118" s="127"/>
    </row>
    <row r="1119" spans="4:4">
      <c r="D1119" s="127"/>
    </row>
    <row r="1120" spans="4:4">
      <c r="D1120" s="127"/>
    </row>
    <row r="1121" spans="4:4">
      <c r="D1121" s="127"/>
    </row>
    <row r="1122" spans="4:4">
      <c r="D1122" s="127"/>
    </row>
    <row r="1123" spans="4:4">
      <c r="D1123" s="127"/>
    </row>
    <row r="1124" spans="4:4">
      <c r="D1124" s="127"/>
    </row>
    <row r="1125" spans="4:4">
      <c r="D1125" s="127"/>
    </row>
    <row r="1126" spans="4:4">
      <c r="D1126" s="127"/>
    </row>
    <row r="1127" spans="4:4">
      <c r="D1127" s="127"/>
    </row>
    <row r="1128" spans="4:4">
      <c r="D1128" s="127"/>
    </row>
    <row r="1129" spans="4:4">
      <c r="D1129" s="127"/>
    </row>
    <row r="1130" spans="4:4">
      <c r="D1130" s="127"/>
    </row>
    <row r="1131" spans="4:4">
      <c r="D1131" s="127"/>
    </row>
    <row r="1132" spans="4:4">
      <c r="D1132" s="127"/>
    </row>
    <row r="1133" spans="4:4">
      <c r="D1133" s="127"/>
    </row>
    <row r="1134" spans="4:4">
      <c r="D1134" s="127"/>
    </row>
    <row r="1135" spans="4:4">
      <c r="D1135" s="127"/>
    </row>
    <row r="1136" spans="4:4">
      <c r="D1136" s="127"/>
    </row>
    <row r="1137" spans="4:4">
      <c r="D1137" s="127"/>
    </row>
    <row r="1138" spans="4:4">
      <c r="D1138" s="127"/>
    </row>
    <row r="1139" spans="4:4">
      <c r="D1139" s="127"/>
    </row>
    <row r="1140" spans="4:4">
      <c r="D1140" s="127"/>
    </row>
    <row r="1141" spans="4:4">
      <c r="D1141" s="127"/>
    </row>
    <row r="1142" spans="4:4">
      <c r="D1142" s="127"/>
    </row>
    <row r="1143" spans="4:4">
      <c r="D1143" s="127"/>
    </row>
    <row r="1144" spans="4:4">
      <c r="D1144" s="127"/>
    </row>
    <row r="1145" spans="4:4">
      <c r="D1145" s="127"/>
    </row>
    <row r="1146" spans="4:4">
      <c r="D1146" s="127"/>
    </row>
    <row r="1147" spans="4:4">
      <c r="D1147" s="127"/>
    </row>
    <row r="1148" spans="4:4">
      <c r="D1148" s="127"/>
    </row>
    <row r="1149" spans="4:4">
      <c r="D1149" s="127"/>
    </row>
    <row r="1150" spans="4:4">
      <c r="D1150" s="127"/>
    </row>
    <row r="1151" spans="4:4">
      <c r="D1151" s="127"/>
    </row>
    <row r="1152" spans="4:4">
      <c r="D1152" s="127"/>
    </row>
    <row r="1153" spans="4:4">
      <c r="D1153" s="127"/>
    </row>
    <row r="1154" spans="4:4">
      <c r="D1154" s="127"/>
    </row>
    <row r="1155" spans="4:4">
      <c r="D1155" s="127"/>
    </row>
    <row r="1156" spans="4:4">
      <c r="D1156" s="127"/>
    </row>
    <row r="1157" spans="4:4">
      <c r="D1157" s="127"/>
    </row>
    <row r="1158" spans="4:4">
      <c r="D1158" s="127"/>
    </row>
    <row r="1159" spans="4:4">
      <c r="D1159" s="127"/>
    </row>
    <row r="1160" spans="4:4">
      <c r="D1160" s="127"/>
    </row>
    <row r="1161" spans="4:4">
      <c r="D1161" s="127"/>
    </row>
    <row r="1162" spans="4:4">
      <c r="D1162" s="127"/>
    </row>
    <row r="1163" spans="4:4">
      <c r="D1163" s="127"/>
    </row>
    <row r="1164" spans="4:4">
      <c r="D1164" s="127"/>
    </row>
    <row r="1165" spans="4:4">
      <c r="D1165" s="127"/>
    </row>
    <row r="1166" spans="4:4">
      <c r="D1166" s="127"/>
    </row>
    <row r="1167" spans="4:4">
      <c r="D1167" s="127"/>
    </row>
    <row r="1168" spans="4:4">
      <c r="D1168" s="127"/>
    </row>
    <row r="1169" spans="4:4">
      <c r="D1169" s="127"/>
    </row>
    <row r="1170" spans="4:4">
      <c r="D1170" s="127"/>
    </row>
    <row r="1171" spans="4:4">
      <c r="D1171" s="127"/>
    </row>
    <row r="1172" spans="4:4">
      <c r="D1172" s="127"/>
    </row>
    <row r="1173" spans="4:4">
      <c r="D1173" s="127"/>
    </row>
    <row r="1174" spans="4:4">
      <c r="D1174" s="127"/>
    </row>
    <row r="1175" spans="4:4">
      <c r="D1175" s="127"/>
    </row>
    <row r="1176" spans="4:4">
      <c r="D1176" s="127"/>
    </row>
    <row r="1177" spans="4:4">
      <c r="D1177" s="127"/>
    </row>
    <row r="1178" spans="4:4">
      <c r="D1178" s="127"/>
    </row>
    <row r="1179" spans="4:4">
      <c r="D1179" s="127"/>
    </row>
    <row r="1180" spans="4:4">
      <c r="D1180" s="127"/>
    </row>
    <row r="1181" spans="4:4">
      <c r="D1181" s="127"/>
    </row>
    <row r="1182" spans="4:4">
      <c r="D1182" s="127"/>
    </row>
    <row r="1183" spans="4:4">
      <c r="D1183" s="127"/>
    </row>
    <row r="1184" spans="4:4">
      <c r="D1184" s="127"/>
    </row>
    <row r="1185" spans="4:4">
      <c r="D1185" s="127"/>
    </row>
    <row r="1186" spans="4:4">
      <c r="D1186" s="127"/>
    </row>
    <row r="1187" spans="4:4">
      <c r="D1187" s="127"/>
    </row>
    <row r="1188" spans="4:4">
      <c r="D1188" s="127"/>
    </row>
    <row r="1189" spans="4:4">
      <c r="D1189" s="127"/>
    </row>
    <row r="1190" spans="4:4">
      <c r="D1190" s="127"/>
    </row>
    <row r="1191" spans="4:4">
      <c r="D1191" s="127"/>
    </row>
    <row r="1192" spans="4:4">
      <c r="D1192" s="127"/>
    </row>
    <row r="1193" spans="4:4">
      <c r="D1193" s="127"/>
    </row>
    <row r="1194" spans="4:4">
      <c r="D1194" s="127"/>
    </row>
    <row r="1195" spans="4:4">
      <c r="D1195" s="127"/>
    </row>
    <row r="1196" spans="4:4">
      <c r="D1196" s="127"/>
    </row>
    <row r="1197" spans="4:4">
      <c r="D1197" s="127"/>
    </row>
    <row r="1198" spans="4:4">
      <c r="D1198" s="127"/>
    </row>
    <row r="1199" spans="4:4">
      <c r="D1199" s="127"/>
    </row>
    <row r="1200" spans="4:4">
      <c r="D1200" s="127"/>
    </row>
    <row r="1201" spans="4:4">
      <c r="D1201" s="127"/>
    </row>
    <row r="1202" spans="4:4">
      <c r="D1202" s="127"/>
    </row>
    <row r="1203" spans="4:4">
      <c r="D1203" s="127"/>
    </row>
    <row r="1204" spans="4:4">
      <c r="D1204" s="127"/>
    </row>
    <row r="1205" spans="4:4">
      <c r="D1205" s="127"/>
    </row>
    <row r="1206" spans="4:4">
      <c r="D1206" s="127"/>
    </row>
    <row r="1207" spans="4:4">
      <c r="D1207" s="127"/>
    </row>
    <row r="1208" spans="4:4">
      <c r="D1208" s="127"/>
    </row>
    <row r="1209" spans="4:4">
      <c r="D1209" s="127"/>
    </row>
    <row r="1210" spans="4:4">
      <c r="D1210" s="127"/>
    </row>
    <row r="1211" spans="4:4">
      <c r="D1211" s="127"/>
    </row>
    <row r="1212" spans="4:4">
      <c r="D1212" s="127"/>
    </row>
    <row r="1213" spans="4:4">
      <c r="D1213" s="127"/>
    </row>
    <row r="1214" spans="4:4">
      <c r="D1214" s="127"/>
    </row>
    <row r="1215" spans="4:4">
      <c r="D1215" s="127"/>
    </row>
    <row r="1216" spans="4:4">
      <c r="D1216" s="127"/>
    </row>
    <row r="1217" spans="4:4">
      <c r="D1217" s="127"/>
    </row>
    <row r="1218" spans="4:4">
      <c r="D1218" s="127"/>
    </row>
    <row r="1219" spans="4:4">
      <c r="D1219" s="127"/>
    </row>
    <row r="1220" spans="4:4">
      <c r="D1220" s="127"/>
    </row>
    <row r="1221" spans="4:4">
      <c r="D1221" s="127"/>
    </row>
    <row r="1222" spans="4:4">
      <c r="D1222" s="127"/>
    </row>
    <row r="1223" spans="4:4">
      <c r="D1223" s="127"/>
    </row>
    <row r="1224" spans="4:4">
      <c r="D1224" s="127"/>
    </row>
    <row r="1225" spans="4:4">
      <c r="D1225" s="127"/>
    </row>
    <row r="1226" spans="4:4">
      <c r="D1226" s="127"/>
    </row>
    <row r="1227" spans="4:4">
      <c r="D1227" s="127"/>
    </row>
    <row r="1228" spans="4:4">
      <c r="D1228" s="127"/>
    </row>
    <row r="1229" spans="4:4">
      <c r="D1229" s="127"/>
    </row>
    <row r="1230" spans="4:4">
      <c r="D1230" s="127"/>
    </row>
    <row r="1231" spans="4:4">
      <c r="D1231" s="127"/>
    </row>
    <row r="1232" spans="4:4">
      <c r="D1232" s="127"/>
    </row>
    <row r="1233" spans="4:4">
      <c r="D1233" s="127"/>
    </row>
    <row r="1234" spans="4:4">
      <c r="D1234" s="127"/>
    </row>
    <row r="1235" spans="4:4">
      <c r="D1235" s="127"/>
    </row>
    <row r="1236" spans="4:4">
      <c r="D1236" s="127"/>
    </row>
    <row r="1237" spans="4:4">
      <c r="D1237" s="127"/>
    </row>
    <row r="1238" spans="4:4">
      <c r="D1238" s="127"/>
    </row>
    <row r="1239" spans="4:4">
      <c r="D1239" s="127"/>
    </row>
    <row r="1240" spans="4:4">
      <c r="D1240" s="127"/>
    </row>
    <row r="1241" spans="4:4">
      <c r="D1241" s="127"/>
    </row>
    <row r="1242" spans="4:4">
      <c r="D1242" s="127"/>
    </row>
    <row r="1243" spans="4:4">
      <c r="D1243" s="127"/>
    </row>
    <row r="1244" spans="4:4">
      <c r="D1244" s="127"/>
    </row>
    <row r="1245" spans="4:4">
      <c r="D1245" s="127"/>
    </row>
    <row r="1246" spans="4:4">
      <c r="D1246" s="127"/>
    </row>
    <row r="1247" spans="4:4">
      <c r="D1247" s="127"/>
    </row>
    <row r="1248" spans="4:4">
      <c r="D1248" s="127"/>
    </row>
    <row r="1249" spans="4:4">
      <c r="D1249" s="127"/>
    </row>
    <row r="1250" spans="4:4">
      <c r="D1250" s="127"/>
    </row>
    <row r="1251" spans="4:4">
      <c r="D1251" s="127"/>
    </row>
    <row r="1252" spans="4:4">
      <c r="D1252" s="127"/>
    </row>
    <row r="1253" spans="4:4">
      <c r="D1253" s="127"/>
    </row>
    <row r="1254" spans="4:4">
      <c r="D1254" s="127"/>
    </row>
    <row r="1255" spans="4:4">
      <c r="D1255" s="127"/>
    </row>
    <row r="1256" spans="4:4">
      <c r="D1256" s="127"/>
    </row>
    <row r="1257" spans="4:4">
      <c r="D1257" s="127"/>
    </row>
    <row r="1258" spans="4:4">
      <c r="D1258" s="127"/>
    </row>
    <row r="1259" spans="4:4">
      <c r="D1259" s="127"/>
    </row>
    <row r="1260" spans="4:4">
      <c r="D1260" s="127"/>
    </row>
    <row r="1261" spans="4:4">
      <c r="D1261" s="127"/>
    </row>
    <row r="1262" spans="4:4">
      <c r="D1262" s="127"/>
    </row>
    <row r="1263" spans="4:4">
      <c r="D1263" s="127"/>
    </row>
    <row r="1264" spans="4:4">
      <c r="D1264" s="127"/>
    </row>
    <row r="1265" spans="4:4">
      <c r="D1265" s="127"/>
    </row>
    <row r="1266" spans="4:4">
      <c r="D1266" s="127"/>
    </row>
    <row r="1267" spans="4:4">
      <c r="D1267" s="127"/>
    </row>
    <row r="1268" spans="4:4">
      <c r="D1268" s="127"/>
    </row>
    <row r="1269" spans="4:4">
      <c r="D1269" s="127"/>
    </row>
    <row r="1270" spans="4:4">
      <c r="D1270" s="127"/>
    </row>
    <row r="1271" spans="4:4">
      <c r="D1271" s="127"/>
    </row>
    <row r="1272" spans="4:4">
      <c r="D1272" s="127"/>
    </row>
    <row r="1273" spans="4:4">
      <c r="D1273" s="127"/>
    </row>
    <row r="1274" spans="4:4">
      <c r="D1274" s="127"/>
    </row>
    <row r="1275" spans="4:4">
      <c r="D1275" s="127"/>
    </row>
    <row r="1276" spans="4:4">
      <c r="D1276" s="127"/>
    </row>
    <row r="1277" spans="4:4">
      <c r="D1277" s="127"/>
    </row>
    <row r="1278" spans="4:4">
      <c r="D1278" s="127"/>
    </row>
    <row r="1279" spans="4:4">
      <c r="D1279" s="127"/>
    </row>
    <row r="1280" spans="4:4">
      <c r="D1280" s="127"/>
    </row>
    <row r="1281" spans="4:4">
      <c r="D1281" s="127"/>
    </row>
    <row r="1282" spans="4:4">
      <c r="D1282" s="127"/>
    </row>
    <row r="1283" spans="4:4">
      <c r="D1283" s="127"/>
    </row>
    <row r="1284" spans="4:4">
      <c r="D1284" s="127"/>
    </row>
    <row r="1285" spans="4:4">
      <c r="D1285" s="127"/>
    </row>
    <row r="1286" spans="4:4">
      <c r="D1286" s="127"/>
    </row>
    <row r="1287" spans="4:4">
      <c r="D1287" s="127"/>
    </row>
    <row r="1288" spans="4:4">
      <c r="D1288" s="127"/>
    </row>
    <row r="1289" spans="4:4">
      <c r="D1289" s="127"/>
    </row>
    <row r="1290" spans="4:4">
      <c r="D1290" s="127"/>
    </row>
    <row r="1291" spans="4:4">
      <c r="D1291" s="127"/>
    </row>
    <row r="1292" spans="4:4">
      <c r="D1292" s="127"/>
    </row>
    <row r="1293" spans="4:4">
      <c r="D1293" s="127"/>
    </row>
    <row r="1294" spans="4:4">
      <c r="D1294" s="127"/>
    </row>
    <row r="1295" spans="4:4">
      <c r="D1295" s="127"/>
    </row>
    <row r="1296" spans="4:4">
      <c r="D1296" s="127"/>
    </row>
    <row r="1297" spans="4:4">
      <c r="D1297" s="127"/>
    </row>
    <row r="1298" spans="4:4">
      <c r="D1298" s="127"/>
    </row>
    <row r="1299" spans="4:4">
      <c r="D1299" s="127"/>
    </row>
    <row r="1300" spans="4:4">
      <c r="D1300" s="127"/>
    </row>
    <row r="1301" spans="4:4">
      <c r="D1301" s="127"/>
    </row>
    <row r="1302" spans="4:4">
      <c r="D1302" s="127"/>
    </row>
    <row r="1303" spans="4:4">
      <c r="D1303" s="127"/>
    </row>
    <row r="1304" spans="4:4">
      <c r="D1304" s="127"/>
    </row>
    <row r="1305" spans="4:4">
      <c r="D1305" s="127"/>
    </row>
    <row r="1306" spans="4:4">
      <c r="D1306" s="127"/>
    </row>
    <row r="1307" spans="4:4">
      <c r="D1307" s="127"/>
    </row>
    <row r="1308" spans="4:4">
      <c r="D1308" s="127"/>
    </row>
    <row r="1309" spans="4:4">
      <c r="D1309" s="127"/>
    </row>
    <row r="1310" spans="4:4">
      <c r="D1310" s="127"/>
    </row>
    <row r="1311" spans="4:4">
      <c r="D1311" s="127"/>
    </row>
    <row r="1312" spans="4:4">
      <c r="D1312" s="127"/>
    </row>
    <row r="1313" spans="4:4">
      <c r="D1313" s="127"/>
    </row>
    <row r="1314" spans="4:4">
      <c r="D1314" s="127"/>
    </row>
    <row r="1315" spans="4:4">
      <c r="D1315" s="127"/>
    </row>
    <row r="1316" spans="4:4">
      <c r="D1316" s="127"/>
    </row>
    <row r="1317" spans="4:4">
      <c r="D1317" s="127"/>
    </row>
    <row r="1318" spans="4:4">
      <c r="D1318" s="127"/>
    </row>
    <row r="1319" spans="4:4">
      <c r="D1319" s="127"/>
    </row>
    <row r="1320" spans="4:4">
      <c r="D1320" s="127"/>
    </row>
    <row r="1321" spans="4:4">
      <c r="D1321" s="127"/>
    </row>
    <row r="1322" spans="4:4">
      <c r="D1322" s="127"/>
    </row>
    <row r="1323" spans="4:4">
      <c r="D1323" s="127"/>
    </row>
    <row r="1324" spans="4:4">
      <c r="D1324" s="127"/>
    </row>
    <row r="1325" spans="4:4">
      <c r="D1325" s="127"/>
    </row>
    <row r="1326" spans="4:4">
      <c r="D1326" s="127"/>
    </row>
    <row r="1327" spans="4:4">
      <c r="D1327" s="127"/>
    </row>
    <row r="1328" spans="4:4">
      <c r="D1328" s="127"/>
    </row>
    <row r="1329" spans="4:4">
      <c r="D1329" s="127"/>
    </row>
    <row r="1330" spans="4:4">
      <c r="D1330" s="127"/>
    </row>
    <row r="1331" spans="4:4">
      <c r="D1331" s="127"/>
    </row>
    <row r="1332" spans="4:4">
      <c r="D1332" s="127"/>
    </row>
    <row r="1333" spans="4:4">
      <c r="D1333" s="127"/>
    </row>
    <row r="1334" spans="4:4">
      <c r="D1334" s="127"/>
    </row>
    <row r="1335" spans="4:4">
      <c r="D1335" s="127"/>
    </row>
    <row r="1336" spans="4:4">
      <c r="D1336" s="127"/>
    </row>
    <row r="1337" spans="4:4">
      <c r="D1337" s="127"/>
    </row>
    <row r="1338" spans="4:4">
      <c r="D1338" s="127"/>
    </row>
    <row r="1339" spans="4:4">
      <c r="D1339" s="127"/>
    </row>
    <row r="1340" spans="4:4">
      <c r="D1340" s="127"/>
    </row>
    <row r="1341" spans="4:4">
      <c r="D1341" s="127"/>
    </row>
    <row r="1342" spans="4:4">
      <c r="D1342" s="127"/>
    </row>
    <row r="1343" spans="4:4">
      <c r="D1343" s="127"/>
    </row>
    <row r="1344" spans="4:4">
      <c r="D1344" s="127"/>
    </row>
    <row r="1345" spans="4:4">
      <c r="D1345" s="127"/>
    </row>
    <row r="1346" spans="4:4">
      <c r="D1346" s="127"/>
    </row>
    <row r="1347" spans="4:4">
      <c r="D1347" s="127"/>
    </row>
    <row r="1348" spans="4:4">
      <c r="D1348" s="127"/>
    </row>
    <row r="1349" spans="4:4">
      <c r="D1349" s="127"/>
    </row>
    <row r="1350" spans="4:4">
      <c r="D1350" s="127"/>
    </row>
    <row r="1351" spans="4:4">
      <c r="D1351" s="127"/>
    </row>
    <row r="1352" spans="4:4">
      <c r="D1352" s="127"/>
    </row>
    <row r="1353" spans="4:4">
      <c r="D1353" s="127"/>
    </row>
    <row r="1354" spans="4:4">
      <c r="D1354" s="127"/>
    </row>
    <row r="1355" spans="4:4">
      <c r="D1355" s="127"/>
    </row>
    <row r="1356" spans="4:4">
      <c r="D1356" s="127"/>
    </row>
    <row r="1357" spans="4:4">
      <c r="D1357" s="127"/>
    </row>
    <row r="1358" spans="4:4">
      <c r="D1358" s="127"/>
    </row>
    <row r="1359" spans="4:4">
      <c r="D1359" s="127"/>
    </row>
    <row r="1360" spans="4:4">
      <c r="D1360" s="127"/>
    </row>
    <row r="1361" spans="4:4">
      <c r="D1361" s="127"/>
    </row>
    <row r="1362" spans="4:4">
      <c r="D1362" s="127"/>
    </row>
    <row r="1363" spans="4:4">
      <c r="D1363" s="127"/>
    </row>
    <row r="1364" spans="4:4">
      <c r="D1364" s="127"/>
    </row>
    <row r="1365" spans="4:4">
      <c r="D1365" s="127"/>
    </row>
    <row r="1366" spans="4:4">
      <c r="D1366" s="127"/>
    </row>
    <row r="1367" spans="4:4">
      <c r="D1367" s="127"/>
    </row>
    <row r="1368" spans="4:4">
      <c r="D1368" s="127"/>
    </row>
    <row r="1369" spans="4:4">
      <c r="D1369" s="127"/>
    </row>
    <row r="1370" spans="4:4">
      <c r="D1370" s="127"/>
    </row>
    <row r="1371" spans="4:4">
      <c r="D1371" s="127"/>
    </row>
    <row r="1372" spans="4:4">
      <c r="D1372" s="127"/>
    </row>
    <row r="1373" spans="4:4">
      <c r="D1373" s="127"/>
    </row>
    <row r="1374" spans="4:4">
      <c r="D1374" s="127"/>
    </row>
    <row r="1375" spans="4:4">
      <c r="D1375" s="127"/>
    </row>
    <row r="1376" spans="4:4">
      <c r="D1376" s="127"/>
    </row>
    <row r="1377" spans="4:4">
      <c r="D1377" s="127"/>
    </row>
    <row r="1378" spans="4:4">
      <c r="D1378" s="127"/>
    </row>
    <row r="1379" spans="4:4">
      <c r="D1379" s="127"/>
    </row>
    <row r="1380" spans="4:4">
      <c r="D1380" s="127"/>
    </row>
    <row r="1381" spans="4:4">
      <c r="D1381" s="127"/>
    </row>
    <row r="1382" spans="4:4">
      <c r="D1382" s="127"/>
    </row>
    <row r="1383" spans="4:4">
      <c r="D1383" s="127"/>
    </row>
    <row r="1384" spans="4:4">
      <c r="D1384" s="127"/>
    </row>
    <row r="1385" spans="4:4">
      <c r="D1385" s="127"/>
    </row>
    <row r="1386" spans="4:4">
      <c r="D1386" s="127"/>
    </row>
    <row r="1387" spans="4:4">
      <c r="D1387" s="127"/>
    </row>
    <row r="1388" spans="4:4">
      <c r="D1388" s="127"/>
    </row>
    <row r="1389" spans="4:4">
      <c r="D1389" s="127"/>
    </row>
    <row r="1390" spans="4:4">
      <c r="D1390" s="127"/>
    </row>
    <row r="1391" spans="4:4">
      <c r="D1391" s="127"/>
    </row>
    <row r="1392" spans="4:4">
      <c r="D1392" s="127"/>
    </row>
    <row r="1393" spans="4:4">
      <c r="D1393" s="127"/>
    </row>
    <row r="1394" spans="4:4">
      <c r="D1394" s="127"/>
    </row>
    <row r="1395" spans="4:4">
      <c r="D1395" s="127"/>
    </row>
    <row r="1396" spans="4:4">
      <c r="D1396" s="127"/>
    </row>
    <row r="1397" spans="4:4">
      <c r="D1397" s="127"/>
    </row>
    <row r="1398" spans="4:4">
      <c r="D1398" s="127"/>
    </row>
    <row r="1399" spans="4:4">
      <c r="D1399" s="127"/>
    </row>
    <row r="1400" spans="4:4">
      <c r="D1400" s="127"/>
    </row>
    <row r="1401" spans="4:4">
      <c r="D1401" s="127"/>
    </row>
    <row r="1402" spans="4:4">
      <c r="D1402" s="127"/>
    </row>
    <row r="1403" spans="4:4">
      <c r="D1403" s="127"/>
    </row>
    <row r="1404" spans="4:4">
      <c r="D1404" s="127"/>
    </row>
    <row r="1405" spans="4:4">
      <c r="D1405" s="127"/>
    </row>
    <row r="1406" spans="4:4">
      <c r="D1406" s="127"/>
    </row>
    <row r="1407" spans="4:4">
      <c r="D1407" s="127"/>
    </row>
    <row r="1408" spans="4:4">
      <c r="D1408" s="127"/>
    </row>
    <row r="1409" spans="4:4">
      <c r="D1409" s="127"/>
    </row>
    <row r="1410" spans="4:4">
      <c r="D1410" s="127"/>
    </row>
    <row r="1411" spans="4:4">
      <c r="D1411" s="127"/>
    </row>
    <row r="1412" spans="4:4">
      <c r="D1412" s="127"/>
    </row>
    <row r="1413" spans="4:4">
      <c r="D1413" s="127"/>
    </row>
    <row r="1414" spans="4:4">
      <c r="D1414" s="127"/>
    </row>
    <row r="1415" spans="4:4">
      <c r="D1415" s="127"/>
    </row>
    <row r="1416" spans="4:4">
      <c r="D1416" s="127"/>
    </row>
    <row r="1417" spans="4:4">
      <c r="D1417" s="127"/>
    </row>
    <row r="1418" spans="4:4">
      <c r="D1418" s="127"/>
    </row>
    <row r="1419" spans="4:4">
      <c r="D1419" s="127"/>
    </row>
    <row r="1420" spans="4:4">
      <c r="D1420" s="127"/>
    </row>
    <row r="1421" spans="4:4">
      <c r="D1421" s="127"/>
    </row>
    <row r="1422" spans="4:4">
      <c r="D1422" s="127"/>
    </row>
    <row r="1423" spans="4:4">
      <c r="D1423" s="127"/>
    </row>
    <row r="1424" spans="4:4">
      <c r="D1424" s="127"/>
    </row>
    <row r="1425" spans="4:4">
      <c r="D1425" s="127"/>
    </row>
    <row r="1426" spans="4:4">
      <c r="D1426" s="127"/>
    </row>
    <row r="1427" spans="4:4">
      <c r="D1427" s="127"/>
    </row>
    <row r="1428" spans="4:4">
      <c r="D1428" s="127"/>
    </row>
    <row r="1429" spans="4:4">
      <c r="D1429" s="127"/>
    </row>
    <row r="1430" spans="4:4">
      <c r="D1430" s="127"/>
    </row>
    <row r="1431" spans="4:4">
      <c r="D1431" s="127"/>
    </row>
    <row r="1432" spans="4:4">
      <c r="D1432" s="127"/>
    </row>
    <row r="1433" spans="4:4">
      <c r="D1433" s="127"/>
    </row>
    <row r="1434" spans="4:4">
      <c r="D1434" s="127"/>
    </row>
    <row r="1435" spans="4:4">
      <c r="D1435" s="127"/>
    </row>
    <row r="1436" spans="4:4">
      <c r="D1436" s="127"/>
    </row>
    <row r="1437" spans="4:4">
      <c r="D1437" s="127"/>
    </row>
    <row r="1438" spans="4:4">
      <c r="D1438" s="127"/>
    </row>
    <row r="1439" spans="4:4">
      <c r="D1439" s="127"/>
    </row>
    <row r="1440" spans="4:4">
      <c r="D1440" s="127"/>
    </row>
    <row r="1441" spans="4:4">
      <c r="D1441" s="127"/>
    </row>
    <row r="1442" spans="4:4">
      <c r="D1442" s="127"/>
    </row>
    <row r="1443" spans="4:4">
      <c r="D1443" s="127"/>
    </row>
    <row r="1444" spans="4:4">
      <c r="D1444" s="127"/>
    </row>
    <row r="1445" spans="4:4">
      <c r="D1445" s="127"/>
    </row>
    <row r="1446" spans="4:4">
      <c r="D1446" s="127"/>
    </row>
    <row r="1447" spans="4:4">
      <c r="D1447" s="127"/>
    </row>
    <row r="1448" spans="4:4">
      <c r="D1448" s="127"/>
    </row>
    <row r="1449" spans="4:4">
      <c r="D1449" s="127"/>
    </row>
    <row r="1450" spans="4:4">
      <c r="D1450" s="127"/>
    </row>
    <row r="1451" spans="4:4">
      <c r="D1451" s="127"/>
    </row>
    <row r="1452" spans="4:4">
      <c r="D1452" s="127"/>
    </row>
    <row r="1453" spans="4:4">
      <c r="D1453" s="127"/>
    </row>
    <row r="1454" spans="4:4">
      <c r="D1454" s="127"/>
    </row>
    <row r="1455" spans="4:4">
      <c r="D1455" s="127"/>
    </row>
    <row r="1456" spans="4:4">
      <c r="D1456" s="127"/>
    </row>
    <row r="1457" spans="4:4">
      <c r="D1457" s="127"/>
    </row>
    <row r="1458" spans="4:4">
      <c r="D1458" s="127"/>
    </row>
    <row r="1459" spans="4:4">
      <c r="D1459" s="127"/>
    </row>
    <row r="1460" spans="4:4">
      <c r="D1460" s="127"/>
    </row>
    <row r="1461" spans="4:4">
      <c r="D1461" s="127"/>
    </row>
    <row r="1462" spans="4:4">
      <c r="D1462" s="127"/>
    </row>
    <row r="1463" spans="4:4">
      <c r="D1463" s="127"/>
    </row>
    <row r="1464" spans="4:4">
      <c r="D1464" s="127"/>
    </row>
    <row r="1465" spans="4:4">
      <c r="D1465" s="127"/>
    </row>
    <row r="1466" spans="4:4">
      <c r="D1466" s="127"/>
    </row>
    <row r="1467" spans="4:4">
      <c r="D1467" s="127"/>
    </row>
    <row r="1468" spans="4:4">
      <c r="D1468" s="127"/>
    </row>
    <row r="1469" spans="4:4">
      <c r="D1469" s="127"/>
    </row>
    <row r="1470" spans="4:4">
      <c r="D1470" s="127"/>
    </row>
    <row r="1471" spans="4:4">
      <c r="D1471" s="127"/>
    </row>
    <row r="1472" spans="4:4">
      <c r="D1472" s="127"/>
    </row>
    <row r="1473" spans="4:4">
      <c r="D1473" s="127"/>
    </row>
    <row r="1474" spans="4:4">
      <c r="D1474" s="127"/>
    </row>
    <row r="1475" spans="4:4">
      <c r="D1475" s="127"/>
    </row>
    <row r="1476" spans="4:4">
      <c r="D1476" s="127"/>
    </row>
    <row r="1477" spans="4:4">
      <c r="D1477" s="127"/>
    </row>
    <row r="1478" spans="4:4">
      <c r="D1478" s="127"/>
    </row>
    <row r="1479" spans="4:4">
      <c r="D1479" s="127"/>
    </row>
    <row r="1480" spans="4:4">
      <c r="D1480" s="127"/>
    </row>
    <row r="1481" spans="4:4">
      <c r="D1481" s="127"/>
    </row>
    <row r="1482" spans="4:4">
      <c r="D1482" s="127"/>
    </row>
    <row r="1483" spans="4:4">
      <c r="D1483" s="127"/>
    </row>
    <row r="1484" spans="4:4">
      <c r="D1484" s="127"/>
    </row>
    <row r="1485" spans="4:4">
      <c r="D1485" s="127"/>
    </row>
    <row r="1486" spans="4:4">
      <c r="D1486" s="127"/>
    </row>
    <row r="1487" spans="4:4">
      <c r="D1487" s="127"/>
    </row>
    <row r="1488" spans="4:4">
      <c r="D1488" s="127"/>
    </row>
    <row r="1489" spans="4:4">
      <c r="D1489" s="127"/>
    </row>
    <row r="1490" spans="4:4">
      <c r="D1490" s="127"/>
    </row>
    <row r="1491" spans="4:4">
      <c r="D1491" s="127"/>
    </row>
    <row r="1492" spans="4:4">
      <c r="D1492" s="127"/>
    </row>
    <row r="1493" spans="4:4">
      <c r="D1493" s="127"/>
    </row>
    <row r="1494" spans="4:4">
      <c r="D1494" s="127"/>
    </row>
    <row r="1495" spans="4:4">
      <c r="D1495" s="127"/>
    </row>
    <row r="1496" spans="4:4">
      <c r="D1496" s="127"/>
    </row>
    <row r="1497" spans="4:4">
      <c r="D1497" s="127"/>
    </row>
    <row r="1498" spans="4:4">
      <c r="D1498" s="127"/>
    </row>
    <row r="1499" spans="4:4">
      <c r="D1499" s="127"/>
    </row>
    <row r="1500" spans="4:4">
      <c r="D1500" s="127"/>
    </row>
    <row r="1501" spans="4:4">
      <c r="D1501" s="127"/>
    </row>
    <row r="1502" spans="4:4">
      <c r="D1502" s="127"/>
    </row>
    <row r="1503" spans="4:4">
      <c r="D1503" s="127"/>
    </row>
    <row r="1504" spans="4:4">
      <c r="D1504" s="127"/>
    </row>
    <row r="1505" spans="4:4">
      <c r="D1505" s="127"/>
    </row>
    <row r="1506" spans="4:4">
      <c r="D1506" s="127"/>
    </row>
    <row r="1507" spans="4:4">
      <c r="D1507" s="127"/>
    </row>
    <row r="1508" spans="4:4">
      <c r="D1508" s="127"/>
    </row>
    <row r="1509" spans="4:4">
      <c r="D1509" s="127"/>
    </row>
    <row r="1510" spans="4:4">
      <c r="D1510" s="127"/>
    </row>
    <row r="1511" spans="4:4">
      <c r="D1511" s="127"/>
    </row>
    <row r="1512" spans="4:4">
      <c r="D1512" s="127"/>
    </row>
    <row r="1513" spans="4:4">
      <c r="D1513" s="127"/>
    </row>
    <row r="1514" spans="4:4">
      <c r="D1514" s="127"/>
    </row>
    <row r="1515" spans="4:4">
      <c r="D1515" s="127"/>
    </row>
    <row r="1516" spans="4:4">
      <c r="D1516" s="127"/>
    </row>
    <row r="1517" spans="4:4">
      <c r="D1517" s="127"/>
    </row>
    <row r="1518" spans="4:4">
      <c r="D1518" s="127"/>
    </row>
    <row r="1519" spans="4:4">
      <c r="D1519" s="127"/>
    </row>
    <row r="1520" spans="4:4">
      <c r="D1520" s="127"/>
    </row>
    <row r="1521" spans="4:4">
      <c r="D1521" s="127"/>
    </row>
    <row r="1522" spans="4:4">
      <c r="D1522" s="127"/>
    </row>
    <row r="1523" spans="4:4">
      <c r="D1523" s="127"/>
    </row>
    <row r="1524" spans="4:4">
      <c r="D1524" s="127"/>
    </row>
    <row r="1525" spans="4:4">
      <c r="D1525" s="127"/>
    </row>
    <row r="1526" spans="4:4">
      <c r="D1526" s="127"/>
    </row>
    <row r="1527" spans="4:4">
      <c r="D1527" s="127"/>
    </row>
    <row r="1528" spans="4:4">
      <c r="D1528" s="127"/>
    </row>
    <row r="1529" spans="4:4">
      <c r="D1529" s="127"/>
    </row>
    <row r="1530" spans="4:4">
      <c r="D1530" s="127"/>
    </row>
    <row r="1531" spans="4:4">
      <c r="D1531" s="127"/>
    </row>
    <row r="1532" spans="4:4">
      <c r="D1532" s="127"/>
    </row>
    <row r="1533" spans="4:4">
      <c r="D1533" s="127"/>
    </row>
    <row r="1534" spans="4:4">
      <c r="D1534" s="127"/>
    </row>
    <row r="1535" spans="4:4">
      <c r="D1535" s="127"/>
    </row>
    <row r="1536" spans="4:4">
      <c r="D1536" s="127"/>
    </row>
    <row r="1537" spans="4:4">
      <c r="D1537" s="127"/>
    </row>
    <row r="1538" spans="4:4">
      <c r="D1538" s="127"/>
    </row>
    <row r="1539" spans="4:4">
      <c r="D1539" s="127"/>
    </row>
    <row r="1540" spans="4:4">
      <c r="D1540" s="127"/>
    </row>
    <row r="1541" spans="4:4">
      <c r="D1541" s="127"/>
    </row>
    <row r="1542" spans="4:4">
      <c r="D1542" s="127"/>
    </row>
    <row r="1543" spans="4:4">
      <c r="D1543" s="127"/>
    </row>
    <row r="1544" spans="4:4">
      <c r="D1544" s="127"/>
    </row>
    <row r="1545" spans="4:4">
      <c r="D1545" s="127"/>
    </row>
    <row r="1546" spans="4:4">
      <c r="D1546" s="127"/>
    </row>
    <row r="1547" spans="4:4">
      <c r="D1547" s="127"/>
    </row>
    <row r="1548" spans="4:4">
      <c r="D1548" s="127"/>
    </row>
    <row r="1549" spans="4:4">
      <c r="D1549" s="127"/>
    </row>
    <row r="1550" spans="4:4">
      <c r="D1550" s="127"/>
    </row>
    <row r="1551" spans="4:4">
      <c r="D1551" s="127"/>
    </row>
    <row r="1552" spans="4:4">
      <c r="D1552" s="127"/>
    </row>
    <row r="1553" spans="4:4">
      <c r="D1553" s="127"/>
    </row>
    <row r="1554" spans="4:4">
      <c r="D1554" s="127"/>
    </row>
    <row r="1555" spans="4:4">
      <c r="D1555" s="127"/>
    </row>
    <row r="1556" spans="4:4">
      <c r="D1556" s="127"/>
    </row>
    <row r="1557" spans="4:4">
      <c r="D1557" s="127"/>
    </row>
    <row r="1558" spans="4:4">
      <c r="D1558" s="127"/>
    </row>
    <row r="1559" spans="4:4">
      <c r="D1559" s="127"/>
    </row>
    <row r="1560" spans="4:4">
      <c r="D1560" s="127"/>
    </row>
    <row r="1561" spans="4:4">
      <c r="D1561" s="127"/>
    </row>
    <row r="1562" spans="4:4">
      <c r="D1562" s="127"/>
    </row>
    <row r="1563" spans="4:4">
      <c r="D1563" s="127"/>
    </row>
    <row r="1564" spans="4:4">
      <c r="D1564" s="127"/>
    </row>
    <row r="1565" spans="4:4">
      <c r="D1565" s="127"/>
    </row>
    <row r="1566" spans="4:4">
      <c r="D1566" s="127"/>
    </row>
    <row r="1567" spans="4:4">
      <c r="D1567" s="127"/>
    </row>
    <row r="1568" spans="4:4">
      <c r="D1568" s="127"/>
    </row>
    <row r="1569" spans="4:4">
      <c r="D1569" s="127"/>
    </row>
    <row r="1570" spans="4:4">
      <c r="D1570" s="127"/>
    </row>
    <row r="1571" spans="4:4">
      <c r="D1571" s="127"/>
    </row>
    <row r="1572" spans="4:4">
      <c r="D1572" s="127"/>
    </row>
    <row r="1573" spans="4:4">
      <c r="D1573" s="127"/>
    </row>
    <row r="1574" spans="4:4">
      <c r="D1574" s="127"/>
    </row>
    <row r="1575" spans="4:4">
      <c r="D1575" s="127"/>
    </row>
    <row r="1576" spans="4:4">
      <c r="D1576" s="127"/>
    </row>
    <row r="1577" spans="4:4">
      <c r="D1577" s="127"/>
    </row>
    <row r="1578" spans="4:4">
      <c r="D1578" s="127"/>
    </row>
    <row r="1579" spans="4:4">
      <c r="D1579" s="127"/>
    </row>
    <row r="1580" spans="4:4">
      <c r="D1580" s="127"/>
    </row>
    <row r="1581" spans="4:4">
      <c r="D1581" s="127"/>
    </row>
    <row r="1582" spans="4:4">
      <c r="D1582" s="127"/>
    </row>
    <row r="1583" spans="4:4">
      <c r="D1583" s="127"/>
    </row>
    <row r="1584" spans="4:4">
      <c r="D1584" s="127"/>
    </row>
    <row r="1585" spans="4:4">
      <c r="D1585" s="127"/>
    </row>
    <row r="1586" spans="4:4">
      <c r="D1586" s="127"/>
    </row>
    <row r="1587" spans="4:4">
      <c r="D1587" s="127"/>
    </row>
    <row r="1588" spans="4:4">
      <c r="D1588" s="127"/>
    </row>
    <row r="1589" spans="4:4">
      <c r="D1589" s="127"/>
    </row>
    <row r="1590" spans="4:4">
      <c r="D1590" s="127"/>
    </row>
    <row r="1591" spans="4:4">
      <c r="D1591" s="127"/>
    </row>
    <row r="1592" spans="4:4">
      <c r="D1592" s="127"/>
    </row>
    <row r="1593" spans="4:4">
      <c r="D1593" s="127"/>
    </row>
    <row r="1594" spans="4:4">
      <c r="D1594" s="127"/>
    </row>
    <row r="1595" spans="4:4">
      <c r="D1595" s="127"/>
    </row>
    <row r="1596" spans="4:4">
      <c r="D1596" s="127"/>
    </row>
    <row r="1597" spans="4:4">
      <c r="D1597" s="127"/>
    </row>
    <row r="1598" spans="4:4">
      <c r="D1598" s="127"/>
    </row>
    <row r="1599" spans="4:4">
      <c r="D1599" s="127"/>
    </row>
    <row r="1600" spans="4:4">
      <c r="D1600" s="127"/>
    </row>
    <row r="1601" spans="4:4">
      <c r="D1601" s="127"/>
    </row>
    <row r="1602" spans="4:4">
      <c r="D1602" s="127"/>
    </row>
    <row r="1603" spans="4:4">
      <c r="D1603" s="127"/>
    </row>
    <row r="1604" spans="4:4">
      <c r="D1604" s="127"/>
    </row>
    <row r="1605" spans="4:4">
      <c r="D1605" s="127"/>
    </row>
    <row r="1606" spans="4:4">
      <c r="D1606" s="127"/>
    </row>
    <row r="1607" spans="4:4">
      <c r="D1607" s="127"/>
    </row>
    <row r="1608" spans="4:4">
      <c r="D1608" s="127"/>
    </row>
    <row r="1609" spans="4:4">
      <c r="D1609" s="127"/>
    </row>
    <row r="1610" spans="4:4">
      <c r="D1610" s="127"/>
    </row>
    <row r="1611" spans="4:4">
      <c r="D1611" s="127"/>
    </row>
    <row r="1612" spans="4:4">
      <c r="D1612" s="127"/>
    </row>
    <row r="1613" spans="4:4">
      <c r="D1613" s="127"/>
    </row>
    <row r="1614" spans="4:4">
      <c r="D1614" s="127"/>
    </row>
    <row r="1615" spans="4:4">
      <c r="D1615" s="127"/>
    </row>
    <row r="1616" spans="4:4">
      <c r="D1616" s="127"/>
    </row>
    <row r="1617" spans="4:4">
      <c r="D1617" s="127"/>
    </row>
    <row r="1618" spans="4:4">
      <c r="D1618" s="127"/>
    </row>
    <row r="1619" spans="4:4">
      <c r="D1619" s="127"/>
    </row>
    <row r="1620" spans="4:4">
      <c r="D1620" s="127"/>
    </row>
    <row r="1621" spans="4:4">
      <c r="D1621" s="127"/>
    </row>
    <row r="1622" spans="4:4">
      <c r="D1622" s="127"/>
    </row>
    <row r="1623" spans="4:4">
      <c r="D1623" s="127"/>
    </row>
    <row r="1624" spans="4:4">
      <c r="D1624" s="127"/>
    </row>
    <row r="1625" spans="4:4">
      <c r="D1625" s="127"/>
    </row>
    <row r="1626" spans="4:4">
      <c r="D1626" s="127"/>
    </row>
    <row r="1627" spans="4:4">
      <c r="D1627" s="127"/>
    </row>
    <row r="1628" spans="4:4">
      <c r="D1628" s="127"/>
    </row>
    <row r="1629" spans="4:4">
      <c r="D1629" s="127"/>
    </row>
    <row r="1630" spans="4:4">
      <c r="D1630" s="127"/>
    </row>
    <row r="1631" spans="4:4">
      <c r="D1631" s="127"/>
    </row>
    <row r="1632" spans="4:4">
      <c r="D1632" s="127"/>
    </row>
    <row r="1633" spans="4:4">
      <c r="D1633" s="127"/>
    </row>
    <row r="1634" spans="4:4">
      <c r="D1634" s="127"/>
    </row>
    <row r="1635" spans="4:4">
      <c r="D1635" s="127"/>
    </row>
    <row r="1636" spans="4:4">
      <c r="D1636" s="127"/>
    </row>
    <row r="1637" spans="4:4">
      <c r="D1637" s="127"/>
    </row>
    <row r="1638" spans="4:4">
      <c r="D1638" s="127"/>
    </row>
    <row r="1639" spans="4:4">
      <c r="D1639" s="127"/>
    </row>
    <row r="1640" spans="4:4">
      <c r="D1640" s="127"/>
    </row>
    <row r="1641" spans="4:4">
      <c r="D1641" s="127"/>
    </row>
    <row r="1642" spans="4:4">
      <c r="D1642" s="127"/>
    </row>
    <row r="1643" spans="4:4">
      <c r="D1643" s="127"/>
    </row>
    <row r="1644" spans="4:4">
      <c r="D1644" s="127"/>
    </row>
    <row r="1645" spans="4:4">
      <c r="D1645" s="127"/>
    </row>
    <row r="1646" spans="4:4">
      <c r="D1646" s="127"/>
    </row>
    <row r="1647" spans="4:4">
      <c r="D1647" s="127"/>
    </row>
    <row r="1648" spans="4:4">
      <c r="D1648" s="127"/>
    </row>
    <row r="1649" spans="4:4">
      <c r="D1649" s="127"/>
    </row>
    <row r="1650" spans="4:4">
      <c r="D1650" s="127"/>
    </row>
    <row r="1651" spans="4:4">
      <c r="D1651" s="127"/>
    </row>
    <row r="1652" spans="4:4">
      <c r="D1652" s="127"/>
    </row>
    <row r="1653" spans="4:4">
      <c r="D1653" s="127"/>
    </row>
    <row r="1654" spans="4:4">
      <c r="D1654" s="127"/>
    </row>
    <row r="1655" spans="4:4">
      <c r="D1655" s="127"/>
    </row>
    <row r="1656" spans="4:4">
      <c r="D1656" s="127"/>
    </row>
    <row r="1657" spans="4:4">
      <c r="D1657" s="127"/>
    </row>
    <row r="1658" spans="4:4">
      <c r="D1658" s="127"/>
    </row>
    <row r="1659" spans="4:4">
      <c r="D1659" s="127"/>
    </row>
    <row r="1660" spans="4:4">
      <c r="D1660" s="127"/>
    </row>
    <row r="1661" spans="4:4">
      <c r="D1661" s="127"/>
    </row>
    <row r="1662" spans="4:4">
      <c r="D1662" s="127"/>
    </row>
    <row r="1663" spans="4:4">
      <c r="D1663" s="127"/>
    </row>
    <row r="1664" spans="4:4">
      <c r="D1664" s="127"/>
    </row>
    <row r="1665" spans="4:4">
      <c r="D1665" s="127"/>
    </row>
    <row r="1666" spans="4:4">
      <c r="D1666" s="127"/>
    </row>
    <row r="1667" spans="4:4">
      <c r="D1667" s="127"/>
    </row>
    <row r="1668" spans="4:4">
      <c r="D1668" s="127"/>
    </row>
    <row r="1669" spans="4:4">
      <c r="D1669" s="127"/>
    </row>
    <row r="1670" spans="4:4">
      <c r="D1670" s="127"/>
    </row>
    <row r="1671" spans="4:4">
      <c r="D1671" s="127"/>
    </row>
    <row r="1672" spans="4:4">
      <c r="D1672" s="127"/>
    </row>
    <row r="1673" spans="4:4">
      <c r="D1673" s="127"/>
    </row>
    <row r="1674" spans="4:4">
      <c r="D1674" s="127"/>
    </row>
    <row r="1675" spans="4:4">
      <c r="D1675" s="127"/>
    </row>
    <row r="1676" spans="4:4">
      <c r="D1676" s="127"/>
    </row>
    <row r="1677" spans="4:4">
      <c r="D1677" s="127"/>
    </row>
    <row r="1678" spans="4:4">
      <c r="D1678" s="127"/>
    </row>
    <row r="1679" spans="4:4">
      <c r="D1679" s="127"/>
    </row>
    <row r="1680" spans="4:4">
      <c r="D1680" s="127"/>
    </row>
    <row r="1681" spans="4:4">
      <c r="D1681" s="127"/>
    </row>
    <row r="1682" spans="4:4">
      <c r="D1682" s="127"/>
    </row>
    <row r="1683" spans="4:4">
      <c r="D1683" s="127"/>
    </row>
    <row r="1684" spans="4:4">
      <c r="D1684" s="127"/>
    </row>
    <row r="1685" spans="4:4">
      <c r="D1685" s="127"/>
    </row>
    <row r="1686" spans="4:4">
      <c r="D1686" s="127"/>
    </row>
    <row r="1687" spans="4:4">
      <c r="D1687" s="127"/>
    </row>
    <row r="1688" spans="4:4">
      <c r="D1688" s="127"/>
    </row>
    <row r="1689" spans="4:4">
      <c r="D1689" s="127"/>
    </row>
    <row r="1690" spans="4:4">
      <c r="D1690" s="127"/>
    </row>
    <row r="1691" spans="4:4">
      <c r="D1691" s="127"/>
    </row>
    <row r="1692" spans="4:4">
      <c r="D1692" s="127"/>
    </row>
    <row r="1693" spans="4:4">
      <c r="D1693" s="127"/>
    </row>
    <row r="1694" spans="4:4">
      <c r="D1694" s="127"/>
    </row>
    <row r="1695" spans="4:4">
      <c r="D1695" s="127"/>
    </row>
    <row r="1696" spans="4:4">
      <c r="D1696" s="127"/>
    </row>
    <row r="1697" spans="4:4">
      <c r="D1697" s="127"/>
    </row>
    <row r="1698" spans="4:4">
      <c r="D1698" s="127"/>
    </row>
    <row r="1699" spans="4:4">
      <c r="D1699" s="127"/>
    </row>
    <row r="1700" spans="4:4">
      <c r="D1700" s="127"/>
    </row>
    <row r="1701" spans="4:4">
      <c r="D1701" s="127"/>
    </row>
    <row r="1702" spans="4:4">
      <c r="D1702" s="127"/>
    </row>
    <row r="1703" spans="4:4">
      <c r="D1703" s="127"/>
    </row>
    <row r="1704" spans="4:4">
      <c r="D1704" s="127"/>
    </row>
    <row r="1705" spans="4:4">
      <c r="D1705" s="127"/>
    </row>
    <row r="1706" spans="4:4">
      <c r="D1706" s="127"/>
    </row>
    <row r="1707" spans="4:4">
      <c r="D1707" s="127"/>
    </row>
    <row r="1708" spans="4:4">
      <c r="D1708" s="127"/>
    </row>
    <row r="1709" spans="4:4">
      <c r="D1709" s="127"/>
    </row>
    <row r="1710" spans="4:4">
      <c r="D1710" s="127"/>
    </row>
    <row r="1711" spans="4:4">
      <c r="D1711" s="127"/>
    </row>
    <row r="1712" spans="4:4">
      <c r="D1712" s="127"/>
    </row>
    <row r="1713" spans="4:4">
      <c r="D1713" s="127"/>
    </row>
    <row r="1714" spans="4:4">
      <c r="D1714" s="127"/>
    </row>
    <row r="1715" spans="4:4">
      <c r="D1715" s="127"/>
    </row>
    <row r="1716" spans="4:4">
      <c r="D1716" s="127"/>
    </row>
    <row r="1717" spans="4:4">
      <c r="D1717" s="127"/>
    </row>
    <row r="1718" spans="4:4">
      <c r="D1718" s="127"/>
    </row>
    <row r="1719" spans="4:4">
      <c r="D1719" s="127"/>
    </row>
    <row r="1720" spans="4:4">
      <c r="D1720" s="127"/>
    </row>
    <row r="1721" spans="4:4">
      <c r="D1721" s="127"/>
    </row>
    <row r="1722" spans="4:4">
      <c r="D1722" s="127"/>
    </row>
    <row r="1723" spans="4:4">
      <c r="D1723" s="127"/>
    </row>
    <row r="1724" spans="4:4">
      <c r="D1724" s="127"/>
    </row>
    <row r="1725" spans="4:4">
      <c r="D1725" s="127"/>
    </row>
    <row r="1726" spans="4:4">
      <c r="D1726" s="127"/>
    </row>
    <row r="1727" spans="4:4">
      <c r="D1727" s="127"/>
    </row>
    <row r="1728" spans="4:4">
      <c r="D1728" s="127"/>
    </row>
    <row r="1729" spans="4:4">
      <c r="D1729" s="127"/>
    </row>
    <row r="1730" spans="4:4">
      <c r="D1730" s="127"/>
    </row>
    <row r="1731" spans="4:4">
      <c r="D1731" s="127"/>
    </row>
    <row r="1732" spans="4:4">
      <c r="D1732" s="127"/>
    </row>
    <row r="1733" spans="4:4">
      <c r="D1733" s="127"/>
    </row>
    <row r="1734" spans="4:4">
      <c r="D1734" s="127"/>
    </row>
    <row r="1735" spans="4:4">
      <c r="D1735" s="127"/>
    </row>
    <row r="1736" spans="4:4">
      <c r="D1736" s="127"/>
    </row>
    <row r="1737" spans="4:4">
      <c r="D1737" s="127"/>
    </row>
    <row r="1738" spans="4:4">
      <c r="D1738" s="127"/>
    </row>
    <row r="1739" spans="4:4">
      <c r="D1739" s="127"/>
    </row>
    <row r="1740" spans="4:4">
      <c r="D1740" s="127"/>
    </row>
    <row r="1741" spans="4:4">
      <c r="D1741" s="127"/>
    </row>
    <row r="1742" spans="4:4">
      <c r="D1742" s="127"/>
    </row>
    <row r="1743" spans="4:4">
      <c r="D1743" s="127"/>
    </row>
    <row r="1744" spans="4:4">
      <c r="D1744" s="127"/>
    </row>
    <row r="1745" spans="4:4">
      <c r="D1745" s="127"/>
    </row>
    <row r="1746" spans="4:4">
      <c r="D1746" s="127"/>
    </row>
    <row r="1747" spans="4:4">
      <c r="D1747" s="127"/>
    </row>
    <row r="1748" spans="4:4">
      <c r="D1748" s="127"/>
    </row>
    <row r="1749" spans="4:4">
      <c r="D1749" s="127"/>
    </row>
    <row r="1750" spans="4:4">
      <c r="D1750" s="127"/>
    </row>
    <row r="1751" spans="4:4">
      <c r="D1751" s="127"/>
    </row>
    <row r="1752" spans="4:4">
      <c r="D1752" s="127"/>
    </row>
    <row r="1753" spans="4:4">
      <c r="D1753" s="127"/>
    </row>
    <row r="1754" spans="4:4">
      <c r="D1754" s="127"/>
    </row>
    <row r="1755" spans="4:4">
      <c r="D1755" s="127"/>
    </row>
    <row r="1756" spans="4:4">
      <c r="D1756" s="127"/>
    </row>
    <row r="1757" spans="4:4">
      <c r="D1757" s="127"/>
    </row>
    <row r="1758" spans="4:4">
      <c r="D1758" s="127"/>
    </row>
    <row r="1759" spans="4:4">
      <c r="D1759" s="127"/>
    </row>
    <row r="1760" spans="4:4">
      <c r="D1760" s="127"/>
    </row>
    <row r="1761" spans="4:4">
      <c r="D1761" s="127"/>
    </row>
    <row r="1762" spans="4:4">
      <c r="D1762" s="127"/>
    </row>
    <row r="1763" spans="4:4">
      <c r="D1763" s="127"/>
    </row>
    <row r="1764" spans="4:4">
      <c r="D1764" s="127"/>
    </row>
    <row r="1765" spans="4:4">
      <c r="D1765" s="127"/>
    </row>
    <row r="1766" spans="4:4">
      <c r="D1766" s="127"/>
    </row>
    <row r="1767" spans="4:4">
      <c r="D1767" s="127"/>
    </row>
    <row r="1768" spans="4:4">
      <c r="D1768" s="127"/>
    </row>
    <row r="1769" spans="4:4">
      <c r="D1769" s="127"/>
    </row>
    <row r="1770" spans="4:4">
      <c r="D1770" s="127"/>
    </row>
    <row r="1771" spans="4:4">
      <c r="D1771" s="127"/>
    </row>
    <row r="1772" spans="4:4">
      <c r="D1772" s="127"/>
    </row>
    <row r="1773" spans="4:4">
      <c r="D1773" s="127"/>
    </row>
    <row r="1774" spans="4:4">
      <c r="D1774" s="127"/>
    </row>
    <row r="1775" spans="4:4">
      <c r="D1775" s="127"/>
    </row>
    <row r="1776" spans="4:4">
      <c r="D1776" s="127"/>
    </row>
    <row r="1777" spans="4:4">
      <c r="D1777" s="127"/>
    </row>
    <row r="1778" spans="4:4">
      <c r="D1778" s="127"/>
    </row>
    <row r="1779" spans="4:4">
      <c r="D1779" s="127"/>
    </row>
    <row r="1780" spans="4:4">
      <c r="D1780" s="127"/>
    </row>
    <row r="1781" spans="4:4">
      <c r="D1781" s="127"/>
    </row>
    <row r="1782" spans="4:4">
      <c r="D1782" s="127"/>
    </row>
    <row r="1783" spans="4:4">
      <c r="D1783" s="127"/>
    </row>
    <row r="1784" spans="4:4">
      <c r="D1784" s="127"/>
    </row>
    <row r="1785" spans="4:4">
      <c r="D1785" s="127"/>
    </row>
    <row r="1786" spans="4:4">
      <c r="D1786" s="127"/>
    </row>
    <row r="1787" spans="4:4">
      <c r="D1787" s="127"/>
    </row>
    <row r="1788" spans="4:4">
      <c r="D1788" s="127"/>
    </row>
    <row r="1789" spans="4:4">
      <c r="D1789" s="127"/>
    </row>
    <row r="1790" spans="4:4">
      <c r="D1790" s="127"/>
    </row>
    <row r="1791" spans="4:4">
      <c r="D1791" s="127"/>
    </row>
    <row r="1792" spans="4:4">
      <c r="D1792" s="127"/>
    </row>
    <row r="1793" spans="4:4">
      <c r="D1793" s="127"/>
    </row>
    <row r="1794" spans="4:4">
      <c r="D1794" s="127"/>
    </row>
    <row r="1795" spans="4:4">
      <c r="D1795" s="127"/>
    </row>
    <row r="1796" spans="4:4">
      <c r="D1796" s="127"/>
    </row>
    <row r="1797" spans="4:4">
      <c r="D1797" s="127"/>
    </row>
    <row r="1798" spans="4:4">
      <c r="D1798" s="127"/>
    </row>
    <row r="1799" spans="4:4">
      <c r="D1799" s="127"/>
    </row>
    <row r="1800" spans="4:4">
      <c r="D1800" s="127"/>
    </row>
    <row r="1801" spans="4:4">
      <c r="D1801" s="127"/>
    </row>
    <row r="1802" spans="4:4">
      <c r="D1802" s="127"/>
    </row>
    <row r="1803" spans="4:4">
      <c r="D1803" s="127"/>
    </row>
    <row r="1804" spans="4:4">
      <c r="D1804" s="127"/>
    </row>
    <row r="1805" spans="4:4">
      <c r="D1805" s="127"/>
    </row>
    <row r="1806" spans="4:4">
      <c r="D1806" s="127"/>
    </row>
    <row r="1807" spans="4:4">
      <c r="D1807" s="127"/>
    </row>
    <row r="1808" spans="4:4">
      <c r="D1808" s="127"/>
    </row>
    <row r="1809" spans="4:4">
      <c r="D1809" s="127"/>
    </row>
    <row r="1810" spans="4:4">
      <c r="D1810" s="127"/>
    </row>
    <row r="1811" spans="4:4">
      <c r="D1811" s="127"/>
    </row>
    <row r="1812" spans="4:4">
      <c r="D1812" s="127"/>
    </row>
    <row r="1813" spans="4:4">
      <c r="D1813" s="127"/>
    </row>
    <row r="1814" spans="4:4">
      <c r="D1814" s="127"/>
    </row>
    <row r="1815" spans="4:4">
      <c r="D1815" s="127"/>
    </row>
    <row r="1816" spans="4:4">
      <c r="D1816" s="127"/>
    </row>
    <row r="1817" spans="4:4">
      <c r="D1817" s="127"/>
    </row>
    <row r="1818" spans="4:4">
      <c r="D1818" s="127"/>
    </row>
    <row r="1819" spans="4:4">
      <c r="D1819" s="127"/>
    </row>
    <row r="1820" spans="4:4">
      <c r="D1820" s="127"/>
    </row>
    <row r="1821" spans="4:4">
      <c r="D1821" s="127"/>
    </row>
    <row r="1822" spans="4:4">
      <c r="D1822" s="127"/>
    </row>
    <row r="1823" spans="4:4">
      <c r="D1823" s="127"/>
    </row>
    <row r="1824" spans="4:4">
      <c r="D1824" s="127"/>
    </row>
    <row r="1825" spans="4:4">
      <c r="D1825" s="127"/>
    </row>
    <row r="1826" spans="4:4">
      <c r="D1826" s="127"/>
    </row>
    <row r="1827" spans="4:4">
      <c r="D1827" s="127"/>
    </row>
    <row r="1828" spans="4:4">
      <c r="D1828" s="127"/>
    </row>
    <row r="1829" spans="4:4">
      <c r="D1829" s="127"/>
    </row>
    <row r="1830" spans="4:4">
      <c r="D1830" s="127"/>
    </row>
    <row r="1831" spans="4:4">
      <c r="D1831" s="127"/>
    </row>
    <row r="1832" spans="4:4">
      <c r="D1832" s="127"/>
    </row>
    <row r="1833" spans="4:4">
      <c r="D1833" s="127"/>
    </row>
    <row r="1834" spans="4:4">
      <c r="D1834" s="127"/>
    </row>
    <row r="1835" spans="4:4">
      <c r="D1835" s="127"/>
    </row>
    <row r="1836" spans="4:4">
      <c r="D1836" s="127"/>
    </row>
    <row r="1837" spans="4:4">
      <c r="D1837" s="127"/>
    </row>
    <row r="1838" spans="4:4">
      <c r="D1838" s="127"/>
    </row>
    <row r="1839" spans="4:4">
      <c r="D1839" s="127"/>
    </row>
    <row r="1840" spans="4:4">
      <c r="D1840" s="127"/>
    </row>
    <row r="1841" spans="4:4">
      <c r="D1841" s="127"/>
    </row>
    <row r="1842" spans="4:4">
      <c r="D1842" s="127"/>
    </row>
    <row r="1843" spans="4:4">
      <c r="D1843" s="127"/>
    </row>
    <row r="1844" spans="4:4">
      <c r="D1844" s="127"/>
    </row>
    <row r="1845" spans="4:4">
      <c r="D1845" s="127"/>
    </row>
    <row r="1846" spans="4:4">
      <c r="D1846" s="127"/>
    </row>
    <row r="1847" spans="4:4">
      <c r="D1847" s="127"/>
    </row>
    <row r="1848" spans="4:4">
      <c r="D1848" s="127"/>
    </row>
    <row r="1849" spans="4:4">
      <c r="D1849" s="127"/>
    </row>
    <row r="1850" spans="4:4">
      <c r="D1850" s="127"/>
    </row>
    <row r="1851" spans="4:4">
      <c r="D1851" s="127"/>
    </row>
    <row r="1852" spans="4:4">
      <c r="D1852" s="127"/>
    </row>
    <row r="1853" spans="4:4">
      <c r="D1853" s="127"/>
    </row>
    <row r="1854" spans="4:4">
      <c r="D1854" s="127"/>
    </row>
    <row r="1855" spans="4:4">
      <c r="D1855" s="127"/>
    </row>
    <row r="1856" spans="4:4">
      <c r="D1856" s="127"/>
    </row>
    <row r="1857" spans="4:4">
      <c r="D1857" s="127"/>
    </row>
    <row r="1858" spans="4:4">
      <c r="D1858" s="127"/>
    </row>
    <row r="1859" spans="4:4">
      <c r="D1859" s="127"/>
    </row>
    <row r="1860" spans="4:4">
      <c r="D1860" s="127"/>
    </row>
    <row r="1861" spans="4:4">
      <c r="D1861" s="127"/>
    </row>
    <row r="1862" spans="4:4">
      <c r="D1862" s="127"/>
    </row>
    <row r="1863" spans="4:4">
      <c r="D1863" s="127"/>
    </row>
    <row r="1864" spans="4:4">
      <c r="D1864" s="127"/>
    </row>
    <row r="1865" spans="4:4">
      <c r="D1865" s="127"/>
    </row>
    <row r="1866" spans="4:4">
      <c r="D1866" s="127"/>
    </row>
    <row r="1867" spans="4:4">
      <c r="D1867" s="127"/>
    </row>
    <row r="1868" spans="4:4">
      <c r="D1868" s="127"/>
    </row>
    <row r="1869" spans="4:4">
      <c r="D1869" s="127"/>
    </row>
    <row r="1870" spans="4:4">
      <c r="D1870" s="127"/>
    </row>
    <row r="1871" spans="4:4">
      <c r="D1871" s="127"/>
    </row>
    <row r="1872" spans="4:4">
      <c r="D1872" s="127"/>
    </row>
    <row r="1873" spans="4:4">
      <c r="D1873" s="127"/>
    </row>
    <row r="1874" spans="4:4">
      <c r="D1874" s="127"/>
    </row>
    <row r="1875" spans="4:4">
      <c r="D1875" s="127"/>
    </row>
    <row r="1876" spans="4:4">
      <c r="D1876" s="127"/>
    </row>
    <row r="1877" spans="4:4">
      <c r="D1877" s="127"/>
    </row>
    <row r="1878" spans="4:4">
      <c r="D1878" s="127"/>
    </row>
    <row r="1879" spans="4:4">
      <c r="D1879" s="127"/>
    </row>
    <row r="1880" spans="4:4">
      <c r="D1880" s="127"/>
    </row>
    <row r="1881" spans="4:4">
      <c r="D1881" s="127"/>
    </row>
    <row r="1882" spans="4:4">
      <c r="D1882" s="127"/>
    </row>
    <row r="1883" spans="4:4">
      <c r="D1883" s="127"/>
    </row>
    <row r="1884" spans="4:4">
      <c r="D1884" s="127"/>
    </row>
    <row r="1885" spans="4:4">
      <c r="D1885" s="127"/>
    </row>
    <row r="1886" spans="4:4">
      <c r="D1886" s="127"/>
    </row>
    <row r="1887" spans="4:4">
      <c r="D1887" s="127"/>
    </row>
    <row r="1888" spans="4:4">
      <c r="D1888" s="127"/>
    </row>
    <row r="1889" spans="4:4">
      <c r="D1889" s="127"/>
    </row>
    <row r="1890" spans="4:4">
      <c r="D1890" s="127"/>
    </row>
    <row r="1891" spans="4:4">
      <c r="D1891" s="127"/>
    </row>
    <row r="1892" spans="4:4">
      <c r="D1892" s="127"/>
    </row>
    <row r="1893" spans="4:4">
      <c r="D1893" s="127"/>
    </row>
    <row r="1894" spans="4:4">
      <c r="D1894" s="127"/>
    </row>
    <row r="1895" spans="4:4">
      <c r="D1895" s="127"/>
    </row>
    <row r="1896" spans="4:4">
      <c r="D1896" s="127"/>
    </row>
    <row r="1897" spans="4:4">
      <c r="D1897" s="127"/>
    </row>
    <row r="1898" spans="4:4">
      <c r="D1898" s="127"/>
    </row>
    <row r="1899" spans="4:4">
      <c r="D1899" s="127"/>
    </row>
    <row r="1900" spans="4:4">
      <c r="D1900" s="127"/>
    </row>
    <row r="1901" spans="4:4">
      <c r="D1901" s="127"/>
    </row>
    <row r="1902" spans="4:4">
      <c r="D1902" s="127"/>
    </row>
    <row r="1903" spans="4:4">
      <c r="D1903" s="127"/>
    </row>
    <row r="1904" spans="4:4">
      <c r="D1904" s="127"/>
    </row>
    <row r="1905" spans="4:4">
      <c r="D1905" s="127"/>
    </row>
    <row r="1906" spans="4:4">
      <c r="D1906" s="127"/>
    </row>
    <row r="1907" spans="4:4">
      <c r="D1907" s="127"/>
    </row>
    <row r="1908" spans="4:4">
      <c r="D1908" s="127"/>
    </row>
    <row r="1909" spans="4:4">
      <c r="D1909" s="127"/>
    </row>
    <row r="1910" spans="4:4">
      <c r="D1910" s="127"/>
    </row>
    <row r="1911" spans="4:4">
      <c r="D1911" s="127"/>
    </row>
    <row r="1912" spans="4:4">
      <c r="D1912" s="127"/>
    </row>
    <row r="1913" spans="4:4">
      <c r="D1913" s="127"/>
    </row>
    <row r="1914" spans="4:4">
      <c r="D1914" s="127"/>
    </row>
    <row r="1915" spans="4:4">
      <c r="D1915" s="127"/>
    </row>
    <row r="1916" spans="4:4">
      <c r="D1916" s="127"/>
    </row>
    <row r="1917" spans="4:4">
      <c r="D1917" s="127"/>
    </row>
    <row r="1918" spans="4:4">
      <c r="D1918" s="127"/>
    </row>
    <row r="1919" spans="4:4">
      <c r="D1919" s="127"/>
    </row>
    <row r="1920" spans="4:4">
      <c r="D1920" s="127"/>
    </row>
    <row r="1921" spans="4:4">
      <c r="D1921" s="127"/>
    </row>
    <row r="1922" spans="4:4">
      <c r="D1922" s="127"/>
    </row>
    <row r="1923" spans="4:4">
      <c r="D1923" s="127"/>
    </row>
    <row r="1924" spans="4:4">
      <c r="D1924" s="127"/>
    </row>
    <row r="1925" spans="4:4">
      <c r="D1925" s="127"/>
    </row>
    <row r="1926" spans="4:4">
      <c r="D1926" s="127"/>
    </row>
    <row r="1927" spans="4:4">
      <c r="D1927" s="127"/>
    </row>
    <row r="1928" spans="4:4">
      <c r="D1928" s="127"/>
    </row>
    <row r="1929" spans="4:4">
      <c r="D1929" s="127"/>
    </row>
    <row r="1930" spans="4:4">
      <c r="D1930" s="127"/>
    </row>
    <row r="1931" spans="4:4">
      <c r="D1931" s="127"/>
    </row>
    <row r="1932" spans="4:4">
      <c r="D1932" s="127"/>
    </row>
    <row r="1933" spans="4:4">
      <c r="D1933" s="127"/>
    </row>
    <row r="1934" spans="4:4">
      <c r="D1934" s="127"/>
    </row>
    <row r="1935" spans="4:4">
      <c r="D1935" s="127"/>
    </row>
    <row r="1936" spans="4:4">
      <c r="D1936" s="127"/>
    </row>
    <row r="1937" spans="4:4">
      <c r="D1937" s="127"/>
    </row>
    <row r="1938" spans="4:4">
      <c r="D1938" s="127"/>
    </row>
    <row r="1939" spans="4:4">
      <c r="D1939" s="127"/>
    </row>
    <row r="1940" spans="4:4">
      <c r="D1940" s="127"/>
    </row>
    <row r="1941" spans="4:4">
      <c r="D1941" s="127"/>
    </row>
    <row r="1942" spans="4:4">
      <c r="D1942" s="127"/>
    </row>
    <row r="1943" spans="4:4">
      <c r="D1943" s="127"/>
    </row>
    <row r="1944" spans="4:4">
      <c r="D1944" s="127"/>
    </row>
    <row r="1945" spans="4:4">
      <c r="D1945" s="127"/>
    </row>
    <row r="1946" spans="4:4">
      <c r="D1946" s="127"/>
    </row>
    <row r="1947" spans="4:4">
      <c r="D1947" s="127"/>
    </row>
    <row r="1948" spans="4:4">
      <c r="D1948" s="127"/>
    </row>
    <row r="1949" spans="4:4">
      <c r="D1949" s="127"/>
    </row>
    <row r="1950" spans="4:4">
      <c r="D1950" s="127"/>
    </row>
    <row r="1951" spans="4:4">
      <c r="D1951" s="127"/>
    </row>
    <row r="1952" spans="4:4">
      <c r="D1952" s="127"/>
    </row>
    <row r="1953" spans="4:4">
      <c r="D1953" s="127"/>
    </row>
    <row r="1954" spans="4:4">
      <c r="D1954" s="127"/>
    </row>
    <row r="1955" spans="4:4">
      <c r="D1955" s="127"/>
    </row>
    <row r="1956" spans="4:4">
      <c r="D1956" s="127"/>
    </row>
    <row r="1957" spans="4:4">
      <c r="D1957" s="127"/>
    </row>
    <row r="1958" spans="4:4">
      <c r="D1958" s="127"/>
    </row>
    <row r="1959" spans="4:4">
      <c r="D1959" s="127"/>
    </row>
    <row r="1960" spans="4:4">
      <c r="D1960" s="127"/>
    </row>
    <row r="1961" spans="4:4">
      <c r="D1961" s="127"/>
    </row>
    <row r="1962" spans="4:4">
      <c r="D1962" s="127"/>
    </row>
    <row r="1963" spans="4:4">
      <c r="D1963" s="127"/>
    </row>
    <row r="1964" spans="4:4">
      <c r="D1964" s="127"/>
    </row>
    <row r="1965" spans="4:4">
      <c r="D1965" s="127"/>
    </row>
    <row r="1966" spans="4:4">
      <c r="D1966" s="127"/>
    </row>
    <row r="1967" spans="4:4">
      <c r="D1967" s="127"/>
    </row>
    <row r="1968" spans="4:4">
      <c r="D1968" s="127"/>
    </row>
    <row r="1969" spans="4:4">
      <c r="D1969" s="127"/>
    </row>
    <row r="1970" spans="4:4">
      <c r="D1970" s="127"/>
    </row>
    <row r="1971" spans="4:4">
      <c r="D1971" s="127"/>
    </row>
    <row r="1972" spans="4:4">
      <c r="D1972" s="127"/>
    </row>
    <row r="1973" spans="4:4">
      <c r="D1973" s="127"/>
    </row>
    <row r="1974" spans="4:4">
      <c r="D1974" s="127"/>
    </row>
    <row r="1975" spans="4:4">
      <c r="D1975" s="127"/>
    </row>
    <row r="1976" spans="4:4">
      <c r="D1976" s="127"/>
    </row>
    <row r="1977" spans="4:4">
      <c r="D1977" s="127"/>
    </row>
    <row r="1978" spans="4:4">
      <c r="D1978" s="127"/>
    </row>
    <row r="1979" spans="4:4">
      <c r="D1979" s="127"/>
    </row>
    <row r="1980" spans="4:4">
      <c r="D1980" s="127"/>
    </row>
    <row r="1981" spans="4:4">
      <c r="D1981" s="127"/>
    </row>
    <row r="1982" spans="4:4">
      <c r="D1982" s="127"/>
    </row>
    <row r="1983" spans="4:4">
      <c r="D1983" s="127"/>
    </row>
    <row r="1984" spans="4:4">
      <c r="D1984" s="127"/>
    </row>
    <row r="1985" spans="4:4">
      <c r="D1985" s="127"/>
    </row>
    <row r="1986" spans="4:4">
      <c r="D1986" s="127"/>
    </row>
    <row r="1987" spans="4:4">
      <c r="D1987" s="127"/>
    </row>
    <row r="1988" spans="4:4">
      <c r="D1988" s="127"/>
    </row>
    <row r="1989" spans="4:4">
      <c r="D1989" s="127"/>
    </row>
    <row r="1990" spans="4:4">
      <c r="D1990" s="127"/>
    </row>
    <row r="1991" spans="4:4">
      <c r="D1991" s="127"/>
    </row>
    <row r="1992" spans="4:4">
      <c r="D1992" s="127"/>
    </row>
    <row r="1993" spans="4:4">
      <c r="D1993" s="127"/>
    </row>
    <row r="1994" spans="4:4">
      <c r="D1994" s="127"/>
    </row>
    <row r="1995" spans="4:4">
      <c r="D1995" s="127"/>
    </row>
    <row r="1996" spans="4:4">
      <c r="D1996" s="127"/>
    </row>
    <row r="1997" spans="4:4">
      <c r="D1997" s="127"/>
    </row>
    <row r="1998" spans="4:4">
      <c r="D1998" s="127"/>
    </row>
    <row r="1999" spans="4:4">
      <c r="D1999" s="127"/>
    </row>
    <row r="2000" spans="4:4">
      <c r="D2000" s="127"/>
    </row>
    <row r="2001" spans="4:4">
      <c r="D2001" s="127"/>
    </row>
    <row r="2002" spans="4:4">
      <c r="D2002" s="127"/>
    </row>
    <row r="2003" spans="4:4">
      <c r="D2003" s="127"/>
    </row>
    <row r="2004" spans="4:4">
      <c r="D2004" s="127"/>
    </row>
    <row r="2005" spans="4:4">
      <c r="D2005" s="127"/>
    </row>
    <row r="2006" spans="4:4">
      <c r="D2006" s="127"/>
    </row>
    <row r="2007" spans="4:4">
      <c r="D2007" s="127"/>
    </row>
    <row r="2008" spans="4:4">
      <c r="D2008" s="127"/>
    </row>
    <row r="2009" spans="4:4">
      <c r="D2009" s="127"/>
    </row>
    <row r="2010" spans="4:4">
      <c r="D2010" s="127"/>
    </row>
    <row r="2011" spans="4:4">
      <c r="D2011" s="127"/>
    </row>
    <row r="2012" spans="4:4">
      <c r="D2012" s="127"/>
    </row>
    <row r="2013" spans="4:4">
      <c r="D2013" s="127"/>
    </row>
    <row r="2014" spans="4:4">
      <c r="D2014" s="127"/>
    </row>
    <row r="2015" spans="4:4">
      <c r="D2015" s="127"/>
    </row>
    <row r="2016" spans="4:4">
      <c r="D2016" s="127"/>
    </row>
    <row r="2017" spans="4:4">
      <c r="D2017" s="127"/>
    </row>
    <row r="2018" spans="4:4">
      <c r="D2018" s="127"/>
    </row>
    <row r="2019" spans="4:4">
      <c r="D2019" s="127"/>
    </row>
    <row r="2020" spans="4:4">
      <c r="D2020" s="127"/>
    </row>
    <row r="2021" spans="4:4">
      <c r="D2021" s="127"/>
    </row>
    <row r="2022" spans="4:4">
      <c r="D2022" s="127"/>
    </row>
    <row r="2023" spans="4:4">
      <c r="D2023" s="127"/>
    </row>
    <row r="2024" spans="4:4">
      <c r="D2024" s="127"/>
    </row>
    <row r="2025" spans="4:4">
      <c r="D2025" s="127"/>
    </row>
    <row r="2026" spans="4:4">
      <c r="D2026" s="127"/>
    </row>
    <row r="2027" spans="4:4">
      <c r="D2027" s="127"/>
    </row>
    <row r="2028" spans="4:4">
      <c r="D2028" s="127"/>
    </row>
    <row r="2029" spans="4:4">
      <c r="D2029" s="127"/>
    </row>
    <row r="2030" spans="4:4">
      <c r="D2030" s="127"/>
    </row>
    <row r="2031" spans="4:4">
      <c r="D2031" s="127"/>
    </row>
    <row r="2032" spans="4:4">
      <c r="D2032" s="127"/>
    </row>
    <row r="2033" spans="4:4">
      <c r="D2033" s="127"/>
    </row>
    <row r="2034" spans="4:4">
      <c r="D2034" s="127"/>
    </row>
    <row r="2035" spans="4:4">
      <c r="D2035" s="127"/>
    </row>
    <row r="2036" spans="4:4">
      <c r="D2036" s="127"/>
    </row>
    <row r="2037" spans="4:4">
      <c r="D2037" s="127"/>
    </row>
    <row r="2038" spans="4:4">
      <c r="D2038" s="127"/>
    </row>
    <row r="2039" spans="4:4">
      <c r="D2039" s="127"/>
    </row>
    <row r="2040" spans="4:4">
      <c r="D2040" s="127"/>
    </row>
    <row r="2041" spans="4:4">
      <c r="D2041" s="127"/>
    </row>
    <row r="2042" spans="4:4">
      <c r="D2042" s="127"/>
    </row>
    <row r="2043" spans="4:4">
      <c r="D2043" s="127"/>
    </row>
    <row r="2044" spans="4:4">
      <c r="D2044" s="127"/>
    </row>
    <row r="2045" spans="4:4">
      <c r="D2045" s="127"/>
    </row>
    <row r="2046" spans="4:4">
      <c r="D2046" s="127"/>
    </row>
    <row r="2047" spans="4:4">
      <c r="D2047" s="127"/>
    </row>
    <row r="2048" spans="4:4">
      <c r="D2048" s="127"/>
    </row>
    <row r="2049" spans="4:4">
      <c r="D2049" s="127"/>
    </row>
    <row r="2050" spans="4:4">
      <c r="D2050" s="127"/>
    </row>
    <row r="2051" spans="4:4">
      <c r="D2051" s="127"/>
    </row>
    <row r="2052" spans="4:4">
      <c r="D2052" s="127"/>
    </row>
    <row r="2053" spans="4:4">
      <c r="D2053" s="127"/>
    </row>
    <row r="2054" spans="4:4">
      <c r="D2054" s="127"/>
    </row>
    <row r="2055" spans="4:4">
      <c r="D2055" s="127"/>
    </row>
    <row r="2056" spans="4:4">
      <c r="D2056" s="127"/>
    </row>
    <row r="2057" spans="4:4">
      <c r="D2057" s="127"/>
    </row>
    <row r="2058" spans="4:4">
      <c r="D2058" s="127"/>
    </row>
    <row r="2059" spans="4:4">
      <c r="D2059" s="127"/>
    </row>
    <row r="2060" spans="4:4">
      <c r="D2060" s="127"/>
    </row>
    <row r="2061" spans="4:4">
      <c r="D2061" s="127"/>
    </row>
    <row r="2062" spans="4:4">
      <c r="D2062" s="127"/>
    </row>
    <row r="2063" spans="4:4">
      <c r="D2063" s="127"/>
    </row>
    <row r="2064" spans="4:4">
      <c r="D2064" s="127"/>
    </row>
    <row r="2065" spans="4:4">
      <c r="D2065" s="127"/>
    </row>
    <row r="2066" spans="4:4">
      <c r="D2066" s="127"/>
    </row>
    <row r="2067" spans="4:4">
      <c r="D2067" s="127"/>
    </row>
    <row r="2068" spans="4:4">
      <c r="D2068" s="127"/>
    </row>
    <row r="2069" spans="4:4">
      <c r="D2069" s="127"/>
    </row>
    <row r="2070" spans="4:4">
      <c r="D2070" s="127"/>
    </row>
    <row r="2071" spans="4:4">
      <c r="D2071" s="127"/>
    </row>
    <row r="2072" spans="4:4">
      <c r="D2072" s="127"/>
    </row>
    <row r="2073" spans="4:4">
      <c r="D2073" s="127"/>
    </row>
    <row r="2074" spans="4:4">
      <c r="D2074" s="127"/>
    </row>
    <row r="2075" spans="4:4">
      <c r="D2075" s="127"/>
    </row>
    <row r="2076" spans="4:4">
      <c r="D2076" s="127"/>
    </row>
    <row r="2077" spans="4:4">
      <c r="D2077" s="127"/>
    </row>
    <row r="2078" spans="4:4">
      <c r="D2078" s="127"/>
    </row>
    <row r="2079" spans="4:4">
      <c r="D2079" s="127"/>
    </row>
    <row r="2080" spans="4:4">
      <c r="D2080" s="127"/>
    </row>
    <row r="2081" spans="4:4">
      <c r="D2081" s="127"/>
    </row>
    <row r="2082" spans="4:4">
      <c r="D2082" s="127"/>
    </row>
    <row r="2083" spans="4:4">
      <c r="D2083" s="127"/>
    </row>
    <row r="2084" spans="4:4">
      <c r="D2084" s="127"/>
    </row>
    <row r="2085" spans="4:4">
      <c r="D2085" s="127"/>
    </row>
    <row r="2086" spans="4:4">
      <c r="D2086" s="127"/>
    </row>
    <row r="2087" spans="4:4">
      <c r="D2087" s="127"/>
    </row>
    <row r="2088" spans="4:4">
      <c r="D2088" s="127"/>
    </row>
    <row r="2089" spans="4:4">
      <c r="D2089" s="127"/>
    </row>
    <row r="2090" spans="4:4">
      <c r="D2090" s="127"/>
    </row>
    <row r="2091" spans="4:4">
      <c r="D2091" s="127"/>
    </row>
    <row r="2092" spans="4:4">
      <c r="D2092" s="127"/>
    </row>
    <row r="2093" spans="4:4">
      <c r="D2093" s="127"/>
    </row>
    <row r="2094" spans="4:4">
      <c r="D2094" s="127"/>
    </row>
    <row r="2095" spans="4:4">
      <c r="D2095" s="127"/>
    </row>
    <row r="2096" spans="4:4">
      <c r="D2096" s="127"/>
    </row>
    <row r="2097" spans="4:4">
      <c r="D2097" s="127"/>
    </row>
    <row r="2098" spans="4:4">
      <c r="D2098" s="127"/>
    </row>
    <row r="2099" spans="4:4">
      <c r="D2099" s="127"/>
    </row>
    <row r="2100" spans="4:4">
      <c r="D2100" s="127"/>
    </row>
    <row r="2101" spans="4:4">
      <c r="D2101" s="127"/>
    </row>
    <row r="2102" spans="4:4">
      <c r="D2102" s="127"/>
    </row>
    <row r="2103" spans="4:4">
      <c r="D2103" s="127"/>
    </row>
    <row r="2104" spans="4:4">
      <c r="D2104" s="127"/>
    </row>
    <row r="2105" spans="4:4">
      <c r="D2105" s="127"/>
    </row>
    <row r="2106" spans="4:4">
      <c r="D2106" s="127"/>
    </row>
    <row r="2107" spans="4:4">
      <c r="D2107" s="127"/>
    </row>
    <row r="2108" spans="4:4">
      <c r="D2108" s="127"/>
    </row>
    <row r="2109" spans="4:4">
      <c r="D2109" s="127"/>
    </row>
    <row r="2110" spans="4:4">
      <c r="D2110" s="127"/>
    </row>
    <row r="2111" spans="4:4">
      <c r="D2111" s="127"/>
    </row>
    <row r="2112" spans="4:4">
      <c r="D2112" s="127"/>
    </row>
    <row r="2113" spans="4:4">
      <c r="D2113" s="127"/>
    </row>
    <row r="2114" spans="4:4">
      <c r="D2114" s="127"/>
    </row>
    <row r="2115" spans="4:4">
      <c r="D2115" s="127"/>
    </row>
    <row r="2116" spans="4:4">
      <c r="D2116" s="127"/>
    </row>
    <row r="2117" spans="4:4">
      <c r="D2117" s="127"/>
    </row>
    <row r="2118" spans="4:4">
      <c r="D2118" s="127"/>
    </row>
    <row r="2119" spans="4:4">
      <c r="D2119" s="127"/>
    </row>
    <row r="2120" spans="4:4">
      <c r="D2120" s="127"/>
    </row>
    <row r="2121" spans="4:4">
      <c r="D2121" s="127"/>
    </row>
    <row r="2122" spans="4:4">
      <c r="D2122" s="127"/>
    </row>
    <row r="2123" spans="4:4">
      <c r="D2123" s="127"/>
    </row>
    <row r="2124" spans="4:4">
      <c r="D2124" s="127"/>
    </row>
    <row r="2125" spans="4:4">
      <c r="D2125" s="127"/>
    </row>
    <row r="2126" spans="4:4">
      <c r="D2126" s="127"/>
    </row>
    <row r="2127" spans="4:4">
      <c r="D2127" s="127"/>
    </row>
    <row r="2128" spans="4:4">
      <c r="D2128" s="127"/>
    </row>
    <row r="2129" spans="4:4">
      <c r="D2129" s="127"/>
    </row>
    <row r="2130" spans="4:4">
      <c r="D2130" s="127"/>
    </row>
    <row r="2131" spans="4:4">
      <c r="D2131" s="127"/>
    </row>
    <row r="2132" spans="4:4">
      <c r="D2132" s="127"/>
    </row>
    <row r="2133" spans="4:4">
      <c r="D2133" s="127"/>
    </row>
    <row r="2134" spans="4:4">
      <c r="D2134" s="127"/>
    </row>
    <row r="2135" spans="4:4">
      <c r="D2135" s="127"/>
    </row>
    <row r="2136" spans="4:4">
      <c r="D2136" s="127"/>
    </row>
    <row r="2137" spans="4:4">
      <c r="D2137" s="127"/>
    </row>
    <row r="2138" spans="4:4">
      <c r="D2138" s="127"/>
    </row>
    <row r="2139" spans="4:4">
      <c r="D2139" s="127"/>
    </row>
    <row r="2140" spans="4:4">
      <c r="D2140" s="127"/>
    </row>
    <row r="2141" spans="4:4">
      <c r="D2141" s="127"/>
    </row>
    <row r="2142" spans="4:4">
      <c r="D2142" s="127"/>
    </row>
    <row r="2143" spans="4:4">
      <c r="D2143" s="127"/>
    </row>
    <row r="2144" spans="4:4">
      <c r="D2144" s="127"/>
    </row>
    <row r="2145" spans="4:4">
      <c r="D2145" s="127"/>
    </row>
    <row r="2146" spans="4:4">
      <c r="D2146" s="127"/>
    </row>
    <row r="2147" spans="4:4">
      <c r="D2147" s="127"/>
    </row>
    <row r="2148" spans="4:4">
      <c r="D2148" s="127"/>
    </row>
    <row r="2149" spans="4:4">
      <c r="D2149" s="127"/>
    </row>
    <row r="2150" spans="4:4">
      <c r="D2150" s="127"/>
    </row>
    <row r="2151" spans="4:4">
      <c r="D2151" s="127"/>
    </row>
    <row r="2152" spans="4:4">
      <c r="D2152" s="127"/>
    </row>
    <row r="2153" spans="4:4">
      <c r="D2153" s="127"/>
    </row>
    <row r="2154" spans="4:4">
      <c r="D2154" s="127"/>
    </row>
    <row r="2155" spans="4:4">
      <c r="D2155" s="127"/>
    </row>
    <row r="2156" spans="4:4">
      <c r="D2156" s="127"/>
    </row>
    <row r="2157" spans="4:4">
      <c r="D2157" s="127"/>
    </row>
    <row r="2158" spans="4:4">
      <c r="D2158" s="127"/>
    </row>
    <row r="2159" spans="4:4">
      <c r="D2159" s="127"/>
    </row>
    <row r="2160" spans="4:4">
      <c r="D2160" s="127"/>
    </row>
    <row r="2161" spans="4:4">
      <c r="D2161" s="127"/>
    </row>
    <row r="2162" spans="4:4">
      <c r="D2162" s="127"/>
    </row>
    <row r="2163" spans="4:4">
      <c r="D2163" s="127"/>
    </row>
    <row r="2164" spans="4:4">
      <c r="D2164" s="127"/>
    </row>
    <row r="2165" spans="4:4">
      <c r="D2165" s="127"/>
    </row>
    <row r="2166" spans="4:4">
      <c r="D2166" s="127"/>
    </row>
    <row r="2167" spans="4:4">
      <c r="D2167" s="127"/>
    </row>
    <row r="2168" spans="4:4">
      <c r="D2168" s="127"/>
    </row>
    <row r="2169" spans="4:4">
      <c r="D2169" s="127"/>
    </row>
    <row r="2170" spans="4:4">
      <c r="D2170" s="127"/>
    </row>
    <row r="2171" spans="4:4">
      <c r="D2171" s="127"/>
    </row>
    <row r="2172" spans="4:4">
      <c r="D2172" s="127"/>
    </row>
    <row r="2173" spans="4:4">
      <c r="D2173" s="127"/>
    </row>
    <row r="2174" spans="4:4">
      <c r="D2174" s="127"/>
    </row>
    <row r="2175" spans="4:4">
      <c r="D2175" s="127"/>
    </row>
    <row r="2176" spans="4:4">
      <c r="D2176" s="127"/>
    </row>
    <row r="2177" spans="4:4">
      <c r="D2177" s="127"/>
    </row>
    <row r="2178" spans="4:4">
      <c r="D2178" s="127"/>
    </row>
    <row r="2179" spans="4:4">
      <c r="D2179" s="127"/>
    </row>
    <row r="2180" spans="4:4">
      <c r="D2180" s="127"/>
    </row>
    <row r="2181" spans="4:4">
      <c r="D2181" s="127"/>
    </row>
    <row r="2182" spans="4:4">
      <c r="D2182" s="127"/>
    </row>
    <row r="2183" spans="4:4">
      <c r="D2183" s="127"/>
    </row>
    <row r="2184" spans="4:4">
      <c r="D2184" s="127"/>
    </row>
    <row r="2185" spans="4:4">
      <c r="D2185" s="127"/>
    </row>
    <row r="2186" spans="4:4">
      <c r="D2186" s="127"/>
    </row>
    <row r="2187" spans="4:4">
      <c r="D2187" s="127"/>
    </row>
    <row r="2188" spans="4:4">
      <c r="D2188" s="127"/>
    </row>
    <row r="2189" spans="4:4">
      <c r="D2189" s="127"/>
    </row>
    <row r="2190" spans="4:4">
      <c r="D2190" s="127"/>
    </row>
    <row r="2191" spans="4:4">
      <c r="D2191" s="127"/>
    </row>
    <row r="2192" spans="4:4">
      <c r="D2192" s="127"/>
    </row>
    <row r="2193" spans="4:4">
      <c r="D2193" s="127"/>
    </row>
    <row r="2194" spans="4:4">
      <c r="D2194" s="127"/>
    </row>
    <row r="2195" spans="4:4">
      <c r="D2195" s="127"/>
    </row>
    <row r="2196" spans="4:4">
      <c r="D2196" s="127"/>
    </row>
    <row r="2197" spans="4:4">
      <c r="D2197" s="127"/>
    </row>
    <row r="2198" spans="4:4">
      <c r="D2198" s="127"/>
    </row>
    <row r="2199" spans="4:4">
      <c r="D2199" s="127"/>
    </row>
    <row r="2200" spans="4:4">
      <c r="D2200" s="127"/>
    </row>
    <row r="2201" spans="4:4">
      <c r="D2201" s="127"/>
    </row>
    <row r="2202" spans="4:4">
      <c r="D2202" s="127"/>
    </row>
    <row r="2203" spans="4:4">
      <c r="D2203" s="127"/>
    </row>
    <row r="2204" spans="4:4">
      <c r="D2204" s="127"/>
    </row>
    <row r="2205" spans="4:4">
      <c r="D2205" s="127"/>
    </row>
    <row r="2206" spans="4:4">
      <c r="D2206" s="127"/>
    </row>
    <row r="2207" spans="4:4">
      <c r="D2207" s="127"/>
    </row>
    <row r="2208" spans="4:4">
      <c r="D2208" s="127"/>
    </row>
    <row r="2209" spans="4:4">
      <c r="D2209" s="127"/>
    </row>
    <row r="2210" spans="4:4">
      <c r="D2210" s="127"/>
    </row>
    <row r="2211" spans="4:4">
      <c r="D2211" s="127"/>
    </row>
    <row r="2212" spans="4:4">
      <c r="D2212" s="127"/>
    </row>
    <row r="2213" spans="4:4">
      <c r="D2213" s="127"/>
    </row>
    <row r="2214" spans="4:4">
      <c r="D2214" s="127"/>
    </row>
    <row r="2215" spans="4:4">
      <c r="D2215" s="127"/>
    </row>
    <row r="2216" spans="4:4">
      <c r="D2216" s="127"/>
    </row>
    <row r="2217" spans="4:4">
      <c r="D2217" s="127"/>
    </row>
    <row r="2218" spans="4:4">
      <c r="D2218" s="127"/>
    </row>
    <row r="2219" spans="4:4">
      <c r="D2219" s="127"/>
    </row>
    <row r="2220" spans="4:4">
      <c r="D2220" s="127"/>
    </row>
    <row r="2221" spans="4:4">
      <c r="D2221" s="127"/>
    </row>
    <row r="2222" spans="4:4">
      <c r="D2222" s="127"/>
    </row>
    <row r="2223" spans="4:4">
      <c r="D2223" s="127"/>
    </row>
    <row r="2224" spans="4:4">
      <c r="D2224" s="127"/>
    </row>
    <row r="2225" spans="4:4">
      <c r="D2225" s="127"/>
    </row>
    <row r="2226" spans="4:4">
      <c r="D2226" s="127"/>
    </row>
    <row r="2227" spans="4:4">
      <c r="D2227" s="127"/>
    </row>
    <row r="2228" spans="4:4">
      <c r="D2228" s="127"/>
    </row>
    <row r="2229" spans="4:4">
      <c r="D2229" s="127"/>
    </row>
    <row r="2230" spans="4:4">
      <c r="D2230" s="127"/>
    </row>
    <row r="2231" spans="4:4">
      <c r="D2231" s="127"/>
    </row>
    <row r="2232" spans="4:4">
      <c r="D2232" s="127"/>
    </row>
    <row r="2233" spans="4:4">
      <c r="D2233" s="127"/>
    </row>
    <row r="2234" spans="4:4">
      <c r="D2234" s="127"/>
    </row>
    <row r="2235" spans="4:4">
      <c r="D2235" s="127"/>
    </row>
    <row r="2236" spans="4:4">
      <c r="D2236" s="127"/>
    </row>
    <row r="2237" spans="4:4">
      <c r="D2237" s="127"/>
    </row>
    <row r="2238" spans="4:4">
      <c r="D2238" s="127"/>
    </row>
    <row r="2239" spans="4:4">
      <c r="D2239" s="127"/>
    </row>
    <row r="2240" spans="4:4">
      <c r="D2240" s="127"/>
    </row>
    <row r="2241" spans="4:4">
      <c r="D2241" s="127"/>
    </row>
    <row r="2242" spans="4:4">
      <c r="D2242" s="127"/>
    </row>
    <row r="2243" spans="4:4">
      <c r="D2243" s="127"/>
    </row>
    <row r="2244" spans="4:4">
      <c r="D2244" s="127"/>
    </row>
    <row r="2245" spans="4:4">
      <c r="D2245" s="127"/>
    </row>
    <row r="2246" spans="4:4">
      <c r="D2246" s="127"/>
    </row>
    <row r="2247" spans="4:4">
      <c r="D2247" s="127"/>
    </row>
    <row r="2248" spans="4:4">
      <c r="D2248" s="127"/>
    </row>
    <row r="2249" spans="4:4">
      <c r="D2249" s="127"/>
    </row>
    <row r="2250" spans="4:4">
      <c r="D2250" s="127"/>
    </row>
    <row r="2251" spans="4:4">
      <c r="D2251" s="127"/>
    </row>
    <row r="2252" spans="4:4">
      <c r="D2252" s="127"/>
    </row>
    <row r="2253" spans="4:4">
      <c r="D2253" s="127"/>
    </row>
    <row r="2254" spans="4:4">
      <c r="D2254" s="127"/>
    </row>
    <row r="2255" spans="4:4">
      <c r="D2255" s="127"/>
    </row>
    <row r="2256" spans="4:4">
      <c r="D2256" s="127"/>
    </row>
    <row r="2257" spans="4:4">
      <c r="D2257" s="127"/>
    </row>
    <row r="2258" spans="4:4">
      <c r="D2258" s="127"/>
    </row>
    <row r="2259" spans="4:4">
      <c r="D2259" s="127"/>
    </row>
    <row r="2260" spans="4:4">
      <c r="D2260" s="127"/>
    </row>
    <row r="2261" spans="4:4">
      <c r="D2261" s="127"/>
    </row>
    <row r="2262" spans="4:4">
      <c r="D2262" s="127"/>
    </row>
    <row r="2263" spans="4:4">
      <c r="D2263" s="127"/>
    </row>
    <row r="2264" spans="4:4">
      <c r="D2264" s="127"/>
    </row>
    <row r="2265" spans="4:4">
      <c r="D2265" s="127"/>
    </row>
    <row r="2266" spans="4:4">
      <c r="D2266" s="127"/>
    </row>
    <row r="2267" spans="4:4">
      <c r="D2267" s="127"/>
    </row>
    <row r="2268" spans="4:4">
      <c r="D2268" s="127"/>
    </row>
    <row r="2269" spans="4:4">
      <c r="D2269" s="127"/>
    </row>
    <row r="2270" spans="4:4">
      <c r="D2270" s="127"/>
    </row>
    <row r="2271" spans="4:4">
      <c r="D2271" s="127"/>
    </row>
    <row r="2272" spans="4:4">
      <c r="D2272" s="127"/>
    </row>
    <row r="2273" spans="4:4">
      <c r="D2273" s="127"/>
    </row>
    <row r="2274" spans="4:4">
      <c r="D2274" s="127"/>
    </row>
    <row r="2275" spans="4:4">
      <c r="D2275" s="127"/>
    </row>
    <row r="2276" spans="4:4">
      <c r="D2276" s="127"/>
    </row>
    <row r="2277" spans="4:4">
      <c r="D2277" s="127"/>
    </row>
    <row r="2278" spans="4:4">
      <c r="D2278" s="127"/>
    </row>
    <row r="2279" spans="4:4">
      <c r="D2279" s="127"/>
    </row>
    <row r="2280" spans="4:4">
      <c r="D2280" s="127"/>
    </row>
    <row r="2281" spans="4:4">
      <c r="D2281" s="127"/>
    </row>
    <row r="2282" spans="4:4">
      <c r="D2282" s="127"/>
    </row>
    <row r="2283" spans="4:4">
      <c r="D2283" s="127"/>
    </row>
    <row r="2284" spans="4:4">
      <c r="D2284" s="127"/>
    </row>
    <row r="2285" spans="4:4">
      <c r="D2285" s="127"/>
    </row>
    <row r="2286" spans="4:4">
      <c r="D2286" s="127"/>
    </row>
    <row r="2287" spans="4:4">
      <c r="D2287" s="127"/>
    </row>
    <row r="2288" spans="4:4">
      <c r="D2288" s="127"/>
    </row>
    <row r="2289" spans="4:4">
      <c r="D2289" s="127"/>
    </row>
    <row r="2290" spans="4:4">
      <c r="D2290" s="127"/>
    </row>
    <row r="2291" spans="4:4">
      <c r="D2291" s="127"/>
    </row>
    <row r="2292" spans="4:4">
      <c r="D2292" s="127"/>
    </row>
    <row r="2293" spans="4:4">
      <c r="D2293" s="127"/>
    </row>
    <row r="2294" spans="4:4">
      <c r="D2294" s="127"/>
    </row>
    <row r="2295" spans="4:4">
      <c r="D2295" s="127"/>
    </row>
    <row r="2296" spans="4:4">
      <c r="D2296" s="127"/>
    </row>
    <row r="2297" spans="4:4">
      <c r="D2297" s="127"/>
    </row>
    <row r="2298" spans="4:4">
      <c r="D2298" s="127"/>
    </row>
    <row r="2299" spans="4:4">
      <c r="D2299" s="127"/>
    </row>
    <row r="2300" spans="4:4">
      <c r="D2300" s="127"/>
    </row>
    <row r="2301" spans="4:4">
      <c r="D2301" s="127"/>
    </row>
    <row r="2302" spans="4:4">
      <c r="D2302" s="127"/>
    </row>
    <row r="2303" spans="4:4">
      <c r="D2303" s="127"/>
    </row>
    <row r="2304" spans="4:4">
      <c r="D2304" s="127"/>
    </row>
    <row r="2305" spans="4:4">
      <c r="D2305" s="127"/>
    </row>
    <row r="2306" spans="4:4">
      <c r="D2306" s="127"/>
    </row>
    <row r="2307" spans="4:4">
      <c r="D2307" s="127"/>
    </row>
    <row r="2308" spans="4:4">
      <c r="D2308" s="127"/>
    </row>
    <row r="2309" spans="4:4">
      <c r="D2309" s="127"/>
    </row>
    <row r="2310" spans="4:4">
      <c r="D2310" s="127"/>
    </row>
    <row r="2311" spans="4:4">
      <c r="D2311" s="127"/>
    </row>
    <row r="2312" spans="4:4">
      <c r="D2312" s="127"/>
    </row>
    <row r="2313" spans="4:4">
      <c r="D2313" s="127"/>
    </row>
    <row r="2314" spans="4:4">
      <c r="D2314" s="127"/>
    </row>
    <row r="2315" spans="4:4">
      <c r="D2315" s="127"/>
    </row>
    <row r="2316" spans="4:4">
      <c r="D2316" s="127"/>
    </row>
    <row r="2317" spans="4:4">
      <c r="D2317" s="127"/>
    </row>
    <row r="2318" spans="4:4">
      <c r="D2318" s="127"/>
    </row>
    <row r="2319" spans="4:4">
      <c r="D2319" s="127"/>
    </row>
    <row r="2320" spans="4:4">
      <c r="D2320" s="127"/>
    </row>
    <row r="2321" spans="4:4">
      <c r="D2321" s="127"/>
    </row>
    <row r="2322" spans="4:4">
      <c r="D2322" s="127"/>
    </row>
    <row r="2323" spans="4:4">
      <c r="D2323" s="127"/>
    </row>
    <row r="2324" spans="4:4">
      <c r="D2324" s="127"/>
    </row>
    <row r="2325" spans="4:4">
      <c r="D2325" s="127"/>
    </row>
    <row r="2326" spans="4:4">
      <c r="D2326" s="127"/>
    </row>
    <row r="2327" spans="4:4">
      <c r="D2327" s="127"/>
    </row>
    <row r="2328" spans="4:4">
      <c r="D2328" s="127"/>
    </row>
    <row r="2329" spans="4:4">
      <c r="D2329" s="127"/>
    </row>
    <row r="2330" spans="4:4">
      <c r="D2330" s="127"/>
    </row>
    <row r="2331" spans="4:4">
      <c r="D2331" s="127"/>
    </row>
    <row r="2332" spans="4:4">
      <c r="D2332" s="127"/>
    </row>
    <row r="2333" spans="4:4">
      <c r="D2333" s="127"/>
    </row>
    <row r="2334" spans="4:4">
      <c r="D2334" s="127"/>
    </row>
    <row r="2335" spans="4:4">
      <c r="D2335" s="127"/>
    </row>
    <row r="2336" spans="4:4">
      <c r="D2336" s="127"/>
    </row>
    <row r="2337" spans="4:4">
      <c r="D2337" s="127"/>
    </row>
    <row r="2338" spans="4:4">
      <c r="D2338" s="127"/>
    </row>
    <row r="2339" spans="4:4">
      <c r="D2339" s="127"/>
    </row>
    <row r="2340" spans="4:4">
      <c r="D2340" s="127"/>
    </row>
    <row r="2341" spans="4:4">
      <c r="D2341" s="127"/>
    </row>
    <row r="2342" spans="4:4">
      <c r="D2342" s="127"/>
    </row>
    <row r="2343" spans="4:4">
      <c r="D2343" s="127"/>
    </row>
    <row r="2344" spans="4:4">
      <c r="D2344" s="127"/>
    </row>
    <row r="2345" spans="4:4">
      <c r="D2345" s="127"/>
    </row>
    <row r="2346" spans="4:4">
      <c r="D2346" s="127"/>
    </row>
    <row r="2347" spans="4:4">
      <c r="D2347" s="127"/>
    </row>
    <row r="2348" spans="4:4">
      <c r="D2348" s="127"/>
    </row>
    <row r="2349" spans="4:4">
      <c r="D2349" s="127"/>
    </row>
    <row r="2350" spans="4:4">
      <c r="D2350" s="127"/>
    </row>
    <row r="2351" spans="4:4">
      <c r="D2351" s="127"/>
    </row>
    <row r="2352" spans="4:4">
      <c r="D2352" s="127"/>
    </row>
    <row r="2353" spans="4:4">
      <c r="D2353" s="127"/>
    </row>
    <row r="2354" spans="4:4">
      <c r="D2354" s="127"/>
    </row>
    <row r="2355" spans="4:4">
      <c r="D2355" s="127"/>
    </row>
    <row r="2356" spans="4:4">
      <c r="D2356" s="127"/>
    </row>
    <row r="2357" spans="4:4">
      <c r="D2357" s="127"/>
    </row>
    <row r="2358" spans="4:4">
      <c r="D2358" s="127"/>
    </row>
    <row r="2359" spans="4:4">
      <c r="D2359" s="127"/>
    </row>
    <row r="2360" spans="4:4">
      <c r="D2360" s="127"/>
    </row>
    <row r="2361" spans="4:4">
      <c r="D2361" s="127"/>
    </row>
    <row r="2362" spans="4:4">
      <c r="D2362" s="127"/>
    </row>
    <row r="2363" spans="4:4">
      <c r="D2363" s="127"/>
    </row>
    <row r="2364" spans="4:4">
      <c r="D2364" s="127"/>
    </row>
    <row r="2365" spans="4:4">
      <c r="D2365" s="127"/>
    </row>
    <row r="2366" spans="4:4">
      <c r="D2366" s="127"/>
    </row>
    <row r="2367" spans="4:4">
      <c r="D2367" s="127"/>
    </row>
    <row r="2368" spans="4:4">
      <c r="D2368" s="127"/>
    </row>
    <row r="2369" spans="4:4">
      <c r="D2369" s="127"/>
    </row>
    <row r="2370" spans="4:4">
      <c r="D2370" s="127"/>
    </row>
    <row r="2371" spans="4:4">
      <c r="D2371" s="127"/>
    </row>
    <row r="2372" spans="4:4">
      <c r="D2372" s="127"/>
    </row>
    <row r="2373" spans="4:4">
      <c r="D2373" s="127"/>
    </row>
    <row r="2374" spans="4:4">
      <c r="D2374" s="127"/>
    </row>
    <row r="2375" spans="4:4">
      <c r="D2375" s="127"/>
    </row>
    <row r="2376" spans="4:4">
      <c r="D2376" s="127"/>
    </row>
    <row r="2377" spans="4:4">
      <c r="D2377" s="127"/>
    </row>
    <row r="2378" spans="4:4">
      <c r="D2378" s="127"/>
    </row>
    <row r="2379" spans="4:4">
      <c r="D2379" s="127"/>
    </row>
    <row r="2380" spans="4:4">
      <c r="D2380" s="127"/>
    </row>
    <row r="2381" spans="4:4">
      <c r="D2381" s="127"/>
    </row>
    <row r="2382" spans="4:4">
      <c r="D2382" s="127"/>
    </row>
    <row r="2383" spans="4:4">
      <c r="D2383" s="127"/>
    </row>
    <row r="2384" spans="4:4">
      <c r="D2384" s="127"/>
    </row>
    <row r="2385" spans="4:4">
      <c r="D2385" s="127"/>
    </row>
    <row r="2386" spans="4:4">
      <c r="D2386" s="127"/>
    </row>
    <row r="2387" spans="4:4">
      <c r="D2387" s="127"/>
    </row>
    <row r="2388" spans="4:4">
      <c r="D2388" s="127"/>
    </row>
    <row r="2389" spans="4:4">
      <c r="D2389" s="127"/>
    </row>
    <row r="2390" spans="4:4">
      <c r="D2390" s="127"/>
    </row>
    <row r="2391" spans="4:4">
      <c r="D2391" s="127"/>
    </row>
    <row r="2392" spans="4:4">
      <c r="D2392" s="127"/>
    </row>
    <row r="2393" spans="4:4">
      <c r="D2393" s="127"/>
    </row>
    <row r="2394" spans="4:4">
      <c r="D2394" s="127"/>
    </row>
    <row r="2395" spans="4:4">
      <c r="D2395" s="127"/>
    </row>
    <row r="2396" spans="4:4">
      <c r="D2396" s="127"/>
    </row>
    <row r="2397" spans="4:4">
      <c r="D2397" s="127"/>
    </row>
    <row r="2398" spans="4:4">
      <c r="D2398" s="127"/>
    </row>
    <row r="2399" spans="4:4">
      <c r="D2399" s="127"/>
    </row>
    <row r="2400" spans="4:4">
      <c r="D2400" s="127"/>
    </row>
    <row r="2401" spans="4:4">
      <c r="D2401" s="127"/>
    </row>
    <row r="2402" spans="4:4">
      <c r="D2402" s="127"/>
    </row>
    <row r="2403" spans="4:4">
      <c r="D2403" s="127"/>
    </row>
    <row r="2404" spans="4:4">
      <c r="D2404" s="127"/>
    </row>
    <row r="2405" spans="4:4">
      <c r="D2405" s="127"/>
    </row>
    <row r="2406" spans="4:4">
      <c r="D2406" s="127"/>
    </row>
    <row r="2407" spans="4:4">
      <c r="D2407" s="127"/>
    </row>
    <row r="2408" spans="4:4">
      <c r="D2408" s="127"/>
    </row>
    <row r="2409" spans="4:4">
      <c r="D2409" s="127"/>
    </row>
    <row r="2410" spans="4:4">
      <c r="D2410" s="127"/>
    </row>
    <row r="2411" spans="4:4">
      <c r="D2411" s="127"/>
    </row>
    <row r="2412" spans="4:4">
      <c r="D2412" s="127"/>
    </row>
    <row r="2413" spans="4:4">
      <c r="D2413" s="127"/>
    </row>
    <row r="2414" spans="4:4">
      <c r="D2414" s="127"/>
    </row>
    <row r="2415" spans="4:4">
      <c r="D2415" s="127"/>
    </row>
    <row r="2416" spans="4:4">
      <c r="D2416" s="127"/>
    </row>
    <row r="2417" spans="4:4">
      <c r="D2417" s="127"/>
    </row>
    <row r="2418" spans="4:4">
      <c r="D2418" s="127"/>
    </row>
    <row r="2419" spans="4:4">
      <c r="D2419" s="127"/>
    </row>
    <row r="2420" spans="4:4">
      <c r="D2420" s="127"/>
    </row>
    <row r="2421" spans="4:4">
      <c r="D2421" s="127"/>
    </row>
    <row r="2422" spans="4:4">
      <c r="D2422" s="127"/>
    </row>
    <row r="2423" spans="4:4">
      <c r="D2423" s="127"/>
    </row>
    <row r="2424" spans="4:4">
      <c r="D2424" s="127"/>
    </row>
    <row r="2425" spans="4:4">
      <c r="D2425" s="127"/>
    </row>
    <row r="2426" spans="4:4">
      <c r="D2426" s="127"/>
    </row>
    <row r="2427" spans="4:4">
      <c r="D2427" s="127"/>
    </row>
    <row r="2428" spans="4:4">
      <c r="D2428" s="127"/>
    </row>
    <row r="2429" spans="4:4">
      <c r="D2429" s="127"/>
    </row>
    <row r="2430" spans="4:4">
      <c r="D2430" s="127"/>
    </row>
    <row r="2431" spans="4:4">
      <c r="D2431" s="127"/>
    </row>
    <row r="2432" spans="4:4">
      <c r="D2432" s="127"/>
    </row>
    <row r="2433" spans="4:4">
      <c r="D2433" s="127"/>
    </row>
    <row r="2434" spans="4:4">
      <c r="D2434" s="127"/>
    </row>
    <row r="2435" spans="4:4">
      <c r="D2435" s="127"/>
    </row>
    <row r="2436" spans="4:4">
      <c r="D2436" s="127"/>
    </row>
    <row r="2437" spans="4:4">
      <c r="D2437" s="127"/>
    </row>
    <row r="2438" spans="4:4">
      <c r="D2438" s="127"/>
    </row>
    <row r="2439" spans="4:4">
      <c r="D2439" s="127"/>
    </row>
    <row r="2440" spans="4:4">
      <c r="D2440" s="127"/>
    </row>
    <row r="2441" spans="4:4">
      <c r="D2441" s="127"/>
    </row>
    <row r="2442" spans="4:4">
      <c r="D2442" s="127"/>
    </row>
    <row r="2443" spans="4:4">
      <c r="D2443" s="127"/>
    </row>
    <row r="2444" spans="4:4">
      <c r="D2444" s="127"/>
    </row>
    <row r="2445" spans="4:4">
      <c r="D2445" s="127"/>
    </row>
    <row r="2446" spans="4:4">
      <c r="D2446" s="127"/>
    </row>
    <row r="2447" spans="4:4">
      <c r="D2447" s="127"/>
    </row>
    <row r="2448" spans="4:4">
      <c r="D2448" s="127"/>
    </row>
    <row r="2449" spans="4:4">
      <c r="D2449" s="127"/>
    </row>
    <row r="2450" spans="4:4">
      <c r="D2450" s="127"/>
    </row>
    <row r="2451" spans="4:4">
      <c r="D2451" s="127"/>
    </row>
    <row r="2452" spans="4:4">
      <c r="D2452" s="127"/>
    </row>
    <row r="2453" spans="4:4">
      <c r="D2453" s="127"/>
    </row>
    <row r="2454" spans="4:4">
      <c r="D2454" s="127"/>
    </row>
    <row r="2455" spans="4:4">
      <c r="D2455" s="127"/>
    </row>
    <row r="2456" spans="4:4">
      <c r="D2456" s="127"/>
    </row>
    <row r="2457" spans="4:4">
      <c r="D2457" s="127"/>
    </row>
    <row r="2458" spans="4:4">
      <c r="D2458" s="127"/>
    </row>
    <row r="2459" spans="4:4">
      <c r="D2459" s="127"/>
    </row>
    <row r="2460" spans="4:4">
      <c r="D2460" s="127"/>
    </row>
    <row r="2461" spans="4:4">
      <c r="D2461" s="127"/>
    </row>
    <row r="2462" spans="4:4">
      <c r="D2462" s="127"/>
    </row>
    <row r="2463" spans="4:4">
      <c r="D2463" s="127"/>
    </row>
    <row r="2464" spans="4:4">
      <c r="D2464" s="127"/>
    </row>
    <row r="2465" spans="4:4">
      <c r="D2465" s="127"/>
    </row>
    <row r="2466" spans="4:4">
      <c r="D2466" s="127"/>
    </row>
    <row r="2467" spans="4:4">
      <c r="D2467" s="127"/>
    </row>
    <row r="2468" spans="4:4">
      <c r="D2468" s="127"/>
    </row>
    <row r="2469" spans="4:4">
      <c r="D2469" s="127"/>
    </row>
    <row r="2470" spans="4:4">
      <c r="D2470" s="127"/>
    </row>
    <row r="2471" spans="4:4">
      <c r="D2471" s="127"/>
    </row>
    <row r="2472" spans="4:4">
      <c r="D2472" s="127"/>
    </row>
    <row r="2473" spans="4:4">
      <c r="D2473" s="127"/>
    </row>
    <row r="2474" spans="4:4">
      <c r="D2474" s="127"/>
    </row>
    <row r="2475" spans="4:4">
      <c r="D2475" s="127"/>
    </row>
    <row r="2476" spans="4:4">
      <c r="D2476" s="127"/>
    </row>
    <row r="2477" spans="4:4">
      <c r="D2477" s="127"/>
    </row>
    <row r="2478" spans="4:4">
      <c r="D2478" s="127"/>
    </row>
    <row r="2479" spans="4:4">
      <c r="D2479" s="127"/>
    </row>
    <row r="2480" spans="4:4">
      <c r="D2480" s="127"/>
    </row>
    <row r="2481" spans="4:4">
      <c r="D2481" s="127"/>
    </row>
    <row r="2482" spans="4:4">
      <c r="D2482" s="127"/>
    </row>
    <row r="2483" spans="4:4">
      <c r="D2483" s="127"/>
    </row>
    <row r="2484" spans="4:4">
      <c r="D2484" s="127"/>
    </row>
    <row r="2485" spans="4:4">
      <c r="D2485" s="127"/>
    </row>
    <row r="2486" spans="4:4">
      <c r="D2486" s="127"/>
    </row>
    <row r="2487" spans="4:4">
      <c r="D2487" s="127"/>
    </row>
    <row r="2488" spans="4:4">
      <c r="D2488" s="127"/>
    </row>
    <row r="2489" spans="4:4">
      <c r="D2489" s="127"/>
    </row>
    <row r="2490" spans="4:4">
      <c r="D2490" s="127"/>
    </row>
    <row r="2491" spans="4:4">
      <c r="D2491" s="127"/>
    </row>
    <row r="2492" spans="4:4">
      <c r="D2492" s="127"/>
    </row>
    <row r="2493" spans="4:4">
      <c r="D2493" s="127"/>
    </row>
    <row r="2494" spans="4:4">
      <c r="D2494" s="127"/>
    </row>
    <row r="2495" spans="4:4">
      <c r="D2495" s="127"/>
    </row>
    <row r="2496" spans="4:4">
      <c r="D2496" s="127"/>
    </row>
    <row r="2497" spans="4:4">
      <c r="D2497" s="127"/>
    </row>
    <row r="2498" spans="4:4">
      <c r="D2498" s="127"/>
    </row>
    <row r="2499" spans="4:4">
      <c r="D2499" s="127"/>
    </row>
    <row r="2500" spans="4:4">
      <c r="D2500" s="127"/>
    </row>
    <row r="2501" spans="4:4">
      <c r="D2501" s="127"/>
    </row>
    <row r="2502" spans="4:4">
      <c r="D2502" s="127"/>
    </row>
    <row r="2503" spans="4:4">
      <c r="D2503" s="127"/>
    </row>
    <row r="2504" spans="4:4">
      <c r="D2504" s="127"/>
    </row>
    <row r="2505" spans="4:4">
      <c r="D2505" s="127"/>
    </row>
    <row r="2506" spans="4:4">
      <c r="D2506" s="127"/>
    </row>
    <row r="2507" spans="4:4">
      <c r="D2507" s="127"/>
    </row>
    <row r="2508" spans="4:4">
      <c r="D2508" s="127"/>
    </row>
    <row r="2509" spans="4:4">
      <c r="D2509" s="127"/>
    </row>
    <row r="2510" spans="4:4">
      <c r="D2510" s="127"/>
    </row>
    <row r="2511" spans="4:4">
      <c r="D2511" s="127"/>
    </row>
    <row r="2512" spans="4:4">
      <c r="D2512" s="127"/>
    </row>
    <row r="2513" spans="4:4">
      <c r="D2513" s="127"/>
    </row>
    <row r="2514" spans="4:4">
      <c r="D2514" s="127"/>
    </row>
    <row r="2515" spans="4:4">
      <c r="D2515" s="127"/>
    </row>
    <row r="2516" spans="4:4">
      <c r="D2516" s="127"/>
    </row>
    <row r="2517" spans="4:4">
      <c r="D2517" s="127"/>
    </row>
    <row r="2518" spans="4:4">
      <c r="D2518" s="127"/>
    </row>
    <row r="2519" spans="4:4">
      <c r="D2519" s="127"/>
    </row>
    <row r="2520" spans="4:4">
      <c r="D2520" s="127"/>
    </row>
    <row r="2521" spans="4:4">
      <c r="D2521" s="127"/>
    </row>
    <row r="2522" spans="4:4">
      <c r="D2522" s="127"/>
    </row>
    <row r="2523" spans="4:4">
      <c r="D2523" s="127"/>
    </row>
    <row r="2524" spans="4:4">
      <c r="D2524" s="127"/>
    </row>
    <row r="2525" spans="4:4">
      <c r="D2525" s="127"/>
    </row>
    <row r="2526" spans="4:4">
      <c r="D2526" s="127"/>
    </row>
    <row r="2527" spans="4:4">
      <c r="D2527" s="127"/>
    </row>
    <row r="2528" spans="4:4">
      <c r="D2528" s="127"/>
    </row>
    <row r="2529" spans="4:4">
      <c r="D2529" s="127"/>
    </row>
    <row r="2530" spans="4:4">
      <c r="D2530" s="127"/>
    </row>
    <row r="2531" spans="4:4">
      <c r="D2531" s="127"/>
    </row>
    <row r="2532" spans="4:4">
      <c r="D2532" s="127"/>
    </row>
    <row r="2533" spans="4:4">
      <c r="D2533" s="127"/>
    </row>
    <row r="2534" spans="4:4">
      <c r="D2534" s="127"/>
    </row>
    <row r="2535" spans="4:4">
      <c r="D2535" s="127"/>
    </row>
    <row r="2536" spans="4:4">
      <c r="D2536" s="127"/>
    </row>
    <row r="2537" spans="4:4">
      <c r="D2537" s="127"/>
    </row>
    <row r="2538" spans="4:4">
      <c r="D2538" s="127"/>
    </row>
    <row r="2539" spans="4:4">
      <c r="D2539" s="127"/>
    </row>
    <row r="2540" spans="4:4">
      <c r="D2540" s="127"/>
    </row>
    <row r="2541" spans="4:4">
      <c r="D2541" s="127"/>
    </row>
    <row r="2542" spans="4:4">
      <c r="D2542" s="127"/>
    </row>
    <row r="2543" spans="4:4">
      <c r="D2543" s="127"/>
    </row>
    <row r="2544" spans="4:4">
      <c r="D2544" s="127"/>
    </row>
    <row r="2545" spans="4:4">
      <c r="D2545" s="127"/>
    </row>
    <row r="2546" spans="4:4">
      <c r="D2546" s="127"/>
    </row>
    <row r="2547" spans="4:4">
      <c r="D2547" s="127"/>
    </row>
    <row r="2548" spans="4:4">
      <c r="D2548" s="127"/>
    </row>
    <row r="2549" spans="4:4">
      <c r="D2549" s="127"/>
    </row>
    <row r="2550" spans="4:4">
      <c r="D2550" s="127"/>
    </row>
    <row r="2551" spans="4:4">
      <c r="D2551" s="127"/>
    </row>
    <row r="2552" spans="4:4">
      <c r="D2552" s="127"/>
    </row>
    <row r="2553" spans="4:4">
      <c r="D2553" s="127"/>
    </row>
    <row r="2554" spans="4:4">
      <c r="D2554" s="127"/>
    </row>
    <row r="2555" spans="4:4">
      <c r="D2555" s="127"/>
    </row>
    <row r="2556" spans="4:4">
      <c r="D2556" s="127"/>
    </row>
    <row r="2557" spans="4:4">
      <c r="D2557" s="127"/>
    </row>
    <row r="2558" spans="4:4">
      <c r="D2558" s="127"/>
    </row>
    <row r="2559" spans="4:4">
      <c r="D2559" s="127"/>
    </row>
    <row r="2560" spans="4:4">
      <c r="D2560" s="127"/>
    </row>
    <row r="2561" spans="4:4">
      <c r="D2561" s="127"/>
    </row>
    <row r="2562" spans="4:4">
      <c r="D2562" s="127"/>
    </row>
    <row r="2563" spans="4:4">
      <c r="D2563" s="127"/>
    </row>
    <row r="2564" spans="4:4">
      <c r="D2564" s="127"/>
    </row>
    <row r="2565" spans="4:4">
      <c r="D2565" s="127"/>
    </row>
    <row r="2566" spans="4:4">
      <c r="D2566" s="127"/>
    </row>
    <row r="2567" spans="4:4">
      <c r="D2567" s="127"/>
    </row>
    <row r="2568" spans="4:4">
      <c r="D2568" s="127"/>
    </row>
    <row r="2569" spans="4:4">
      <c r="D2569" s="127"/>
    </row>
    <row r="2570" spans="4:4">
      <c r="D2570" s="127"/>
    </row>
    <row r="2571" spans="4:4">
      <c r="D2571" s="127"/>
    </row>
    <row r="2572" spans="4:4">
      <c r="D2572" s="127"/>
    </row>
    <row r="2573" spans="4:4">
      <c r="D2573" s="127"/>
    </row>
    <row r="2574" spans="4:4">
      <c r="D2574" s="127"/>
    </row>
    <row r="2575" spans="4:4">
      <c r="D2575" s="127"/>
    </row>
    <row r="2576" spans="4:4">
      <c r="D2576" s="127"/>
    </row>
    <row r="2577" spans="4:4">
      <c r="D2577" s="127"/>
    </row>
    <row r="2578" spans="4:4">
      <c r="D2578" s="127"/>
    </row>
    <row r="2579" spans="4:4">
      <c r="D2579" s="127"/>
    </row>
    <row r="2580" spans="4:4">
      <c r="D2580" s="127"/>
    </row>
    <row r="2581" spans="4:4">
      <c r="D2581" s="127"/>
    </row>
    <row r="2582" spans="4:4">
      <c r="D2582" s="127"/>
    </row>
    <row r="2583" spans="4:4">
      <c r="D2583" s="127"/>
    </row>
    <row r="2584" spans="4:4">
      <c r="D2584" s="127"/>
    </row>
    <row r="2585" spans="4:4">
      <c r="D2585" s="127"/>
    </row>
    <row r="2586" spans="4:4">
      <c r="D2586" s="127"/>
    </row>
    <row r="2587" spans="4:4">
      <c r="D2587" s="127"/>
    </row>
    <row r="2588" spans="4:4">
      <c r="D2588" s="127"/>
    </row>
    <row r="2589" spans="4:4">
      <c r="D2589" s="127"/>
    </row>
    <row r="2590" spans="4:4">
      <c r="D2590" s="127"/>
    </row>
    <row r="2591" spans="4:4">
      <c r="D2591" s="127"/>
    </row>
    <row r="2592" spans="4:4">
      <c r="D2592" s="127"/>
    </row>
    <row r="2593" spans="4:4">
      <c r="D2593" s="127"/>
    </row>
    <row r="2594" spans="4:4">
      <c r="D2594" s="127"/>
    </row>
    <row r="2595" spans="4:4">
      <c r="D2595" s="127"/>
    </row>
    <row r="2596" spans="4:4">
      <c r="D2596" s="127"/>
    </row>
    <row r="2597" spans="4:4">
      <c r="D2597" s="127"/>
    </row>
    <row r="2598" spans="4:4">
      <c r="D2598" s="127"/>
    </row>
    <row r="2599" spans="4:4">
      <c r="D2599" s="127"/>
    </row>
    <row r="2600" spans="4:4">
      <c r="D2600" s="127"/>
    </row>
    <row r="2601" spans="4:4">
      <c r="D2601" s="127"/>
    </row>
    <row r="2602" spans="4:4">
      <c r="D2602" s="127"/>
    </row>
    <row r="2603" spans="4:4">
      <c r="D2603" s="127"/>
    </row>
    <row r="2604" spans="4:4">
      <c r="D2604" s="127"/>
    </row>
    <row r="2605" spans="4:4">
      <c r="D2605" s="127"/>
    </row>
    <row r="2606" spans="4:4">
      <c r="D2606" s="127"/>
    </row>
    <row r="2607" spans="4:4">
      <c r="D2607" s="127"/>
    </row>
    <row r="2608" spans="4:4">
      <c r="D2608" s="127"/>
    </row>
    <row r="2609" spans="4:4">
      <c r="D2609" s="127"/>
    </row>
    <row r="2610" spans="4:4">
      <c r="D2610" s="127"/>
    </row>
    <row r="2611" spans="4:4">
      <c r="D2611" s="127"/>
    </row>
    <row r="2612" spans="4:4">
      <c r="D2612" s="127"/>
    </row>
    <row r="2613" spans="4:4">
      <c r="D2613" s="127"/>
    </row>
    <row r="2614" spans="4:4">
      <c r="D2614" s="127"/>
    </row>
    <row r="2615" spans="4:4">
      <c r="D2615" s="127"/>
    </row>
    <row r="2616" spans="4:4">
      <c r="D2616" s="127"/>
    </row>
    <row r="2617" spans="4:4">
      <c r="D2617" s="127"/>
    </row>
    <row r="2618" spans="4:4">
      <c r="D2618" s="127"/>
    </row>
    <row r="2619" spans="4:4">
      <c r="D2619" s="127"/>
    </row>
    <row r="2620" spans="4:4">
      <c r="D2620" s="127"/>
    </row>
    <row r="2621" spans="4:4">
      <c r="D2621" s="127"/>
    </row>
    <row r="2622" spans="4:4">
      <c r="D2622" s="127"/>
    </row>
    <row r="2623" spans="4:4">
      <c r="D2623" s="127"/>
    </row>
    <row r="2624" spans="4:4">
      <c r="D2624" s="127"/>
    </row>
    <row r="2625" spans="4:4">
      <c r="D2625" s="127"/>
    </row>
    <row r="2626" spans="4:4">
      <c r="D2626" s="127"/>
    </row>
    <row r="2627" spans="4:4">
      <c r="D2627" s="127"/>
    </row>
    <row r="2628" spans="4:4">
      <c r="D2628" s="127"/>
    </row>
    <row r="2629" spans="4:4">
      <c r="D2629" s="127"/>
    </row>
    <row r="2630" spans="4:4">
      <c r="D2630" s="127"/>
    </row>
    <row r="2631" spans="4:4">
      <c r="D2631" s="127"/>
    </row>
    <row r="2632" spans="4:4">
      <c r="D2632" s="127"/>
    </row>
    <row r="2633" spans="4:4">
      <c r="D2633" s="127"/>
    </row>
    <row r="2634" spans="4:4">
      <c r="D2634" s="127"/>
    </row>
    <row r="2635" spans="4:4">
      <c r="D2635" s="127"/>
    </row>
    <row r="2636" spans="4:4">
      <c r="D2636" s="127"/>
    </row>
    <row r="2637" spans="4:4">
      <c r="D2637" s="127"/>
    </row>
    <row r="2638" spans="4:4">
      <c r="D2638" s="127"/>
    </row>
    <row r="2639" spans="4:4">
      <c r="D2639" s="127"/>
    </row>
    <row r="2640" spans="4:4">
      <c r="D2640" s="127"/>
    </row>
    <row r="2641" spans="4:4">
      <c r="D2641" s="127"/>
    </row>
    <row r="2642" spans="4:4">
      <c r="D2642" s="127"/>
    </row>
    <row r="2643" spans="4:4">
      <c r="D2643" s="127"/>
    </row>
    <row r="2644" spans="4:4">
      <c r="D2644" s="127"/>
    </row>
    <row r="2645" spans="4:4">
      <c r="D2645" s="127"/>
    </row>
    <row r="2646" spans="4:4">
      <c r="D2646" s="127"/>
    </row>
    <row r="2647" spans="4:4">
      <c r="D2647" s="127"/>
    </row>
    <row r="2648" spans="4:4">
      <c r="D2648" s="127"/>
    </row>
    <row r="2649" spans="4:4">
      <c r="D2649" s="127"/>
    </row>
    <row r="2650" spans="4:4">
      <c r="D2650" s="127"/>
    </row>
    <row r="2651" spans="4:4">
      <c r="D2651" s="127"/>
    </row>
    <row r="2652" spans="4:4">
      <c r="D2652" s="127"/>
    </row>
    <row r="2653" spans="4:4">
      <c r="D2653" s="127"/>
    </row>
    <row r="2654" spans="4:4">
      <c r="D2654" s="127"/>
    </row>
    <row r="2655" spans="4:4">
      <c r="D2655" s="127"/>
    </row>
    <row r="2656" spans="4:4">
      <c r="D2656" s="127"/>
    </row>
    <row r="2657" spans="4:4">
      <c r="D2657" s="127"/>
    </row>
    <row r="2658" spans="4:4">
      <c r="D2658" s="127"/>
    </row>
    <row r="2659" spans="4:4">
      <c r="D2659" s="127"/>
    </row>
    <row r="2660" spans="4:4">
      <c r="D2660" s="127"/>
    </row>
    <row r="2661" spans="4:4">
      <c r="D2661" s="127"/>
    </row>
    <row r="2662" spans="4:4">
      <c r="D2662" s="127"/>
    </row>
    <row r="2663" spans="4:4">
      <c r="D2663" s="127"/>
    </row>
    <row r="2664" spans="4:4">
      <c r="D2664" s="127"/>
    </row>
    <row r="2665" spans="4:4">
      <c r="D2665" s="127"/>
    </row>
    <row r="2666" spans="4:4">
      <c r="D2666" s="127"/>
    </row>
    <row r="2667" spans="4:4">
      <c r="D2667" s="127"/>
    </row>
    <row r="2668" spans="4:4">
      <c r="D2668" s="127"/>
    </row>
    <row r="2669" spans="4:4">
      <c r="D2669" s="127"/>
    </row>
    <row r="2670" spans="4:4">
      <c r="D2670" s="127"/>
    </row>
    <row r="2671" spans="4:4">
      <c r="D2671" s="127"/>
    </row>
    <row r="2672" spans="4:4">
      <c r="D2672" s="127"/>
    </row>
    <row r="2673" spans="4:4">
      <c r="D2673" s="127"/>
    </row>
    <row r="2674" spans="4:4">
      <c r="D2674" s="127"/>
    </row>
    <row r="2675" spans="4:4">
      <c r="D2675" s="127"/>
    </row>
    <row r="2676" spans="4:4">
      <c r="D2676" s="127"/>
    </row>
    <row r="2677" spans="4:4">
      <c r="D2677" s="127"/>
    </row>
    <row r="2678" spans="4:4">
      <c r="D2678" s="127"/>
    </row>
    <row r="2679" spans="4:4">
      <c r="D2679" s="127"/>
    </row>
    <row r="2680" spans="4:4">
      <c r="D2680" s="127"/>
    </row>
    <row r="2681" spans="4:4">
      <c r="D2681" s="127"/>
    </row>
    <row r="2682" spans="4:4">
      <c r="D2682" s="127"/>
    </row>
    <row r="2683" spans="4:4">
      <c r="D2683" s="127"/>
    </row>
    <row r="2684" spans="4:4">
      <c r="D2684" s="127"/>
    </row>
    <row r="2685" spans="4:4">
      <c r="D2685" s="127"/>
    </row>
    <row r="2686" spans="4:4">
      <c r="D2686" s="127"/>
    </row>
    <row r="2687" spans="4:4">
      <c r="D2687" s="127"/>
    </row>
    <row r="2688" spans="4:4">
      <c r="D2688" s="127"/>
    </row>
    <row r="2689" spans="4:4">
      <c r="D2689" s="127"/>
    </row>
    <row r="2690" spans="4:4">
      <c r="D2690" s="127"/>
    </row>
    <row r="2691" spans="4:4">
      <c r="D2691" s="127"/>
    </row>
    <row r="2692" spans="4:4">
      <c r="D2692" s="127"/>
    </row>
    <row r="2693" spans="4:4">
      <c r="D2693" s="127"/>
    </row>
    <row r="2694" spans="4:4">
      <c r="D2694" s="127"/>
    </row>
    <row r="2695" spans="4:4">
      <c r="D2695" s="127"/>
    </row>
    <row r="2696" spans="4:4">
      <c r="D2696" s="127"/>
    </row>
    <row r="2697" spans="4:4">
      <c r="D2697" s="127"/>
    </row>
    <row r="2698" spans="4:4">
      <c r="D2698" s="127"/>
    </row>
    <row r="2699" spans="4:4">
      <c r="D2699" s="127"/>
    </row>
    <row r="2700" spans="4:4">
      <c r="D2700" s="127"/>
    </row>
    <row r="2701" spans="4:4">
      <c r="D2701" s="127"/>
    </row>
    <row r="2702" spans="4:4">
      <c r="D2702" s="127"/>
    </row>
    <row r="2703" spans="4:4">
      <c r="D2703" s="127"/>
    </row>
    <row r="2704" spans="4:4">
      <c r="D2704" s="127"/>
    </row>
    <row r="2705" spans="4:4">
      <c r="D2705" s="127"/>
    </row>
    <row r="2706" spans="4:4">
      <c r="D2706" s="127"/>
    </row>
    <row r="2707" spans="4:4">
      <c r="D2707" s="127"/>
    </row>
    <row r="2708" spans="4:4">
      <c r="D2708" s="127"/>
    </row>
    <row r="2709" spans="4:4">
      <c r="D2709" s="127"/>
    </row>
    <row r="2710" spans="4:4">
      <c r="D2710" s="127"/>
    </row>
    <row r="2711" spans="4:4">
      <c r="D2711" s="127"/>
    </row>
    <row r="2712" spans="4:4">
      <c r="D2712" s="127"/>
    </row>
    <row r="2713" spans="4:4">
      <c r="D2713" s="127"/>
    </row>
    <row r="2714" spans="4:4">
      <c r="D2714" s="127"/>
    </row>
    <row r="2715" spans="4:4">
      <c r="D2715" s="127"/>
    </row>
    <row r="2716" spans="4:4">
      <c r="D2716" s="127"/>
    </row>
    <row r="2717" spans="4:4">
      <c r="D2717" s="127"/>
    </row>
    <row r="2718" spans="4:4">
      <c r="D2718" s="127"/>
    </row>
    <row r="2719" spans="4:4">
      <c r="D2719" s="127"/>
    </row>
    <row r="2720" spans="4:4">
      <c r="D2720" s="127"/>
    </row>
    <row r="2721" spans="4:4">
      <c r="D2721" s="127"/>
    </row>
    <row r="2722" spans="4:4">
      <c r="D2722" s="127"/>
    </row>
    <row r="2723" spans="4:4">
      <c r="D2723" s="127"/>
    </row>
    <row r="2724" spans="4:4">
      <c r="D2724" s="127"/>
    </row>
    <row r="2725" spans="4:4">
      <c r="D2725" s="127"/>
    </row>
    <row r="2726" spans="4:4">
      <c r="D2726" s="127"/>
    </row>
    <row r="2727" spans="4:4">
      <c r="D2727" s="127"/>
    </row>
    <row r="2728" spans="4:4">
      <c r="D2728" s="127"/>
    </row>
    <row r="2729" spans="4:4">
      <c r="D2729" s="127"/>
    </row>
    <row r="2730" spans="4:4">
      <c r="D2730" s="127"/>
    </row>
    <row r="2731" spans="4:4">
      <c r="D2731" s="127"/>
    </row>
    <row r="2732" spans="4:4">
      <c r="D2732" s="127"/>
    </row>
    <row r="2733" spans="4:4">
      <c r="D2733" s="127"/>
    </row>
    <row r="2734" spans="4:4">
      <c r="D2734" s="127"/>
    </row>
    <row r="2735" spans="4:4">
      <c r="D2735" s="127"/>
    </row>
    <row r="2736" spans="4:4">
      <c r="D2736" s="127"/>
    </row>
    <row r="2737" spans="4:4">
      <c r="D2737" s="127"/>
    </row>
    <row r="2738" spans="4:4">
      <c r="D2738" s="127"/>
    </row>
    <row r="2739" spans="4:4">
      <c r="D2739" s="127"/>
    </row>
    <row r="2740" spans="4:4">
      <c r="D2740" s="127"/>
    </row>
    <row r="2741" spans="4:4">
      <c r="D2741" s="127"/>
    </row>
    <row r="2742" spans="4:4">
      <c r="D2742" s="127"/>
    </row>
    <row r="2743" spans="4:4">
      <c r="D2743" s="127"/>
    </row>
    <row r="2744" spans="4:4">
      <c r="D2744" s="127"/>
    </row>
    <row r="2745" spans="4:4">
      <c r="D2745" s="127"/>
    </row>
    <row r="2746" spans="4:4">
      <c r="D2746" s="127"/>
    </row>
    <row r="2747" spans="4:4">
      <c r="D2747" s="127"/>
    </row>
    <row r="2748" spans="4:4">
      <c r="D2748" s="127"/>
    </row>
    <row r="2749" spans="4:4">
      <c r="D2749" s="127"/>
    </row>
    <row r="2750" spans="4:4">
      <c r="D2750" s="127"/>
    </row>
    <row r="2751" spans="4:4">
      <c r="D2751" s="127"/>
    </row>
    <row r="2752" spans="4:4">
      <c r="D2752" s="127"/>
    </row>
    <row r="2753" spans="4:4">
      <c r="D2753" s="127"/>
    </row>
    <row r="2754" spans="4:4">
      <c r="D2754" s="127"/>
    </row>
    <row r="2755" spans="4:4">
      <c r="D2755" s="127"/>
    </row>
    <row r="2756" spans="4:4">
      <c r="D2756" s="127"/>
    </row>
    <row r="2757" spans="4:4">
      <c r="D2757" s="127"/>
    </row>
    <row r="2758" spans="4:4">
      <c r="D2758" s="127"/>
    </row>
    <row r="2759" spans="4:4">
      <c r="D2759" s="127"/>
    </row>
    <row r="2760" spans="4:4">
      <c r="D2760" s="127"/>
    </row>
    <row r="2761" spans="4:4">
      <c r="D2761" s="127"/>
    </row>
    <row r="2762" spans="4:4">
      <c r="D2762" s="127"/>
    </row>
    <row r="2763" spans="4:4">
      <c r="D2763" s="127"/>
    </row>
    <row r="2764" spans="4:4">
      <c r="D2764" s="127"/>
    </row>
    <row r="2765" spans="4:4">
      <c r="D2765" s="127"/>
    </row>
    <row r="2766" spans="4:4">
      <c r="D2766" s="127"/>
    </row>
    <row r="2767" spans="4:4">
      <c r="D2767" s="127"/>
    </row>
    <row r="2768" spans="4:4">
      <c r="D2768" s="127"/>
    </row>
    <row r="2769" spans="4:4">
      <c r="D2769" s="127"/>
    </row>
    <row r="2770" spans="4:4">
      <c r="D2770" s="127"/>
    </row>
    <row r="2771" spans="4:4">
      <c r="D2771" s="127"/>
    </row>
    <row r="2772" spans="4:4">
      <c r="D2772" s="127"/>
    </row>
    <row r="2773" spans="4:4">
      <c r="D2773" s="127"/>
    </row>
    <row r="2774" spans="4:4">
      <c r="D2774" s="127"/>
    </row>
    <row r="2775" spans="4:4">
      <c r="D2775" s="127"/>
    </row>
    <row r="2776" spans="4:4">
      <c r="D2776" s="127"/>
    </row>
    <row r="2777" spans="4:4">
      <c r="D2777" s="127"/>
    </row>
    <row r="2778" spans="4:4">
      <c r="D2778" s="127"/>
    </row>
    <row r="2779" spans="4:4">
      <c r="D2779" s="127"/>
    </row>
    <row r="2780" spans="4:4">
      <c r="D2780" s="127"/>
    </row>
    <row r="2781" spans="4:4">
      <c r="D2781" s="127"/>
    </row>
    <row r="2782" spans="4:4">
      <c r="D2782" s="127"/>
    </row>
    <row r="2783" spans="4:4">
      <c r="D2783" s="127"/>
    </row>
    <row r="2784" spans="4:4">
      <c r="D2784" s="127"/>
    </row>
    <row r="2785" spans="4:4">
      <c r="D2785" s="127"/>
    </row>
    <row r="2786" spans="4:4">
      <c r="D2786" s="127"/>
    </row>
    <row r="2787" spans="4:4">
      <c r="D2787" s="127"/>
    </row>
    <row r="2788" spans="4:4">
      <c r="D2788" s="127"/>
    </row>
    <row r="2789" spans="4:4">
      <c r="D2789" s="127"/>
    </row>
    <row r="2790" spans="4:4">
      <c r="D2790" s="127"/>
    </row>
    <row r="2791" spans="4:4">
      <c r="D2791" s="127"/>
    </row>
    <row r="2792" spans="4:4">
      <c r="D2792" s="127"/>
    </row>
    <row r="2793" spans="4:4">
      <c r="D2793" s="127"/>
    </row>
    <row r="2794" spans="4:4">
      <c r="D2794" s="127"/>
    </row>
    <row r="2795" spans="4:4">
      <c r="D2795" s="127"/>
    </row>
    <row r="2796" spans="4:4">
      <c r="D2796" s="127"/>
    </row>
    <row r="2797" spans="4:4">
      <c r="D2797" s="127"/>
    </row>
    <row r="2798" spans="4:4">
      <c r="D2798" s="127"/>
    </row>
    <row r="2799" spans="4:4">
      <c r="D2799" s="127"/>
    </row>
    <row r="2800" spans="4:4">
      <c r="D2800" s="127"/>
    </row>
    <row r="2801" spans="4:4">
      <c r="D2801" s="127"/>
    </row>
    <row r="2802" spans="4:4">
      <c r="D2802" s="127"/>
    </row>
    <row r="2803" spans="4:4">
      <c r="D2803" s="127"/>
    </row>
    <row r="2804" spans="4:4">
      <c r="D2804" s="127"/>
    </row>
    <row r="2805" spans="4:4">
      <c r="D2805" s="127"/>
    </row>
    <row r="2806" spans="4:4">
      <c r="D2806" s="127"/>
    </row>
    <row r="2807" spans="4:4">
      <c r="D2807" s="127"/>
    </row>
    <row r="2808" spans="4:4">
      <c r="D2808" s="127"/>
    </row>
    <row r="2809" spans="4:4">
      <c r="D2809" s="127"/>
    </row>
    <row r="2810" spans="4:4">
      <c r="D2810" s="127"/>
    </row>
    <row r="2811" spans="4:4">
      <c r="D2811" s="127"/>
    </row>
    <row r="2812" spans="4:4">
      <c r="D2812" s="127"/>
    </row>
    <row r="2813" spans="4:4">
      <c r="D2813" s="127"/>
    </row>
    <row r="2814" spans="4:4">
      <c r="D2814" s="127"/>
    </row>
    <row r="2815" spans="4:4">
      <c r="D2815" s="127"/>
    </row>
    <row r="2816" spans="4:4">
      <c r="D2816" s="127"/>
    </row>
    <row r="2817" spans="4:4">
      <c r="D2817" s="127"/>
    </row>
    <row r="2818" spans="4:4">
      <c r="D2818" s="127"/>
    </row>
    <row r="2819" spans="4:4">
      <c r="D2819" s="127"/>
    </row>
    <row r="2820" spans="4:4">
      <c r="D2820" s="127"/>
    </row>
    <row r="2821" spans="4:4">
      <c r="D2821" s="127"/>
    </row>
    <row r="2822" spans="4:4">
      <c r="D2822" s="127"/>
    </row>
    <row r="2823" spans="4:4">
      <c r="D2823" s="127"/>
    </row>
    <row r="2824" spans="4:4">
      <c r="D2824" s="127"/>
    </row>
    <row r="2825" spans="4:4">
      <c r="D2825" s="127"/>
    </row>
    <row r="2826" spans="4:4">
      <c r="D2826" s="127"/>
    </row>
    <row r="2827" spans="4:4">
      <c r="D2827" s="127"/>
    </row>
    <row r="2828" spans="4:4">
      <c r="D2828" s="127"/>
    </row>
    <row r="2829" spans="4:4">
      <c r="D2829" s="127"/>
    </row>
    <row r="2830" spans="4:4">
      <c r="D2830" s="127"/>
    </row>
    <row r="2831" spans="4:4">
      <c r="D2831" s="127"/>
    </row>
    <row r="2832" spans="4:4">
      <c r="D2832" s="127"/>
    </row>
    <row r="2833" spans="4:4">
      <c r="D2833" s="127"/>
    </row>
    <row r="2834" spans="4:4">
      <c r="D2834" s="127"/>
    </row>
    <row r="2835" spans="4:4">
      <c r="D2835" s="127"/>
    </row>
    <row r="2836" spans="4:4">
      <c r="D2836" s="127"/>
    </row>
    <row r="2837" spans="4:4">
      <c r="D2837" s="127"/>
    </row>
    <row r="2838" spans="4:4">
      <c r="D2838" s="127"/>
    </row>
    <row r="2839" spans="4:4">
      <c r="D2839" s="127"/>
    </row>
    <row r="2840" spans="4:4">
      <c r="D2840" s="127"/>
    </row>
    <row r="2841" spans="4:4">
      <c r="D2841" s="127"/>
    </row>
    <row r="2842" spans="4:4">
      <c r="D2842" s="127"/>
    </row>
    <row r="2843" spans="4:4">
      <c r="D2843" s="127"/>
    </row>
    <row r="2844" spans="4:4">
      <c r="D2844" s="127"/>
    </row>
    <row r="2845" spans="4:4">
      <c r="D2845" s="127"/>
    </row>
    <row r="2846" spans="4:4">
      <c r="D2846" s="127"/>
    </row>
    <row r="2847" spans="4:4">
      <c r="D2847" s="127"/>
    </row>
    <row r="2848" spans="4:4">
      <c r="D2848" s="127"/>
    </row>
    <row r="2849" spans="4:4">
      <c r="D2849" s="127"/>
    </row>
    <row r="2850" spans="4:4">
      <c r="D2850" s="127"/>
    </row>
    <row r="2851" spans="4:4">
      <c r="D2851" s="127"/>
    </row>
    <row r="2852" spans="4:4">
      <c r="D2852" s="127"/>
    </row>
    <row r="2853" spans="4:4">
      <c r="D2853" s="127"/>
    </row>
    <row r="2854" spans="4:4">
      <c r="D2854" s="127"/>
    </row>
    <row r="2855" spans="4:4">
      <c r="D2855" s="127"/>
    </row>
    <row r="2856" spans="4:4">
      <c r="D2856" s="127"/>
    </row>
    <row r="2857" spans="4:4">
      <c r="D2857" s="127"/>
    </row>
    <row r="2858" spans="4:4">
      <c r="D2858" s="127"/>
    </row>
    <row r="2859" spans="4:4">
      <c r="D2859" s="127"/>
    </row>
    <row r="2860" spans="4:4">
      <c r="D2860" s="127"/>
    </row>
    <row r="2861" spans="4:4">
      <c r="D2861" s="127"/>
    </row>
    <row r="2862" spans="4:4">
      <c r="D2862" s="127"/>
    </row>
    <row r="2863" spans="4:4">
      <c r="D2863" s="127"/>
    </row>
    <row r="2864" spans="4:4">
      <c r="D2864" s="127"/>
    </row>
    <row r="2865" spans="4:4">
      <c r="D2865" s="127"/>
    </row>
    <row r="2866" spans="4:4">
      <c r="D2866" s="127"/>
    </row>
    <row r="2867" spans="4:4">
      <c r="D2867" s="127"/>
    </row>
    <row r="2868" spans="4:4">
      <c r="D2868" s="127"/>
    </row>
    <row r="2869" spans="4:4">
      <c r="D2869" s="127"/>
    </row>
    <row r="2870" spans="4:4">
      <c r="D2870" s="127"/>
    </row>
    <row r="2871" spans="4:4">
      <c r="D2871" s="127"/>
    </row>
    <row r="2872" spans="4:4">
      <c r="D2872" s="127"/>
    </row>
    <row r="2873" spans="4:4">
      <c r="D2873" s="127"/>
    </row>
    <row r="2874" spans="4:4">
      <c r="D2874" s="127"/>
    </row>
    <row r="2875" spans="4:4">
      <c r="D2875" s="127"/>
    </row>
    <row r="2876" spans="4:4">
      <c r="D2876" s="127"/>
    </row>
    <row r="2877" spans="4:4">
      <c r="D2877" s="127"/>
    </row>
    <row r="2878" spans="4:4">
      <c r="D2878" s="127"/>
    </row>
    <row r="2879" spans="4:4">
      <c r="D2879" s="127"/>
    </row>
    <row r="2880" spans="4:4">
      <c r="D2880" s="127"/>
    </row>
    <row r="2881" spans="4:4">
      <c r="D2881" s="127"/>
    </row>
    <row r="2882" spans="4:4">
      <c r="D2882" s="127"/>
    </row>
    <row r="2883" spans="4:4">
      <c r="D2883" s="127"/>
    </row>
    <row r="2884" spans="4:4">
      <c r="D2884" s="127"/>
    </row>
    <row r="2885" spans="4:4">
      <c r="D2885" s="127"/>
    </row>
    <row r="2886" spans="4:4">
      <c r="D2886" s="127"/>
    </row>
    <row r="2887" spans="4:4">
      <c r="D2887" s="127"/>
    </row>
    <row r="2888" spans="4:4">
      <c r="D2888" s="127"/>
    </row>
    <row r="2889" spans="4:4">
      <c r="D2889" s="127"/>
    </row>
    <row r="2890" spans="4:4">
      <c r="D2890" s="127"/>
    </row>
    <row r="2891" spans="4:4">
      <c r="D2891" s="127"/>
    </row>
    <row r="2892" spans="4:4">
      <c r="D2892" s="127"/>
    </row>
    <row r="2893" spans="4:4">
      <c r="D2893" s="127"/>
    </row>
    <row r="2894" spans="4:4">
      <c r="D2894" s="127"/>
    </row>
    <row r="2895" spans="4:4">
      <c r="D2895" s="127"/>
    </row>
    <row r="2896" spans="4:4">
      <c r="D2896" s="127"/>
    </row>
    <row r="2897" spans="4:4">
      <c r="D2897" s="127"/>
    </row>
    <row r="2898" spans="4:4">
      <c r="D2898" s="127"/>
    </row>
    <row r="2899" spans="4:4">
      <c r="D2899" s="127"/>
    </row>
    <row r="2900" spans="4:4">
      <c r="D2900" s="127"/>
    </row>
    <row r="2901" spans="4:4">
      <c r="D2901" s="127"/>
    </row>
    <row r="2902" spans="4:4">
      <c r="D2902" s="127"/>
    </row>
    <row r="2903" spans="4:4">
      <c r="D2903" s="127"/>
    </row>
    <row r="2904" spans="4:4">
      <c r="D2904" s="127"/>
    </row>
    <row r="2905" spans="4:4">
      <c r="D2905" s="127"/>
    </row>
    <row r="2906" spans="4:4">
      <c r="D2906" s="127"/>
    </row>
    <row r="2907" spans="4:4">
      <c r="D2907" s="127"/>
    </row>
    <row r="2908" spans="4:4">
      <c r="D2908" s="127"/>
    </row>
    <row r="2909" spans="4:4">
      <c r="D2909" s="127"/>
    </row>
    <row r="2910" spans="4:4">
      <c r="D2910" s="127"/>
    </row>
    <row r="2911" spans="4:4">
      <c r="D2911" s="127"/>
    </row>
    <row r="2912" spans="4:4">
      <c r="D2912" s="127"/>
    </row>
    <row r="2913" spans="4:4">
      <c r="D2913" s="127"/>
    </row>
    <row r="2914" spans="4:4">
      <c r="D2914" s="127"/>
    </row>
    <row r="2915" spans="4:4">
      <c r="D2915" s="127"/>
    </row>
    <row r="2916" spans="4:4">
      <c r="D2916" s="127"/>
    </row>
    <row r="2917" spans="4:4">
      <c r="D2917" s="127"/>
    </row>
    <row r="2918" spans="4:4">
      <c r="D2918" s="127"/>
    </row>
    <row r="2919" spans="4:4">
      <c r="D2919" s="127"/>
    </row>
    <row r="2920" spans="4:4">
      <c r="D2920" s="127"/>
    </row>
    <row r="2921" spans="4:4">
      <c r="D2921" s="127"/>
    </row>
    <row r="2922" spans="4:4">
      <c r="D2922" s="127"/>
    </row>
    <row r="2923" spans="4:4">
      <c r="D2923" s="127"/>
    </row>
    <row r="2924" spans="4:4">
      <c r="D2924" s="127"/>
    </row>
    <row r="2925" spans="4:4">
      <c r="D2925" s="127"/>
    </row>
    <row r="2926" spans="4:4">
      <c r="D2926" s="127"/>
    </row>
    <row r="2927" spans="4:4">
      <c r="D2927" s="127"/>
    </row>
    <row r="2928" spans="4:4">
      <c r="D2928" s="127"/>
    </row>
    <row r="2929" spans="4:4">
      <c r="D2929" s="127"/>
    </row>
    <row r="2930" spans="4:4">
      <c r="D2930" s="127"/>
    </row>
    <row r="2931" spans="4:4">
      <c r="D2931" s="127"/>
    </row>
    <row r="2932" spans="4:4">
      <c r="D2932" s="127"/>
    </row>
    <row r="2933" spans="4:4">
      <c r="D2933" s="127"/>
    </row>
    <row r="2934" spans="4:4">
      <c r="D2934" s="127"/>
    </row>
    <row r="2935" spans="4:4">
      <c r="D2935" s="127"/>
    </row>
    <row r="2936" spans="4:4">
      <c r="D2936" s="127"/>
    </row>
    <row r="2937" spans="4:4">
      <c r="D2937" s="127"/>
    </row>
    <row r="2938" spans="4:4">
      <c r="D2938" s="127"/>
    </row>
    <row r="2939" spans="4:4">
      <c r="D2939" s="127"/>
    </row>
    <row r="2940" spans="4:4">
      <c r="D2940" s="127"/>
    </row>
    <row r="2941" spans="4:4">
      <c r="D2941" s="127"/>
    </row>
    <row r="2942" spans="4:4">
      <c r="D2942" s="127"/>
    </row>
    <row r="2943" spans="4:4">
      <c r="D2943" s="127"/>
    </row>
    <row r="2944" spans="4:4">
      <c r="D2944" s="127"/>
    </row>
    <row r="2945" spans="4:4">
      <c r="D2945" s="127"/>
    </row>
    <row r="2946" spans="4:4">
      <c r="D2946" s="127"/>
    </row>
    <row r="2947" spans="4:4">
      <c r="D2947" s="127"/>
    </row>
    <row r="2948" spans="4:4">
      <c r="D2948" s="127"/>
    </row>
    <row r="2949" spans="4:4">
      <c r="D2949" s="127"/>
    </row>
    <row r="2950" spans="4:4">
      <c r="D2950" s="127"/>
    </row>
    <row r="2951" spans="4:4">
      <c r="D2951" s="127"/>
    </row>
    <row r="2952" spans="4:4">
      <c r="D2952" s="127"/>
    </row>
    <row r="2953" spans="4:4">
      <c r="D2953" s="127"/>
    </row>
    <row r="2954" spans="4:4">
      <c r="D2954" s="127"/>
    </row>
    <row r="2955" spans="4:4">
      <c r="D2955" s="127"/>
    </row>
    <row r="2956" spans="4:4">
      <c r="D2956" s="127"/>
    </row>
    <row r="2957" spans="4:4">
      <c r="D2957" s="127"/>
    </row>
    <row r="2958" spans="4:4">
      <c r="D2958" s="127"/>
    </row>
    <row r="2959" spans="4:4">
      <c r="D2959" s="127"/>
    </row>
    <row r="2960" spans="4:4">
      <c r="D2960" s="127"/>
    </row>
    <row r="2961" spans="4:4">
      <c r="D2961" s="127"/>
    </row>
    <row r="2962" spans="4:4">
      <c r="D2962" s="127"/>
    </row>
    <row r="2963" spans="4:4">
      <c r="D2963" s="127"/>
    </row>
    <row r="2964" spans="4:4">
      <c r="D2964" s="127"/>
    </row>
    <row r="2965" spans="4:4">
      <c r="D2965" s="127"/>
    </row>
    <row r="2966" spans="4:4">
      <c r="D2966" s="127"/>
    </row>
    <row r="2967" spans="4:4">
      <c r="D2967" s="127"/>
    </row>
    <row r="2968" spans="4:4">
      <c r="D2968" s="127"/>
    </row>
    <row r="2969" spans="4:4">
      <c r="D2969" s="127"/>
    </row>
    <row r="2970" spans="4:4">
      <c r="D2970" s="127"/>
    </row>
    <row r="2971" spans="4:4">
      <c r="D2971" s="127"/>
    </row>
    <row r="2972" spans="4:4">
      <c r="D2972" s="127"/>
    </row>
    <row r="2973" spans="4:4">
      <c r="D2973" s="127"/>
    </row>
    <row r="2974" spans="4:4">
      <c r="D2974" s="127"/>
    </row>
    <row r="2975" spans="4:4">
      <c r="D2975" s="127"/>
    </row>
    <row r="2976" spans="4:4">
      <c r="D2976" s="127"/>
    </row>
    <row r="2977" spans="4:4">
      <c r="D2977" s="127"/>
    </row>
    <row r="2978" spans="4:4">
      <c r="D2978" s="127"/>
    </row>
    <row r="2979" spans="4:4">
      <c r="D2979" s="127"/>
    </row>
    <row r="2980" spans="4:4">
      <c r="D2980" s="127"/>
    </row>
    <row r="2981" spans="4:4">
      <c r="D2981" s="127"/>
    </row>
    <row r="2982" spans="4:4">
      <c r="D2982" s="127"/>
    </row>
    <row r="2983" spans="4:4">
      <c r="D2983" s="127"/>
    </row>
    <row r="2984" spans="4:4">
      <c r="D2984" s="127"/>
    </row>
    <row r="2985" spans="4:4">
      <c r="D2985" s="127"/>
    </row>
    <row r="2986" spans="4:4">
      <c r="D2986" s="127"/>
    </row>
    <row r="2987" spans="4:4">
      <c r="D2987" s="127"/>
    </row>
    <row r="2988" spans="4:4">
      <c r="D2988" s="127"/>
    </row>
    <row r="2989" spans="4:4">
      <c r="D2989" s="127"/>
    </row>
    <row r="2990" spans="4:4">
      <c r="D2990" s="127"/>
    </row>
    <row r="2991" spans="4:4">
      <c r="D2991" s="127"/>
    </row>
    <row r="2992" spans="4:4">
      <c r="D2992" s="127"/>
    </row>
    <row r="2993" spans="4:4">
      <c r="D2993" s="127"/>
    </row>
    <row r="2994" spans="4:4">
      <c r="D2994" s="127"/>
    </row>
    <row r="2995" spans="4:4">
      <c r="D2995" s="127"/>
    </row>
    <row r="2996" spans="4:4">
      <c r="D2996" s="127"/>
    </row>
    <row r="2997" spans="4:4">
      <c r="D2997" s="127"/>
    </row>
    <row r="2998" spans="4:4">
      <c r="D2998" s="127"/>
    </row>
    <row r="2999" spans="4:4">
      <c r="D2999" s="127"/>
    </row>
    <row r="3000" spans="4:4">
      <c r="D3000" s="127"/>
    </row>
    <row r="3001" spans="4:4">
      <c r="D3001" s="127"/>
    </row>
    <row r="3002" spans="4:4">
      <c r="D3002" s="127"/>
    </row>
    <row r="3003" spans="4:4">
      <c r="D3003" s="127"/>
    </row>
    <row r="3004" spans="4:4">
      <c r="D3004" s="127"/>
    </row>
    <row r="3005" spans="4:4">
      <c r="D3005" s="127"/>
    </row>
    <row r="3006" spans="4:4">
      <c r="D3006" s="127"/>
    </row>
    <row r="3007" spans="4:4">
      <c r="D3007" s="127"/>
    </row>
    <row r="3008" spans="4:4">
      <c r="D3008" s="127"/>
    </row>
    <row r="3009" spans="4:4">
      <c r="D3009" s="127"/>
    </row>
    <row r="3010" spans="4:4">
      <c r="D3010" s="127"/>
    </row>
    <row r="3011" spans="4:4">
      <c r="D3011" s="127"/>
    </row>
    <row r="3012" spans="4:4">
      <c r="D3012" s="127"/>
    </row>
    <row r="3013" spans="4:4">
      <c r="D3013" s="127"/>
    </row>
    <row r="3014" spans="4:4">
      <c r="D3014" s="127"/>
    </row>
    <row r="3015" spans="4:4">
      <c r="D3015" s="127"/>
    </row>
    <row r="3016" spans="4:4">
      <c r="D3016" s="127"/>
    </row>
    <row r="3017" spans="4:4">
      <c r="D3017" s="127"/>
    </row>
    <row r="3018" spans="4:4">
      <c r="D3018" s="127"/>
    </row>
    <row r="3019" spans="4:4">
      <c r="D3019" s="127"/>
    </row>
    <row r="3020" spans="4:4">
      <c r="D3020" s="127"/>
    </row>
    <row r="3021" spans="4:4">
      <c r="D3021" s="127"/>
    </row>
    <row r="3022" spans="4:4">
      <c r="D3022" s="127"/>
    </row>
    <row r="3023" spans="4:4">
      <c r="D3023" s="127"/>
    </row>
    <row r="3024" spans="4:4">
      <c r="D3024" s="127"/>
    </row>
    <row r="3025" spans="4:4">
      <c r="D3025" s="127"/>
    </row>
    <row r="3026" spans="4:4">
      <c r="D3026" s="127"/>
    </row>
    <row r="3027" spans="4:4">
      <c r="D3027" s="127"/>
    </row>
    <row r="3028" spans="4:4">
      <c r="D3028" s="127"/>
    </row>
    <row r="3029" spans="4:4">
      <c r="D3029" s="127"/>
    </row>
    <row r="3030" spans="4:4">
      <c r="D3030" s="127"/>
    </row>
    <row r="3031" spans="4:4">
      <c r="D3031" s="127"/>
    </row>
    <row r="3032" spans="4:4">
      <c r="D3032" s="127"/>
    </row>
    <row r="3033" spans="4:4">
      <c r="D3033" s="127"/>
    </row>
    <row r="3034" spans="4:4">
      <c r="D3034" s="127"/>
    </row>
    <row r="3035" spans="4:4">
      <c r="D3035" s="127"/>
    </row>
    <row r="3036" spans="4:4">
      <c r="D3036" s="127"/>
    </row>
    <row r="3037" spans="4:4">
      <c r="D3037" s="127"/>
    </row>
    <row r="3038" spans="4:4">
      <c r="D3038" s="127"/>
    </row>
    <row r="3039" spans="4:4">
      <c r="D3039" s="127"/>
    </row>
    <row r="3040" spans="4:4">
      <c r="D3040" s="127"/>
    </row>
    <row r="3041" spans="4:4">
      <c r="D3041" s="127"/>
    </row>
    <row r="3042" spans="4:4">
      <c r="D3042" s="127"/>
    </row>
    <row r="3043" spans="4:4">
      <c r="D3043" s="127"/>
    </row>
    <row r="3044" spans="4:4">
      <c r="D3044" s="127"/>
    </row>
    <row r="3045" spans="4:4">
      <c r="D3045" s="127"/>
    </row>
    <row r="3046" spans="4:4">
      <c r="D3046" s="127"/>
    </row>
    <row r="3047" spans="4:4">
      <c r="D3047" s="127"/>
    </row>
    <row r="3048" spans="4:4">
      <c r="D3048" s="127"/>
    </row>
    <row r="3049" spans="4:4">
      <c r="D3049" s="127"/>
    </row>
    <row r="3050" spans="4:4">
      <c r="D3050" s="127"/>
    </row>
    <row r="3051" spans="4:4">
      <c r="D3051" s="127"/>
    </row>
    <row r="3052" spans="4:4">
      <c r="D3052" s="127"/>
    </row>
    <row r="3053" spans="4:4">
      <c r="D3053" s="127"/>
    </row>
    <row r="3054" spans="4:4">
      <c r="D3054" s="127"/>
    </row>
    <row r="3055" spans="4:4">
      <c r="D3055" s="127"/>
    </row>
    <row r="3056" spans="4:4">
      <c r="D3056" s="127"/>
    </row>
    <row r="3057" spans="4:4">
      <c r="D3057" s="127"/>
    </row>
    <row r="3058" spans="4:4">
      <c r="D3058" s="127"/>
    </row>
    <row r="3059" spans="4:4">
      <c r="D3059" s="127"/>
    </row>
    <row r="3060" spans="4:4">
      <c r="D3060" s="127"/>
    </row>
    <row r="3061" spans="4:4">
      <c r="D3061" s="127"/>
    </row>
    <row r="3062" spans="4:4">
      <c r="D3062" s="127"/>
    </row>
    <row r="3063" spans="4:4">
      <c r="D3063" s="127"/>
    </row>
    <row r="3064" spans="4:4">
      <c r="D3064" s="127"/>
    </row>
    <row r="3065" spans="4:4">
      <c r="D3065" s="127"/>
    </row>
    <row r="3066" spans="4:4">
      <c r="D3066" s="127"/>
    </row>
    <row r="3067" spans="4:4">
      <c r="D3067" s="127"/>
    </row>
    <row r="3068" spans="4:4">
      <c r="D3068" s="127"/>
    </row>
    <row r="3069" spans="4:4">
      <c r="D3069" s="127"/>
    </row>
    <row r="3070" spans="4:4">
      <c r="D3070" s="127"/>
    </row>
    <row r="3071" spans="4:4">
      <c r="D3071" s="127"/>
    </row>
    <row r="3072" spans="4:4">
      <c r="D3072" s="127"/>
    </row>
    <row r="3073" spans="4:4">
      <c r="D3073" s="127"/>
    </row>
    <row r="3074" spans="4:4">
      <c r="D3074" s="127"/>
    </row>
    <row r="3075" spans="4:4">
      <c r="D3075" s="127"/>
    </row>
    <row r="3076" spans="4:4">
      <c r="D3076" s="127"/>
    </row>
    <row r="3077" spans="4:4">
      <c r="D3077" s="127"/>
    </row>
    <row r="3078" spans="4:4">
      <c r="D3078" s="127"/>
    </row>
    <row r="3079" spans="4:4">
      <c r="D3079" s="127"/>
    </row>
    <row r="3080" spans="4:4">
      <c r="D3080" s="127"/>
    </row>
    <row r="3081" spans="4:4">
      <c r="D3081" s="127"/>
    </row>
    <row r="3082" spans="4:4">
      <c r="D3082" s="127"/>
    </row>
    <row r="3083" spans="4:4">
      <c r="D3083" s="127"/>
    </row>
    <row r="3084" spans="4:4">
      <c r="D3084" s="127"/>
    </row>
    <row r="3085" spans="4:4">
      <c r="D3085" s="127"/>
    </row>
    <row r="3086" spans="4:4">
      <c r="D3086" s="127"/>
    </row>
    <row r="3087" spans="4:4">
      <c r="D3087" s="127"/>
    </row>
    <row r="3088" spans="4:4">
      <c r="D3088" s="127"/>
    </row>
    <row r="3089" spans="4:4">
      <c r="D3089" s="127"/>
    </row>
    <row r="3090" spans="4:4">
      <c r="D3090" s="127"/>
    </row>
    <row r="3091" spans="4:4">
      <c r="D3091" s="127"/>
    </row>
    <row r="3092" spans="4:4">
      <c r="D3092" s="127"/>
    </row>
    <row r="3093" spans="4:4">
      <c r="D3093" s="127"/>
    </row>
    <row r="3094" spans="4:4">
      <c r="D3094" s="127"/>
    </row>
    <row r="3095" spans="4:4">
      <c r="D3095" s="127"/>
    </row>
    <row r="3096" spans="4:4">
      <c r="D3096" s="127"/>
    </row>
    <row r="3097" spans="4:4">
      <c r="D3097" s="127"/>
    </row>
    <row r="3098" spans="4:4">
      <c r="D3098" s="127"/>
    </row>
    <row r="3099" spans="4:4">
      <c r="D3099" s="127"/>
    </row>
    <row r="3100" spans="4:4">
      <c r="D3100" s="127"/>
    </row>
    <row r="3101" spans="4:4">
      <c r="D3101" s="127"/>
    </row>
    <row r="3102" spans="4:4">
      <c r="D3102" s="127"/>
    </row>
    <row r="3103" spans="4:4">
      <c r="D3103" s="127"/>
    </row>
    <row r="3104" spans="4:4">
      <c r="D3104" s="127"/>
    </row>
    <row r="3105" spans="4:4">
      <c r="D3105" s="127"/>
    </row>
    <row r="3106" spans="4:4">
      <c r="D3106" s="127"/>
    </row>
    <row r="3107" spans="4:4">
      <c r="D3107" s="127"/>
    </row>
    <row r="3108" spans="4:4">
      <c r="D3108" s="127"/>
    </row>
    <row r="3109" spans="4:4">
      <c r="D3109" s="127"/>
    </row>
    <row r="3110" spans="4:4">
      <c r="D3110" s="127"/>
    </row>
    <row r="3111" spans="4:4">
      <c r="D3111" s="127"/>
    </row>
    <row r="3112" spans="4:4">
      <c r="D3112" s="127"/>
    </row>
    <row r="3113" spans="4:4">
      <c r="D3113" s="127"/>
    </row>
    <row r="3114" spans="4:4">
      <c r="D3114" s="127"/>
    </row>
    <row r="3115" spans="4:4">
      <c r="D3115" s="127"/>
    </row>
    <row r="3116" spans="4:4">
      <c r="D3116" s="127"/>
    </row>
    <row r="3117" spans="4:4">
      <c r="D3117" s="127"/>
    </row>
    <row r="3118" spans="4:4">
      <c r="D3118" s="127"/>
    </row>
    <row r="3119" spans="4:4">
      <c r="D3119" s="127"/>
    </row>
    <row r="3120" spans="4:4">
      <c r="D3120" s="127"/>
    </row>
    <row r="3121" spans="4:4">
      <c r="D3121" s="127"/>
    </row>
    <row r="3122" spans="4:4">
      <c r="D3122" s="127"/>
    </row>
    <row r="3123" spans="4:4">
      <c r="D3123" s="127"/>
    </row>
    <row r="3124" spans="4:4">
      <c r="D3124" s="127"/>
    </row>
    <row r="3125" spans="4:4">
      <c r="D3125" s="127"/>
    </row>
    <row r="3126" spans="4:4">
      <c r="D3126" s="127"/>
    </row>
    <row r="3127" spans="4:4">
      <c r="D3127" s="127"/>
    </row>
    <row r="3128" spans="4:4">
      <c r="D3128" s="127"/>
    </row>
    <row r="3129" spans="4:4">
      <c r="D3129" s="127"/>
    </row>
    <row r="3130" spans="4:4">
      <c r="D3130" s="127"/>
    </row>
    <row r="3131" spans="4:4">
      <c r="D3131" s="127"/>
    </row>
    <row r="3132" spans="4:4">
      <c r="D3132" s="127"/>
    </row>
    <row r="3133" spans="4:4">
      <c r="D3133" s="127"/>
    </row>
    <row r="3134" spans="4:4">
      <c r="D3134" s="127"/>
    </row>
    <row r="3135" spans="4:4">
      <c r="D3135" s="127"/>
    </row>
    <row r="3136" spans="4:4">
      <c r="D3136" s="127"/>
    </row>
    <row r="3137" spans="4:4">
      <c r="D3137" s="127"/>
    </row>
    <row r="3138" spans="4:4">
      <c r="D3138" s="127"/>
    </row>
    <row r="3139" spans="4:4">
      <c r="D3139" s="127"/>
    </row>
    <row r="3140" spans="4:4">
      <c r="D3140" s="127"/>
    </row>
    <row r="3141" spans="4:4">
      <c r="D3141" s="127"/>
    </row>
    <row r="3142" spans="4:4">
      <c r="D3142" s="127"/>
    </row>
    <row r="3143" spans="4:4">
      <c r="D3143" s="127"/>
    </row>
    <row r="3144" spans="4:4">
      <c r="D3144" s="127"/>
    </row>
    <row r="3145" spans="4:4">
      <c r="D3145" s="127"/>
    </row>
    <row r="3146" spans="4:4">
      <c r="D3146" s="127"/>
    </row>
    <row r="3147" spans="4:4">
      <c r="D3147" s="127"/>
    </row>
    <row r="3148" spans="4:4">
      <c r="D3148" s="127"/>
    </row>
    <row r="3149" spans="4:4">
      <c r="D3149" s="127"/>
    </row>
    <row r="3150" spans="4:4">
      <c r="D3150" s="127"/>
    </row>
    <row r="3151" spans="4:4">
      <c r="D3151" s="127"/>
    </row>
    <row r="3152" spans="4:4">
      <c r="D3152" s="127"/>
    </row>
    <row r="3153" spans="4:4">
      <c r="D3153" s="127"/>
    </row>
    <row r="3154" spans="4:4">
      <c r="D3154" s="127"/>
    </row>
    <row r="3155" spans="4:4">
      <c r="D3155" s="127"/>
    </row>
    <row r="3156" spans="4:4">
      <c r="D3156" s="127"/>
    </row>
    <row r="3157" spans="4:4">
      <c r="D3157" s="127"/>
    </row>
    <row r="3158" spans="4:4">
      <c r="D3158" s="127"/>
    </row>
    <row r="3159" spans="4:4">
      <c r="D3159" s="127"/>
    </row>
    <row r="3160" spans="4:4">
      <c r="D3160" s="127"/>
    </row>
    <row r="3161" spans="4:4">
      <c r="D3161" s="127"/>
    </row>
    <row r="3162" spans="4:4">
      <c r="D3162" s="127"/>
    </row>
    <row r="3163" spans="4:4">
      <c r="D3163" s="127"/>
    </row>
    <row r="3164" spans="4:4">
      <c r="D3164" s="127"/>
    </row>
    <row r="3165" spans="4:4">
      <c r="D3165" s="127"/>
    </row>
    <row r="3166" spans="4:4">
      <c r="D3166" s="127"/>
    </row>
    <row r="3167" spans="4:4">
      <c r="D3167" s="127"/>
    </row>
    <row r="3168" spans="4:4">
      <c r="D3168" s="127"/>
    </row>
    <row r="3169" spans="4:4">
      <c r="D3169" s="127"/>
    </row>
    <row r="3170" spans="4:4">
      <c r="D3170" s="127"/>
    </row>
    <row r="3171" spans="4:4">
      <c r="D3171" s="127"/>
    </row>
    <row r="3172" spans="4:4">
      <c r="D3172" s="127"/>
    </row>
    <row r="3173" spans="4:4">
      <c r="D3173" s="127"/>
    </row>
    <row r="3174" spans="4:4">
      <c r="D3174" s="127"/>
    </row>
    <row r="3175" spans="4:4">
      <c r="D3175" s="127"/>
    </row>
    <row r="3176" spans="4:4">
      <c r="D3176" s="127"/>
    </row>
    <row r="3177" spans="4:4">
      <c r="D3177" s="127"/>
    </row>
    <row r="3178" spans="4:4">
      <c r="D3178" s="127"/>
    </row>
    <row r="3179" spans="4:4">
      <c r="D3179" s="127"/>
    </row>
    <row r="3180" spans="4:4">
      <c r="D3180" s="127"/>
    </row>
    <row r="3181" spans="4:4">
      <c r="D3181" s="127"/>
    </row>
    <row r="3182" spans="4:4">
      <c r="D3182" s="127"/>
    </row>
    <row r="3183" spans="4:4">
      <c r="D3183" s="127"/>
    </row>
    <row r="3184" spans="4:4">
      <c r="D3184" s="127"/>
    </row>
    <row r="3185" spans="4:4">
      <c r="D3185" s="127"/>
    </row>
    <row r="3186" spans="4:4">
      <c r="D3186" s="127"/>
    </row>
    <row r="3187" spans="4:4">
      <c r="D3187" s="127"/>
    </row>
    <row r="3188" spans="4:4">
      <c r="D3188" s="127"/>
    </row>
    <row r="3189" spans="4:4">
      <c r="D3189" s="127"/>
    </row>
    <row r="3190" spans="4:4">
      <c r="D3190" s="127"/>
    </row>
    <row r="3191" spans="4:4">
      <c r="D3191" s="127"/>
    </row>
    <row r="3192" spans="4:4">
      <c r="D3192" s="127"/>
    </row>
    <row r="3193" spans="4:4">
      <c r="D3193" s="127"/>
    </row>
    <row r="3194" spans="4:4">
      <c r="D3194" s="127"/>
    </row>
    <row r="3195" spans="4:4">
      <c r="D3195" s="127"/>
    </row>
    <row r="3196" spans="4:4">
      <c r="D3196" s="127"/>
    </row>
    <row r="3197" spans="4:4">
      <c r="D3197" s="127"/>
    </row>
    <row r="3198" spans="4:4">
      <c r="D3198" s="127"/>
    </row>
    <row r="3199" spans="4:4">
      <c r="D3199" s="127"/>
    </row>
    <row r="3200" spans="4:4">
      <c r="D3200" s="127"/>
    </row>
    <row r="3201" spans="4:4">
      <c r="D3201" s="127"/>
    </row>
    <row r="3202" spans="4:4">
      <c r="D3202" s="127"/>
    </row>
    <row r="3203" spans="4:4">
      <c r="D3203" s="127"/>
    </row>
    <row r="3204" spans="4:4">
      <c r="D3204" s="127"/>
    </row>
    <row r="3205" spans="4:4">
      <c r="D3205" s="127"/>
    </row>
    <row r="3206" spans="4:4">
      <c r="D3206" s="127"/>
    </row>
    <row r="3207" spans="4:4">
      <c r="D3207" s="127"/>
    </row>
    <row r="3208" spans="4:4">
      <c r="D3208" s="127"/>
    </row>
    <row r="3209" spans="4:4">
      <c r="D3209" s="127"/>
    </row>
    <row r="3210" spans="4:4">
      <c r="D3210" s="127"/>
    </row>
    <row r="3211" spans="4:4">
      <c r="D3211" s="127"/>
    </row>
    <row r="3212" spans="4:4">
      <c r="D3212" s="127"/>
    </row>
    <row r="3213" spans="4:4">
      <c r="D3213" s="127"/>
    </row>
    <row r="3214" spans="4:4">
      <c r="D3214" s="127"/>
    </row>
    <row r="3215" spans="4:4">
      <c r="D3215" s="127"/>
    </row>
    <row r="3216" spans="4:4">
      <c r="D3216" s="127"/>
    </row>
    <row r="3217" spans="4:4">
      <c r="D3217" s="127"/>
    </row>
    <row r="3218" spans="4:4">
      <c r="D3218" s="127"/>
    </row>
    <row r="3219" spans="4:4">
      <c r="D3219" s="127"/>
    </row>
    <row r="3220" spans="4:4">
      <c r="D3220" s="127"/>
    </row>
    <row r="3221" spans="4:4">
      <c r="D3221" s="127"/>
    </row>
    <row r="3222" spans="4:4">
      <c r="D3222" s="127"/>
    </row>
    <row r="3223" spans="4:4">
      <c r="D3223" s="127"/>
    </row>
    <row r="3224" spans="4:4">
      <c r="D3224" s="127"/>
    </row>
    <row r="3225" spans="4:4">
      <c r="D3225" s="127"/>
    </row>
    <row r="3226" spans="4:4">
      <c r="D3226" s="127"/>
    </row>
    <row r="3227" spans="4:4">
      <c r="D3227" s="127"/>
    </row>
    <row r="3228" spans="4:4">
      <c r="D3228" s="127"/>
    </row>
    <row r="3229" spans="4:4">
      <c r="D3229" s="127"/>
    </row>
    <row r="3230" spans="4:4">
      <c r="D3230" s="127"/>
    </row>
    <row r="3231" spans="4:4">
      <c r="D3231" s="127"/>
    </row>
    <row r="3232" spans="4:4">
      <c r="D3232" s="127"/>
    </row>
    <row r="3233" spans="4:4">
      <c r="D3233" s="127"/>
    </row>
    <row r="3234" spans="4:4">
      <c r="D3234" s="127"/>
    </row>
    <row r="3235" spans="4:4">
      <c r="D3235" s="127"/>
    </row>
    <row r="3236" spans="4:4">
      <c r="D3236" s="127"/>
    </row>
    <row r="3237" spans="4:4">
      <c r="D3237" s="127"/>
    </row>
    <row r="3238" spans="4:4">
      <c r="D3238" s="127"/>
    </row>
    <row r="3239" spans="4:4">
      <c r="D3239" s="127"/>
    </row>
    <row r="3240" spans="4:4">
      <c r="D3240" s="127"/>
    </row>
    <row r="3241" spans="4:4">
      <c r="D3241" s="127"/>
    </row>
    <row r="3242" spans="4:4">
      <c r="D3242" s="127"/>
    </row>
    <row r="3243" spans="4:4">
      <c r="D3243" s="127"/>
    </row>
    <row r="3244" spans="4:4">
      <c r="D3244" s="127"/>
    </row>
    <row r="3245" spans="4:4">
      <c r="D3245" s="127"/>
    </row>
    <row r="3246" spans="4:4">
      <c r="D3246" s="127"/>
    </row>
    <row r="3247" spans="4:4">
      <c r="D3247" s="127"/>
    </row>
    <row r="3248" spans="4:4">
      <c r="D3248" s="127"/>
    </row>
    <row r="3249" spans="4:4">
      <c r="D3249" s="127"/>
    </row>
    <row r="3250" spans="4:4">
      <c r="D3250" s="127"/>
    </row>
    <row r="3251" spans="4:4">
      <c r="D3251" s="127"/>
    </row>
    <row r="3252" spans="4:4">
      <c r="D3252" s="127"/>
    </row>
    <row r="3253" spans="4:4">
      <c r="D3253" s="127"/>
    </row>
    <row r="3254" spans="4:4">
      <c r="D3254" s="127"/>
    </row>
    <row r="3255" spans="4:4">
      <c r="D3255" s="127"/>
    </row>
    <row r="3256" spans="4:4">
      <c r="D3256" s="127"/>
    </row>
    <row r="3257" spans="4:4">
      <c r="D3257" s="127"/>
    </row>
    <row r="3258" spans="4:4">
      <c r="D3258" s="127"/>
    </row>
    <row r="3259" spans="4:4">
      <c r="D3259" s="127"/>
    </row>
    <row r="3260" spans="4:4">
      <c r="D3260" s="127"/>
    </row>
    <row r="3261" spans="4:4">
      <c r="D3261" s="127"/>
    </row>
    <row r="3262" spans="4:4">
      <c r="D3262" s="127"/>
    </row>
    <row r="3263" spans="4:4">
      <c r="D3263" s="127"/>
    </row>
    <row r="3264" spans="4:4">
      <c r="D3264" s="127"/>
    </row>
    <row r="3265" spans="4:4">
      <c r="D3265" s="127"/>
    </row>
    <row r="3266" spans="4:4">
      <c r="D3266" s="127"/>
    </row>
    <row r="3267" spans="4:4">
      <c r="D3267" s="127"/>
    </row>
    <row r="3268" spans="4:4">
      <c r="D3268" s="127"/>
    </row>
    <row r="3269" spans="4:4">
      <c r="D3269" s="127"/>
    </row>
    <row r="3270" spans="4:4">
      <c r="D3270" s="127"/>
    </row>
    <row r="3271" spans="4:4">
      <c r="D3271" s="127"/>
    </row>
    <row r="3272" spans="4:4">
      <c r="D3272" s="127"/>
    </row>
    <row r="3273" spans="4:4">
      <c r="D3273" s="127"/>
    </row>
    <row r="3274" spans="4:4">
      <c r="D3274" s="127"/>
    </row>
    <row r="3275" spans="4:4">
      <c r="D3275" s="127"/>
    </row>
    <row r="3276" spans="4:4">
      <c r="D3276" s="127"/>
    </row>
    <row r="3277" spans="4:4">
      <c r="D3277" s="127"/>
    </row>
    <row r="3278" spans="4:4">
      <c r="D3278" s="127"/>
    </row>
    <row r="3279" spans="4:4">
      <c r="D3279" s="127"/>
    </row>
    <row r="3280" spans="4:4">
      <c r="D3280" s="127"/>
    </row>
    <row r="3281" spans="4:4">
      <c r="D3281" s="127"/>
    </row>
    <row r="3282" spans="4:4">
      <c r="D3282" s="127"/>
    </row>
    <row r="3283" spans="4:4">
      <c r="D3283" s="127"/>
    </row>
    <row r="3284" spans="4:4">
      <c r="D3284" s="127"/>
    </row>
    <row r="3285" spans="4:4">
      <c r="D3285" s="127"/>
    </row>
    <row r="3286" spans="4:4">
      <c r="D3286" s="127"/>
    </row>
    <row r="3287" spans="4:4">
      <c r="D3287" s="127"/>
    </row>
    <row r="3288" spans="4:4">
      <c r="D3288" s="127"/>
    </row>
    <row r="3289" spans="4:4">
      <c r="D3289" s="127"/>
    </row>
    <row r="3290" spans="4:4">
      <c r="D3290" s="127"/>
    </row>
    <row r="3291" spans="4:4">
      <c r="D3291" s="127"/>
    </row>
    <row r="3292" spans="4:4">
      <c r="D3292" s="127"/>
    </row>
    <row r="3293" spans="4:4">
      <c r="D3293" s="127"/>
    </row>
    <row r="3294" spans="4:4">
      <c r="D3294" s="127"/>
    </row>
    <row r="3295" spans="4:4">
      <c r="D3295" s="127"/>
    </row>
    <row r="3296" spans="4:4">
      <c r="D3296" s="127"/>
    </row>
    <row r="3297" spans="4:4">
      <c r="D3297" s="127"/>
    </row>
    <row r="3298" spans="4:4">
      <c r="D3298" s="127"/>
    </row>
    <row r="3299" spans="4:4">
      <c r="D3299" s="127"/>
    </row>
    <row r="3300" spans="4:4">
      <c r="D3300" s="127"/>
    </row>
    <row r="3301" spans="4:4">
      <c r="D3301" s="127"/>
    </row>
    <row r="3302" spans="4:4">
      <c r="D3302" s="127"/>
    </row>
    <row r="3303" spans="4:4">
      <c r="D3303" s="127"/>
    </row>
    <row r="3304" spans="4:4">
      <c r="D3304" s="127"/>
    </row>
    <row r="3305" spans="4:4">
      <c r="D3305" s="127"/>
    </row>
    <row r="3306" spans="4:4">
      <c r="D3306" s="127"/>
    </row>
    <row r="3307" spans="4:4">
      <c r="D3307" s="127"/>
    </row>
    <row r="3308" spans="4:4">
      <c r="D3308" s="127"/>
    </row>
    <row r="3309" spans="4:4">
      <c r="D3309" s="127"/>
    </row>
    <row r="3310" spans="4:4">
      <c r="D3310" s="127"/>
    </row>
    <row r="3311" spans="4:4">
      <c r="D3311" s="127"/>
    </row>
    <row r="3312" spans="4:4">
      <c r="D3312" s="127"/>
    </row>
    <row r="3313" spans="4:4">
      <c r="D3313" s="127"/>
    </row>
    <row r="3314" spans="4:4">
      <c r="D3314" s="127"/>
    </row>
    <row r="3315" spans="4:4">
      <c r="D3315" s="127"/>
    </row>
    <row r="3316" spans="4:4">
      <c r="D3316" s="127"/>
    </row>
    <row r="3317" spans="4:4">
      <c r="D3317" s="127"/>
    </row>
    <row r="3318" spans="4:4">
      <c r="D3318" s="127"/>
    </row>
    <row r="3319" spans="4:4">
      <c r="D3319" s="127"/>
    </row>
    <row r="3320" spans="4:4">
      <c r="D3320" s="127"/>
    </row>
    <row r="3321" spans="4:4">
      <c r="D3321" s="127"/>
    </row>
    <row r="3322" spans="4:4">
      <c r="D3322" s="127"/>
    </row>
    <row r="3323" spans="4:4">
      <c r="D3323" s="127"/>
    </row>
    <row r="3324" spans="4:4">
      <c r="D3324" s="127"/>
    </row>
    <row r="3325" spans="4:4">
      <c r="D3325" s="127"/>
    </row>
    <row r="3326" spans="4:4">
      <c r="D3326" s="127"/>
    </row>
    <row r="3327" spans="4:4">
      <c r="D3327" s="127"/>
    </row>
    <row r="3328" spans="4:4">
      <c r="D3328" s="127"/>
    </row>
    <row r="3329" spans="4:4">
      <c r="D3329" s="127"/>
    </row>
    <row r="3330" spans="4:4">
      <c r="D3330" s="127"/>
    </row>
    <row r="3331" spans="4:4">
      <c r="D3331" s="127"/>
    </row>
    <row r="3332" spans="4:4">
      <c r="D3332" s="127"/>
    </row>
    <row r="3333" spans="4:4">
      <c r="D3333" s="127"/>
    </row>
    <row r="3334" spans="4:4">
      <c r="D3334" s="127"/>
    </row>
    <row r="3335" spans="4:4">
      <c r="D3335" s="127"/>
    </row>
    <row r="3336" spans="4:4">
      <c r="D3336" s="127"/>
    </row>
    <row r="3337" spans="4:4">
      <c r="D3337" s="127"/>
    </row>
    <row r="3338" spans="4:4">
      <c r="D3338" s="127"/>
    </row>
    <row r="3339" spans="4:4">
      <c r="D3339" s="127"/>
    </row>
    <row r="3340" spans="4:4">
      <c r="D3340" s="127"/>
    </row>
    <row r="3341" spans="4:4">
      <c r="D3341" s="127"/>
    </row>
    <row r="3342" spans="4:4">
      <c r="D3342" s="127"/>
    </row>
    <row r="3343" spans="4:4">
      <c r="D3343" s="127"/>
    </row>
    <row r="3344" spans="4:4">
      <c r="D3344" s="127"/>
    </row>
    <row r="3345" spans="4:4">
      <c r="D3345" s="127"/>
    </row>
    <row r="3346" spans="4:4">
      <c r="D3346" s="127"/>
    </row>
    <row r="3347" spans="4:4">
      <c r="D3347" s="127"/>
    </row>
    <row r="3348" spans="4:4">
      <c r="D3348" s="127"/>
    </row>
    <row r="3349" spans="4:4">
      <c r="D3349" s="127"/>
    </row>
    <row r="3350" spans="4:4">
      <c r="D3350" s="127"/>
    </row>
    <row r="3351" spans="4:4">
      <c r="D3351" s="127"/>
    </row>
    <row r="3352" spans="4:4">
      <c r="D3352" s="127"/>
    </row>
    <row r="3353" spans="4:4">
      <c r="D3353" s="127"/>
    </row>
    <row r="3354" spans="4:4">
      <c r="D3354" s="127"/>
    </row>
    <row r="3355" spans="4:4">
      <c r="D3355" s="127"/>
    </row>
    <row r="3356" spans="4:4">
      <c r="D3356" s="127"/>
    </row>
    <row r="3357" spans="4:4">
      <c r="D3357" s="127"/>
    </row>
    <row r="3358" spans="4:4">
      <c r="D3358" s="127"/>
    </row>
    <row r="3359" spans="4:4">
      <c r="D3359" s="127"/>
    </row>
    <row r="3360" spans="4:4">
      <c r="D3360" s="127"/>
    </row>
    <row r="3361" spans="4:4">
      <c r="D3361" s="127"/>
    </row>
    <row r="3362" spans="4:4">
      <c r="D3362" s="127"/>
    </row>
    <row r="3363" spans="4:4">
      <c r="D3363" s="127"/>
    </row>
    <row r="3364" spans="4:4">
      <c r="D3364" s="127"/>
    </row>
    <row r="3365" spans="4:4">
      <c r="D3365" s="127"/>
    </row>
    <row r="3366" spans="4:4">
      <c r="D3366" s="127"/>
    </row>
    <row r="3367" spans="4:4">
      <c r="D3367" s="127"/>
    </row>
    <row r="3368" spans="4:4">
      <c r="D3368" s="127"/>
    </row>
    <row r="3369" spans="4:4">
      <c r="D3369" s="127"/>
    </row>
    <row r="3370" spans="4:4">
      <c r="D3370" s="127"/>
    </row>
    <row r="3371" spans="4:4">
      <c r="D3371" s="127"/>
    </row>
    <row r="3372" spans="4:4">
      <c r="D3372" s="127"/>
    </row>
    <row r="3373" spans="4:4">
      <c r="D3373" s="127"/>
    </row>
    <row r="3374" spans="4:4">
      <c r="D3374" s="127"/>
    </row>
    <row r="3375" spans="4:4">
      <c r="D3375" s="127"/>
    </row>
    <row r="3376" spans="4:4">
      <c r="D3376" s="127"/>
    </row>
    <row r="3377" spans="4:4">
      <c r="D3377" s="127"/>
    </row>
    <row r="3378" spans="4:4">
      <c r="D3378" s="127"/>
    </row>
    <row r="3379" spans="4:4">
      <c r="D3379" s="127"/>
    </row>
    <row r="3380" spans="4:4">
      <c r="D3380" s="127"/>
    </row>
    <row r="3381" spans="4:4">
      <c r="D3381" s="127"/>
    </row>
    <row r="3382" spans="4:4">
      <c r="D3382" s="127"/>
    </row>
    <row r="3383" spans="4:4">
      <c r="D3383" s="127"/>
    </row>
    <row r="3384" spans="4:4">
      <c r="D3384" s="127"/>
    </row>
    <row r="3385" spans="4:4">
      <c r="D3385" s="127"/>
    </row>
    <row r="3386" spans="4:4">
      <c r="D3386" s="127"/>
    </row>
    <row r="3387" spans="4:4">
      <c r="D3387" s="127"/>
    </row>
    <row r="3388" spans="4:4">
      <c r="D3388" s="127"/>
    </row>
    <row r="3389" spans="4:4">
      <c r="D3389" s="127"/>
    </row>
    <row r="3390" spans="4:4">
      <c r="D3390" s="127"/>
    </row>
    <row r="3391" spans="4:4">
      <c r="D3391" s="127"/>
    </row>
    <row r="3392" spans="4:4">
      <c r="D3392" s="127"/>
    </row>
    <row r="3393" spans="4:4">
      <c r="D3393" s="127"/>
    </row>
    <row r="3394" spans="4:4">
      <c r="D3394" s="127"/>
    </row>
    <row r="3395" spans="4:4">
      <c r="D3395" s="127"/>
    </row>
    <row r="3396" spans="4:4">
      <c r="D3396" s="127"/>
    </row>
    <row r="3397" spans="4:4">
      <c r="D3397" s="127"/>
    </row>
    <row r="3398" spans="4:4">
      <c r="D3398" s="127"/>
    </row>
    <row r="3399" spans="4:4">
      <c r="D3399" s="127"/>
    </row>
    <row r="3400" spans="4:4">
      <c r="D3400" s="127"/>
    </row>
    <row r="3401" spans="4:4">
      <c r="D3401" s="127"/>
    </row>
    <row r="3402" spans="4:4">
      <c r="D3402" s="127"/>
    </row>
    <row r="3403" spans="4:4">
      <c r="D3403" s="127"/>
    </row>
    <row r="3404" spans="4:4">
      <c r="D3404" s="127"/>
    </row>
    <row r="3405" spans="4:4">
      <c r="D3405" s="127"/>
    </row>
    <row r="3406" spans="4:4">
      <c r="D3406" s="127"/>
    </row>
    <row r="3407" spans="4:4">
      <c r="D3407" s="127"/>
    </row>
    <row r="3408" spans="4:4">
      <c r="D3408" s="127"/>
    </row>
    <row r="3409" spans="4:4">
      <c r="D3409" s="127"/>
    </row>
    <row r="3410" spans="4:4">
      <c r="D3410" s="127"/>
    </row>
    <row r="3411" spans="4:4">
      <c r="D3411" s="127"/>
    </row>
    <row r="3412" spans="4:4">
      <c r="D3412" s="127"/>
    </row>
    <row r="3413" spans="4:4">
      <c r="D3413" s="127"/>
    </row>
    <row r="3414" spans="4:4">
      <c r="D3414" s="127"/>
    </row>
    <row r="3415" spans="4:4">
      <c r="D3415" s="127"/>
    </row>
    <row r="3416" spans="4:4">
      <c r="D3416" s="127"/>
    </row>
    <row r="3417" spans="4:4">
      <c r="D3417" s="127"/>
    </row>
    <row r="3418" spans="4:4">
      <c r="D3418" s="127"/>
    </row>
    <row r="3419" spans="4:4">
      <c r="D3419" s="127"/>
    </row>
    <row r="3420" spans="4:4">
      <c r="D3420" s="127"/>
    </row>
    <row r="3421" spans="4:4">
      <c r="D3421" s="127"/>
    </row>
    <row r="3422" spans="4:4">
      <c r="D3422" s="127"/>
    </row>
    <row r="3423" spans="4:4">
      <c r="D3423" s="127"/>
    </row>
    <row r="3424" spans="4:4">
      <c r="D3424" s="127"/>
    </row>
    <row r="3425" spans="4:4">
      <c r="D3425" s="127"/>
    </row>
    <row r="3426" spans="4:4">
      <c r="D3426" s="127"/>
    </row>
    <row r="3427" spans="4:4">
      <c r="D3427" s="127"/>
    </row>
    <row r="3428" spans="4:4">
      <c r="D3428" s="127"/>
    </row>
    <row r="3429" spans="4:4">
      <c r="D3429" s="127"/>
    </row>
    <row r="3430" spans="4:4">
      <c r="D3430" s="127"/>
    </row>
    <row r="3431" spans="4:4">
      <c r="D3431" s="127"/>
    </row>
    <row r="3432" spans="4:4">
      <c r="D3432" s="127"/>
    </row>
    <row r="3433" spans="4:4">
      <c r="D3433" s="127"/>
    </row>
    <row r="3434" spans="4:4">
      <c r="D3434" s="127"/>
    </row>
    <row r="3435" spans="4:4">
      <c r="D3435" s="127"/>
    </row>
    <row r="3436" spans="4:4">
      <c r="D3436" s="127"/>
    </row>
    <row r="3437" spans="4:4">
      <c r="D3437" s="127"/>
    </row>
    <row r="3438" spans="4:4">
      <c r="D3438" s="127"/>
    </row>
    <row r="3439" spans="4:4">
      <c r="D3439" s="127"/>
    </row>
    <row r="3440" spans="4:4">
      <c r="D3440" s="127"/>
    </row>
    <row r="3441" spans="4:4">
      <c r="D3441" s="127"/>
    </row>
    <row r="3442" spans="4:4">
      <c r="D3442" s="127"/>
    </row>
    <row r="3443" spans="4:4">
      <c r="D3443" s="127"/>
    </row>
    <row r="3444" spans="4:4">
      <c r="D3444" s="127"/>
    </row>
    <row r="3445" spans="4:4">
      <c r="D3445" s="127"/>
    </row>
    <row r="3446" spans="4:4">
      <c r="D3446" s="127"/>
    </row>
    <row r="3447" spans="4:4">
      <c r="D3447" s="127"/>
    </row>
    <row r="3448" spans="4:4">
      <c r="D3448" s="127"/>
    </row>
    <row r="3449" spans="4:4">
      <c r="D3449" s="127"/>
    </row>
    <row r="3450" spans="4:4">
      <c r="D3450" s="127"/>
    </row>
    <row r="3451" spans="4:4">
      <c r="D3451" s="127"/>
    </row>
    <row r="3452" spans="4:4">
      <c r="D3452" s="127"/>
    </row>
    <row r="3453" spans="4:4">
      <c r="D3453" s="127"/>
    </row>
    <row r="3454" spans="4:4">
      <c r="D3454" s="127"/>
    </row>
    <row r="3455" spans="4:4">
      <c r="D3455" s="127"/>
    </row>
    <row r="3456" spans="4:4">
      <c r="D3456" s="127"/>
    </row>
    <row r="3457" spans="4:4">
      <c r="D3457" s="127"/>
    </row>
    <row r="3458" spans="4:4">
      <c r="D3458" s="127"/>
    </row>
    <row r="3459" spans="4:4">
      <c r="D3459" s="127"/>
    </row>
    <row r="3460" spans="4:4">
      <c r="D3460" s="127"/>
    </row>
    <row r="3461" spans="4:4">
      <c r="D3461" s="127"/>
    </row>
    <row r="3462" spans="4:4">
      <c r="D3462" s="127"/>
    </row>
    <row r="3463" spans="4:4">
      <c r="D3463" s="127"/>
    </row>
    <row r="3464" spans="4:4">
      <c r="D3464" s="127"/>
    </row>
    <row r="3465" spans="4:4">
      <c r="D3465" s="127"/>
    </row>
    <row r="3466" spans="4:4">
      <c r="D3466" s="127"/>
    </row>
    <row r="3467" spans="4:4">
      <c r="D3467" s="127"/>
    </row>
    <row r="3468" spans="4:4">
      <c r="D3468" s="127"/>
    </row>
    <row r="3469" spans="4:4">
      <c r="D3469" s="127"/>
    </row>
    <row r="3470" spans="4:4">
      <c r="D3470" s="127"/>
    </row>
    <row r="3471" spans="4:4">
      <c r="D3471" s="127"/>
    </row>
    <row r="3472" spans="4:4">
      <c r="D3472" s="127"/>
    </row>
    <row r="3473" spans="4:4">
      <c r="D3473" s="127"/>
    </row>
    <row r="3474" spans="4:4">
      <c r="D3474" s="127"/>
    </row>
    <row r="3475" spans="4:4">
      <c r="D3475" s="127"/>
    </row>
    <row r="3476" spans="4:4">
      <c r="D3476" s="127"/>
    </row>
    <row r="3477" spans="4:4">
      <c r="D3477" s="127"/>
    </row>
    <row r="3478" spans="4:4">
      <c r="D3478" s="127"/>
    </row>
    <row r="3479" spans="4:4">
      <c r="D3479" s="127"/>
    </row>
    <row r="3480" spans="4:4">
      <c r="D3480" s="127"/>
    </row>
    <row r="3481" spans="4:4">
      <c r="D3481" s="127"/>
    </row>
    <row r="3482" spans="4:4">
      <c r="D3482" s="127"/>
    </row>
    <row r="3483" spans="4:4">
      <c r="D3483" s="127"/>
    </row>
    <row r="3484" spans="4:4">
      <c r="D3484" s="127"/>
    </row>
    <row r="3485" spans="4:4">
      <c r="D3485" s="127"/>
    </row>
    <row r="3486" spans="4:4">
      <c r="D3486" s="127"/>
    </row>
    <row r="3487" spans="4:4">
      <c r="D3487" s="127"/>
    </row>
    <row r="3488" spans="4:4">
      <c r="D3488" s="127"/>
    </row>
    <row r="3489" spans="4:4">
      <c r="D3489" s="127"/>
    </row>
    <row r="3490" spans="4:4">
      <c r="D3490" s="127"/>
    </row>
    <row r="3491" spans="4:4">
      <c r="D3491" s="127"/>
    </row>
    <row r="3492" spans="4:4">
      <c r="D3492" s="127"/>
    </row>
    <row r="3493" spans="4:4">
      <c r="D3493" s="127"/>
    </row>
    <row r="3494" spans="4:4">
      <c r="D3494" s="127"/>
    </row>
    <row r="3495" spans="4:4">
      <c r="D3495" s="127"/>
    </row>
    <row r="3496" spans="4:4">
      <c r="D3496" s="127"/>
    </row>
    <row r="3497" spans="4:4">
      <c r="D3497" s="127"/>
    </row>
    <row r="3498" spans="4:4">
      <c r="D3498" s="127"/>
    </row>
    <row r="3499" spans="4:4">
      <c r="D3499" s="127"/>
    </row>
    <row r="3500" spans="4:4">
      <c r="D3500" s="127"/>
    </row>
    <row r="3501" spans="4:4">
      <c r="D3501" s="127"/>
    </row>
    <row r="3502" spans="4:4">
      <c r="D3502" s="127"/>
    </row>
    <row r="3503" spans="4:4">
      <c r="D3503" s="127"/>
    </row>
    <row r="3504" spans="4:4">
      <c r="D3504" s="127"/>
    </row>
    <row r="3505" spans="4:4">
      <c r="D3505" s="127"/>
    </row>
    <row r="3506" spans="4:4">
      <c r="D3506" s="127"/>
    </row>
    <row r="3507" spans="4:4">
      <c r="D3507" s="127"/>
    </row>
    <row r="3508" spans="4:4">
      <c r="D3508" s="127"/>
    </row>
    <row r="3509" spans="4:4">
      <c r="D3509" s="127"/>
    </row>
    <row r="3510" spans="4:4">
      <c r="D3510" s="127"/>
    </row>
    <row r="3511" spans="4:4">
      <c r="D3511" s="127"/>
    </row>
    <row r="3512" spans="4:4">
      <c r="D3512" s="127"/>
    </row>
    <row r="3513" spans="4:4">
      <c r="D3513" s="127"/>
    </row>
    <row r="3514" spans="4:4">
      <c r="D3514" s="127"/>
    </row>
    <row r="3515" spans="4:4">
      <c r="D3515" s="127"/>
    </row>
    <row r="3516" spans="4:4">
      <c r="D3516" s="127"/>
    </row>
    <row r="3517" spans="4:4">
      <c r="D3517" s="127"/>
    </row>
    <row r="3518" spans="4:4">
      <c r="D3518" s="127"/>
    </row>
    <row r="3519" spans="4:4">
      <c r="D3519" s="127"/>
    </row>
    <row r="3520" spans="4:4">
      <c r="D3520" s="127"/>
    </row>
    <row r="3521" spans="4:4">
      <c r="D3521" s="127"/>
    </row>
    <row r="3522" spans="4:4">
      <c r="D3522" s="127"/>
    </row>
    <row r="3523" spans="4:4">
      <c r="D3523" s="127"/>
    </row>
    <row r="3524" spans="4:4">
      <c r="D3524" s="127"/>
    </row>
    <row r="3525" spans="4:4">
      <c r="D3525" s="127"/>
    </row>
    <row r="3526" spans="4:4">
      <c r="D3526" s="127"/>
    </row>
    <row r="3527" spans="4:4">
      <c r="D3527" s="127"/>
    </row>
    <row r="3528" spans="4:4">
      <c r="D3528" s="127"/>
    </row>
    <row r="3529" spans="4:4">
      <c r="D3529" s="127"/>
    </row>
    <row r="3530" spans="4:4">
      <c r="D3530" s="127"/>
    </row>
    <row r="3531" spans="4:4">
      <c r="D3531" s="127"/>
    </row>
    <row r="3532" spans="4:4">
      <c r="D3532" s="127"/>
    </row>
    <row r="3533" spans="4:4">
      <c r="D3533" s="127"/>
    </row>
    <row r="3534" spans="4:4">
      <c r="D3534" s="127"/>
    </row>
    <row r="3535" spans="4:4">
      <c r="D3535" s="127"/>
    </row>
    <row r="3536" spans="4:4">
      <c r="D3536" s="127"/>
    </row>
    <row r="3537" spans="4:4">
      <c r="D3537" s="127"/>
    </row>
    <row r="3538" spans="4:4">
      <c r="D3538" s="127"/>
    </row>
    <row r="3539" spans="4:4">
      <c r="D3539" s="127"/>
    </row>
    <row r="3540" spans="4:4">
      <c r="D3540" s="127"/>
    </row>
    <row r="3541" spans="4:4">
      <c r="D3541" s="127"/>
    </row>
    <row r="3542" spans="4:4">
      <c r="D3542" s="127"/>
    </row>
    <row r="3543" spans="4:4">
      <c r="D3543" s="127"/>
    </row>
    <row r="3544" spans="4:4">
      <c r="D3544" s="127"/>
    </row>
    <row r="3545" spans="4:4">
      <c r="D3545" s="127"/>
    </row>
    <row r="3546" spans="4:4">
      <c r="D3546" s="127"/>
    </row>
    <row r="3547" spans="4:4">
      <c r="D3547" s="127"/>
    </row>
    <row r="3548" spans="4:4">
      <c r="D3548" s="127"/>
    </row>
    <row r="3549" spans="4:4">
      <c r="D3549" s="127"/>
    </row>
    <row r="3550" spans="4:4">
      <c r="D3550" s="127"/>
    </row>
    <row r="3551" spans="4:4">
      <c r="D3551" s="127"/>
    </row>
    <row r="3552" spans="4:4">
      <c r="D3552" s="127"/>
    </row>
    <row r="3553" spans="4:4">
      <c r="D3553" s="127"/>
    </row>
    <row r="3554" spans="4:4">
      <c r="D3554" s="127"/>
    </row>
    <row r="3555" spans="4:4">
      <c r="D3555" s="127"/>
    </row>
    <row r="3556" spans="4:4">
      <c r="D3556" s="127"/>
    </row>
    <row r="3557" spans="4:4">
      <c r="D3557" s="127"/>
    </row>
    <row r="3558" spans="4:4">
      <c r="D3558" s="127"/>
    </row>
    <row r="3559" spans="4:4">
      <c r="D3559" s="127"/>
    </row>
    <row r="3560" spans="4:4">
      <c r="D3560" s="127"/>
    </row>
    <row r="3561" spans="4:4">
      <c r="D3561" s="127"/>
    </row>
    <row r="3562" spans="4:4">
      <c r="D3562" s="127"/>
    </row>
    <row r="3563" spans="4:4">
      <c r="D3563" s="127"/>
    </row>
    <row r="3564" spans="4:4">
      <c r="D3564" s="127"/>
    </row>
    <row r="3565" spans="4:4">
      <c r="D3565" s="127"/>
    </row>
    <row r="3566" spans="4:4">
      <c r="D3566" s="127"/>
    </row>
    <row r="3567" spans="4:4">
      <c r="D3567" s="127"/>
    </row>
    <row r="3568" spans="4:4">
      <c r="D3568" s="127"/>
    </row>
    <row r="3569" spans="4:4">
      <c r="D3569" s="127"/>
    </row>
    <row r="3570" spans="4:4">
      <c r="D3570" s="127"/>
    </row>
    <row r="3571" spans="4:4">
      <c r="D3571" s="127"/>
    </row>
    <row r="3572" spans="4:4">
      <c r="D3572" s="127"/>
    </row>
    <row r="3573" spans="4:4">
      <c r="D3573" s="127"/>
    </row>
    <row r="3574" spans="4:4">
      <c r="D3574" s="127"/>
    </row>
    <row r="3575" spans="4:4">
      <c r="D3575" s="127"/>
    </row>
    <row r="3576" spans="4:4">
      <c r="D3576" s="127"/>
    </row>
    <row r="3577" spans="4:4">
      <c r="D3577" s="127"/>
    </row>
    <row r="3578" spans="4:4">
      <c r="D3578" s="127"/>
    </row>
    <row r="3579" spans="4:4">
      <c r="D3579" s="127"/>
    </row>
    <row r="3580" spans="4:4">
      <c r="D3580" s="127"/>
    </row>
    <row r="3581" spans="4:4">
      <c r="D3581" s="127"/>
    </row>
    <row r="3582" spans="4:4">
      <c r="D3582" s="127"/>
    </row>
    <row r="3583" spans="4:4">
      <c r="D3583" s="127"/>
    </row>
    <row r="3584" spans="4:4">
      <c r="D3584" s="127"/>
    </row>
    <row r="3585" spans="4:4">
      <c r="D3585" s="127"/>
    </row>
    <row r="3586" spans="4:4">
      <c r="D3586" s="127"/>
    </row>
    <row r="3587" spans="4:4">
      <c r="D3587" s="127"/>
    </row>
    <row r="3588" spans="4:4">
      <c r="D3588" s="127"/>
    </row>
    <row r="3589" spans="4:4">
      <c r="D3589" s="127"/>
    </row>
    <row r="3590" spans="4:4">
      <c r="D3590" s="127"/>
    </row>
    <row r="3591" spans="4:4">
      <c r="D3591" s="127"/>
    </row>
    <row r="3592" spans="4:4">
      <c r="D3592" s="127"/>
    </row>
    <row r="3593" spans="4:4">
      <c r="D3593" s="127"/>
    </row>
    <row r="3594" spans="4:4">
      <c r="D3594" s="127"/>
    </row>
    <row r="3595" spans="4:4">
      <c r="D3595" s="127"/>
    </row>
    <row r="3596" spans="4:4">
      <c r="D3596" s="127"/>
    </row>
    <row r="3597" spans="4:4">
      <c r="D3597" s="127"/>
    </row>
    <row r="3598" spans="4:4">
      <c r="D3598" s="127"/>
    </row>
    <row r="3599" spans="4:4">
      <c r="D3599" s="127"/>
    </row>
    <row r="3600" spans="4:4">
      <c r="D3600" s="127"/>
    </row>
    <row r="3601" spans="4:4">
      <c r="D3601" s="127"/>
    </row>
    <row r="3602" spans="4:4">
      <c r="D3602" s="127"/>
    </row>
    <row r="3603" spans="4:4">
      <c r="D3603" s="127"/>
    </row>
    <row r="3604" spans="4:4">
      <c r="D3604" s="127"/>
    </row>
    <row r="3605" spans="4:4">
      <c r="D3605" s="127"/>
    </row>
    <row r="3606" spans="4:4">
      <c r="D3606" s="127"/>
    </row>
    <row r="3607" spans="4:4">
      <c r="D3607" s="127"/>
    </row>
    <row r="3608" spans="4:4">
      <c r="D3608" s="127"/>
    </row>
    <row r="3609" spans="4:4">
      <c r="D3609" s="127"/>
    </row>
    <row r="3610" spans="4:4">
      <c r="D3610" s="127"/>
    </row>
    <row r="3611" spans="4:4">
      <c r="D3611" s="127"/>
    </row>
    <row r="3612" spans="4:4">
      <c r="D3612" s="127"/>
    </row>
    <row r="3613" spans="4:4">
      <c r="D3613" s="127"/>
    </row>
    <row r="3614" spans="4:4">
      <c r="D3614" s="127"/>
    </row>
    <row r="3615" spans="4:4">
      <c r="D3615" s="127"/>
    </row>
    <row r="3616" spans="4:4">
      <c r="D3616" s="127"/>
    </row>
    <row r="3617" spans="4:4">
      <c r="D3617" s="127"/>
    </row>
    <row r="3618" spans="4:4">
      <c r="D3618" s="127"/>
    </row>
    <row r="3619" spans="4:4">
      <c r="D3619" s="127"/>
    </row>
    <row r="3620" spans="4:4">
      <c r="D3620" s="127"/>
    </row>
    <row r="3621" spans="4:4">
      <c r="D3621" s="127"/>
    </row>
    <row r="3622" spans="4:4">
      <c r="D3622" s="127"/>
    </row>
    <row r="3623" spans="4:4">
      <c r="D3623" s="127"/>
    </row>
    <row r="3624" spans="4:4">
      <c r="D3624" s="127"/>
    </row>
    <row r="3625" spans="4:4">
      <c r="D3625" s="127"/>
    </row>
    <row r="3626" spans="4:4">
      <c r="D3626" s="127"/>
    </row>
    <row r="3627" spans="4:4">
      <c r="D3627" s="127"/>
    </row>
    <row r="3628" spans="4:4">
      <c r="D3628" s="127"/>
    </row>
    <row r="3629" spans="4:4">
      <c r="D3629" s="127"/>
    </row>
    <row r="3630" spans="4:4">
      <c r="D3630" s="127"/>
    </row>
    <row r="3631" spans="4:4">
      <c r="D3631" s="127"/>
    </row>
    <row r="3632" spans="4:4">
      <c r="D3632" s="127"/>
    </row>
    <row r="3633" spans="4:4">
      <c r="D3633" s="127"/>
    </row>
    <row r="3634" spans="4:4">
      <c r="D3634" s="127"/>
    </row>
    <row r="3635" spans="4:4">
      <c r="D3635" s="127"/>
    </row>
    <row r="3636" spans="4:4">
      <c r="D3636" s="127"/>
    </row>
    <row r="3637" spans="4:4">
      <c r="D3637" s="127"/>
    </row>
    <row r="3638" spans="4:4">
      <c r="D3638" s="127"/>
    </row>
    <row r="3639" spans="4:4">
      <c r="D3639" s="127"/>
    </row>
    <row r="3640" spans="4:4">
      <c r="D3640" s="127"/>
    </row>
    <row r="3641" spans="4:4">
      <c r="D3641" s="127"/>
    </row>
    <row r="3642" spans="4:4">
      <c r="D3642" s="127"/>
    </row>
    <row r="3643" spans="4:4">
      <c r="D3643" s="127"/>
    </row>
    <row r="3644" spans="4:4">
      <c r="D3644" s="127"/>
    </row>
    <row r="3645" spans="4:4">
      <c r="D3645" s="127"/>
    </row>
    <row r="3646" spans="4:4">
      <c r="D3646" s="127"/>
    </row>
    <row r="3647" spans="4:4">
      <c r="D3647" s="127"/>
    </row>
    <row r="3648" spans="4:4">
      <c r="D3648" s="127"/>
    </row>
    <row r="3649" spans="4:4">
      <c r="D3649" s="127"/>
    </row>
    <row r="3650" spans="4:4">
      <c r="D3650" s="127"/>
    </row>
    <row r="3651" spans="4:4">
      <c r="D3651" s="127"/>
    </row>
    <row r="3652" spans="4:4">
      <c r="D3652" s="127"/>
    </row>
    <row r="3653" spans="4:4">
      <c r="D3653" s="127"/>
    </row>
    <row r="3654" spans="4:4">
      <c r="D3654" s="127"/>
    </row>
    <row r="3655" spans="4:4">
      <c r="D3655" s="127"/>
    </row>
    <row r="3656" spans="4:4">
      <c r="D3656" s="127"/>
    </row>
    <row r="3657" spans="4:4">
      <c r="D3657" s="127"/>
    </row>
    <row r="3658" spans="4:4">
      <c r="D3658" s="127"/>
    </row>
    <row r="3659" spans="4:4">
      <c r="D3659" s="127"/>
    </row>
    <row r="3660" spans="4:4">
      <c r="D3660" s="127"/>
    </row>
    <row r="3661" spans="4:4">
      <c r="D3661" s="127"/>
    </row>
    <row r="3662" spans="4:4">
      <c r="D3662" s="127"/>
    </row>
    <row r="3663" spans="4:4">
      <c r="D3663" s="127"/>
    </row>
    <row r="3664" spans="4:4">
      <c r="D3664" s="127"/>
    </row>
    <row r="3665" spans="4:4">
      <c r="D3665" s="127"/>
    </row>
    <row r="3666" spans="4:4">
      <c r="D3666" s="127"/>
    </row>
    <row r="3667" spans="4:4">
      <c r="D3667" s="127"/>
    </row>
    <row r="3668" spans="4:4">
      <c r="D3668" s="127"/>
    </row>
    <row r="3669" spans="4:4">
      <c r="D3669" s="127"/>
    </row>
    <row r="3670" spans="4:4">
      <c r="D3670" s="127"/>
    </row>
    <row r="3671" spans="4:4">
      <c r="D3671" s="127"/>
    </row>
    <row r="3672" spans="4:4">
      <c r="D3672" s="127"/>
    </row>
    <row r="3673" spans="4:4">
      <c r="D3673" s="127"/>
    </row>
    <row r="3674" spans="4:4">
      <c r="D3674" s="127"/>
    </row>
    <row r="3675" spans="4:4">
      <c r="D3675" s="127"/>
    </row>
    <row r="3676" spans="4:4">
      <c r="D3676" s="127"/>
    </row>
    <row r="3677" spans="4:4">
      <c r="D3677" s="127"/>
    </row>
    <row r="3678" spans="4:4">
      <c r="D3678" s="127"/>
    </row>
    <row r="3679" spans="4:4">
      <c r="D3679" s="127"/>
    </row>
    <row r="3680" spans="4:4">
      <c r="D3680" s="127"/>
    </row>
    <row r="3681" spans="4:4">
      <c r="D3681" s="127"/>
    </row>
    <row r="3682" spans="4:4">
      <c r="D3682" s="127"/>
    </row>
    <row r="3683" spans="4:4">
      <c r="D3683" s="127"/>
    </row>
    <row r="3684" spans="4:4">
      <c r="D3684" s="127"/>
    </row>
    <row r="3685" spans="4:4">
      <c r="D3685" s="127"/>
    </row>
    <row r="3686" spans="4:4">
      <c r="D3686" s="127"/>
    </row>
    <row r="3687" spans="4:4">
      <c r="D3687" s="127"/>
    </row>
    <row r="3688" spans="4:4">
      <c r="D3688" s="127"/>
    </row>
    <row r="3689" spans="4:4">
      <c r="D3689" s="127"/>
    </row>
    <row r="3690" spans="4:4">
      <c r="D3690" s="127"/>
    </row>
    <row r="3691" spans="4:4">
      <c r="D3691" s="127"/>
    </row>
    <row r="3692" spans="4:4">
      <c r="D3692" s="127"/>
    </row>
    <row r="3693" spans="4:4">
      <c r="D3693" s="127"/>
    </row>
    <row r="3694" spans="4:4">
      <c r="D3694" s="127"/>
    </row>
    <row r="3695" spans="4:4">
      <c r="D3695" s="127"/>
    </row>
    <row r="3696" spans="4:4">
      <c r="D3696" s="127"/>
    </row>
    <row r="3697" spans="4:4">
      <c r="D3697" s="127"/>
    </row>
    <row r="3698" spans="4:4">
      <c r="D3698" s="127"/>
    </row>
    <row r="3699" spans="4:4">
      <c r="D3699" s="127"/>
    </row>
    <row r="3700" spans="4:4">
      <c r="D3700" s="127"/>
    </row>
    <row r="3701" spans="4:4">
      <c r="D3701" s="127"/>
    </row>
    <row r="3702" spans="4:4">
      <c r="D3702" s="127"/>
    </row>
    <row r="3703" spans="4:4">
      <c r="D3703" s="127"/>
    </row>
    <row r="3704" spans="4:4">
      <c r="D3704" s="127"/>
    </row>
    <row r="3705" spans="4:4">
      <c r="D3705" s="127"/>
    </row>
    <row r="3706" spans="4:4">
      <c r="D3706" s="127"/>
    </row>
    <row r="3707" spans="4:4">
      <c r="D3707" s="127"/>
    </row>
    <row r="3708" spans="4:4">
      <c r="D3708" s="127"/>
    </row>
    <row r="3709" spans="4:4">
      <c r="D3709" s="127"/>
    </row>
    <row r="3710" spans="4:4">
      <c r="D3710" s="127"/>
    </row>
    <row r="3711" spans="4:4">
      <c r="D3711" s="127"/>
    </row>
    <row r="3712" spans="4:4">
      <c r="D3712" s="127"/>
    </row>
    <row r="3713" spans="4:4">
      <c r="D3713" s="127"/>
    </row>
    <row r="3714" spans="4:4">
      <c r="D3714" s="127"/>
    </row>
    <row r="3715" spans="4:4">
      <c r="D3715" s="127"/>
    </row>
    <row r="3716" spans="4:4">
      <c r="D3716" s="127"/>
    </row>
    <row r="3717" spans="4:4">
      <c r="D3717" s="127"/>
    </row>
    <row r="3718" spans="4:4">
      <c r="D3718" s="127"/>
    </row>
    <row r="3719" spans="4:4">
      <c r="D3719" s="127"/>
    </row>
    <row r="3720" spans="4:4">
      <c r="D3720" s="127"/>
    </row>
    <row r="3721" spans="4:4">
      <c r="D3721" s="127"/>
    </row>
    <row r="3722" spans="4:4">
      <c r="D3722" s="127"/>
    </row>
    <row r="3723" spans="4:4">
      <c r="D3723" s="127"/>
    </row>
    <row r="3724" spans="4:4">
      <c r="D3724" s="127"/>
    </row>
    <row r="3725" spans="4:4">
      <c r="D3725" s="127"/>
    </row>
    <row r="3726" spans="4:4">
      <c r="D3726" s="127"/>
    </row>
    <row r="3727" spans="4:4">
      <c r="D3727" s="127"/>
    </row>
    <row r="3728" spans="4:4">
      <c r="D3728" s="127"/>
    </row>
    <row r="3729" spans="4:4">
      <c r="D3729" s="127"/>
    </row>
    <row r="3730" spans="4:4">
      <c r="D3730" s="127"/>
    </row>
    <row r="3731" spans="4:4">
      <c r="D3731" s="127"/>
    </row>
    <row r="3732" spans="4:4">
      <c r="D3732" s="127"/>
    </row>
    <row r="3733" spans="4:4">
      <c r="D3733" s="127"/>
    </row>
    <row r="3734" spans="4:4">
      <c r="D3734" s="127"/>
    </row>
    <row r="3735" spans="4:4">
      <c r="D3735" s="127"/>
    </row>
    <row r="3736" spans="4:4">
      <c r="D3736" s="127"/>
    </row>
    <row r="3737" spans="4:4">
      <c r="D3737" s="127"/>
    </row>
    <row r="3738" spans="4:4">
      <c r="D3738" s="127"/>
    </row>
    <row r="3739" spans="4:4">
      <c r="D3739" s="127"/>
    </row>
    <row r="3740" spans="4:4">
      <c r="D3740" s="127"/>
    </row>
    <row r="3741" spans="4:4">
      <c r="D3741" s="127"/>
    </row>
    <row r="3742" spans="4:4">
      <c r="D3742" s="127"/>
    </row>
    <row r="3743" spans="4:4">
      <c r="D3743" s="127"/>
    </row>
    <row r="3744" spans="4:4">
      <c r="D3744" s="127"/>
    </row>
    <row r="3745" spans="4:4">
      <c r="D3745" s="127"/>
    </row>
    <row r="3746" spans="4:4">
      <c r="D3746" s="127"/>
    </row>
    <row r="3747" spans="4:4">
      <c r="D3747" s="127"/>
    </row>
    <row r="3748" spans="4:4">
      <c r="D3748" s="127"/>
    </row>
    <row r="3749" spans="4:4">
      <c r="D3749" s="127"/>
    </row>
    <row r="3750" spans="4:4">
      <c r="D3750" s="127"/>
    </row>
    <row r="3751" spans="4:4">
      <c r="D3751" s="127"/>
    </row>
    <row r="3752" spans="4:4">
      <c r="D3752" s="127"/>
    </row>
    <row r="3753" spans="4:4">
      <c r="D3753" s="127"/>
    </row>
    <row r="3754" spans="4:4">
      <c r="D3754" s="127"/>
    </row>
    <row r="3755" spans="4:4">
      <c r="D3755" s="127"/>
    </row>
    <row r="3756" spans="4:4">
      <c r="D3756" s="127"/>
    </row>
    <row r="3757" spans="4:4">
      <c r="D3757" s="127"/>
    </row>
    <row r="3758" spans="4:4">
      <c r="D3758" s="127"/>
    </row>
    <row r="3759" spans="4:4">
      <c r="D3759" s="127"/>
    </row>
    <row r="3760" spans="4:4">
      <c r="D3760" s="127"/>
    </row>
    <row r="3761" spans="4:4">
      <c r="D3761" s="127"/>
    </row>
    <row r="3762" spans="4:4">
      <c r="D3762" s="127"/>
    </row>
    <row r="3763" spans="4:4">
      <c r="D3763" s="127"/>
    </row>
    <row r="3764" spans="4:4">
      <c r="D3764" s="127"/>
    </row>
    <row r="3765" spans="4:4">
      <c r="D3765" s="127"/>
    </row>
    <row r="3766" spans="4:4">
      <c r="D3766" s="127"/>
    </row>
    <row r="3767" spans="4:4">
      <c r="D3767" s="127"/>
    </row>
    <row r="3768" spans="4:4">
      <c r="D3768" s="127"/>
    </row>
    <row r="3769" spans="4:4">
      <c r="D3769" s="127"/>
    </row>
    <row r="3770" spans="4:4">
      <c r="D3770" s="127"/>
    </row>
    <row r="3771" spans="4:4">
      <c r="D3771" s="127"/>
    </row>
    <row r="3772" spans="4:4">
      <c r="D3772" s="127"/>
    </row>
    <row r="3773" spans="4:4">
      <c r="D3773" s="127"/>
    </row>
    <row r="3774" spans="4:4">
      <c r="D3774" s="127"/>
    </row>
    <row r="3775" spans="4:4">
      <c r="D3775" s="127"/>
    </row>
    <row r="3776" spans="4:4">
      <c r="D3776" s="127"/>
    </row>
    <row r="3777" spans="4:4">
      <c r="D3777" s="127"/>
    </row>
    <row r="3778" spans="4:4">
      <c r="D3778" s="127"/>
    </row>
    <row r="3779" spans="4:4">
      <c r="D3779" s="127"/>
    </row>
    <row r="3780" spans="4:4">
      <c r="D3780" s="127"/>
    </row>
    <row r="3781" spans="4:4">
      <c r="D3781" s="127"/>
    </row>
    <row r="3782" spans="4:4">
      <c r="D3782" s="127"/>
    </row>
    <row r="3783" spans="4:4">
      <c r="D3783" s="127"/>
    </row>
    <row r="3784" spans="4:4">
      <c r="D3784" s="127"/>
    </row>
    <row r="3785" spans="4:4">
      <c r="D3785" s="127"/>
    </row>
    <row r="3786" spans="4:4">
      <c r="D3786" s="127"/>
    </row>
    <row r="3787" spans="4:4">
      <c r="D3787" s="127"/>
    </row>
    <row r="3788" spans="4:4">
      <c r="D3788" s="127"/>
    </row>
    <row r="3789" spans="4:4">
      <c r="D3789" s="127"/>
    </row>
    <row r="3790" spans="4:4">
      <c r="D3790" s="127"/>
    </row>
    <row r="3791" spans="4:4">
      <c r="D3791" s="127"/>
    </row>
    <row r="3792" spans="4:4">
      <c r="D3792" s="127"/>
    </row>
    <row r="3793" spans="4:4">
      <c r="D3793" s="127"/>
    </row>
    <row r="3794" spans="4:4">
      <c r="D3794" s="127"/>
    </row>
    <row r="3795" spans="4:4">
      <c r="D3795" s="127"/>
    </row>
    <row r="3796" spans="4:4">
      <c r="D3796" s="127"/>
    </row>
    <row r="3797" spans="4:4">
      <c r="D3797" s="127"/>
    </row>
    <row r="3798" spans="4:4">
      <c r="D3798" s="127"/>
    </row>
    <row r="3799" spans="4:4">
      <c r="D3799" s="127"/>
    </row>
    <row r="3800" spans="4:4">
      <c r="D3800" s="127"/>
    </row>
    <row r="3801" spans="4:4">
      <c r="D3801" s="127"/>
    </row>
    <row r="3802" spans="4:4">
      <c r="D3802" s="127"/>
    </row>
    <row r="3803" spans="4:4">
      <c r="D3803" s="127"/>
    </row>
    <row r="3804" spans="4:4">
      <c r="D3804" s="127"/>
    </row>
    <row r="3805" spans="4:4">
      <c r="D3805" s="127"/>
    </row>
    <row r="3806" spans="4:4">
      <c r="D3806" s="127"/>
    </row>
    <row r="3807" spans="4:4">
      <c r="D3807" s="127"/>
    </row>
    <row r="3808" spans="4:4">
      <c r="D3808" s="127"/>
    </row>
    <row r="3809" spans="4:4">
      <c r="D3809" s="127"/>
    </row>
    <row r="3810" spans="4:4">
      <c r="D3810" s="127"/>
    </row>
    <row r="3811" spans="4:4">
      <c r="D3811" s="127"/>
    </row>
    <row r="3812" spans="4:4">
      <c r="D3812" s="127"/>
    </row>
    <row r="3813" spans="4:4">
      <c r="D3813" s="127"/>
    </row>
    <row r="3814" spans="4:4">
      <c r="D3814" s="127"/>
    </row>
    <row r="3815" spans="4:4">
      <c r="D3815" s="127"/>
    </row>
    <row r="3816" spans="4:4">
      <c r="D3816" s="127"/>
    </row>
    <row r="3817" spans="4:4">
      <c r="D3817" s="127"/>
    </row>
    <row r="3818" spans="4:4">
      <c r="D3818" s="127"/>
    </row>
    <row r="3819" spans="4:4">
      <c r="D3819" s="127"/>
    </row>
    <row r="3820" spans="4:4">
      <c r="D3820" s="127"/>
    </row>
    <row r="3821" spans="4:4">
      <c r="D3821" s="127"/>
    </row>
    <row r="3822" spans="4:4">
      <c r="D3822" s="127"/>
    </row>
    <row r="3823" spans="4:4">
      <c r="D3823" s="127"/>
    </row>
    <row r="3824" spans="4:4">
      <c r="D3824" s="127"/>
    </row>
    <row r="3825" spans="4:4">
      <c r="D3825" s="127"/>
    </row>
    <row r="3826" spans="4:4">
      <c r="D3826" s="127"/>
    </row>
    <row r="3827" spans="4:4">
      <c r="D3827" s="127"/>
    </row>
    <row r="3828" spans="4:4">
      <c r="D3828" s="127"/>
    </row>
    <row r="3829" spans="4:4">
      <c r="D3829" s="127"/>
    </row>
    <row r="3830" spans="4:4">
      <c r="D3830" s="127"/>
    </row>
    <row r="3831" spans="4:4">
      <c r="D3831" s="127"/>
    </row>
    <row r="3832" spans="4:4">
      <c r="D3832" s="127"/>
    </row>
    <row r="3833" spans="4:4">
      <c r="D3833" s="127"/>
    </row>
    <row r="3834" spans="4:4">
      <c r="D3834" s="127"/>
    </row>
    <row r="3835" spans="4:4">
      <c r="D3835" s="127"/>
    </row>
    <row r="3836" spans="4:4">
      <c r="D3836" s="127"/>
    </row>
    <row r="3837" spans="4:4">
      <c r="D3837" s="127"/>
    </row>
    <row r="3838" spans="4:4">
      <c r="D3838" s="127"/>
    </row>
    <row r="3839" spans="4:4">
      <c r="D3839" s="127"/>
    </row>
    <row r="3840" spans="4:4">
      <c r="D3840" s="127"/>
    </row>
    <row r="3841" spans="4:4">
      <c r="D3841" s="127"/>
    </row>
    <row r="3842" spans="4:4">
      <c r="D3842" s="127"/>
    </row>
    <row r="3843" spans="4:4">
      <c r="D3843" s="127"/>
    </row>
    <row r="3844" spans="4:4">
      <c r="D3844" s="127"/>
    </row>
    <row r="3845" spans="4:4">
      <c r="D3845" s="127"/>
    </row>
    <row r="3846" spans="4:4">
      <c r="D3846" s="127"/>
    </row>
    <row r="3847" spans="4:4">
      <c r="D3847" s="127"/>
    </row>
    <row r="3848" spans="4:4">
      <c r="D3848" s="127"/>
    </row>
    <row r="3849" spans="4:4">
      <c r="D3849" s="127"/>
    </row>
    <row r="3850" spans="4:4">
      <c r="D3850" s="127"/>
    </row>
    <row r="3851" spans="4:4">
      <c r="D3851" s="127"/>
    </row>
    <row r="3852" spans="4:4">
      <c r="D3852" s="127"/>
    </row>
    <row r="3853" spans="4:4">
      <c r="D3853" s="127"/>
    </row>
    <row r="3854" spans="4:4">
      <c r="D3854" s="127"/>
    </row>
    <row r="3855" spans="4:4">
      <c r="D3855" s="127"/>
    </row>
    <row r="3856" spans="4:4">
      <c r="D3856" s="127"/>
    </row>
    <row r="3857" spans="4:4">
      <c r="D3857" s="127"/>
    </row>
    <row r="3858" spans="4:4">
      <c r="D3858" s="127"/>
    </row>
    <row r="3859" spans="4:4">
      <c r="D3859" s="127"/>
    </row>
    <row r="3860" spans="4:4">
      <c r="D3860" s="127"/>
    </row>
    <row r="3861" spans="4:4">
      <c r="D3861" s="127"/>
    </row>
    <row r="3862" spans="4:4">
      <c r="D3862" s="127"/>
    </row>
    <row r="3863" spans="4:4">
      <c r="D3863" s="127"/>
    </row>
    <row r="3864" spans="4:4">
      <c r="D3864" s="127"/>
    </row>
    <row r="3865" spans="4:4">
      <c r="D3865" s="127"/>
    </row>
    <row r="3866" spans="4:4">
      <c r="D3866" s="127"/>
    </row>
    <row r="3867" spans="4:4">
      <c r="D3867" s="127"/>
    </row>
    <row r="3868" spans="4:4">
      <c r="D3868" s="127"/>
    </row>
    <row r="3869" spans="4:4">
      <c r="D3869" s="127"/>
    </row>
    <row r="3870" spans="4:4">
      <c r="D3870" s="127"/>
    </row>
    <row r="3871" spans="4:4">
      <c r="D3871" s="127"/>
    </row>
    <row r="3872" spans="4:4">
      <c r="D3872" s="127"/>
    </row>
    <row r="3873" spans="4:4">
      <c r="D3873" s="127"/>
    </row>
    <row r="3874" spans="4:4">
      <c r="D3874" s="127"/>
    </row>
    <row r="3875" spans="4:4">
      <c r="D3875" s="127"/>
    </row>
    <row r="3876" spans="4:4">
      <c r="D3876" s="127"/>
    </row>
    <row r="3877" spans="4:4">
      <c r="D3877" s="127"/>
    </row>
    <row r="3878" spans="4:4">
      <c r="D3878" s="127"/>
    </row>
    <row r="3879" spans="4:4">
      <c r="D3879" s="127"/>
    </row>
    <row r="3880" spans="4:4">
      <c r="D3880" s="127"/>
    </row>
    <row r="3881" spans="4:4">
      <c r="D3881" s="127"/>
    </row>
    <row r="3882" spans="4:4">
      <c r="D3882" s="127"/>
    </row>
    <row r="3883" spans="4:4">
      <c r="D3883" s="127"/>
    </row>
    <row r="3884" spans="4:4">
      <c r="D3884" s="127"/>
    </row>
    <row r="3885" spans="4:4">
      <c r="D3885" s="127"/>
    </row>
    <row r="3886" spans="4:4">
      <c r="D3886" s="127"/>
    </row>
    <row r="3887" spans="4:4">
      <c r="D3887" s="127"/>
    </row>
    <row r="3888" spans="4:4">
      <c r="D3888" s="127"/>
    </row>
    <row r="3889" spans="4:4">
      <c r="D3889" s="127"/>
    </row>
    <row r="3890" spans="4:4">
      <c r="D3890" s="127"/>
    </row>
    <row r="3891" spans="4:4">
      <c r="D3891" s="127"/>
    </row>
    <row r="3892" spans="4:4">
      <c r="D3892" s="127"/>
    </row>
    <row r="3893" spans="4:4">
      <c r="D3893" s="127"/>
    </row>
    <row r="3894" spans="4:4">
      <c r="D3894" s="127"/>
    </row>
    <row r="3895" spans="4:4">
      <c r="D3895" s="127"/>
    </row>
    <row r="3896" spans="4:4">
      <c r="D3896" s="127"/>
    </row>
    <row r="3897" spans="4:4">
      <c r="D3897" s="127"/>
    </row>
    <row r="3898" spans="4:4">
      <c r="D3898" s="127"/>
    </row>
    <row r="3899" spans="4:4">
      <c r="D3899" s="127"/>
    </row>
    <row r="3900" spans="4:4">
      <c r="D3900" s="127"/>
    </row>
    <row r="3901" spans="4:4">
      <c r="D3901" s="127"/>
    </row>
    <row r="3902" spans="4:4">
      <c r="D3902" s="127"/>
    </row>
    <row r="3903" spans="4:4">
      <c r="D3903" s="127"/>
    </row>
    <row r="3904" spans="4:4">
      <c r="D3904" s="127"/>
    </row>
    <row r="3905" spans="4:4">
      <c r="D3905" s="127"/>
    </row>
    <row r="3906" spans="4:4">
      <c r="D3906" s="127"/>
    </row>
    <row r="3907" spans="4:4">
      <c r="D3907" s="127"/>
    </row>
    <row r="3908" spans="4:4">
      <c r="D3908" s="127"/>
    </row>
    <row r="3909" spans="4:4">
      <c r="D3909" s="127"/>
    </row>
    <row r="3910" spans="4:4">
      <c r="D3910" s="127"/>
    </row>
    <row r="3911" spans="4:4">
      <c r="D3911" s="127"/>
    </row>
    <row r="3912" spans="4:4">
      <c r="D3912" s="127"/>
    </row>
    <row r="3913" spans="4:4">
      <c r="D3913" s="127"/>
    </row>
    <row r="3914" spans="4:4">
      <c r="D3914" s="127"/>
    </row>
    <row r="3915" spans="4:4">
      <c r="D3915" s="127"/>
    </row>
    <row r="3916" spans="4:4">
      <c r="D3916" s="127"/>
    </row>
    <row r="3917" spans="4:4">
      <c r="D3917" s="127"/>
    </row>
    <row r="3918" spans="4:4">
      <c r="D3918" s="127"/>
    </row>
    <row r="3919" spans="4:4">
      <c r="D3919" s="127"/>
    </row>
    <row r="3920" spans="4:4">
      <c r="D3920" s="127"/>
    </row>
    <row r="3921" spans="4:4">
      <c r="D3921" s="127"/>
    </row>
    <row r="3922" spans="4:4">
      <c r="D3922" s="127"/>
    </row>
    <row r="3923" spans="4:4">
      <c r="D3923" s="127"/>
    </row>
    <row r="3924" spans="4:4">
      <c r="D3924" s="127"/>
    </row>
    <row r="3925" spans="4:4">
      <c r="D3925" s="127"/>
    </row>
    <row r="3926" spans="4:4">
      <c r="D3926" s="127"/>
    </row>
    <row r="3927" spans="4:4">
      <c r="D3927" s="127"/>
    </row>
    <row r="3928" spans="4:4">
      <c r="D3928" s="127"/>
    </row>
    <row r="3929" spans="4:4">
      <c r="D3929" s="127"/>
    </row>
    <row r="3930" spans="4:4">
      <c r="D3930" s="127"/>
    </row>
    <row r="3931" spans="4:4">
      <c r="D3931" s="127"/>
    </row>
    <row r="3932" spans="4:4">
      <c r="D3932" s="127"/>
    </row>
    <row r="3933" spans="4:4">
      <c r="D3933" s="127"/>
    </row>
    <row r="3934" spans="4:4">
      <c r="D3934" s="127"/>
    </row>
    <row r="3935" spans="4:4">
      <c r="D3935" s="127"/>
    </row>
    <row r="3936" spans="4:4">
      <c r="D3936" s="127"/>
    </row>
    <row r="3937" spans="4:4">
      <c r="D3937" s="127"/>
    </row>
    <row r="3938" spans="4:4">
      <c r="D3938" s="127"/>
    </row>
    <row r="3939" spans="4:4">
      <c r="D3939" s="127"/>
    </row>
    <row r="3940" spans="4:4">
      <c r="D3940" s="127"/>
    </row>
    <row r="3941" spans="4:4">
      <c r="D3941" s="127"/>
    </row>
  </sheetData>
  <mergeCells count="4">
    <mergeCell ref="A1:D1"/>
    <mergeCell ref="A2:D2"/>
    <mergeCell ref="A3:D3"/>
    <mergeCell ref="A4:D4"/>
  </mergeCells>
  <printOptions horizontalCentered="1" headings="1"/>
  <pageMargins left="0" right="0" top="0.59055118110236227" bottom="0.39370078740157483" header="0.51181102362204722" footer="0.51181102362204722"/>
  <pageSetup paperSize="8" orientation="portrait" cellComments="atEnd" r:id="rId1"/>
  <headerFooter alignWithMargins="0">
    <oddFooter>&amp;P. oldal, összesen: &amp;N</oddFooter>
  </headerFooter>
  <rowBreaks count="1" manualBreakCount="1">
    <brk id="5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XFD386"/>
  <sheetViews>
    <sheetView topLeftCell="A337" zoomScaleSheetLayoutView="100" workbookViewId="0">
      <selection sqref="A1:F1"/>
    </sheetView>
  </sheetViews>
  <sheetFormatPr defaultColWidth="9.109375" defaultRowHeight="15.6"/>
  <cols>
    <col min="1" max="1" width="3.6640625" style="32" customWidth="1"/>
    <col min="2" max="2" width="6.6640625" style="32" customWidth="1"/>
    <col min="3" max="3" width="8.5546875" style="32" customWidth="1"/>
    <col min="4" max="4" width="42.33203125" style="32" customWidth="1"/>
    <col min="5" max="6" width="15.6640625" style="33" customWidth="1"/>
    <col min="7" max="7" width="14.6640625" style="1" customWidth="1"/>
    <col min="8" max="8" width="13" style="1" customWidth="1"/>
    <col min="9" max="9" width="12.88671875" style="1" customWidth="1"/>
    <col min="10" max="10" width="12.44140625" style="1" customWidth="1"/>
    <col min="11" max="11" width="10.5546875" style="1" customWidth="1"/>
    <col min="12" max="12" width="11.44140625" style="1" customWidth="1"/>
    <col min="13" max="13" width="14.33203125" style="1" customWidth="1"/>
    <col min="14" max="14" width="13.44140625" style="1" customWidth="1"/>
    <col min="15" max="15" width="14.109375" style="1" customWidth="1"/>
    <col min="16" max="16" width="16.6640625" style="1" customWidth="1"/>
    <col min="17" max="16384" width="9.109375" style="1"/>
  </cols>
  <sheetData>
    <row r="1" spans="1:14" ht="18.75" customHeight="1">
      <c r="A1" s="323" t="s">
        <v>509</v>
      </c>
      <c r="B1" s="324"/>
      <c r="C1" s="324"/>
      <c r="D1" s="324"/>
      <c r="E1" s="324"/>
      <c r="F1" s="324"/>
    </row>
    <row r="2" spans="1:14" ht="22.5" customHeight="1">
      <c r="A2" s="325" t="s">
        <v>481</v>
      </c>
      <c r="B2" s="326"/>
      <c r="C2" s="326"/>
      <c r="D2" s="326"/>
      <c r="E2" s="326"/>
      <c r="F2" s="326"/>
    </row>
    <row r="3" spans="1:14" ht="30.75" customHeight="1">
      <c r="A3" s="2"/>
      <c r="B3" s="3" t="s">
        <v>0</v>
      </c>
      <c r="C3" s="3"/>
      <c r="D3" s="3"/>
      <c r="E3" s="4"/>
      <c r="F3" s="5" t="s">
        <v>1</v>
      </c>
    </row>
    <row r="4" spans="1:14" ht="15.75" customHeight="1">
      <c r="A4" s="93" t="s">
        <v>470</v>
      </c>
      <c r="B4" s="93"/>
      <c r="C4" s="93"/>
      <c r="D4" s="93"/>
      <c r="E4" s="94"/>
      <c r="F4" s="95">
        <f>SUM(F5,F20,F22,F46,F51,F55,F62)</f>
        <v>211499841.66</v>
      </c>
      <c r="G4" s="294"/>
      <c r="H4" s="294"/>
      <c r="I4" s="19"/>
      <c r="J4" s="19"/>
      <c r="K4" s="19"/>
      <c r="L4" s="19"/>
      <c r="M4" s="19"/>
      <c r="N4" s="19"/>
    </row>
    <row r="5" spans="1:14" ht="15.75" customHeight="1">
      <c r="A5" s="39" t="s">
        <v>3</v>
      </c>
      <c r="B5" s="39" t="s">
        <v>4</v>
      </c>
      <c r="C5" s="39"/>
      <c r="D5" s="40"/>
      <c r="E5" s="41"/>
      <c r="F5" s="42">
        <f>SUM(F12,F6)</f>
        <v>11055619</v>
      </c>
      <c r="G5" s="294"/>
      <c r="H5" s="294"/>
      <c r="I5" s="19"/>
      <c r="J5" s="19"/>
      <c r="K5" s="19"/>
      <c r="L5" s="19"/>
      <c r="M5" s="19"/>
      <c r="N5" s="19"/>
    </row>
    <row r="6" spans="1:14" ht="15.75" customHeight="1">
      <c r="A6" s="10"/>
      <c r="B6" s="3" t="s">
        <v>5</v>
      </c>
      <c r="C6" s="327" t="s">
        <v>6</v>
      </c>
      <c r="D6" s="328"/>
      <c r="E6" s="11"/>
      <c r="F6" s="11">
        <f>SUM(E7:E11)</f>
        <v>0</v>
      </c>
      <c r="G6" s="294"/>
      <c r="H6" s="294"/>
      <c r="I6" s="19"/>
      <c r="J6" s="19"/>
      <c r="K6" s="19"/>
      <c r="L6" s="19"/>
      <c r="M6" s="19"/>
      <c r="N6" s="19"/>
    </row>
    <row r="7" spans="1:14" ht="15.75" customHeight="1">
      <c r="A7" s="10"/>
      <c r="B7" s="2"/>
      <c r="C7" s="7" t="s">
        <v>7</v>
      </c>
      <c r="D7" s="2" t="s">
        <v>8</v>
      </c>
      <c r="E7" s="12"/>
      <c r="F7" s="12"/>
      <c r="G7" s="296"/>
      <c r="H7" s="296"/>
      <c r="I7" s="19"/>
      <c r="J7" s="19"/>
      <c r="K7" s="19"/>
      <c r="L7" s="19"/>
      <c r="M7" s="19"/>
      <c r="N7" s="19"/>
    </row>
    <row r="8" spans="1:14" ht="15.75" customHeight="1">
      <c r="A8" s="10"/>
      <c r="B8" s="2"/>
      <c r="C8" s="7" t="s">
        <v>86</v>
      </c>
      <c r="D8" s="2" t="s">
        <v>158</v>
      </c>
      <c r="E8" s="12"/>
      <c r="F8" s="12"/>
      <c r="G8" s="294"/>
      <c r="H8" s="294"/>
      <c r="I8" s="19"/>
      <c r="J8" s="19"/>
      <c r="K8" s="19"/>
      <c r="L8" s="19"/>
      <c r="M8" s="19"/>
      <c r="N8" s="19"/>
    </row>
    <row r="9" spans="1:14" ht="15.75" customHeight="1">
      <c r="A9" s="10"/>
      <c r="B9" s="2"/>
      <c r="C9" s="7" t="s">
        <v>9</v>
      </c>
      <c r="D9" s="2" t="s">
        <v>10</v>
      </c>
      <c r="E9" s="12"/>
      <c r="F9" s="12"/>
      <c r="G9" s="294"/>
      <c r="H9" s="294"/>
      <c r="I9" s="19"/>
      <c r="J9" s="19"/>
      <c r="K9" s="19"/>
      <c r="L9" s="19"/>
      <c r="M9" s="19"/>
      <c r="N9" s="19"/>
    </row>
    <row r="10" spans="1:14" ht="15.75" customHeight="1">
      <c r="A10" s="10"/>
      <c r="B10" s="2"/>
      <c r="C10" s="7" t="s">
        <v>11</v>
      </c>
      <c r="D10" s="2" t="s">
        <v>12</v>
      </c>
      <c r="E10" s="12"/>
      <c r="F10" s="12"/>
      <c r="G10" s="294"/>
      <c r="H10" s="294"/>
      <c r="I10" s="19"/>
      <c r="J10" s="19"/>
      <c r="K10" s="19"/>
      <c r="L10" s="19"/>
      <c r="M10" s="19"/>
      <c r="N10" s="19"/>
    </row>
    <row r="11" spans="1:14" ht="15.75" customHeight="1">
      <c r="A11" s="10"/>
      <c r="B11" s="2"/>
      <c r="C11" s="130" t="s">
        <v>13</v>
      </c>
      <c r="D11" s="131" t="s">
        <v>248</v>
      </c>
      <c r="E11" s="12"/>
      <c r="F11" s="12"/>
      <c r="G11" s="294"/>
      <c r="H11" s="294"/>
      <c r="I11" s="19"/>
      <c r="J11" s="19"/>
      <c r="K11" s="19"/>
      <c r="L11" s="19"/>
      <c r="M11" s="19"/>
      <c r="N11" s="19"/>
    </row>
    <row r="12" spans="1:14" ht="15.75" customHeight="1">
      <c r="A12" s="10"/>
      <c r="B12" s="3" t="s">
        <v>15</v>
      </c>
      <c r="C12" s="327" t="s">
        <v>16</v>
      </c>
      <c r="D12" s="328"/>
      <c r="E12" s="12"/>
      <c r="F12" s="11">
        <f>SUM(E13)</f>
        <v>11055619</v>
      </c>
      <c r="G12" s="294"/>
      <c r="H12" s="294"/>
      <c r="I12" s="19"/>
      <c r="J12" s="19"/>
      <c r="K12" s="19"/>
      <c r="L12" s="19"/>
      <c r="M12" s="19"/>
      <c r="N12" s="19"/>
    </row>
    <row r="13" spans="1:14" ht="15.75" customHeight="1">
      <c r="A13" s="10"/>
      <c r="B13" s="3"/>
      <c r="C13" s="7" t="s">
        <v>17</v>
      </c>
      <c r="D13" s="7" t="s">
        <v>164</v>
      </c>
      <c r="E13" s="11">
        <f>SUM(E14:E17)</f>
        <v>11055619</v>
      </c>
      <c r="F13" s="13"/>
      <c r="G13" s="294"/>
      <c r="H13" s="294"/>
      <c r="I13" s="19"/>
      <c r="J13" s="19"/>
      <c r="K13" s="19"/>
      <c r="L13" s="19"/>
      <c r="M13" s="19"/>
      <c r="N13" s="19"/>
    </row>
    <row r="14" spans="1:14" ht="15.75" customHeight="1">
      <c r="A14" s="10"/>
      <c r="B14" s="3"/>
      <c r="C14" s="7"/>
      <c r="D14" s="2" t="s">
        <v>168</v>
      </c>
      <c r="E14" s="12">
        <v>8736696</v>
      </c>
      <c r="F14" s="13"/>
      <c r="G14" s="294"/>
      <c r="H14" s="294"/>
      <c r="I14" s="19"/>
      <c r="J14" s="19"/>
      <c r="K14" s="19"/>
      <c r="L14" s="19"/>
      <c r="M14" s="19"/>
      <c r="N14" s="19"/>
    </row>
    <row r="15" spans="1:14" ht="15.75" customHeight="1">
      <c r="A15" s="10"/>
      <c r="B15" s="3"/>
      <c r="C15" s="7"/>
      <c r="D15" s="2" t="s">
        <v>249</v>
      </c>
      <c r="E15" s="12">
        <v>150943</v>
      </c>
      <c r="F15" s="13"/>
      <c r="G15" s="294"/>
      <c r="H15" s="294"/>
      <c r="I15" s="19"/>
      <c r="J15" s="19"/>
      <c r="K15" s="19"/>
      <c r="L15" s="19"/>
      <c r="M15" s="19"/>
      <c r="N15" s="19"/>
    </row>
    <row r="16" spans="1:14" ht="15.75" customHeight="1">
      <c r="A16" s="10"/>
      <c r="B16" s="3"/>
      <c r="C16" s="7"/>
      <c r="D16" s="2" t="s">
        <v>263</v>
      </c>
      <c r="E16" s="12"/>
      <c r="F16" s="13"/>
      <c r="G16" s="294"/>
      <c r="H16" s="294"/>
      <c r="I16" s="19"/>
      <c r="J16" s="19"/>
      <c r="K16" s="19"/>
      <c r="L16" s="19"/>
      <c r="M16" s="19"/>
      <c r="N16" s="19"/>
    </row>
    <row r="17" spans="1:14 16384:16384" ht="15.75" customHeight="1">
      <c r="A17" s="10"/>
      <c r="B17" s="3"/>
      <c r="C17" s="7"/>
      <c r="D17" s="2" t="s">
        <v>169</v>
      </c>
      <c r="E17" s="12">
        <v>2167980</v>
      </c>
      <c r="F17" s="13"/>
      <c r="G17" s="294"/>
      <c r="H17" s="294"/>
      <c r="I17" s="19"/>
      <c r="J17" s="19"/>
      <c r="K17" s="19"/>
      <c r="L17" s="19"/>
      <c r="M17" s="19"/>
      <c r="N17" s="19"/>
      <c r="XFD17" s="1">
        <f>SUM(A17:XFC17)</f>
        <v>2167980</v>
      </c>
    </row>
    <row r="18" spans="1:14 16384:16384" ht="15.75" customHeight="1">
      <c r="A18" s="10"/>
      <c r="B18" s="3"/>
      <c r="C18" s="7" t="s">
        <v>18</v>
      </c>
      <c r="D18" s="7" t="s">
        <v>19</v>
      </c>
      <c r="E18" s="11"/>
      <c r="F18" s="11"/>
      <c r="G18" s="294"/>
      <c r="H18" s="294"/>
      <c r="I18" s="19"/>
      <c r="J18" s="19"/>
      <c r="K18" s="19"/>
      <c r="L18" s="19"/>
      <c r="M18" s="19"/>
      <c r="N18" s="19"/>
    </row>
    <row r="19" spans="1:14 16384:16384" ht="15.75" customHeight="1">
      <c r="A19" s="10"/>
      <c r="B19" s="2"/>
      <c r="C19" s="7" t="s">
        <v>20</v>
      </c>
      <c r="D19" s="2" t="s">
        <v>21</v>
      </c>
      <c r="E19" s="12"/>
      <c r="F19" s="12"/>
      <c r="G19" s="294"/>
      <c r="H19" s="294"/>
      <c r="I19" s="19"/>
      <c r="J19" s="19"/>
      <c r="K19" s="19"/>
      <c r="L19" s="19"/>
      <c r="M19" s="19"/>
      <c r="N19" s="19"/>
    </row>
    <row r="20" spans="1:14 16384:16384" ht="15.75" customHeight="1">
      <c r="A20" s="47" t="s">
        <v>22</v>
      </c>
      <c r="B20" s="47" t="s">
        <v>23</v>
      </c>
      <c r="C20" s="47"/>
      <c r="D20" s="47"/>
      <c r="E20" s="48"/>
      <c r="F20" s="49">
        <f>E21</f>
        <v>1983789.8</v>
      </c>
      <c r="G20" s="294"/>
      <c r="H20" s="294"/>
      <c r="I20" s="19"/>
      <c r="J20" s="19"/>
      <c r="K20" s="19"/>
      <c r="L20" s="19"/>
      <c r="M20" s="19"/>
      <c r="N20" s="19"/>
    </row>
    <row r="21" spans="1:14 16384:16384" ht="15.75" customHeight="1">
      <c r="A21" s="2"/>
      <c r="B21" s="2"/>
      <c r="C21" s="16" t="s">
        <v>143</v>
      </c>
      <c r="D21" s="2" t="s">
        <v>160</v>
      </c>
      <c r="E21" s="14">
        <f>SUM(E7:E11,E14,E17,E15)*0.175+E15*0.325</f>
        <v>1983789.8</v>
      </c>
      <c r="F21" s="12"/>
      <c r="G21" s="294"/>
      <c r="H21" s="294"/>
      <c r="I21" s="19"/>
      <c r="J21" s="19"/>
      <c r="K21" s="19"/>
      <c r="L21" s="19"/>
      <c r="M21" s="19"/>
      <c r="N21" s="19"/>
    </row>
    <row r="22" spans="1:14 16384:16384" ht="15.75" customHeight="1">
      <c r="A22" s="46" t="s">
        <v>24</v>
      </c>
      <c r="B22" s="46" t="s">
        <v>25</v>
      </c>
      <c r="C22" s="46"/>
      <c r="D22" s="52"/>
      <c r="E22" s="53"/>
      <c r="F22" s="54">
        <f>SUM(F23:F45)</f>
        <v>14927132.280000001</v>
      </c>
      <c r="G22" s="294"/>
      <c r="H22" s="294"/>
      <c r="I22" s="19"/>
      <c r="J22" s="19"/>
      <c r="K22" s="19"/>
      <c r="L22" s="19"/>
      <c r="M22" s="19"/>
      <c r="N22" s="19"/>
    </row>
    <row r="23" spans="1:14 16384:16384" ht="15.75" customHeight="1">
      <c r="A23" s="2"/>
      <c r="B23" s="3" t="s">
        <v>26</v>
      </c>
      <c r="C23" s="6" t="s">
        <v>27</v>
      </c>
      <c r="D23" s="2"/>
      <c r="E23" s="8"/>
      <c r="F23" s="11">
        <f>SUM(E24:E25)</f>
        <v>500000</v>
      </c>
      <c r="G23" s="294"/>
      <c r="H23" s="294"/>
      <c r="I23" s="19"/>
      <c r="J23" s="19"/>
      <c r="K23" s="19"/>
      <c r="L23" s="19"/>
      <c r="M23" s="19"/>
      <c r="N23" s="19"/>
    </row>
    <row r="24" spans="1:14 16384:16384" ht="15.75" customHeight="1">
      <c r="A24" s="2"/>
      <c r="B24" s="3"/>
      <c r="C24" s="7" t="s">
        <v>28</v>
      </c>
      <c r="D24" s="2" t="s">
        <v>29</v>
      </c>
      <c r="E24" s="14">
        <v>0</v>
      </c>
      <c r="F24" s="11"/>
      <c r="G24" s="294"/>
      <c r="H24" s="294"/>
      <c r="I24" s="19"/>
      <c r="J24" s="19"/>
      <c r="K24" s="19"/>
      <c r="L24" s="19"/>
      <c r="M24" s="19"/>
      <c r="N24" s="19"/>
    </row>
    <row r="25" spans="1:14 16384:16384" ht="15.75" customHeight="1">
      <c r="A25" s="2"/>
      <c r="B25" s="2"/>
      <c r="C25" s="7" t="s">
        <v>30</v>
      </c>
      <c r="D25" s="2" t="s">
        <v>31</v>
      </c>
      <c r="E25" s="14">
        <v>500000</v>
      </c>
      <c r="F25" s="12"/>
      <c r="G25" s="294"/>
      <c r="H25" s="294"/>
      <c r="I25" s="19"/>
      <c r="J25" s="19"/>
      <c r="K25" s="19"/>
      <c r="L25" s="19"/>
      <c r="M25" s="19"/>
      <c r="N25" s="19"/>
    </row>
    <row r="26" spans="1:14 16384:16384" ht="15.75" customHeight="1">
      <c r="A26" s="2"/>
      <c r="B26" s="3" t="s">
        <v>32</v>
      </c>
      <c r="C26" s="37" t="s">
        <v>33</v>
      </c>
      <c r="D26" s="2"/>
      <c r="E26" s="12"/>
      <c r="F26" s="23">
        <f>SUM(E28:E31,E33)</f>
        <v>1260000</v>
      </c>
      <c r="G26" s="294"/>
      <c r="H26" s="294"/>
      <c r="I26" s="19"/>
      <c r="J26" s="19"/>
      <c r="K26" s="19"/>
      <c r="L26" s="19"/>
      <c r="M26" s="19"/>
      <c r="N26" s="19"/>
    </row>
    <row r="27" spans="1:14 16384:16384" ht="15.75" customHeight="1">
      <c r="A27" s="2"/>
      <c r="B27" s="2"/>
      <c r="C27" s="16" t="s">
        <v>34</v>
      </c>
      <c r="D27" s="7" t="s">
        <v>35</v>
      </c>
      <c r="E27" s="12"/>
      <c r="F27" s="13"/>
      <c r="G27" s="294"/>
      <c r="H27" s="294"/>
      <c r="I27" s="19"/>
      <c r="J27" s="19"/>
      <c r="K27" s="19"/>
      <c r="L27" s="19"/>
      <c r="M27" s="19"/>
      <c r="N27" s="19"/>
    </row>
    <row r="28" spans="1:14 16384:16384" ht="15.75" customHeight="1">
      <c r="A28" s="2"/>
      <c r="B28" s="2"/>
      <c r="C28" s="10"/>
      <c r="D28" s="2" t="s">
        <v>252</v>
      </c>
      <c r="E28" s="12">
        <v>600000</v>
      </c>
      <c r="F28" s="13"/>
      <c r="G28" s="294"/>
      <c r="H28" s="294"/>
      <c r="I28" s="19"/>
      <c r="J28" s="19"/>
      <c r="K28" s="19"/>
      <c r="L28" s="19"/>
      <c r="M28" s="19"/>
      <c r="N28" s="19"/>
    </row>
    <row r="29" spans="1:14 16384:16384" ht="15.75" customHeight="1">
      <c r="A29" s="2"/>
      <c r="B29" s="2"/>
      <c r="C29" s="10"/>
      <c r="D29" s="2" t="s">
        <v>253</v>
      </c>
      <c r="E29" s="12">
        <v>150000</v>
      </c>
      <c r="F29" s="13"/>
      <c r="G29" s="294"/>
      <c r="H29" s="294"/>
      <c r="I29" s="19"/>
      <c r="J29" s="19"/>
      <c r="K29" s="19"/>
      <c r="L29" s="19"/>
      <c r="M29" s="19"/>
      <c r="N29" s="19"/>
    </row>
    <row r="30" spans="1:14 16384:16384" ht="15.75" customHeight="1">
      <c r="A30" s="2"/>
      <c r="B30" s="2"/>
      <c r="C30" s="10"/>
      <c r="D30" s="2" t="s">
        <v>254</v>
      </c>
      <c r="E30" s="12">
        <v>150000</v>
      </c>
      <c r="F30" s="13"/>
      <c r="G30" s="294"/>
      <c r="H30" s="294"/>
      <c r="I30" s="19"/>
      <c r="J30" s="19"/>
      <c r="K30" s="19"/>
      <c r="L30" s="19"/>
      <c r="M30" s="19"/>
      <c r="N30" s="19"/>
    </row>
    <row r="31" spans="1:14 16384:16384" ht="15.75" customHeight="1">
      <c r="A31" s="2"/>
      <c r="B31" s="2"/>
      <c r="C31" s="10"/>
      <c r="D31" s="2" t="s">
        <v>153</v>
      </c>
      <c r="E31" s="12">
        <v>60000</v>
      </c>
      <c r="F31" s="13"/>
      <c r="G31" s="294"/>
      <c r="H31" s="294"/>
      <c r="I31" s="19"/>
      <c r="J31" s="19"/>
      <c r="K31" s="19"/>
      <c r="L31" s="19"/>
      <c r="M31" s="19"/>
      <c r="N31" s="19"/>
    </row>
    <row r="32" spans="1:14 16384:16384" ht="15.75" customHeight="1">
      <c r="A32" s="2"/>
      <c r="B32" s="2"/>
      <c r="C32" s="16" t="s">
        <v>36</v>
      </c>
      <c r="D32" s="7" t="s">
        <v>37</v>
      </c>
      <c r="E32" s="12"/>
      <c r="F32" s="23"/>
      <c r="G32" s="294"/>
      <c r="H32" s="294"/>
      <c r="I32" s="19"/>
      <c r="J32" s="19"/>
      <c r="K32" s="19"/>
      <c r="L32" s="19"/>
      <c r="M32" s="19"/>
      <c r="N32" s="19"/>
    </row>
    <row r="33" spans="1:14" ht="15.75" customHeight="1">
      <c r="A33" s="2"/>
      <c r="B33" s="2"/>
      <c r="C33" s="10"/>
      <c r="D33" s="2" t="s">
        <v>38</v>
      </c>
      <c r="E33" s="12">
        <v>300000</v>
      </c>
      <c r="F33" s="13"/>
      <c r="G33" s="294"/>
      <c r="H33" s="294"/>
      <c r="I33" s="19"/>
      <c r="J33" s="19"/>
      <c r="K33" s="19"/>
      <c r="L33" s="19"/>
      <c r="M33" s="19"/>
      <c r="N33" s="19"/>
    </row>
    <row r="34" spans="1:14" ht="15.75" customHeight="1">
      <c r="A34" s="2"/>
      <c r="B34" s="3" t="s">
        <v>39</v>
      </c>
      <c r="C34" s="6" t="s">
        <v>40</v>
      </c>
      <c r="D34" s="2"/>
      <c r="E34" s="8"/>
      <c r="F34" s="11">
        <f>SUM(E35:E39)</f>
        <v>8913864</v>
      </c>
      <c r="G34" s="294"/>
      <c r="H34" s="294"/>
      <c r="I34" s="19"/>
      <c r="J34" s="19"/>
      <c r="K34" s="19"/>
      <c r="L34" s="19"/>
      <c r="M34" s="19"/>
      <c r="N34" s="19"/>
    </row>
    <row r="35" spans="1:14" ht="15.75" customHeight="1">
      <c r="A35" s="2"/>
      <c r="B35" s="3"/>
      <c r="C35" s="7" t="s">
        <v>41</v>
      </c>
      <c r="D35" s="2" t="s">
        <v>42</v>
      </c>
      <c r="E35" s="12">
        <v>800000</v>
      </c>
      <c r="F35" s="11"/>
      <c r="G35" s="294"/>
      <c r="H35" s="294"/>
      <c r="I35" s="19"/>
      <c r="J35" s="19"/>
      <c r="K35" s="19"/>
      <c r="L35" s="19"/>
      <c r="M35" s="19"/>
      <c r="N35" s="19"/>
    </row>
    <row r="36" spans="1:14" ht="15.75" customHeight="1">
      <c r="A36" s="2"/>
      <c r="B36" s="3"/>
      <c r="C36" s="7" t="s">
        <v>43</v>
      </c>
      <c r="D36" s="2" t="s">
        <v>44</v>
      </c>
      <c r="E36" s="12">
        <v>111000</v>
      </c>
      <c r="F36" s="11"/>
      <c r="G36" s="294"/>
      <c r="H36" s="294"/>
      <c r="I36" s="19"/>
      <c r="J36" s="19"/>
      <c r="K36" s="19"/>
      <c r="L36" s="19"/>
      <c r="M36" s="19"/>
      <c r="N36" s="19"/>
    </row>
    <row r="37" spans="1:14" ht="15.75" customHeight="1">
      <c r="A37" s="2"/>
      <c r="B37" s="3"/>
      <c r="C37" s="7" t="s">
        <v>45</v>
      </c>
      <c r="D37" s="2" t="s">
        <v>46</v>
      </c>
      <c r="E37" s="12">
        <v>1000000</v>
      </c>
      <c r="F37" s="11"/>
      <c r="G37" s="294"/>
      <c r="H37" s="294"/>
      <c r="I37" s="19"/>
      <c r="J37" s="19"/>
      <c r="K37" s="19"/>
      <c r="L37" s="19"/>
      <c r="M37" s="19"/>
      <c r="N37" s="19"/>
    </row>
    <row r="38" spans="1:14" ht="33.75" customHeight="1">
      <c r="A38" s="2"/>
      <c r="B38" s="3"/>
      <c r="C38" s="7" t="s">
        <v>47</v>
      </c>
      <c r="D38" s="103" t="s">
        <v>264</v>
      </c>
      <c r="E38" s="12">
        <v>1700000</v>
      </c>
      <c r="F38" s="11"/>
      <c r="G38" s="294"/>
      <c r="H38" s="294"/>
      <c r="I38" s="19"/>
      <c r="J38" s="19"/>
      <c r="K38" s="19"/>
      <c r="L38" s="19"/>
      <c r="M38" s="19"/>
      <c r="N38" s="19"/>
    </row>
    <row r="39" spans="1:14" ht="62.4">
      <c r="A39" s="2"/>
      <c r="B39" s="3"/>
      <c r="C39" s="7" t="s">
        <v>107</v>
      </c>
      <c r="D39" s="103" t="s">
        <v>477</v>
      </c>
      <c r="E39" s="12">
        <v>5302864</v>
      </c>
      <c r="F39" s="11"/>
      <c r="G39" s="297"/>
      <c r="H39" s="303"/>
      <c r="I39" s="19"/>
      <c r="J39" s="19"/>
      <c r="K39" s="19"/>
      <c r="L39" s="19"/>
      <c r="M39" s="19"/>
      <c r="N39" s="19"/>
    </row>
    <row r="40" spans="1:14" ht="15.75" customHeight="1">
      <c r="A40" s="2"/>
      <c r="B40" s="3" t="s">
        <v>49</v>
      </c>
      <c r="C40" s="6" t="s">
        <v>50</v>
      </c>
      <c r="D40" s="2"/>
      <c r="E40" s="12"/>
      <c r="F40" s="11">
        <f>E41</f>
        <v>0</v>
      </c>
      <c r="G40" s="294"/>
      <c r="H40" s="294"/>
      <c r="I40" s="19"/>
      <c r="J40" s="19"/>
      <c r="K40" s="19"/>
      <c r="L40" s="19"/>
      <c r="M40" s="19"/>
      <c r="N40" s="19"/>
    </row>
    <row r="41" spans="1:14" ht="15.75" customHeight="1">
      <c r="A41" s="2"/>
      <c r="B41" s="2"/>
      <c r="C41" s="16" t="s">
        <v>51</v>
      </c>
      <c r="D41" s="10" t="s">
        <v>52</v>
      </c>
      <c r="E41" s="12">
        <v>0</v>
      </c>
      <c r="F41" s="12"/>
      <c r="G41" s="294"/>
      <c r="H41" s="294"/>
      <c r="I41" s="19"/>
      <c r="J41" s="19"/>
      <c r="K41" s="19"/>
      <c r="L41" s="19"/>
      <c r="M41" s="19"/>
      <c r="N41" s="19"/>
    </row>
    <row r="42" spans="1:14" ht="15.75" customHeight="1">
      <c r="A42" s="2"/>
      <c r="B42" s="3" t="s">
        <v>53</v>
      </c>
      <c r="C42" s="6" t="s">
        <v>54</v>
      </c>
      <c r="D42" s="3"/>
      <c r="E42" s="12"/>
      <c r="F42" s="11">
        <f>SUM(E43:E45)</f>
        <v>4253268.28</v>
      </c>
      <c r="G42" s="294"/>
      <c r="H42" s="294"/>
      <c r="I42" s="19"/>
      <c r="J42" s="19"/>
      <c r="K42" s="19"/>
      <c r="L42" s="19"/>
      <c r="M42" s="19"/>
      <c r="N42" s="19"/>
    </row>
    <row r="43" spans="1:14" ht="15.75" customHeight="1">
      <c r="A43" s="2"/>
      <c r="B43" s="3"/>
      <c r="C43" s="7" t="s">
        <v>55</v>
      </c>
      <c r="D43" s="2" t="s">
        <v>56</v>
      </c>
      <c r="E43" s="12">
        <f>SUM(F23,F26,F34)*0.27</f>
        <v>2881943.2800000003</v>
      </c>
      <c r="F43" s="12"/>
      <c r="G43" s="294"/>
      <c r="H43" s="294"/>
      <c r="I43" s="19"/>
      <c r="J43" s="19"/>
      <c r="K43" s="19"/>
      <c r="L43" s="19"/>
      <c r="M43" s="19"/>
      <c r="N43" s="19"/>
    </row>
    <row r="44" spans="1:14" ht="15.75" customHeight="1">
      <c r="A44" s="15"/>
      <c r="B44" s="15"/>
      <c r="C44" s="7" t="s">
        <v>57</v>
      </c>
      <c r="D44" s="2" t="s">
        <v>58</v>
      </c>
      <c r="E44" s="12">
        <v>1371325</v>
      </c>
      <c r="F44" s="9"/>
      <c r="G44" s="294"/>
      <c r="H44" s="294"/>
      <c r="I44" s="19"/>
      <c r="J44" s="19"/>
      <c r="K44" s="19"/>
      <c r="L44" s="19"/>
      <c r="M44" s="19"/>
      <c r="N44" s="19"/>
    </row>
    <row r="45" spans="1:14" ht="15.75" customHeight="1">
      <c r="A45" s="15"/>
      <c r="B45" s="15"/>
      <c r="C45" s="7" t="s">
        <v>59</v>
      </c>
      <c r="D45" s="2" t="s">
        <v>60</v>
      </c>
      <c r="E45" s="12"/>
      <c r="F45" s="9"/>
      <c r="G45" s="294"/>
      <c r="H45" s="294"/>
      <c r="I45" s="19"/>
      <c r="J45" s="19"/>
      <c r="K45" s="19"/>
      <c r="L45" s="19"/>
      <c r="M45" s="19"/>
      <c r="N45" s="19"/>
    </row>
    <row r="46" spans="1:14" ht="15.75" customHeight="1">
      <c r="A46" s="62" t="s">
        <v>61</v>
      </c>
      <c r="B46" s="62" t="s">
        <v>62</v>
      </c>
      <c r="C46" s="62"/>
      <c r="D46" s="62"/>
      <c r="E46" s="63"/>
      <c r="F46" s="64">
        <f>SUM(E49:E50)</f>
        <v>4051300</v>
      </c>
      <c r="G46" s="34"/>
      <c r="H46" s="19"/>
      <c r="I46" s="19"/>
      <c r="J46" s="19"/>
      <c r="K46" s="19"/>
      <c r="L46" s="19"/>
      <c r="M46" s="19"/>
      <c r="N46" s="19"/>
    </row>
    <row r="47" spans="1:14" ht="15.75" customHeight="1">
      <c r="A47" s="6"/>
      <c r="B47" s="6"/>
      <c r="C47" s="7" t="s">
        <v>91</v>
      </c>
      <c r="D47" s="2" t="s">
        <v>144</v>
      </c>
      <c r="E47" s="17"/>
      <c r="F47" s="9"/>
      <c r="G47" s="34"/>
      <c r="H47" s="19"/>
      <c r="I47" s="19"/>
      <c r="J47" s="19"/>
      <c r="K47" s="19"/>
      <c r="L47" s="19"/>
      <c r="M47" s="19"/>
      <c r="N47" s="19"/>
    </row>
    <row r="48" spans="1:14" ht="15.75" customHeight="1">
      <c r="A48" s="6"/>
      <c r="B48" s="6"/>
      <c r="C48" s="7" t="s">
        <v>96</v>
      </c>
      <c r="D48" s="2" t="s">
        <v>145</v>
      </c>
      <c r="F48" s="9"/>
      <c r="G48" s="34"/>
      <c r="H48" s="19"/>
      <c r="I48" s="19"/>
      <c r="J48" s="19"/>
      <c r="K48" s="19"/>
      <c r="L48" s="19"/>
      <c r="M48" s="19"/>
      <c r="N48" s="19"/>
    </row>
    <row r="49" spans="1:15" ht="15.75" customHeight="1">
      <c r="A49" s="2"/>
      <c r="B49" s="2"/>
      <c r="C49" s="7" t="s">
        <v>63</v>
      </c>
      <c r="D49" s="2" t="s">
        <v>64</v>
      </c>
      <c r="E49" s="11">
        <v>4000000</v>
      </c>
      <c r="F49" s="13"/>
      <c r="G49" s="34"/>
      <c r="H49" s="19"/>
      <c r="I49" s="19"/>
      <c r="J49" s="19"/>
      <c r="K49" s="19"/>
      <c r="L49" s="19"/>
      <c r="M49" s="19"/>
      <c r="N49" s="19"/>
    </row>
    <row r="50" spans="1:15" ht="15.75" customHeight="1">
      <c r="A50" s="2"/>
      <c r="B50" s="2"/>
      <c r="C50" s="7" t="s">
        <v>65</v>
      </c>
      <c r="D50" s="134" t="s">
        <v>66</v>
      </c>
      <c r="E50" s="36">
        <v>51300</v>
      </c>
      <c r="F50" s="12"/>
      <c r="G50" s="34"/>
      <c r="H50" s="19"/>
      <c r="I50" s="19"/>
      <c r="J50" s="19"/>
      <c r="K50" s="19"/>
      <c r="L50" s="19"/>
      <c r="M50" s="19"/>
      <c r="N50" s="19"/>
    </row>
    <row r="51" spans="1:15" ht="15.75" customHeight="1">
      <c r="A51" s="66" t="s">
        <v>67</v>
      </c>
      <c r="B51" s="67" t="s">
        <v>68</v>
      </c>
      <c r="C51" s="68"/>
      <c r="D51" s="69"/>
      <c r="E51" s="70"/>
      <c r="F51" s="38">
        <f>SUM(E52:E54)</f>
        <v>81400000.219999999</v>
      </c>
      <c r="G51" s="34"/>
      <c r="H51" s="19"/>
      <c r="I51" s="19"/>
      <c r="J51" s="19"/>
      <c r="K51" s="19"/>
      <c r="L51" s="19"/>
      <c r="M51" s="19"/>
      <c r="N51" s="19"/>
    </row>
    <row r="52" spans="1:15" ht="15.75" customHeight="1">
      <c r="A52" s="18"/>
      <c r="B52" s="6"/>
      <c r="C52" s="7" t="s">
        <v>69</v>
      </c>
      <c r="D52" s="2" t="s">
        <v>466</v>
      </c>
      <c r="E52" s="12">
        <v>56618110</v>
      </c>
      <c r="F52" s="9"/>
      <c r="G52" s="34"/>
      <c r="H52" s="19"/>
      <c r="I52" s="19"/>
      <c r="J52" s="19"/>
      <c r="K52" s="19"/>
      <c r="L52" s="19"/>
      <c r="M52" s="19"/>
      <c r="N52" s="19"/>
    </row>
    <row r="53" spans="1:15" ht="15.75" customHeight="1">
      <c r="A53" s="18"/>
      <c r="B53" s="6"/>
      <c r="C53" s="7" t="s">
        <v>70</v>
      </c>
      <c r="D53" s="2" t="s">
        <v>457</v>
      </c>
      <c r="E53" s="12">
        <v>7795276</v>
      </c>
      <c r="F53" s="9"/>
      <c r="G53" s="34"/>
      <c r="H53" s="19"/>
      <c r="I53" s="19"/>
      <c r="J53" s="19"/>
      <c r="K53" s="19"/>
      <c r="L53" s="19"/>
      <c r="M53" s="19"/>
      <c r="N53" s="19"/>
    </row>
    <row r="54" spans="1:15" ht="15.75" customHeight="1">
      <c r="A54" s="15"/>
      <c r="B54" s="10"/>
      <c r="C54" s="7" t="s">
        <v>71</v>
      </c>
      <c r="D54" s="2" t="s">
        <v>72</v>
      </c>
      <c r="E54" s="12">
        <f>SUM(E52:E53)*0.27-405000</f>
        <v>16986614.220000003</v>
      </c>
      <c r="F54" s="12"/>
      <c r="G54" s="34"/>
      <c r="H54" s="19"/>
      <c r="I54" s="19"/>
      <c r="J54" s="19"/>
      <c r="K54" s="19"/>
      <c r="L54" s="19"/>
      <c r="M54" s="19"/>
      <c r="N54" s="19"/>
    </row>
    <row r="55" spans="1:15" ht="15.75" customHeight="1">
      <c r="A55" s="74" t="s">
        <v>73</v>
      </c>
      <c r="B55" s="75"/>
      <c r="C55" s="76"/>
      <c r="D55" s="77"/>
      <c r="E55" s="78"/>
      <c r="F55" s="79">
        <f>SUM(E56,E61)</f>
        <v>93800000.359999999</v>
      </c>
      <c r="G55" s="34"/>
      <c r="H55" s="19"/>
      <c r="I55" s="19"/>
      <c r="J55" s="19"/>
      <c r="K55" s="19"/>
      <c r="L55" s="19"/>
      <c r="M55" s="19"/>
      <c r="N55" s="19"/>
    </row>
    <row r="56" spans="1:15" ht="15.75" customHeight="1">
      <c r="A56" s="15"/>
      <c r="B56" s="10"/>
      <c r="C56" s="7" t="s">
        <v>74</v>
      </c>
      <c r="D56" s="7" t="s">
        <v>75</v>
      </c>
      <c r="E56" s="11">
        <f>SUM(E57:E59)</f>
        <v>73858268</v>
      </c>
      <c r="F56" s="12"/>
      <c r="G56" s="34"/>
      <c r="H56" s="19"/>
      <c r="I56" s="19"/>
      <c r="J56" s="19"/>
      <c r="K56" s="19"/>
      <c r="L56" s="19"/>
      <c r="M56" s="19"/>
      <c r="N56" s="19"/>
    </row>
    <row r="57" spans="1:15" ht="15.75" customHeight="1">
      <c r="A57" s="15"/>
      <c r="B57" s="10"/>
      <c r="C57" s="7"/>
      <c r="D57" s="2" t="s">
        <v>461</v>
      </c>
      <c r="E57" s="12">
        <v>7874016</v>
      </c>
      <c r="F57" s="12"/>
      <c r="G57" s="34"/>
      <c r="H57" s="19"/>
      <c r="I57" s="19"/>
      <c r="J57" s="19"/>
      <c r="K57" s="19"/>
      <c r="L57" s="19"/>
      <c r="M57" s="19"/>
      <c r="N57" s="19"/>
    </row>
    <row r="58" spans="1:15" ht="15.75" customHeight="1">
      <c r="A58" s="15"/>
      <c r="B58" s="10"/>
      <c r="C58" s="7"/>
      <c r="D58" s="2" t="s">
        <v>170</v>
      </c>
      <c r="E58" s="12">
        <v>44094488</v>
      </c>
      <c r="F58" s="12"/>
      <c r="G58" s="34"/>
      <c r="H58" s="19"/>
      <c r="I58" s="19"/>
      <c r="J58" s="19"/>
      <c r="K58" s="19"/>
      <c r="L58" s="19"/>
      <c r="M58" s="19"/>
      <c r="N58" s="19"/>
    </row>
    <row r="59" spans="1:15" ht="15.75" customHeight="1">
      <c r="A59" s="15"/>
      <c r="B59" s="10"/>
      <c r="C59" s="7"/>
      <c r="D59" s="2" t="s">
        <v>462</v>
      </c>
      <c r="E59" s="12">
        <v>21889764</v>
      </c>
      <c r="F59" s="12"/>
      <c r="G59" s="34"/>
      <c r="H59" s="19"/>
      <c r="I59" s="19"/>
      <c r="J59" s="19"/>
      <c r="K59" s="19"/>
      <c r="L59" s="19"/>
      <c r="M59" s="19"/>
      <c r="N59" s="19"/>
    </row>
    <row r="60" spans="1:15" ht="15.75" customHeight="1">
      <c r="A60" s="15"/>
      <c r="B60" s="10"/>
      <c r="C60" s="7" t="s">
        <v>76</v>
      </c>
      <c r="D60" s="7" t="s">
        <v>77</v>
      </c>
      <c r="E60" s="11">
        <v>0</v>
      </c>
      <c r="F60" s="12"/>
      <c r="G60" s="34"/>
      <c r="H60" s="19"/>
      <c r="I60" s="19"/>
      <c r="J60" s="19"/>
      <c r="K60" s="19"/>
      <c r="L60" s="19"/>
      <c r="M60" s="19"/>
      <c r="N60" s="19"/>
    </row>
    <row r="61" spans="1:15" ht="15.75" customHeight="1">
      <c r="A61" s="15"/>
      <c r="B61" s="10"/>
      <c r="C61" s="7" t="s">
        <v>78</v>
      </c>
      <c r="D61" s="7" t="s">
        <v>79</v>
      </c>
      <c r="E61" s="11">
        <f>E56*0.27</f>
        <v>19941732.360000003</v>
      </c>
      <c r="F61" s="12"/>
      <c r="G61" s="34"/>
      <c r="H61" s="19"/>
      <c r="I61" s="19"/>
      <c r="J61" s="19"/>
      <c r="K61" s="19"/>
      <c r="L61" s="19"/>
      <c r="M61" s="19"/>
      <c r="N61" s="19"/>
    </row>
    <row r="62" spans="1:15" ht="15.75" customHeight="1">
      <c r="A62" s="82" t="s">
        <v>80</v>
      </c>
      <c r="B62" s="83" t="s">
        <v>81</v>
      </c>
      <c r="C62" s="84"/>
      <c r="D62" s="85"/>
      <c r="E62" s="86"/>
      <c r="F62" s="87">
        <f>SUM(E63:E63)</f>
        <v>4282000</v>
      </c>
      <c r="G62" s="34"/>
      <c r="H62" s="19"/>
      <c r="I62" s="19"/>
      <c r="J62" s="19"/>
      <c r="K62" s="19"/>
      <c r="L62" s="19"/>
      <c r="M62" s="19"/>
      <c r="N62" s="19"/>
      <c r="O62" s="19"/>
    </row>
    <row r="63" spans="1:15" ht="62.4">
      <c r="A63" s="15"/>
      <c r="B63" s="10"/>
      <c r="C63" s="16" t="s">
        <v>250</v>
      </c>
      <c r="D63" s="132" t="s">
        <v>256</v>
      </c>
      <c r="E63" s="12">
        <v>4282000</v>
      </c>
      <c r="F63" s="13"/>
      <c r="G63" s="34"/>
      <c r="H63" s="19"/>
      <c r="I63" s="19"/>
      <c r="J63" s="19"/>
      <c r="K63" s="19"/>
      <c r="L63" s="19"/>
      <c r="M63" s="19"/>
      <c r="N63" s="19"/>
    </row>
    <row r="64" spans="1:15" ht="15.75" customHeight="1">
      <c r="A64" s="2"/>
      <c r="B64" s="3"/>
      <c r="C64" s="2"/>
      <c r="D64" s="2"/>
      <c r="E64" s="12"/>
      <c r="F64" s="12"/>
      <c r="G64" s="34"/>
      <c r="H64" s="19"/>
      <c r="I64" s="19"/>
      <c r="J64" s="19"/>
      <c r="K64" s="19"/>
      <c r="L64" s="19"/>
      <c r="M64" s="19"/>
      <c r="N64" s="19"/>
    </row>
    <row r="65" spans="1:15" ht="15.75" customHeight="1">
      <c r="A65" s="93" t="s">
        <v>82</v>
      </c>
      <c r="B65" s="93"/>
      <c r="C65" s="93"/>
      <c r="D65" s="93"/>
      <c r="E65" s="94"/>
      <c r="F65" s="95">
        <f>SUM(F66)</f>
        <v>1280160</v>
      </c>
      <c r="G65" s="34"/>
      <c r="H65" s="19"/>
      <c r="I65" s="19"/>
      <c r="J65" s="19"/>
      <c r="K65" s="19"/>
      <c r="L65" s="19"/>
      <c r="M65" s="19"/>
      <c r="N65" s="19"/>
    </row>
    <row r="66" spans="1:15" ht="16.2">
      <c r="A66" s="46" t="s">
        <v>24</v>
      </c>
      <c r="B66" s="46" t="s">
        <v>25</v>
      </c>
      <c r="C66" s="58"/>
      <c r="D66" s="52"/>
      <c r="E66" s="53"/>
      <c r="F66" s="54">
        <f>SUM(F70,F67)</f>
        <v>1280160</v>
      </c>
      <c r="G66" s="34"/>
      <c r="H66" s="19"/>
      <c r="I66" s="19"/>
      <c r="J66" s="19"/>
      <c r="K66" s="19"/>
      <c r="L66" s="19"/>
      <c r="M66" s="19"/>
      <c r="N66" s="19"/>
    </row>
    <row r="67" spans="1:15" ht="16.2">
      <c r="A67" s="2"/>
      <c r="B67" s="3" t="s">
        <v>39</v>
      </c>
      <c r="C67" s="6" t="s">
        <v>83</v>
      </c>
      <c r="D67" s="2"/>
      <c r="E67" s="20"/>
      <c r="F67" s="11">
        <f>SUM(E68:E69)</f>
        <v>1008000</v>
      </c>
      <c r="G67" s="34"/>
      <c r="H67" s="19"/>
      <c r="I67" s="19"/>
      <c r="J67" s="19"/>
      <c r="K67" s="19"/>
      <c r="L67" s="19"/>
      <c r="M67" s="19"/>
      <c r="N67" s="19"/>
    </row>
    <row r="68" spans="1:15">
      <c r="A68" s="2"/>
      <c r="B68" s="2"/>
      <c r="C68" s="2" t="s">
        <v>41</v>
      </c>
      <c r="D68" s="2" t="s">
        <v>42</v>
      </c>
      <c r="E68" s="12">
        <v>8000</v>
      </c>
      <c r="F68" s="12"/>
      <c r="G68" s="34"/>
      <c r="H68" s="19"/>
      <c r="I68" s="19"/>
      <c r="J68" s="19"/>
      <c r="K68" s="19"/>
      <c r="L68" s="19"/>
      <c r="M68" s="19"/>
      <c r="N68" s="19"/>
    </row>
    <row r="69" spans="1:15">
      <c r="A69" s="2"/>
      <c r="B69" s="2"/>
      <c r="C69" s="10" t="s">
        <v>84</v>
      </c>
      <c r="D69" s="2" t="s">
        <v>171</v>
      </c>
      <c r="E69" s="12">
        <v>1000000</v>
      </c>
      <c r="F69" s="12"/>
      <c r="G69" s="34"/>
      <c r="H69" s="19"/>
      <c r="I69" s="19"/>
      <c r="J69" s="19"/>
      <c r="K69" s="19"/>
      <c r="L69" s="19"/>
      <c r="M69" s="19"/>
      <c r="N69" s="19"/>
    </row>
    <row r="70" spans="1:15" ht="16.2">
      <c r="A70" s="2"/>
      <c r="B70" s="3" t="s">
        <v>53</v>
      </c>
      <c r="C70" s="6" t="s">
        <v>54</v>
      </c>
      <c r="D70" s="2"/>
      <c r="E70" s="20"/>
      <c r="F70" s="11">
        <f>SUM(E71)</f>
        <v>272160</v>
      </c>
      <c r="G70" s="34"/>
      <c r="H70" s="19"/>
      <c r="I70" s="19"/>
      <c r="J70" s="19"/>
      <c r="K70" s="19"/>
      <c r="L70" s="19"/>
      <c r="M70" s="19"/>
      <c r="N70" s="19"/>
    </row>
    <row r="71" spans="1:15">
      <c r="A71" s="2"/>
      <c r="B71" s="2"/>
      <c r="C71" s="2" t="s">
        <v>55</v>
      </c>
      <c r="D71" s="2" t="s">
        <v>56</v>
      </c>
      <c r="E71" s="14">
        <f>SUM(E68:E69)*0.27</f>
        <v>272160</v>
      </c>
      <c r="F71" s="12"/>
      <c r="G71" s="34"/>
      <c r="H71" s="19"/>
      <c r="I71" s="19"/>
      <c r="J71" s="19"/>
      <c r="K71" s="19"/>
      <c r="L71" s="19"/>
      <c r="M71" s="19"/>
      <c r="N71" s="19"/>
    </row>
    <row r="72" spans="1:15">
      <c r="A72" s="2"/>
      <c r="B72" s="2"/>
      <c r="C72" s="2"/>
      <c r="D72" s="21"/>
      <c r="E72" s="22"/>
      <c r="F72" s="12"/>
      <c r="G72" s="34"/>
      <c r="H72" s="19"/>
      <c r="I72" s="19"/>
      <c r="J72" s="19"/>
      <c r="K72" s="19"/>
      <c r="L72" s="19"/>
      <c r="M72" s="19"/>
      <c r="N72" s="19"/>
    </row>
    <row r="73" spans="1:15" ht="18.75" customHeight="1">
      <c r="A73" s="88" t="s">
        <v>90</v>
      </c>
      <c r="B73" s="88"/>
      <c r="C73" s="88"/>
      <c r="D73" s="88"/>
      <c r="E73" s="94"/>
      <c r="F73" s="95">
        <f>SUM(F76,F74)</f>
        <v>7686108</v>
      </c>
      <c r="G73" s="294"/>
      <c r="H73" s="294"/>
      <c r="I73" s="19"/>
      <c r="J73" s="19"/>
      <c r="K73" s="19"/>
      <c r="L73" s="19"/>
      <c r="M73" s="19"/>
      <c r="N73" s="19"/>
    </row>
    <row r="74" spans="1:15" ht="15" customHeight="1">
      <c r="A74" s="62" t="s">
        <v>61</v>
      </c>
      <c r="B74" s="62" t="s">
        <v>62</v>
      </c>
      <c r="C74" s="62"/>
      <c r="D74" s="62"/>
      <c r="E74" s="92"/>
      <c r="F74" s="64">
        <f>SUM(E75)</f>
        <v>1583875</v>
      </c>
      <c r="G74" s="294"/>
      <c r="H74" s="294"/>
      <c r="I74" s="19"/>
      <c r="J74" s="19"/>
      <c r="K74" s="19"/>
      <c r="L74" s="19"/>
      <c r="M74" s="19"/>
      <c r="N74" s="19"/>
    </row>
    <row r="75" spans="1:15">
      <c r="A75" s="2"/>
      <c r="B75" s="2"/>
      <c r="C75" s="7" t="s">
        <v>91</v>
      </c>
      <c r="D75" s="2" t="s">
        <v>92</v>
      </c>
      <c r="E75" s="14">
        <v>1583875</v>
      </c>
      <c r="F75" s="12"/>
      <c r="G75" s="34"/>
      <c r="H75" s="19"/>
      <c r="I75" s="19"/>
      <c r="J75" s="19"/>
      <c r="K75" s="19"/>
      <c r="L75" s="19"/>
      <c r="M75" s="19"/>
      <c r="N75" s="19"/>
    </row>
    <row r="76" spans="1:15" ht="16.2">
      <c r="A76" s="82" t="s">
        <v>80</v>
      </c>
      <c r="B76" s="83" t="s">
        <v>81</v>
      </c>
      <c r="C76" s="84"/>
      <c r="D76" s="85"/>
      <c r="E76" s="86"/>
      <c r="F76" s="87">
        <f>SUM(E77)</f>
        <v>6102233</v>
      </c>
      <c r="G76" s="34"/>
      <c r="H76" s="19"/>
      <c r="I76" s="19"/>
      <c r="J76" s="19"/>
      <c r="K76" s="19"/>
      <c r="L76" s="19"/>
      <c r="M76" s="19"/>
      <c r="N76" s="19"/>
      <c r="O76" s="19"/>
    </row>
    <row r="77" spans="1:15">
      <c r="A77" s="2"/>
      <c r="B77" s="2"/>
      <c r="C77" s="7" t="s">
        <v>93</v>
      </c>
      <c r="D77" s="2" t="s">
        <v>94</v>
      </c>
      <c r="E77" s="12">
        <v>6102233</v>
      </c>
      <c r="F77" s="10"/>
      <c r="G77" s="34"/>
      <c r="H77" s="19"/>
      <c r="I77" s="19"/>
      <c r="J77" s="19"/>
      <c r="K77" s="19"/>
      <c r="L77" s="19"/>
      <c r="M77" s="19"/>
      <c r="N77" s="19"/>
    </row>
    <row r="78" spans="1:15">
      <c r="A78" s="2"/>
      <c r="B78" s="2"/>
      <c r="C78" s="7"/>
      <c r="D78" s="2"/>
      <c r="E78" s="22"/>
      <c r="F78" s="12"/>
      <c r="G78" s="34"/>
      <c r="H78" s="19"/>
      <c r="I78" s="19"/>
      <c r="J78" s="19"/>
      <c r="K78" s="19"/>
      <c r="L78" s="19"/>
      <c r="M78" s="19"/>
      <c r="N78" s="19"/>
    </row>
    <row r="79" spans="1:15" ht="18.75" customHeight="1">
      <c r="A79" s="88" t="s">
        <v>95</v>
      </c>
      <c r="B79" s="88"/>
      <c r="C79" s="88"/>
      <c r="D79" s="88"/>
      <c r="E79" s="94"/>
      <c r="F79" s="95">
        <f>SUM(F80,F84)</f>
        <v>181840555</v>
      </c>
      <c r="G79" s="294"/>
      <c r="H79" s="294"/>
      <c r="I79" s="19"/>
      <c r="J79" s="19"/>
      <c r="K79" s="19"/>
      <c r="L79" s="19"/>
      <c r="M79" s="19"/>
      <c r="N79" s="19"/>
    </row>
    <row r="80" spans="1:15" ht="15" customHeight="1">
      <c r="A80" s="62" t="s">
        <v>61</v>
      </c>
      <c r="B80" s="62" t="s">
        <v>62</v>
      </c>
      <c r="C80" s="62"/>
      <c r="D80" s="62"/>
      <c r="E80" s="92"/>
      <c r="F80" s="64">
        <f>SUM(E82:E83)</f>
        <v>47276917</v>
      </c>
      <c r="G80" s="294"/>
      <c r="H80" s="294"/>
      <c r="I80" s="19"/>
      <c r="J80" s="19"/>
      <c r="K80" s="19"/>
      <c r="L80" s="19"/>
      <c r="M80" s="19"/>
      <c r="N80" s="19"/>
    </row>
    <row r="81" spans="1:15">
      <c r="A81" s="2"/>
      <c r="B81" s="2"/>
      <c r="C81" s="7" t="s">
        <v>96</v>
      </c>
      <c r="D81" s="2"/>
      <c r="E81" s="22"/>
      <c r="F81" s="12"/>
      <c r="G81" s="34"/>
      <c r="H81" s="19"/>
      <c r="I81" s="19"/>
      <c r="J81" s="19"/>
      <c r="K81" s="19"/>
      <c r="L81" s="19"/>
      <c r="M81" s="19"/>
      <c r="N81" s="19"/>
    </row>
    <row r="82" spans="1:15">
      <c r="A82" s="2"/>
      <c r="B82" s="2"/>
      <c r="C82" s="7"/>
      <c r="D82" s="2" t="s">
        <v>97</v>
      </c>
      <c r="E82" s="12">
        <v>1514142</v>
      </c>
      <c r="F82" s="10"/>
      <c r="G82" s="34"/>
      <c r="H82" s="19"/>
      <c r="I82" s="19"/>
      <c r="J82" s="19"/>
      <c r="K82" s="19"/>
      <c r="L82" s="19"/>
      <c r="M82" s="19"/>
      <c r="N82" s="19"/>
    </row>
    <row r="83" spans="1:15">
      <c r="A83" s="2"/>
      <c r="B83" s="2"/>
      <c r="C83" s="7"/>
      <c r="D83" s="2" t="s">
        <v>98</v>
      </c>
      <c r="E83" s="12">
        <v>45762775</v>
      </c>
      <c r="F83" s="10"/>
      <c r="G83" s="34"/>
      <c r="H83" s="19"/>
      <c r="I83" s="19"/>
      <c r="J83" s="19"/>
      <c r="K83" s="19"/>
      <c r="L83" s="19"/>
      <c r="M83" s="19"/>
      <c r="N83" s="19"/>
    </row>
    <row r="84" spans="1:15" ht="16.2">
      <c r="A84" s="82" t="s">
        <v>80</v>
      </c>
      <c r="B84" s="83" t="s">
        <v>81</v>
      </c>
      <c r="C84" s="84"/>
      <c r="D84" s="85"/>
      <c r="E84" s="86"/>
      <c r="F84" s="87">
        <f>SUM(F85)</f>
        <v>134563638</v>
      </c>
      <c r="G84" s="34"/>
      <c r="H84" s="19"/>
      <c r="I84" s="19"/>
      <c r="J84" s="19"/>
      <c r="K84" s="19"/>
      <c r="L84" s="19"/>
      <c r="M84" s="19"/>
      <c r="N84" s="19"/>
      <c r="O84" s="19"/>
    </row>
    <row r="85" spans="1:15" ht="15.75" customHeight="1">
      <c r="A85" s="15"/>
      <c r="B85" s="10"/>
      <c r="C85" s="7" t="s">
        <v>99</v>
      </c>
      <c r="D85" s="2" t="s">
        <v>100</v>
      </c>
      <c r="E85" s="12"/>
      <c r="F85" s="11">
        <f>SUM(E86:E87)</f>
        <v>134563638</v>
      </c>
      <c r="G85" s="34"/>
      <c r="H85" s="19"/>
      <c r="I85" s="19"/>
      <c r="J85" s="19"/>
      <c r="K85" s="19"/>
      <c r="L85" s="19"/>
      <c r="M85" s="19"/>
      <c r="N85" s="19"/>
    </row>
    <row r="86" spans="1:15" ht="15.75" customHeight="1">
      <c r="A86" s="10"/>
      <c r="B86" s="2"/>
      <c r="C86" s="2"/>
      <c r="D86" s="2" t="s">
        <v>101</v>
      </c>
      <c r="E86" s="12">
        <v>33754600</v>
      </c>
      <c r="F86" s="12"/>
      <c r="G86" s="34"/>
      <c r="H86" s="19"/>
      <c r="I86" s="19"/>
      <c r="J86" s="19"/>
      <c r="K86" s="19"/>
      <c r="L86" s="19"/>
      <c r="M86" s="19"/>
      <c r="N86" s="19"/>
    </row>
    <row r="87" spans="1:15" ht="15.75" customHeight="1">
      <c r="A87" s="2"/>
      <c r="B87" s="3"/>
      <c r="C87" s="7"/>
      <c r="D87" s="2" t="s">
        <v>102</v>
      </c>
      <c r="E87" s="133">
        <v>100809038</v>
      </c>
      <c r="F87" s="11"/>
      <c r="G87" s="34"/>
      <c r="H87" s="19"/>
      <c r="I87" s="19"/>
      <c r="J87" s="19"/>
      <c r="K87" s="19"/>
      <c r="L87" s="19"/>
      <c r="M87" s="19"/>
      <c r="N87" s="19"/>
    </row>
    <row r="88" spans="1:15">
      <c r="A88" s="2"/>
      <c r="B88" s="2"/>
      <c r="C88" s="2"/>
      <c r="D88" s="21"/>
      <c r="E88" s="22"/>
      <c r="F88" s="12"/>
      <c r="G88" s="34"/>
      <c r="H88" s="19"/>
      <c r="I88" s="19"/>
      <c r="J88" s="19"/>
      <c r="K88" s="19"/>
      <c r="L88" s="19"/>
      <c r="M88" s="19"/>
      <c r="N88" s="19"/>
    </row>
    <row r="89" spans="1:15" ht="18" customHeight="1">
      <c r="A89" s="88" t="s">
        <v>103</v>
      </c>
      <c r="B89" s="88"/>
      <c r="C89" s="88"/>
      <c r="D89" s="88"/>
      <c r="E89" s="94"/>
      <c r="F89" s="95">
        <f>SUM(F90,F95,F97)</f>
        <v>316549.7</v>
      </c>
      <c r="G89" s="294"/>
      <c r="H89" s="294"/>
      <c r="I89" s="19"/>
      <c r="J89" s="19"/>
      <c r="K89" s="19"/>
      <c r="L89" s="19"/>
      <c r="M89" s="19"/>
      <c r="N89" s="19"/>
    </row>
    <row r="90" spans="1:15" ht="16.2">
      <c r="A90" s="39" t="s">
        <v>3</v>
      </c>
      <c r="B90" s="39" t="s">
        <v>4</v>
      </c>
      <c r="C90" s="39"/>
      <c r="D90" s="40"/>
      <c r="E90" s="43"/>
      <c r="F90" s="42">
        <f>SUM(F91)</f>
        <v>269404</v>
      </c>
      <c r="G90" s="34"/>
      <c r="H90" s="19"/>
      <c r="I90" s="19"/>
      <c r="J90" s="19"/>
      <c r="K90" s="19"/>
      <c r="L90" s="19"/>
      <c r="M90" s="19"/>
      <c r="N90" s="19"/>
    </row>
    <row r="91" spans="1:15" ht="16.2">
      <c r="A91" s="10"/>
      <c r="B91" s="3" t="s">
        <v>5</v>
      </c>
      <c r="C91" s="327" t="s">
        <v>6</v>
      </c>
      <c r="D91" s="328"/>
      <c r="E91" s="20"/>
      <c r="F91" s="11">
        <f>SUM(E92:E93)</f>
        <v>269404</v>
      </c>
      <c r="G91" s="34"/>
      <c r="H91" s="19"/>
      <c r="I91" s="19"/>
      <c r="J91" s="19"/>
      <c r="K91" s="19"/>
      <c r="L91" s="19"/>
      <c r="M91" s="19"/>
      <c r="N91" s="19"/>
    </row>
    <row r="92" spans="1:15">
      <c r="A92" s="10"/>
      <c r="B92" s="2"/>
      <c r="C92" s="7" t="s">
        <v>7</v>
      </c>
      <c r="D92" s="103" t="s">
        <v>472</v>
      </c>
      <c r="E92" s="14">
        <v>269404</v>
      </c>
      <c r="F92" s="12"/>
      <c r="G92" s="34"/>
      <c r="H92" s="19"/>
      <c r="I92" s="19"/>
      <c r="J92" s="19"/>
      <c r="K92" s="19"/>
      <c r="L92" s="19"/>
      <c r="M92" s="19"/>
      <c r="N92" s="19"/>
    </row>
    <row r="93" spans="1:15">
      <c r="A93" s="10"/>
      <c r="B93" s="2"/>
      <c r="C93" s="7" t="s">
        <v>86</v>
      </c>
      <c r="D93" s="2" t="s">
        <v>159</v>
      </c>
      <c r="E93" s="14"/>
      <c r="F93" s="12"/>
      <c r="G93" s="34"/>
      <c r="H93" s="19"/>
      <c r="I93" s="19"/>
      <c r="J93" s="19"/>
      <c r="K93" s="19"/>
      <c r="L93" s="19"/>
      <c r="M93" s="19"/>
      <c r="N93" s="19"/>
    </row>
    <row r="94" spans="1:15">
      <c r="A94" s="10"/>
      <c r="B94" s="2"/>
      <c r="C94" s="7" t="s">
        <v>13</v>
      </c>
      <c r="D94" s="2" t="s">
        <v>14</v>
      </c>
      <c r="E94" s="14"/>
      <c r="F94" s="12"/>
      <c r="G94" s="34"/>
      <c r="H94" s="19"/>
      <c r="I94" s="19"/>
      <c r="J94" s="19"/>
      <c r="K94" s="19"/>
      <c r="L94" s="19"/>
      <c r="M94" s="19"/>
      <c r="N94" s="19"/>
    </row>
    <row r="95" spans="1:15" ht="16.2">
      <c r="A95" s="47" t="s">
        <v>22</v>
      </c>
      <c r="B95" s="47" t="s">
        <v>23</v>
      </c>
      <c r="C95" s="47"/>
      <c r="D95" s="47"/>
      <c r="E95" s="50"/>
      <c r="F95" s="49">
        <f>E96</f>
        <v>47145.7</v>
      </c>
      <c r="G95" s="34"/>
      <c r="H95" s="19"/>
      <c r="I95" s="19"/>
      <c r="J95" s="19"/>
      <c r="K95" s="19"/>
      <c r="L95" s="19"/>
      <c r="M95" s="19"/>
      <c r="N95" s="19"/>
    </row>
    <row r="96" spans="1:15">
      <c r="A96" s="2"/>
      <c r="B96" s="2"/>
      <c r="C96" s="10"/>
      <c r="D96" s="2" t="s">
        <v>161</v>
      </c>
      <c r="E96" s="14">
        <f>SUM(E92:E93)*0.175</f>
        <v>47145.7</v>
      </c>
      <c r="F96" s="12"/>
      <c r="G96" s="34"/>
      <c r="H96" s="19"/>
      <c r="I96" s="19"/>
      <c r="J96" s="19"/>
      <c r="K96" s="19"/>
      <c r="L96" s="19"/>
      <c r="M96" s="19"/>
      <c r="N96" s="19"/>
    </row>
    <row r="97" spans="1:14" ht="16.2">
      <c r="A97" s="46" t="s">
        <v>24</v>
      </c>
      <c r="B97" s="46" t="s">
        <v>25</v>
      </c>
      <c r="C97" s="46"/>
      <c r="D97" s="52"/>
      <c r="E97" s="55"/>
      <c r="F97" s="54">
        <f>SUM(E99,E102)</f>
        <v>0</v>
      </c>
      <c r="G97" s="34"/>
      <c r="H97" s="19"/>
      <c r="I97" s="19"/>
      <c r="J97" s="19"/>
      <c r="K97" s="19"/>
      <c r="L97" s="19"/>
      <c r="M97" s="19"/>
      <c r="N97" s="19"/>
    </row>
    <row r="98" spans="1:14" ht="16.2">
      <c r="A98" s="2"/>
      <c r="B98" s="3" t="s">
        <v>26</v>
      </c>
      <c r="C98" s="6" t="s">
        <v>27</v>
      </c>
      <c r="D98" s="2"/>
      <c r="E98" s="14"/>
      <c r="F98" s="12"/>
      <c r="G98" s="34"/>
      <c r="H98" s="19"/>
      <c r="I98" s="19"/>
      <c r="J98" s="19"/>
      <c r="K98" s="19"/>
      <c r="L98" s="19"/>
      <c r="M98" s="19"/>
      <c r="N98" s="19"/>
    </row>
    <row r="99" spans="1:14">
      <c r="A99" s="2"/>
      <c r="B99" s="2"/>
      <c r="C99" s="7" t="s">
        <v>30</v>
      </c>
      <c r="D99" s="2" t="s">
        <v>31</v>
      </c>
      <c r="E99" s="14"/>
      <c r="F99" s="12"/>
      <c r="G99" s="34"/>
      <c r="H99" s="19"/>
      <c r="I99" s="19"/>
      <c r="J99" s="19"/>
      <c r="K99" s="19"/>
      <c r="L99" s="19"/>
      <c r="M99" s="19"/>
      <c r="N99" s="19"/>
    </row>
    <row r="100" spans="1:14">
      <c r="A100" s="2"/>
      <c r="B100" s="2"/>
      <c r="C100" s="7" t="s">
        <v>47</v>
      </c>
      <c r="D100" s="2" t="s">
        <v>48</v>
      </c>
      <c r="E100" s="14"/>
      <c r="F100" s="12"/>
      <c r="G100" s="34"/>
      <c r="H100" s="19"/>
      <c r="I100" s="19"/>
      <c r="J100" s="19"/>
      <c r="K100" s="19"/>
      <c r="L100" s="19"/>
      <c r="M100" s="19"/>
      <c r="N100" s="19"/>
    </row>
    <row r="101" spans="1:14" ht="16.2">
      <c r="A101" s="2"/>
      <c r="B101" s="3" t="s">
        <v>53</v>
      </c>
      <c r="C101" s="6" t="s">
        <v>54</v>
      </c>
      <c r="D101" s="7"/>
      <c r="E101" s="14"/>
      <c r="F101" s="12"/>
      <c r="G101" s="34"/>
      <c r="H101" s="19"/>
      <c r="I101" s="19"/>
      <c r="J101" s="19"/>
      <c r="K101" s="19"/>
      <c r="L101" s="19"/>
      <c r="M101" s="19"/>
      <c r="N101" s="19"/>
    </row>
    <row r="102" spans="1:14">
      <c r="A102" s="2"/>
      <c r="B102" s="2"/>
      <c r="C102" s="2" t="s">
        <v>55</v>
      </c>
      <c r="D102" s="2" t="s">
        <v>56</v>
      </c>
      <c r="E102" s="14"/>
      <c r="F102" s="12"/>
      <c r="G102" s="34"/>
      <c r="H102" s="19"/>
      <c r="I102" s="19"/>
      <c r="J102" s="19"/>
      <c r="K102" s="19"/>
      <c r="L102" s="19"/>
      <c r="M102" s="19"/>
      <c r="N102" s="19"/>
    </row>
    <row r="103" spans="1:14">
      <c r="A103" s="2"/>
      <c r="B103" s="2"/>
      <c r="C103" s="16" t="s">
        <v>70</v>
      </c>
      <c r="D103" s="10" t="s">
        <v>104</v>
      </c>
      <c r="E103" s="14"/>
      <c r="F103" s="12"/>
      <c r="G103" s="34"/>
      <c r="H103" s="19"/>
      <c r="I103" s="19"/>
      <c r="J103" s="19"/>
      <c r="K103" s="19"/>
      <c r="L103" s="19"/>
      <c r="M103" s="19"/>
      <c r="N103" s="19"/>
    </row>
    <row r="104" spans="1:14">
      <c r="A104" s="2"/>
      <c r="B104" s="2"/>
      <c r="C104" s="7" t="s">
        <v>71</v>
      </c>
      <c r="D104" s="2" t="s">
        <v>72</v>
      </c>
      <c r="E104" s="14"/>
      <c r="F104" s="12"/>
      <c r="G104" s="34"/>
      <c r="H104" s="19"/>
      <c r="I104" s="19"/>
      <c r="J104" s="19"/>
      <c r="K104" s="19"/>
      <c r="L104" s="19"/>
      <c r="M104" s="19"/>
      <c r="N104" s="19"/>
    </row>
    <row r="105" spans="1:14">
      <c r="A105" s="2"/>
      <c r="B105" s="2"/>
      <c r="C105" s="2"/>
      <c r="D105" s="2"/>
      <c r="E105" s="25"/>
      <c r="F105" s="12"/>
      <c r="G105" s="34"/>
      <c r="H105" s="19"/>
      <c r="I105" s="19"/>
      <c r="J105" s="19"/>
      <c r="K105" s="19"/>
      <c r="L105" s="19"/>
      <c r="M105" s="19"/>
      <c r="N105" s="19"/>
    </row>
    <row r="106" spans="1:14" ht="20.25" customHeight="1">
      <c r="A106" s="93" t="s">
        <v>105</v>
      </c>
      <c r="B106" s="88"/>
      <c r="C106" s="88"/>
      <c r="D106" s="88"/>
      <c r="E106" s="94"/>
      <c r="F106" s="95">
        <f>SUM(F107,F115)</f>
        <v>39715000.579999998</v>
      </c>
      <c r="G106" s="294"/>
      <c r="H106" s="294"/>
      <c r="I106" s="19"/>
      <c r="J106" s="19"/>
      <c r="K106" s="19"/>
      <c r="L106" s="19"/>
      <c r="M106" s="19"/>
      <c r="N106" s="19"/>
    </row>
    <row r="107" spans="1:14" ht="15.75" customHeight="1">
      <c r="A107" s="46" t="s">
        <v>24</v>
      </c>
      <c r="B107" s="46" t="s">
        <v>25</v>
      </c>
      <c r="C107" s="46"/>
      <c r="D107" s="52"/>
      <c r="E107" s="53"/>
      <c r="F107" s="54">
        <f>SUM(F108,F110,F113)</f>
        <v>5715000</v>
      </c>
      <c r="G107" s="34"/>
      <c r="H107" s="19"/>
      <c r="I107" s="19"/>
      <c r="J107" s="19"/>
      <c r="K107" s="19"/>
      <c r="L107" s="19"/>
      <c r="M107" s="19"/>
      <c r="N107" s="19"/>
    </row>
    <row r="108" spans="1:14" ht="15.75" customHeight="1">
      <c r="A108" s="6"/>
      <c r="B108" s="3" t="s">
        <v>26</v>
      </c>
      <c r="C108" s="6" t="s">
        <v>27</v>
      </c>
      <c r="D108" s="2"/>
      <c r="E108" s="8"/>
      <c r="F108" s="11">
        <f>SUM(E109)</f>
        <v>1500000</v>
      </c>
      <c r="G108" s="34"/>
      <c r="H108" s="19"/>
      <c r="I108" s="19"/>
      <c r="J108" s="19"/>
      <c r="K108" s="19"/>
      <c r="L108" s="19"/>
      <c r="M108" s="19"/>
      <c r="N108" s="19"/>
    </row>
    <row r="109" spans="1:14" ht="15.75" customHeight="1">
      <c r="A109" s="6"/>
      <c r="B109" s="6"/>
      <c r="C109" s="7" t="s">
        <v>30</v>
      </c>
      <c r="D109" s="2" t="s">
        <v>31</v>
      </c>
      <c r="E109" s="14">
        <v>1500000</v>
      </c>
      <c r="F109" s="9"/>
      <c r="G109" s="34"/>
      <c r="H109" s="19"/>
      <c r="I109" s="19"/>
      <c r="J109" s="19"/>
      <c r="K109" s="19"/>
      <c r="L109" s="19"/>
      <c r="M109" s="19"/>
      <c r="N109" s="19"/>
    </row>
    <row r="110" spans="1:14" ht="15.75" customHeight="1">
      <c r="A110" s="2"/>
      <c r="B110" s="3" t="s">
        <v>39</v>
      </c>
      <c r="C110" s="6" t="s">
        <v>106</v>
      </c>
      <c r="D110" s="2"/>
      <c r="E110" s="23"/>
      <c r="F110" s="11">
        <f>SUM(E111:E112)</f>
        <v>3000000</v>
      </c>
      <c r="G110" s="34"/>
      <c r="H110" s="19"/>
      <c r="I110" s="19"/>
      <c r="J110" s="19"/>
      <c r="K110" s="19"/>
      <c r="L110" s="19"/>
      <c r="M110" s="19"/>
      <c r="N110" s="19"/>
    </row>
    <row r="111" spans="1:14" ht="15.75" customHeight="1">
      <c r="A111" s="2"/>
      <c r="B111" s="2"/>
      <c r="C111" s="7" t="s">
        <v>45</v>
      </c>
      <c r="D111" s="2" t="s">
        <v>46</v>
      </c>
      <c r="E111" s="14"/>
      <c r="F111" s="12"/>
      <c r="G111" s="34"/>
      <c r="H111" s="19"/>
      <c r="I111" s="19"/>
      <c r="J111" s="19"/>
      <c r="K111" s="19"/>
      <c r="L111" s="19"/>
      <c r="M111" s="19"/>
      <c r="N111" s="19"/>
    </row>
    <row r="112" spans="1:14" ht="15.75" customHeight="1">
      <c r="A112" s="2"/>
      <c r="B112" s="2"/>
      <c r="C112" s="7" t="s">
        <v>107</v>
      </c>
      <c r="D112" s="2" t="s">
        <v>85</v>
      </c>
      <c r="E112" s="14">
        <v>3000000</v>
      </c>
      <c r="F112" s="12"/>
      <c r="G112" s="34"/>
      <c r="H112" s="19"/>
      <c r="I112" s="19"/>
      <c r="J112" s="19"/>
      <c r="K112" s="19"/>
      <c r="L112" s="19"/>
      <c r="M112" s="19"/>
      <c r="N112" s="19"/>
    </row>
    <row r="113" spans="1:14" ht="15.75" customHeight="1">
      <c r="A113" s="2"/>
      <c r="B113" s="3" t="s">
        <v>53</v>
      </c>
      <c r="C113" s="6" t="s">
        <v>54</v>
      </c>
      <c r="D113" s="2"/>
      <c r="E113" s="14"/>
      <c r="F113" s="11">
        <f>SUM(E114)</f>
        <v>1215000</v>
      </c>
      <c r="G113" s="34"/>
      <c r="H113" s="19"/>
      <c r="I113" s="19"/>
      <c r="J113" s="19"/>
      <c r="K113" s="19"/>
      <c r="L113" s="19"/>
      <c r="M113" s="19"/>
      <c r="N113" s="19"/>
    </row>
    <row r="114" spans="1:14" ht="15.75" customHeight="1">
      <c r="A114" s="2"/>
      <c r="B114" s="2"/>
      <c r="C114" s="2" t="s">
        <v>55</v>
      </c>
      <c r="D114" s="2" t="s">
        <v>56</v>
      </c>
      <c r="E114" s="12">
        <f>SUM(F108:F110)*0.27</f>
        <v>1215000</v>
      </c>
      <c r="F114" s="13"/>
      <c r="G114" s="34"/>
      <c r="H114" s="19"/>
      <c r="I114" s="19"/>
      <c r="J114" s="19"/>
      <c r="K114" s="19"/>
      <c r="L114" s="19"/>
      <c r="M114" s="19"/>
      <c r="N114" s="19"/>
    </row>
    <row r="115" spans="1:14" ht="16.2">
      <c r="A115" s="74" t="s">
        <v>108</v>
      </c>
      <c r="B115" s="80" t="s">
        <v>109</v>
      </c>
      <c r="C115" s="76"/>
      <c r="D115" s="77"/>
      <c r="E115" s="81"/>
      <c r="F115" s="79">
        <f>SUM(E116:E118)</f>
        <v>34000000.579999998</v>
      </c>
      <c r="G115" s="34"/>
      <c r="H115" s="19"/>
      <c r="I115" s="19"/>
      <c r="J115" s="19"/>
      <c r="K115" s="19"/>
      <c r="L115" s="19"/>
      <c r="M115" s="19"/>
      <c r="N115" s="19"/>
    </row>
    <row r="116" spans="1:14" s="26" customFormat="1" ht="16.2">
      <c r="A116" s="15"/>
      <c r="B116" s="10"/>
      <c r="C116" s="16" t="s">
        <v>74</v>
      </c>
      <c r="D116" s="10" t="s">
        <v>458</v>
      </c>
      <c r="E116" s="14">
        <v>17322835</v>
      </c>
      <c r="F116" s="24"/>
      <c r="G116" s="298"/>
      <c r="H116" s="304"/>
      <c r="I116" s="304"/>
      <c r="J116" s="304"/>
      <c r="K116" s="304"/>
      <c r="L116" s="304"/>
      <c r="M116" s="304"/>
      <c r="N116" s="304"/>
    </row>
    <row r="117" spans="1:14" s="26" customFormat="1" ht="16.2">
      <c r="A117" s="15"/>
      <c r="B117" s="10"/>
      <c r="C117" s="16"/>
      <c r="D117" s="10" t="s">
        <v>459</v>
      </c>
      <c r="E117" s="14">
        <v>9448819</v>
      </c>
      <c r="F117" s="24"/>
      <c r="G117" s="298"/>
      <c r="H117" s="304"/>
      <c r="I117" s="304"/>
      <c r="J117" s="304"/>
      <c r="K117" s="304"/>
      <c r="L117" s="304"/>
      <c r="M117" s="304"/>
      <c r="N117" s="304"/>
    </row>
    <row r="118" spans="1:14" s="26" customFormat="1">
      <c r="A118" s="15"/>
      <c r="B118" s="10"/>
      <c r="C118" s="7" t="s">
        <v>78</v>
      </c>
      <c r="D118" s="2" t="s">
        <v>79</v>
      </c>
      <c r="E118" s="14">
        <f>SUM(E116:E117)*0.27</f>
        <v>7228346.5800000001</v>
      </c>
      <c r="F118" s="12"/>
      <c r="G118" s="298"/>
      <c r="H118" s="304"/>
      <c r="I118" s="304"/>
      <c r="J118" s="304"/>
      <c r="K118" s="304"/>
      <c r="L118" s="304"/>
      <c r="M118" s="304"/>
      <c r="N118" s="304"/>
    </row>
    <row r="119" spans="1:14" ht="15.75" customHeight="1">
      <c r="A119" s="15"/>
      <c r="B119" s="3"/>
      <c r="C119" s="2"/>
      <c r="D119" s="2"/>
      <c r="E119" s="27"/>
      <c r="F119" s="12"/>
      <c r="G119" s="34"/>
      <c r="H119" s="19"/>
      <c r="I119" s="19"/>
      <c r="J119" s="19"/>
      <c r="K119" s="19"/>
      <c r="L119" s="19"/>
      <c r="M119" s="19"/>
      <c r="N119" s="19"/>
    </row>
    <row r="120" spans="1:14" ht="15.75" customHeight="1">
      <c r="A120" s="93" t="s">
        <v>110</v>
      </c>
      <c r="B120" s="88"/>
      <c r="C120" s="99"/>
      <c r="D120" s="99"/>
      <c r="E120" s="96"/>
      <c r="F120" s="95">
        <f>SUM(F121,F124)</f>
        <v>16497300</v>
      </c>
      <c r="G120" s="34"/>
      <c r="H120" s="19"/>
      <c r="I120" s="19"/>
      <c r="J120" s="19"/>
      <c r="K120" s="19"/>
      <c r="L120" s="19"/>
      <c r="M120" s="19"/>
      <c r="N120" s="19"/>
    </row>
    <row r="121" spans="1:14" ht="15.75" customHeight="1">
      <c r="A121" s="46" t="s">
        <v>24</v>
      </c>
      <c r="B121" s="46" t="s">
        <v>25</v>
      </c>
      <c r="C121" s="46"/>
      <c r="D121" s="56"/>
      <c r="E121" s="57"/>
      <c r="F121" s="54">
        <f>SUM(E122:E123)</f>
        <v>368300</v>
      </c>
      <c r="G121" s="34"/>
      <c r="H121" s="19"/>
      <c r="I121" s="19"/>
      <c r="J121" s="19"/>
      <c r="K121" s="19"/>
      <c r="L121" s="19"/>
      <c r="M121" s="19"/>
      <c r="N121" s="19"/>
    </row>
    <row r="122" spans="1:14" ht="15.75" customHeight="1">
      <c r="A122" s="6"/>
      <c r="B122" s="6"/>
      <c r="C122" s="7" t="s">
        <v>41</v>
      </c>
      <c r="D122" s="2" t="s">
        <v>42</v>
      </c>
      <c r="E122" s="14">
        <v>290000</v>
      </c>
      <c r="F122" s="9"/>
      <c r="G122" s="34"/>
      <c r="H122" s="19"/>
      <c r="I122" s="19"/>
      <c r="J122" s="19"/>
      <c r="K122" s="19"/>
      <c r="L122" s="19"/>
      <c r="M122" s="19"/>
      <c r="N122" s="19"/>
    </row>
    <row r="123" spans="1:14" ht="15.75" customHeight="1">
      <c r="A123" s="15"/>
      <c r="B123" s="3"/>
      <c r="C123" s="2" t="s">
        <v>55</v>
      </c>
      <c r="D123" s="2" t="s">
        <v>56</v>
      </c>
      <c r="E123" s="14">
        <f>SUM(E122)*0.27</f>
        <v>78300</v>
      </c>
      <c r="F123" s="12"/>
      <c r="G123" s="34"/>
      <c r="H123" s="19"/>
      <c r="I123" s="19"/>
      <c r="J123" s="19"/>
      <c r="K123" s="19"/>
      <c r="L123" s="19"/>
      <c r="M123" s="19"/>
      <c r="N123" s="19"/>
    </row>
    <row r="124" spans="1:14" ht="15.75" customHeight="1">
      <c r="A124" s="66" t="s">
        <v>67</v>
      </c>
      <c r="B124" s="67" t="s">
        <v>68</v>
      </c>
      <c r="C124" s="68"/>
      <c r="D124" s="71"/>
      <c r="E124" s="72"/>
      <c r="F124" s="38">
        <f>SUM(E125:E127)</f>
        <v>16129000</v>
      </c>
      <c r="G124" s="34"/>
      <c r="H124" s="19"/>
      <c r="I124" s="19"/>
      <c r="J124" s="19"/>
      <c r="K124" s="19"/>
      <c r="L124" s="19"/>
      <c r="M124" s="19"/>
      <c r="N124" s="19"/>
    </row>
    <row r="125" spans="1:14" ht="15.75" customHeight="1">
      <c r="A125" s="15"/>
      <c r="B125" s="10"/>
      <c r="C125" s="16" t="s">
        <v>70</v>
      </c>
      <c r="D125" s="10" t="s">
        <v>257</v>
      </c>
      <c r="E125" s="14">
        <v>8700000</v>
      </c>
      <c r="F125" s="12"/>
      <c r="G125" s="34"/>
      <c r="H125" s="19"/>
      <c r="I125" s="19"/>
      <c r="J125" s="19"/>
      <c r="K125" s="19"/>
      <c r="L125" s="19"/>
      <c r="M125" s="19"/>
      <c r="N125" s="19"/>
    </row>
    <row r="126" spans="1:14" ht="15.75" customHeight="1">
      <c r="A126" s="15"/>
      <c r="B126" s="10"/>
      <c r="C126" s="16"/>
      <c r="D126" s="10" t="s">
        <v>456</v>
      </c>
      <c r="E126" s="14">
        <v>4000000</v>
      </c>
      <c r="F126" s="12"/>
      <c r="G126" s="34"/>
      <c r="H126" s="19"/>
      <c r="I126" s="19"/>
      <c r="J126" s="19"/>
      <c r="K126" s="19"/>
      <c r="L126" s="19"/>
      <c r="M126" s="19"/>
      <c r="N126" s="19"/>
    </row>
    <row r="127" spans="1:14" ht="15.75" customHeight="1">
      <c r="A127" s="15"/>
      <c r="B127" s="10"/>
      <c r="C127" s="7" t="s">
        <v>71</v>
      </c>
      <c r="D127" s="2" t="s">
        <v>72</v>
      </c>
      <c r="E127" s="14">
        <f>(E125+E126)*0.27</f>
        <v>3429000</v>
      </c>
      <c r="F127" s="12"/>
      <c r="G127" s="34"/>
      <c r="H127" s="19"/>
      <c r="I127" s="19"/>
      <c r="J127" s="19"/>
      <c r="K127" s="19"/>
      <c r="L127" s="19"/>
      <c r="M127" s="19"/>
      <c r="N127" s="19"/>
    </row>
    <row r="128" spans="1:14" ht="15.75" customHeight="1">
      <c r="A128" s="15"/>
      <c r="B128" s="3"/>
      <c r="C128" s="2"/>
      <c r="D128" s="2"/>
      <c r="E128" s="27"/>
      <c r="F128" s="12"/>
      <c r="G128" s="34"/>
      <c r="H128" s="19"/>
      <c r="I128" s="19"/>
      <c r="J128" s="19"/>
      <c r="K128" s="19"/>
      <c r="L128" s="19"/>
      <c r="M128" s="19"/>
      <c r="N128" s="19"/>
    </row>
    <row r="129" spans="1:14" s="26" customFormat="1" ht="18">
      <c r="A129" s="93" t="s">
        <v>111</v>
      </c>
      <c r="B129" s="88"/>
      <c r="C129" s="88"/>
      <c r="D129" s="88"/>
      <c r="E129" s="94"/>
      <c r="F129" s="95">
        <f>SUM(F130,F138)</f>
        <v>6096000</v>
      </c>
      <c r="G129" s="294"/>
      <c r="H129" s="294"/>
      <c r="I129" s="120"/>
      <c r="J129" s="120"/>
      <c r="K129" s="120"/>
      <c r="L129" s="304"/>
      <c r="M129" s="304"/>
      <c r="N129" s="304"/>
    </row>
    <row r="130" spans="1:14" s="26" customFormat="1" ht="16.2">
      <c r="A130" s="46" t="s">
        <v>24</v>
      </c>
      <c r="B130" s="46" t="s">
        <v>25</v>
      </c>
      <c r="C130" s="46"/>
      <c r="D130" s="52"/>
      <c r="E130" s="55"/>
      <c r="F130" s="54">
        <f>SUM(F133,F136)</f>
        <v>6096000</v>
      </c>
      <c r="G130" s="299"/>
      <c r="H130" s="120"/>
      <c r="I130" s="120"/>
      <c r="J130" s="120"/>
      <c r="K130" s="120"/>
      <c r="L130" s="304"/>
      <c r="M130" s="304"/>
      <c r="N130" s="304"/>
    </row>
    <row r="131" spans="1:14" s="26" customFormat="1" ht="16.2">
      <c r="A131" s="6"/>
      <c r="B131" s="3" t="s">
        <v>26</v>
      </c>
      <c r="C131" s="6" t="s">
        <v>27</v>
      </c>
      <c r="D131" s="2"/>
      <c r="E131" s="14"/>
      <c r="F131" s="11">
        <v>0</v>
      </c>
      <c r="G131" s="299"/>
      <c r="H131" s="120"/>
      <c r="I131" s="120"/>
      <c r="J131" s="120"/>
      <c r="K131" s="120"/>
      <c r="L131" s="304"/>
      <c r="M131" s="304"/>
      <c r="N131" s="304"/>
    </row>
    <row r="132" spans="1:14" s="26" customFormat="1" ht="16.2">
      <c r="A132" s="6"/>
      <c r="B132" s="6"/>
      <c r="C132" s="7" t="s">
        <v>30</v>
      </c>
      <c r="D132" s="2" t="s">
        <v>134</v>
      </c>
      <c r="E132" s="14">
        <v>0</v>
      </c>
      <c r="F132" s="9"/>
      <c r="G132" s="299"/>
      <c r="H132" s="120"/>
      <c r="I132" s="120"/>
      <c r="J132" s="120"/>
      <c r="K132" s="120"/>
      <c r="L132" s="304"/>
      <c r="M132" s="304"/>
      <c r="N132" s="304"/>
    </row>
    <row r="133" spans="1:14" s="26" customFormat="1" ht="16.2">
      <c r="A133" s="2"/>
      <c r="B133" s="3" t="s">
        <v>39</v>
      </c>
      <c r="C133" s="6" t="s">
        <v>106</v>
      </c>
      <c r="D133" s="2"/>
      <c r="E133" s="14"/>
      <c r="F133" s="11">
        <f>SUM(E134:E135)</f>
        <v>4800000</v>
      </c>
      <c r="G133" s="299"/>
      <c r="H133" s="120"/>
      <c r="I133" s="120"/>
      <c r="J133" s="120"/>
      <c r="K133" s="120"/>
      <c r="L133" s="304"/>
      <c r="M133" s="304"/>
      <c r="N133" s="304"/>
    </row>
    <row r="134" spans="1:14" s="26" customFormat="1">
      <c r="A134" s="2"/>
      <c r="B134" s="3"/>
      <c r="C134" s="7" t="s">
        <v>41</v>
      </c>
      <c r="D134" s="2" t="s">
        <v>42</v>
      </c>
      <c r="E134" s="12">
        <v>3600000</v>
      </c>
      <c r="F134" s="10"/>
      <c r="G134" s="299"/>
      <c r="H134" s="120"/>
      <c r="I134" s="120"/>
      <c r="J134" s="120"/>
      <c r="K134" s="120"/>
      <c r="L134" s="304"/>
      <c r="M134" s="304"/>
      <c r="N134" s="304"/>
    </row>
    <row r="135" spans="1:14" s="26" customFormat="1">
      <c r="A135" s="2"/>
      <c r="B135" s="2"/>
      <c r="C135" s="7" t="s">
        <v>45</v>
      </c>
      <c r="D135" s="2" t="s">
        <v>46</v>
      </c>
      <c r="E135" s="12">
        <v>1200000</v>
      </c>
      <c r="F135" s="10"/>
      <c r="G135" s="299"/>
      <c r="H135" s="120"/>
      <c r="I135" s="120"/>
      <c r="J135" s="120"/>
      <c r="K135" s="120"/>
      <c r="L135" s="304"/>
      <c r="M135" s="304"/>
      <c r="N135" s="304"/>
    </row>
    <row r="136" spans="1:14" s="26" customFormat="1" ht="16.2">
      <c r="A136" s="2"/>
      <c r="B136" s="3" t="s">
        <v>53</v>
      </c>
      <c r="C136" s="6" t="s">
        <v>54</v>
      </c>
      <c r="D136" s="2"/>
      <c r="E136" s="14"/>
      <c r="F136" s="11">
        <f>SUM(E137)</f>
        <v>1296000</v>
      </c>
      <c r="G136" s="299"/>
      <c r="H136" s="120"/>
      <c r="I136" s="120"/>
      <c r="J136" s="120"/>
      <c r="K136" s="120"/>
      <c r="L136" s="304"/>
      <c r="M136" s="304"/>
      <c r="N136" s="304"/>
    </row>
    <row r="137" spans="1:14" s="26" customFormat="1">
      <c r="A137" s="2"/>
      <c r="B137" s="2"/>
      <c r="C137" s="2" t="s">
        <v>55</v>
      </c>
      <c r="D137" s="2" t="s">
        <v>56</v>
      </c>
      <c r="E137" s="14">
        <f>SUM(F133)*0.27</f>
        <v>1296000</v>
      </c>
      <c r="F137" s="9"/>
      <c r="G137" s="299"/>
      <c r="H137" s="120"/>
      <c r="I137" s="120"/>
      <c r="J137" s="120"/>
      <c r="K137" s="120"/>
      <c r="L137" s="304"/>
      <c r="M137" s="304"/>
      <c r="N137" s="304"/>
    </row>
    <row r="138" spans="1:14" s="26" customFormat="1" ht="16.2">
      <c r="A138" s="66" t="s">
        <v>67</v>
      </c>
      <c r="B138" s="67" t="s">
        <v>68</v>
      </c>
      <c r="C138" s="68"/>
      <c r="D138" s="69"/>
      <c r="E138" s="73"/>
      <c r="F138" s="38">
        <f>SUM(E139:E140)</f>
        <v>0</v>
      </c>
      <c r="G138" s="299"/>
      <c r="H138" s="120"/>
      <c r="I138" s="120"/>
      <c r="J138" s="120"/>
      <c r="K138" s="120"/>
      <c r="L138" s="304"/>
      <c r="M138" s="304"/>
      <c r="N138" s="304"/>
    </row>
    <row r="139" spans="1:14" s="26" customFormat="1">
      <c r="A139" s="15"/>
      <c r="B139" s="10"/>
      <c r="C139" s="16" t="s">
        <v>69</v>
      </c>
      <c r="D139" s="10" t="s">
        <v>112</v>
      </c>
      <c r="E139" s="14"/>
      <c r="F139" s="12"/>
      <c r="G139" s="299"/>
      <c r="H139" s="120"/>
      <c r="I139" s="120"/>
      <c r="J139" s="120"/>
      <c r="K139" s="120"/>
      <c r="L139" s="304"/>
      <c r="M139" s="304"/>
      <c r="N139" s="304"/>
    </row>
    <row r="140" spans="1:14" s="26" customFormat="1">
      <c r="A140" s="15"/>
      <c r="B140" s="10"/>
      <c r="C140" s="7" t="s">
        <v>71</v>
      </c>
      <c r="D140" s="2" t="s">
        <v>72</v>
      </c>
      <c r="E140" s="14">
        <f>SUM(E139)*0.27</f>
        <v>0</v>
      </c>
      <c r="F140" s="12"/>
      <c r="G140" s="299"/>
      <c r="H140" s="120"/>
      <c r="I140" s="120"/>
      <c r="J140" s="120"/>
      <c r="K140" s="120"/>
      <c r="L140" s="304"/>
      <c r="M140" s="304"/>
      <c r="N140" s="304"/>
    </row>
    <row r="141" spans="1:14" s="26" customFormat="1">
      <c r="A141" s="15"/>
      <c r="B141" s="10"/>
      <c r="C141" s="7"/>
      <c r="D141" s="2"/>
      <c r="E141" s="14"/>
      <c r="F141" s="12"/>
      <c r="G141" s="299"/>
      <c r="H141" s="120"/>
      <c r="I141" s="120"/>
      <c r="J141" s="120"/>
      <c r="K141" s="120"/>
      <c r="L141" s="304"/>
      <c r="M141" s="304"/>
      <c r="N141" s="304"/>
    </row>
    <row r="142" spans="1:14" s="26" customFormat="1" ht="18">
      <c r="A142" s="93" t="s">
        <v>113</v>
      </c>
      <c r="B142" s="98"/>
      <c r="C142" s="98"/>
      <c r="D142" s="98"/>
      <c r="E142" s="101"/>
      <c r="F142" s="95">
        <f>SUM(F148,F157,F146,F143)</f>
        <v>11775176.800000001</v>
      </c>
      <c r="G142" s="295"/>
      <c r="H142" s="296"/>
      <c r="I142" s="120"/>
      <c r="J142" s="120"/>
      <c r="K142" s="120"/>
      <c r="L142" s="304"/>
      <c r="M142" s="304"/>
      <c r="N142" s="304"/>
    </row>
    <row r="143" spans="1:14" s="26" customFormat="1" ht="16.2">
      <c r="A143" s="39" t="s">
        <v>3</v>
      </c>
      <c r="B143" s="39" t="s">
        <v>4</v>
      </c>
      <c r="C143" s="39"/>
      <c r="D143" s="40"/>
      <c r="E143" s="44"/>
      <c r="F143" s="42">
        <f>SUM(F144)</f>
        <v>420000</v>
      </c>
      <c r="G143" s="295"/>
      <c r="H143" s="296"/>
      <c r="I143" s="120"/>
      <c r="J143" s="120"/>
      <c r="K143" s="120"/>
      <c r="L143" s="304"/>
      <c r="M143" s="304"/>
      <c r="N143" s="304"/>
    </row>
    <row r="144" spans="1:14" s="26" customFormat="1" ht="18">
      <c r="A144" s="278"/>
      <c r="B144" s="3" t="s">
        <v>15</v>
      </c>
      <c r="C144" s="327" t="s">
        <v>16</v>
      </c>
      <c r="D144" s="328"/>
      <c r="E144" s="280"/>
      <c r="F144" s="293">
        <f>SUM(E145)</f>
        <v>420000</v>
      </c>
      <c r="G144" s="295"/>
      <c r="H144" s="296"/>
      <c r="I144" s="120"/>
      <c r="J144" s="120"/>
      <c r="K144" s="120"/>
      <c r="L144" s="304"/>
      <c r="M144" s="304"/>
      <c r="N144" s="304"/>
    </row>
    <row r="145" spans="1:14" s="26" customFormat="1" ht="18">
      <c r="A145" s="278"/>
      <c r="B145" s="279"/>
      <c r="C145" s="7" t="s">
        <v>20</v>
      </c>
      <c r="D145" s="2" t="s">
        <v>21</v>
      </c>
      <c r="E145" s="282">
        <v>420000</v>
      </c>
      <c r="F145" s="281"/>
      <c r="G145" s="295"/>
      <c r="H145" s="296"/>
      <c r="I145" s="120"/>
      <c r="J145" s="120"/>
      <c r="K145" s="120"/>
      <c r="L145" s="304"/>
      <c r="M145" s="304"/>
      <c r="N145" s="304"/>
    </row>
    <row r="146" spans="1:14" s="26" customFormat="1" ht="16.2">
      <c r="A146" s="47" t="s">
        <v>22</v>
      </c>
      <c r="B146" s="47" t="s">
        <v>23</v>
      </c>
      <c r="C146" s="47"/>
      <c r="D146" s="47"/>
      <c r="E146" s="51"/>
      <c r="F146" s="49">
        <f>SUM(E147)</f>
        <v>60000</v>
      </c>
      <c r="G146" s="295"/>
      <c r="H146" s="296"/>
      <c r="I146" s="120"/>
      <c r="J146" s="120"/>
      <c r="K146" s="120"/>
      <c r="L146" s="304"/>
      <c r="M146" s="304"/>
      <c r="N146" s="304"/>
    </row>
    <row r="147" spans="1:14" s="26" customFormat="1" ht="18">
      <c r="A147" s="2"/>
      <c r="B147" s="2"/>
      <c r="C147" s="16" t="s">
        <v>143</v>
      </c>
      <c r="D147" s="2" t="s">
        <v>160</v>
      </c>
      <c r="E147" s="282">
        <v>60000</v>
      </c>
      <c r="F147" s="281"/>
      <c r="G147" s="295"/>
      <c r="H147" s="296"/>
      <c r="I147" s="120"/>
      <c r="J147" s="120"/>
      <c r="K147" s="120"/>
      <c r="L147" s="304"/>
      <c r="M147" s="304"/>
      <c r="N147" s="304"/>
    </row>
    <row r="148" spans="1:14" s="26" customFormat="1" ht="16.2">
      <c r="A148" s="46" t="s">
        <v>24</v>
      </c>
      <c r="B148" s="46" t="s">
        <v>25</v>
      </c>
      <c r="C148" s="58"/>
      <c r="D148" s="52"/>
      <c r="E148" s="59"/>
      <c r="F148" s="54">
        <f>SUM(F155,F151:F152,F149)</f>
        <v>11295176.800000001</v>
      </c>
      <c r="G148" s="299"/>
      <c r="H148" s="120"/>
      <c r="I148" s="120"/>
      <c r="J148" s="120"/>
      <c r="K148" s="120"/>
      <c r="L148" s="304"/>
      <c r="M148" s="304"/>
      <c r="N148" s="304"/>
    </row>
    <row r="149" spans="1:14" s="26" customFormat="1" ht="16.2">
      <c r="A149" s="6"/>
      <c r="B149" s="3" t="s">
        <v>26</v>
      </c>
      <c r="C149" s="6" t="s">
        <v>27</v>
      </c>
      <c r="D149" s="2"/>
      <c r="E149" s="22"/>
      <c r="F149" s="11">
        <f>SUM(E150)</f>
        <v>600000</v>
      </c>
      <c r="G149" s="299"/>
      <c r="H149" s="120"/>
      <c r="I149" s="120"/>
      <c r="J149" s="120"/>
      <c r="K149" s="120"/>
      <c r="L149" s="304"/>
      <c r="M149" s="304"/>
      <c r="N149" s="304"/>
    </row>
    <row r="150" spans="1:14" s="26" customFormat="1" ht="16.2">
      <c r="A150" s="6"/>
      <c r="B150" s="6"/>
      <c r="C150" s="7" t="s">
        <v>30</v>
      </c>
      <c r="D150" s="2" t="s">
        <v>114</v>
      </c>
      <c r="E150" s="14">
        <v>600000</v>
      </c>
      <c r="F150" s="12"/>
      <c r="G150" s="299"/>
      <c r="H150" s="120"/>
      <c r="I150" s="120"/>
      <c r="J150" s="120"/>
      <c r="K150" s="120"/>
      <c r="L150" s="304"/>
      <c r="M150" s="304"/>
      <c r="N150" s="304"/>
    </row>
    <row r="151" spans="1:14" s="26" customFormat="1" ht="16.2">
      <c r="A151" s="2"/>
      <c r="B151" s="3" t="s">
        <v>39</v>
      </c>
      <c r="C151" s="6" t="s">
        <v>83</v>
      </c>
      <c r="D151" s="2"/>
      <c r="E151" s="22"/>
      <c r="F151" s="12">
        <f>SUM(E153:E154)</f>
        <v>8293840</v>
      </c>
      <c r="G151" s="299"/>
      <c r="H151" s="120"/>
      <c r="I151" s="120"/>
      <c r="J151" s="120"/>
      <c r="K151" s="120"/>
      <c r="L151" s="304"/>
      <c r="M151" s="304"/>
      <c r="N151" s="304"/>
    </row>
    <row r="152" spans="1:14" s="26" customFormat="1">
      <c r="A152" s="2"/>
      <c r="B152" s="2"/>
      <c r="C152" s="10" t="s">
        <v>84</v>
      </c>
      <c r="D152" s="7" t="s">
        <v>85</v>
      </c>
      <c r="E152" s="14"/>
      <c r="F152" s="9"/>
      <c r="G152" s="299"/>
      <c r="H152" s="120"/>
      <c r="I152" s="120"/>
      <c r="J152" s="120"/>
      <c r="K152" s="120"/>
      <c r="L152" s="304"/>
      <c r="M152" s="304"/>
      <c r="N152" s="304"/>
    </row>
    <row r="153" spans="1:14" s="26" customFormat="1">
      <c r="A153" s="2"/>
      <c r="B153" s="2"/>
      <c r="C153" s="10"/>
      <c r="D153" s="7" t="s">
        <v>469</v>
      </c>
      <c r="E153" s="14">
        <v>2793840</v>
      </c>
      <c r="F153" s="9"/>
      <c r="G153" s="299"/>
      <c r="H153" s="120"/>
      <c r="I153" s="120"/>
      <c r="J153" s="120"/>
      <c r="K153" s="120"/>
      <c r="L153" s="304"/>
      <c r="M153" s="304"/>
      <c r="N153" s="304"/>
    </row>
    <row r="154" spans="1:14" s="26" customFormat="1">
      <c r="A154" s="2"/>
      <c r="B154" s="2"/>
      <c r="C154" s="10"/>
      <c r="D154" s="103" t="s">
        <v>258</v>
      </c>
      <c r="E154" s="14">
        <v>5500000</v>
      </c>
      <c r="F154" s="12"/>
      <c r="G154" s="299"/>
      <c r="H154" s="120"/>
      <c r="I154" s="120"/>
      <c r="J154" s="120"/>
      <c r="K154" s="120"/>
      <c r="L154" s="304"/>
      <c r="M154" s="304"/>
      <c r="N154" s="304"/>
    </row>
    <row r="155" spans="1:14" s="26" customFormat="1">
      <c r="A155" s="2"/>
      <c r="B155" s="3" t="s">
        <v>53</v>
      </c>
      <c r="C155" s="7" t="s">
        <v>54</v>
      </c>
      <c r="D155" s="2"/>
      <c r="E155" s="14"/>
      <c r="F155" s="12">
        <f>SUM(E156)</f>
        <v>2401336.8000000003</v>
      </c>
      <c r="G155" s="299"/>
      <c r="H155" s="120"/>
      <c r="I155" s="120"/>
      <c r="J155" s="120"/>
      <c r="K155" s="120"/>
      <c r="L155" s="304"/>
      <c r="M155" s="304"/>
      <c r="N155" s="304"/>
    </row>
    <row r="156" spans="1:14" s="26" customFormat="1">
      <c r="A156" s="2"/>
      <c r="B156" s="2"/>
      <c r="C156" s="2" t="s">
        <v>55</v>
      </c>
      <c r="D156" s="2" t="s">
        <v>56</v>
      </c>
      <c r="E156" s="14">
        <f>SUM(E150,E154,E153)*0.27</f>
        <v>2401336.8000000003</v>
      </c>
      <c r="F156" s="16"/>
      <c r="G156" s="299"/>
      <c r="H156" s="120"/>
      <c r="I156" s="120"/>
      <c r="J156" s="120"/>
      <c r="K156" s="120"/>
      <c r="L156" s="304"/>
      <c r="M156" s="304"/>
      <c r="N156" s="304"/>
    </row>
    <row r="157" spans="1:14" s="26" customFormat="1" ht="16.2">
      <c r="A157" s="62" t="s">
        <v>61</v>
      </c>
      <c r="B157" s="62" t="s">
        <v>62</v>
      </c>
      <c r="C157" s="62"/>
      <c r="D157" s="62"/>
      <c r="E157" s="65"/>
      <c r="F157" s="64">
        <f>SUM(E158)</f>
        <v>0</v>
      </c>
      <c r="G157" s="299"/>
      <c r="H157" s="120"/>
      <c r="I157" s="120"/>
      <c r="J157" s="120"/>
      <c r="K157" s="120"/>
      <c r="L157" s="304"/>
      <c r="M157" s="304"/>
      <c r="N157" s="304"/>
    </row>
    <row r="158" spans="1:14" s="26" customFormat="1">
      <c r="A158" s="2"/>
      <c r="B158" s="2"/>
      <c r="C158" s="7" t="s">
        <v>63</v>
      </c>
      <c r="D158" s="2" t="s">
        <v>115</v>
      </c>
      <c r="E158" s="14"/>
      <c r="F158" s="16"/>
      <c r="G158" s="299"/>
      <c r="H158" s="120"/>
      <c r="I158" s="120"/>
      <c r="J158" s="120"/>
      <c r="K158" s="120"/>
      <c r="L158" s="304"/>
      <c r="M158" s="304"/>
      <c r="N158" s="304"/>
    </row>
    <row r="159" spans="1:14" s="26" customFormat="1">
      <c r="A159" s="2"/>
      <c r="B159" s="2"/>
      <c r="C159" s="2"/>
      <c r="D159" s="2"/>
      <c r="E159" s="14"/>
      <c r="F159" s="16"/>
      <c r="G159" s="299"/>
      <c r="H159" s="120"/>
      <c r="I159" s="120"/>
      <c r="J159" s="120"/>
      <c r="K159" s="120"/>
      <c r="L159" s="304"/>
      <c r="M159" s="304"/>
      <c r="N159" s="304"/>
    </row>
    <row r="160" spans="1:14" s="28" customFormat="1" ht="18.75" customHeight="1">
      <c r="A160" s="93" t="s">
        <v>116</v>
      </c>
      <c r="B160" s="88"/>
      <c r="C160" s="88"/>
      <c r="D160" s="88"/>
      <c r="E160" s="94"/>
      <c r="F160" s="95">
        <f>SUM(F161)</f>
        <v>2736850</v>
      </c>
      <c r="G160" s="294"/>
      <c r="H160" s="294"/>
      <c r="I160" s="302"/>
      <c r="J160" s="302"/>
      <c r="K160" s="302"/>
      <c r="L160" s="305"/>
      <c r="M160" s="305"/>
      <c r="N160" s="305"/>
    </row>
    <row r="161" spans="1:14" s="28" customFormat="1" ht="15.75" customHeight="1">
      <c r="A161" s="46" t="s">
        <v>24</v>
      </c>
      <c r="B161" s="46" t="s">
        <v>25</v>
      </c>
      <c r="C161" s="46"/>
      <c r="D161" s="52"/>
      <c r="E161" s="55"/>
      <c r="F161" s="54">
        <f>SUM(E162:E167)</f>
        <v>2736850</v>
      </c>
      <c r="G161" s="294"/>
      <c r="H161" s="302"/>
      <c r="I161" s="302"/>
      <c r="J161" s="302"/>
      <c r="K161" s="302"/>
      <c r="L161" s="305"/>
      <c r="M161" s="305"/>
      <c r="N161" s="305"/>
    </row>
    <row r="162" spans="1:14" s="28" customFormat="1" ht="15.75" customHeight="1">
      <c r="A162" s="2"/>
      <c r="B162" s="3"/>
      <c r="C162" s="7" t="s">
        <v>30</v>
      </c>
      <c r="D162" s="2" t="s">
        <v>31</v>
      </c>
      <c r="E162" s="14">
        <v>100000</v>
      </c>
      <c r="F162" s="24"/>
      <c r="G162" s="294"/>
      <c r="H162" s="302"/>
      <c r="I162" s="302"/>
      <c r="J162" s="302"/>
      <c r="K162" s="302"/>
      <c r="L162" s="305"/>
      <c r="M162" s="305"/>
      <c r="N162" s="305"/>
    </row>
    <row r="163" spans="1:14" s="28" customFormat="1" ht="15.75" customHeight="1">
      <c r="A163" s="2"/>
      <c r="B163" s="3"/>
      <c r="C163" s="7" t="s">
        <v>41</v>
      </c>
      <c r="D163" s="2" t="s">
        <v>42</v>
      </c>
      <c r="E163" s="14">
        <v>615000</v>
      </c>
      <c r="F163" s="24"/>
      <c r="G163" s="294"/>
      <c r="H163" s="302"/>
      <c r="I163" s="302"/>
      <c r="J163" s="302"/>
      <c r="K163" s="302"/>
      <c r="L163" s="305"/>
      <c r="M163" s="305"/>
      <c r="N163" s="305"/>
    </row>
    <row r="164" spans="1:14" s="28" customFormat="1" ht="15.75" customHeight="1">
      <c r="A164" s="2"/>
      <c r="B164" s="3"/>
      <c r="C164" s="7" t="s">
        <v>45</v>
      </c>
      <c r="D164" s="2" t="s">
        <v>468</v>
      </c>
      <c r="E164" s="14">
        <v>1440000</v>
      </c>
      <c r="F164" s="24"/>
      <c r="G164" s="294"/>
      <c r="H164" s="302"/>
      <c r="I164" s="302"/>
      <c r="J164" s="302"/>
      <c r="K164" s="302"/>
      <c r="L164" s="305"/>
      <c r="M164" s="305"/>
      <c r="N164" s="305"/>
    </row>
    <row r="165" spans="1:14" s="28" customFormat="1" ht="15.75" customHeight="1">
      <c r="A165" s="2"/>
      <c r="B165" s="3"/>
      <c r="C165" s="7" t="s">
        <v>107</v>
      </c>
      <c r="D165" s="2" t="s">
        <v>118</v>
      </c>
      <c r="E165" s="14"/>
      <c r="F165" s="24"/>
      <c r="G165" s="294"/>
      <c r="H165" s="302"/>
      <c r="I165" s="302"/>
      <c r="J165" s="302"/>
      <c r="K165" s="302"/>
      <c r="L165" s="305"/>
      <c r="M165" s="305"/>
      <c r="N165" s="305"/>
    </row>
    <row r="166" spans="1:14" s="28" customFormat="1" ht="15.75" customHeight="1">
      <c r="A166" s="2"/>
      <c r="B166" s="3" t="s">
        <v>53</v>
      </c>
      <c r="C166" s="7" t="s">
        <v>54</v>
      </c>
      <c r="D166" s="3"/>
      <c r="E166" s="14"/>
      <c r="F166" s="24"/>
      <c r="G166" s="294"/>
      <c r="H166" s="302"/>
      <c r="I166" s="302"/>
      <c r="J166" s="302"/>
      <c r="K166" s="302"/>
      <c r="L166" s="305"/>
      <c r="M166" s="305"/>
      <c r="N166" s="305"/>
    </row>
    <row r="167" spans="1:14" s="28" customFormat="1" ht="15.75" customHeight="1">
      <c r="A167" s="2"/>
      <c r="B167" s="3"/>
      <c r="C167" s="2" t="s">
        <v>55</v>
      </c>
      <c r="D167" s="2" t="s">
        <v>56</v>
      </c>
      <c r="E167" s="14">
        <f>SUM(E162:E165)*0.27</f>
        <v>581850</v>
      </c>
      <c r="F167" s="24"/>
      <c r="G167" s="294"/>
      <c r="H167" s="302"/>
      <c r="I167" s="302"/>
      <c r="J167" s="302"/>
      <c r="K167" s="302"/>
      <c r="L167" s="305"/>
      <c r="M167" s="305"/>
      <c r="N167" s="305"/>
    </row>
    <row r="168" spans="1:14" s="28" customFormat="1" ht="12" customHeight="1">
      <c r="A168" s="15"/>
      <c r="B168" s="10"/>
      <c r="C168" s="7"/>
      <c r="D168" s="2"/>
      <c r="E168" s="14"/>
      <c r="F168" s="24"/>
      <c r="G168" s="294"/>
      <c r="H168" s="302"/>
      <c r="I168" s="302"/>
      <c r="J168" s="302"/>
      <c r="K168" s="302"/>
      <c r="L168" s="305"/>
      <c r="M168" s="305"/>
      <c r="N168" s="305"/>
    </row>
    <row r="169" spans="1:14" ht="18.75" customHeight="1">
      <c r="A169" s="93" t="s">
        <v>119</v>
      </c>
      <c r="B169" s="88"/>
      <c r="C169" s="88"/>
      <c r="D169" s="88"/>
      <c r="E169" s="94"/>
      <c r="F169" s="95">
        <f>SUM(F170,F177,F179,F193)</f>
        <v>9016270.8000000007</v>
      </c>
      <c r="G169" s="294"/>
      <c r="H169" s="294"/>
      <c r="I169" s="306"/>
      <c r="J169" s="306"/>
      <c r="K169" s="306"/>
      <c r="L169" s="19"/>
      <c r="M169" s="19"/>
      <c r="N169" s="19"/>
    </row>
    <row r="170" spans="1:14" s="28" customFormat="1" ht="15.75" customHeight="1">
      <c r="A170" s="39" t="s">
        <v>3</v>
      </c>
      <c r="B170" s="39" t="s">
        <v>4</v>
      </c>
      <c r="C170" s="39"/>
      <c r="D170" s="40"/>
      <c r="E170" s="44"/>
      <c r="F170" s="42">
        <f>SUM(F171)</f>
        <v>3059400</v>
      </c>
      <c r="G170" s="294"/>
      <c r="H170" s="302"/>
      <c r="I170" s="302"/>
      <c r="J170" s="302"/>
      <c r="K170" s="302"/>
      <c r="L170" s="305"/>
      <c r="M170" s="305"/>
      <c r="N170" s="305"/>
    </row>
    <row r="171" spans="1:14" s="28" customFormat="1" ht="15.75" customHeight="1">
      <c r="A171" s="10"/>
      <c r="B171" s="3" t="s">
        <v>5</v>
      </c>
      <c r="C171" s="327" t="s">
        <v>6</v>
      </c>
      <c r="D171" s="328"/>
      <c r="E171" s="14"/>
      <c r="F171" s="11">
        <f>SUM(E172:E175)</f>
        <v>3059400</v>
      </c>
      <c r="G171" s="294"/>
      <c r="H171" s="302"/>
      <c r="I171" s="302"/>
      <c r="J171" s="302"/>
      <c r="K171" s="302"/>
      <c r="L171" s="305"/>
      <c r="M171" s="305"/>
      <c r="N171" s="305"/>
    </row>
    <row r="172" spans="1:14" s="28" customFormat="1" ht="15.75" customHeight="1">
      <c r="A172" s="10"/>
      <c r="B172" s="2"/>
      <c r="C172" s="7" t="s">
        <v>7</v>
      </c>
      <c r="D172" s="2" t="s">
        <v>8</v>
      </c>
      <c r="E172" s="14"/>
      <c r="F172" s="24"/>
      <c r="G172" s="294"/>
      <c r="H172" s="302"/>
      <c r="I172" s="302"/>
      <c r="J172" s="302"/>
      <c r="K172" s="302"/>
      <c r="L172" s="305"/>
      <c r="M172" s="305"/>
      <c r="N172" s="305"/>
    </row>
    <row r="173" spans="1:14" s="28" customFormat="1" ht="15.75" customHeight="1">
      <c r="A173" s="10"/>
      <c r="B173" s="2"/>
      <c r="C173" s="7" t="s">
        <v>86</v>
      </c>
      <c r="D173" s="2" t="s">
        <v>158</v>
      </c>
      <c r="E173" s="14"/>
      <c r="F173" s="24"/>
      <c r="G173" s="294"/>
      <c r="H173" s="302"/>
      <c r="I173" s="302"/>
      <c r="J173" s="302"/>
      <c r="K173" s="302"/>
      <c r="L173" s="305"/>
      <c r="M173" s="305"/>
      <c r="N173" s="305"/>
    </row>
    <row r="174" spans="1:14" s="28" customFormat="1" ht="15.75" customHeight="1">
      <c r="A174" s="10"/>
      <c r="B174" s="2"/>
      <c r="C174" s="7" t="s">
        <v>9</v>
      </c>
      <c r="D174" s="2" t="s">
        <v>10</v>
      </c>
      <c r="E174" s="14"/>
      <c r="F174" s="24"/>
      <c r="G174" s="294"/>
      <c r="H174" s="302"/>
      <c r="I174" s="302"/>
      <c r="J174" s="302"/>
      <c r="K174" s="302"/>
      <c r="L174" s="305"/>
      <c r="M174" s="305"/>
      <c r="N174" s="305"/>
    </row>
    <row r="175" spans="1:14" s="28" customFormat="1" ht="15.75" customHeight="1">
      <c r="A175" s="10"/>
      <c r="B175" s="2"/>
      <c r="C175" s="7" t="s">
        <v>18</v>
      </c>
      <c r="D175" s="7" t="s">
        <v>19</v>
      </c>
      <c r="E175" s="14">
        <v>3059400</v>
      </c>
      <c r="F175" s="24"/>
      <c r="G175" s="294"/>
      <c r="H175" s="302"/>
      <c r="I175" s="302"/>
      <c r="J175" s="302"/>
      <c r="K175" s="302"/>
      <c r="L175" s="305"/>
      <c r="M175" s="305"/>
      <c r="N175" s="305"/>
    </row>
    <row r="176" spans="1:14" s="28" customFormat="1" ht="15.75" customHeight="1">
      <c r="A176" s="10"/>
      <c r="B176" s="2"/>
      <c r="C176" s="7"/>
      <c r="D176" s="2"/>
      <c r="E176" s="14"/>
      <c r="F176" s="24"/>
      <c r="G176" s="294"/>
      <c r="H176" s="302"/>
      <c r="I176" s="302"/>
      <c r="J176" s="302"/>
      <c r="K176" s="302"/>
      <c r="L176" s="305"/>
      <c r="M176" s="305"/>
      <c r="N176" s="305"/>
    </row>
    <row r="177" spans="1:14" s="28" customFormat="1" ht="15.75" customHeight="1">
      <c r="A177" s="47" t="s">
        <v>22</v>
      </c>
      <c r="B177" s="47" t="s">
        <v>23</v>
      </c>
      <c r="C177" s="47"/>
      <c r="D177" s="47"/>
      <c r="E177" s="51"/>
      <c r="F177" s="49">
        <f>SUM(E178)</f>
        <v>535395</v>
      </c>
      <c r="G177" s="294"/>
      <c r="H177" s="302"/>
      <c r="I177" s="302"/>
      <c r="J177" s="302"/>
      <c r="K177" s="302"/>
      <c r="L177" s="305"/>
      <c r="M177" s="305"/>
      <c r="N177" s="305"/>
    </row>
    <row r="178" spans="1:14" s="28" customFormat="1" ht="15.75" customHeight="1">
      <c r="A178" s="2"/>
      <c r="B178" s="2"/>
      <c r="C178" s="16" t="s">
        <v>143</v>
      </c>
      <c r="D178" s="2" t="s">
        <v>160</v>
      </c>
      <c r="E178" s="14">
        <f>(E172+E173+E175)*0.175</f>
        <v>535395</v>
      </c>
      <c r="F178" s="24"/>
      <c r="G178" s="294"/>
      <c r="H178" s="302"/>
      <c r="I178" s="302"/>
      <c r="J178" s="302"/>
      <c r="K178" s="302"/>
      <c r="L178" s="305"/>
      <c r="M178" s="305"/>
      <c r="N178" s="305"/>
    </row>
    <row r="179" spans="1:14" s="28" customFormat="1" ht="15.75" customHeight="1">
      <c r="A179" s="46" t="s">
        <v>24</v>
      </c>
      <c r="B179" s="46" t="s">
        <v>25</v>
      </c>
      <c r="C179" s="46"/>
      <c r="D179" s="52"/>
      <c r="E179" s="55"/>
      <c r="F179" s="54">
        <f>SUM(F180:F192)</f>
        <v>5421475.7999999998</v>
      </c>
      <c r="G179" s="294"/>
      <c r="H179" s="302"/>
      <c r="I179" s="302"/>
      <c r="J179" s="302"/>
      <c r="K179" s="302"/>
      <c r="L179" s="305"/>
      <c r="M179" s="305"/>
      <c r="N179" s="305"/>
    </row>
    <row r="180" spans="1:14" s="28" customFormat="1" ht="15.75" customHeight="1">
      <c r="A180" s="6"/>
      <c r="B180" s="3" t="s">
        <v>26</v>
      </c>
      <c r="C180" s="6" t="s">
        <v>27</v>
      </c>
      <c r="D180" s="2"/>
      <c r="E180" s="14"/>
      <c r="F180" s="11">
        <f>SUM(E181)</f>
        <v>620000</v>
      </c>
      <c r="G180" s="294"/>
      <c r="H180" s="302"/>
      <c r="I180" s="302"/>
      <c r="J180" s="302"/>
      <c r="K180" s="302"/>
      <c r="L180" s="305"/>
      <c r="M180" s="305"/>
      <c r="N180" s="305"/>
    </row>
    <row r="181" spans="1:14" s="28" customFormat="1" ht="15.75" customHeight="1">
      <c r="A181" s="2"/>
      <c r="B181" s="3"/>
      <c r="C181" s="7" t="s">
        <v>30</v>
      </c>
      <c r="D181" s="2" t="s">
        <v>31</v>
      </c>
      <c r="E181" s="14">
        <v>620000</v>
      </c>
      <c r="F181" s="24"/>
      <c r="G181" s="294"/>
      <c r="H181" s="302"/>
      <c r="I181" s="302"/>
      <c r="J181" s="302"/>
      <c r="K181" s="302"/>
      <c r="L181" s="305"/>
      <c r="M181" s="305"/>
      <c r="N181" s="305"/>
    </row>
    <row r="182" spans="1:14" s="28" customFormat="1" ht="15.75" customHeight="1">
      <c r="A182" s="2"/>
      <c r="B182" s="29" t="s">
        <v>148</v>
      </c>
      <c r="C182" s="6"/>
      <c r="D182" s="2"/>
      <c r="E182" s="14"/>
      <c r="F182" s="11">
        <f>SUM(E183:E184)</f>
        <v>240000</v>
      </c>
      <c r="G182" s="294"/>
      <c r="H182" s="302"/>
      <c r="I182" s="302"/>
      <c r="J182" s="302"/>
      <c r="K182" s="302"/>
      <c r="L182" s="305"/>
      <c r="M182" s="305"/>
      <c r="N182" s="305"/>
    </row>
    <row r="183" spans="1:14" s="28" customFormat="1" ht="15.75" customHeight="1">
      <c r="A183" s="2"/>
      <c r="B183" s="3"/>
      <c r="C183" s="7" t="s">
        <v>34</v>
      </c>
      <c r="D183" s="2" t="s">
        <v>117</v>
      </c>
      <c r="E183" s="14">
        <v>138000</v>
      </c>
      <c r="F183" s="24"/>
      <c r="G183" s="294"/>
      <c r="H183" s="302"/>
      <c r="I183" s="302"/>
      <c r="J183" s="302"/>
      <c r="K183" s="302"/>
      <c r="L183" s="305"/>
      <c r="M183" s="305"/>
      <c r="N183" s="305"/>
    </row>
    <row r="184" spans="1:14" s="28" customFormat="1" ht="15.75" customHeight="1">
      <c r="A184" s="2"/>
      <c r="B184" s="3"/>
      <c r="C184" s="7" t="s">
        <v>36</v>
      </c>
      <c r="D184" s="2" t="s">
        <v>37</v>
      </c>
      <c r="E184" s="14">
        <v>102000</v>
      </c>
      <c r="F184" s="24"/>
      <c r="G184" s="294"/>
      <c r="H184" s="302"/>
      <c r="I184" s="302"/>
      <c r="J184" s="302"/>
      <c r="K184" s="302"/>
      <c r="L184" s="305"/>
      <c r="M184" s="305"/>
      <c r="N184" s="305"/>
    </row>
    <row r="185" spans="1:14" s="28" customFormat="1" ht="15.75" customHeight="1">
      <c r="A185" s="2"/>
      <c r="B185" s="3" t="s">
        <v>39</v>
      </c>
      <c r="C185" s="6" t="s">
        <v>106</v>
      </c>
      <c r="D185" s="2"/>
      <c r="E185" s="284"/>
      <c r="F185" s="11">
        <f>SUM(E186:E190)</f>
        <v>4001080</v>
      </c>
      <c r="G185" s="294"/>
      <c r="H185" s="302"/>
      <c r="I185" s="302"/>
      <c r="J185" s="302"/>
      <c r="K185" s="302"/>
      <c r="L185" s="305"/>
      <c r="M185" s="305"/>
      <c r="N185" s="305"/>
    </row>
    <row r="186" spans="1:14" s="28" customFormat="1" ht="15.75" customHeight="1">
      <c r="A186" s="2"/>
      <c r="B186" s="3"/>
      <c r="C186" s="7" t="s">
        <v>41</v>
      </c>
      <c r="D186" s="2" t="s">
        <v>42</v>
      </c>
      <c r="E186" s="14">
        <v>370000</v>
      </c>
      <c r="F186" s="285"/>
      <c r="G186" s="294"/>
      <c r="H186" s="302"/>
      <c r="I186" s="302"/>
      <c r="J186" s="302"/>
      <c r="K186" s="302"/>
      <c r="L186" s="305"/>
      <c r="M186" s="305"/>
      <c r="N186" s="305"/>
    </row>
    <row r="187" spans="1:14" s="28" customFormat="1" ht="15.75" customHeight="1">
      <c r="A187" s="2"/>
      <c r="B187" s="3"/>
      <c r="C187" s="7" t="s">
        <v>107</v>
      </c>
      <c r="D187" s="2" t="s">
        <v>255</v>
      </c>
      <c r="E187" s="14">
        <f>SUM(E188:E190)</f>
        <v>1815540</v>
      </c>
      <c r="F187" s="285"/>
      <c r="G187" s="294"/>
      <c r="H187" s="302"/>
      <c r="I187" s="302"/>
      <c r="J187" s="302"/>
      <c r="K187" s="302"/>
      <c r="L187" s="305"/>
      <c r="M187" s="305"/>
      <c r="N187" s="305"/>
    </row>
    <row r="188" spans="1:14" s="28" customFormat="1" ht="15.75" customHeight="1">
      <c r="A188" s="2"/>
      <c r="B188" s="3"/>
      <c r="D188" s="2" t="s">
        <v>166</v>
      </c>
      <c r="E188" s="14">
        <v>600000</v>
      </c>
      <c r="F188" s="285"/>
      <c r="G188" s="294"/>
      <c r="H188" s="302"/>
      <c r="I188" s="302"/>
      <c r="J188" s="302"/>
      <c r="K188" s="302"/>
      <c r="L188" s="305"/>
      <c r="M188" s="305"/>
      <c r="N188" s="305"/>
    </row>
    <row r="189" spans="1:14" s="28" customFormat="1" ht="15.75" customHeight="1">
      <c r="A189" s="2"/>
      <c r="B189" s="3"/>
      <c r="C189" s="7"/>
      <c r="D189" s="2" t="s">
        <v>259</v>
      </c>
      <c r="E189" s="14">
        <v>720540</v>
      </c>
      <c r="F189" s="285"/>
      <c r="G189" s="294"/>
      <c r="H189" s="302"/>
      <c r="I189" s="302"/>
      <c r="J189" s="302"/>
      <c r="K189" s="302"/>
      <c r="L189" s="305"/>
      <c r="M189" s="305"/>
      <c r="N189" s="305"/>
    </row>
    <row r="190" spans="1:14" s="28" customFormat="1" ht="15.75" customHeight="1">
      <c r="A190" s="2"/>
      <c r="B190" s="3"/>
      <c r="C190" s="7"/>
      <c r="D190" s="2" t="s">
        <v>153</v>
      </c>
      <c r="E190" s="14">
        <v>495000</v>
      </c>
      <c r="F190" s="285"/>
      <c r="G190" s="294"/>
      <c r="H190" s="302"/>
      <c r="I190" s="302"/>
      <c r="J190" s="302"/>
      <c r="K190" s="302"/>
      <c r="L190" s="305"/>
      <c r="M190" s="305"/>
      <c r="N190" s="305"/>
    </row>
    <row r="191" spans="1:14" s="28" customFormat="1" ht="15.75" customHeight="1">
      <c r="A191" s="2"/>
      <c r="B191" s="3" t="s">
        <v>53</v>
      </c>
      <c r="C191" s="6" t="s">
        <v>54</v>
      </c>
      <c r="D191" s="3"/>
      <c r="E191" s="14"/>
      <c r="F191" s="11">
        <f>SUM(E192)</f>
        <v>560395.80000000005</v>
      </c>
      <c r="G191" s="294"/>
      <c r="H191" s="302"/>
      <c r="I191" s="302"/>
      <c r="J191" s="302"/>
      <c r="K191" s="302"/>
      <c r="L191" s="305"/>
      <c r="M191" s="305"/>
      <c r="N191" s="305"/>
    </row>
    <row r="192" spans="1:14" s="28" customFormat="1" ht="15.75" customHeight="1">
      <c r="A192" s="2"/>
      <c r="B192" s="3"/>
      <c r="C192" s="2" t="s">
        <v>55</v>
      </c>
      <c r="D192" s="2" t="s">
        <v>56</v>
      </c>
      <c r="E192" s="14">
        <f>SUM(E189:E190,F182,F180)*0.27</f>
        <v>560395.80000000005</v>
      </c>
      <c r="F192" s="24"/>
      <c r="G192" s="294"/>
      <c r="H192" s="302"/>
      <c r="I192" s="302"/>
      <c r="J192" s="302"/>
      <c r="K192" s="302"/>
      <c r="L192" s="305"/>
      <c r="M192" s="305"/>
      <c r="N192" s="305"/>
    </row>
    <row r="193" spans="1:14" s="28" customFormat="1" ht="15.75" customHeight="1">
      <c r="A193" s="66" t="s">
        <v>67</v>
      </c>
      <c r="B193" s="67" t="s">
        <v>68</v>
      </c>
      <c r="C193" s="68"/>
      <c r="D193" s="69"/>
      <c r="E193" s="73"/>
      <c r="F193" s="38">
        <f>SUM(E194:E195)</f>
        <v>0</v>
      </c>
      <c r="G193" s="294"/>
      <c r="H193" s="302"/>
      <c r="I193" s="302"/>
      <c r="J193" s="302"/>
      <c r="K193" s="302"/>
      <c r="L193" s="305"/>
      <c r="M193" s="305"/>
      <c r="N193" s="305"/>
    </row>
    <row r="194" spans="1:14" s="28" customFormat="1" ht="15.75" customHeight="1">
      <c r="A194" s="15"/>
      <c r="B194" s="10"/>
      <c r="C194" s="16" t="s">
        <v>70</v>
      </c>
      <c r="D194" s="10" t="s">
        <v>104</v>
      </c>
      <c r="E194" s="14">
        <v>0</v>
      </c>
      <c r="F194" s="24"/>
      <c r="G194" s="294"/>
      <c r="H194" s="302"/>
      <c r="I194" s="302"/>
      <c r="J194" s="302"/>
      <c r="K194" s="302"/>
      <c r="L194" s="305"/>
      <c r="M194" s="305"/>
      <c r="N194" s="305"/>
    </row>
    <row r="195" spans="1:14" s="28" customFormat="1" ht="15.75" customHeight="1">
      <c r="A195" s="15"/>
      <c r="B195" s="10"/>
      <c r="C195" s="7" t="s">
        <v>71</v>
      </c>
      <c r="D195" s="2" t="s">
        <v>72</v>
      </c>
      <c r="E195" s="14">
        <f>SUM(E194)*0.27</f>
        <v>0</v>
      </c>
      <c r="F195" s="24"/>
      <c r="G195" s="294"/>
      <c r="H195" s="302"/>
      <c r="I195" s="302"/>
      <c r="J195" s="302"/>
      <c r="K195" s="302"/>
      <c r="L195" s="305"/>
      <c r="M195" s="305"/>
      <c r="N195" s="305"/>
    </row>
    <row r="196" spans="1:14" s="28" customFormat="1" ht="15.75" customHeight="1">
      <c r="A196" s="15"/>
      <c r="B196" s="10"/>
      <c r="C196" s="7"/>
      <c r="D196" s="2"/>
      <c r="E196" s="14"/>
      <c r="F196" s="24"/>
      <c r="G196" s="294"/>
      <c r="H196" s="302"/>
      <c r="I196" s="302"/>
      <c r="J196" s="302"/>
      <c r="K196" s="302"/>
      <c r="L196" s="305"/>
      <c r="M196" s="305"/>
      <c r="N196" s="305"/>
    </row>
    <row r="197" spans="1:14" s="28" customFormat="1" ht="15.75" customHeight="1">
      <c r="A197" s="93" t="s">
        <v>120</v>
      </c>
      <c r="B197" s="88"/>
      <c r="C197" s="88"/>
      <c r="D197" s="88"/>
      <c r="E197" s="94"/>
      <c r="F197" s="95">
        <f>SUM(F198)</f>
        <v>483636.32</v>
      </c>
      <c r="G197" s="294"/>
      <c r="H197" s="302"/>
      <c r="I197" s="302"/>
      <c r="J197" s="302"/>
      <c r="K197" s="302"/>
      <c r="L197" s="305"/>
      <c r="M197" s="305"/>
      <c r="N197" s="305"/>
    </row>
    <row r="198" spans="1:14" ht="15.75" customHeight="1">
      <c r="A198" s="46" t="s">
        <v>24</v>
      </c>
      <c r="B198" s="46" t="s">
        <v>25</v>
      </c>
      <c r="C198" s="46"/>
      <c r="D198" s="52"/>
      <c r="E198" s="55"/>
      <c r="F198" s="54">
        <f>SUM(F206,F203,F201,F199)</f>
        <v>483636.32</v>
      </c>
      <c r="G198" s="34"/>
      <c r="H198" s="19"/>
      <c r="I198" s="19"/>
      <c r="J198" s="19"/>
      <c r="K198" s="19"/>
      <c r="L198" s="19"/>
      <c r="M198" s="19"/>
      <c r="N198" s="19"/>
    </row>
    <row r="199" spans="1:14" ht="15.75" customHeight="1">
      <c r="A199" s="2"/>
      <c r="B199" s="3" t="s">
        <v>26</v>
      </c>
      <c r="C199" s="6" t="s">
        <v>27</v>
      </c>
      <c r="D199" s="2"/>
      <c r="E199" s="14"/>
      <c r="F199" s="11">
        <f>SUM(E200)</f>
        <v>0</v>
      </c>
      <c r="G199" s="34"/>
      <c r="H199" s="19"/>
      <c r="I199" s="19"/>
      <c r="J199" s="19"/>
      <c r="K199" s="19"/>
      <c r="L199" s="19"/>
      <c r="M199" s="19"/>
      <c r="N199" s="19"/>
    </row>
    <row r="200" spans="1:14" s="28" customFormat="1" ht="15.75" customHeight="1">
      <c r="A200" s="15"/>
      <c r="B200" s="10"/>
      <c r="C200" s="7" t="s">
        <v>30</v>
      </c>
      <c r="D200" s="2" t="s">
        <v>31</v>
      </c>
      <c r="E200" s="14">
        <v>0</v>
      </c>
      <c r="F200" s="24"/>
      <c r="G200" s="294"/>
      <c r="H200" s="302"/>
      <c r="I200" s="302"/>
      <c r="J200" s="302"/>
      <c r="K200" s="302"/>
      <c r="L200" s="305"/>
      <c r="M200" s="305"/>
      <c r="N200" s="305"/>
    </row>
    <row r="201" spans="1:14" s="28" customFormat="1" ht="15.75" customHeight="1">
      <c r="A201" s="15"/>
      <c r="B201" s="29" t="s">
        <v>148</v>
      </c>
      <c r="C201" s="7"/>
      <c r="D201" s="2"/>
      <c r="E201" s="14"/>
      <c r="F201" s="11">
        <f>SUM(E202)</f>
        <v>27600</v>
      </c>
      <c r="G201" s="294"/>
      <c r="H201" s="302"/>
      <c r="I201" s="302"/>
      <c r="J201" s="302"/>
      <c r="K201" s="302"/>
      <c r="L201" s="305"/>
      <c r="M201" s="305"/>
      <c r="N201" s="305"/>
    </row>
    <row r="202" spans="1:14" s="28" customFormat="1" ht="15.75" customHeight="1">
      <c r="A202" s="15"/>
      <c r="B202" s="10"/>
      <c r="C202" s="7" t="s">
        <v>36</v>
      </c>
      <c r="D202" s="2" t="s">
        <v>37</v>
      </c>
      <c r="E202" s="14">
        <v>27600</v>
      </c>
      <c r="F202" s="24"/>
      <c r="G202" s="294"/>
      <c r="H202" s="302"/>
      <c r="I202" s="302"/>
      <c r="J202" s="302"/>
      <c r="K202" s="302"/>
      <c r="L202" s="305"/>
      <c r="M202" s="305"/>
      <c r="N202" s="305"/>
    </row>
    <row r="203" spans="1:14" s="28" customFormat="1" ht="15.75" customHeight="1">
      <c r="A203" s="15"/>
      <c r="B203" s="3" t="s">
        <v>39</v>
      </c>
      <c r="C203" s="6" t="s">
        <v>106</v>
      </c>
      <c r="D203" s="2"/>
      <c r="E203" s="14"/>
      <c r="F203" s="11">
        <f>SUM(E204:E205)</f>
        <v>353216</v>
      </c>
      <c r="G203" s="294"/>
      <c r="H203" s="302"/>
      <c r="I203" s="302"/>
      <c r="J203" s="302"/>
      <c r="K203" s="302"/>
      <c r="L203" s="305"/>
      <c r="M203" s="305"/>
      <c r="N203" s="305"/>
    </row>
    <row r="204" spans="1:14" s="28" customFormat="1" ht="15.75" customHeight="1">
      <c r="A204" s="15"/>
      <c r="B204" s="3"/>
      <c r="C204" s="7" t="s">
        <v>41</v>
      </c>
      <c r="D204" s="2" t="s">
        <v>42</v>
      </c>
      <c r="E204" s="14">
        <v>65000</v>
      </c>
      <c r="F204" s="24"/>
      <c r="G204" s="294"/>
      <c r="H204" s="302"/>
      <c r="I204" s="302"/>
      <c r="J204" s="302"/>
      <c r="K204" s="302"/>
      <c r="L204" s="305"/>
      <c r="M204" s="305"/>
      <c r="N204" s="305"/>
    </row>
    <row r="205" spans="1:14" s="28" customFormat="1" ht="15.75" customHeight="1">
      <c r="A205" s="15"/>
      <c r="B205" s="3"/>
      <c r="C205" s="7" t="s">
        <v>107</v>
      </c>
      <c r="D205" s="2" t="s">
        <v>260</v>
      </c>
      <c r="E205" s="14">
        <v>288216</v>
      </c>
      <c r="F205" s="24"/>
      <c r="G205" s="294"/>
      <c r="H205" s="302"/>
      <c r="I205" s="302"/>
      <c r="J205" s="302"/>
      <c r="K205" s="302"/>
      <c r="L205" s="305"/>
      <c r="M205" s="305"/>
      <c r="N205" s="305"/>
    </row>
    <row r="206" spans="1:14" s="28" customFormat="1" ht="15.75" customHeight="1">
      <c r="A206" s="15"/>
      <c r="B206" s="3" t="s">
        <v>53</v>
      </c>
      <c r="C206" s="6" t="s">
        <v>54</v>
      </c>
      <c r="D206" s="2"/>
      <c r="E206" s="14"/>
      <c r="F206" s="11">
        <f>SUM(E207)</f>
        <v>102820.32</v>
      </c>
      <c r="G206" s="294"/>
      <c r="H206" s="302"/>
      <c r="I206" s="302"/>
      <c r="J206" s="302"/>
      <c r="K206" s="302"/>
      <c r="L206" s="305"/>
      <c r="M206" s="305"/>
      <c r="N206" s="305"/>
    </row>
    <row r="207" spans="1:14" s="28" customFormat="1" ht="15.75" customHeight="1">
      <c r="A207" s="15"/>
      <c r="B207" s="10"/>
      <c r="C207" s="7" t="s">
        <v>55</v>
      </c>
      <c r="D207" s="2" t="s">
        <v>56</v>
      </c>
      <c r="E207" s="14">
        <f>SUM(F201:F203)*0.27</f>
        <v>102820.32</v>
      </c>
      <c r="F207" s="24"/>
      <c r="G207" s="294"/>
      <c r="H207" s="302"/>
      <c r="I207" s="302"/>
      <c r="J207" s="302"/>
      <c r="K207" s="302"/>
      <c r="L207" s="305"/>
      <c r="M207" s="305"/>
      <c r="N207" s="305"/>
    </row>
    <row r="208" spans="1:14" ht="15.75" customHeight="1">
      <c r="A208" s="15"/>
      <c r="B208" s="10"/>
      <c r="C208" s="7"/>
      <c r="D208" s="2"/>
      <c r="E208" s="14"/>
      <c r="F208" s="24"/>
      <c r="G208" s="294"/>
      <c r="H208" s="294"/>
      <c r="I208" s="306"/>
      <c r="J208" s="306"/>
      <c r="K208" s="306"/>
      <c r="L208" s="19"/>
      <c r="M208" s="19"/>
      <c r="N208" s="19"/>
    </row>
    <row r="209" spans="1:14" s="28" customFormat="1" ht="15.75" customHeight="1">
      <c r="A209" s="93" t="s">
        <v>121</v>
      </c>
      <c r="B209" s="88"/>
      <c r="C209" s="88"/>
      <c r="D209" s="88"/>
      <c r="E209" s="94"/>
      <c r="F209" s="95">
        <f>SUM(F210)</f>
        <v>0</v>
      </c>
      <c r="G209" s="294"/>
      <c r="H209" s="302"/>
      <c r="I209" s="302"/>
      <c r="J209" s="302"/>
      <c r="K209" s="302"/>
      <c r="L209" s="305"/>
      <c r="M209" s="305"/>
      <c r="N209" s="305"/>
    </row>
    <row r="210" spans="1:14" s="28" customFormat="1" ht="15.75" customHeight="1">
      <c r="A210" s="46" t="s">
        <v>24</v>
      </c>
      <c r="B210" s="46" t="s">
        <v>25</v>
      </c>
      <c r="C210" s="46"/>
      <c r="D210" s="52"/>
      <c r="E210" s="60"/>
      <c r="F210" s="54">
        <f>SUM(E211)</f>
        <v>0</v>
      </c>
      <c r="G210" s="294"/>
      <c r="H210" s="302"/>
      <c r="I210" s="302"/>
      <c r="J210" s="302"/>
      <c r="K210" s="302"/>
      <c r="L210" s="305"/>
      <c r="M210" s="305"/>
      <c r="N210" s="305"/>
    </row>
    <row r="211" spans="1:14" ht="15.75" customHeight="1">
      <c r="A211" s="15"/>
      <c r="B211" s="10"/>
      <c r="C211" s="7" t="s">
        <v>107</v>
      </c>
      <c r="D211" s="2" t="s">
        <v>122</v>
      </c>
      <c r="E211" s="14"/>
      <c r="F211" s="24"/>
      <c r="G211" s="34"/>
      <c r="H211" s="19"/>
      <c r="I211" s="306"/>
      <c r="J211" s="306"/>
      <c r="K211" s="306"/>
      <c r="L211" s="19"/>
      <c r="M211" s="19"/>
      <c r="N211" s="19"/>
    </row>
    <row r="212" spans="1:14" ht="15.75" customHeight="1">
      <c r="A212" s="2"/>
      <c r="B212" s="2"/>
      <c r="C212" s="7"/>
      <c r="D212" s="2"/>
      <c r="E212" s="25"/>
      <c r="F212" s="12"/>
      <c r="G212" s="296"/>
      <c r="H212" s="306"/>
      <c r="I212" s="306"/>
      <c r="J212" s="306"/>
      <c r="K212" s="306"/>
      <c r="L212" s="19"/>
      <c r="M212" s="19"/>
      <c r="N212" s="19"/>
    </row>
    <row r="213" spans="1:14" ht="15.75" customHeight="1">
      <c r="A213" s="93" t="s">
        <v>123</v>
      </c>
      <c r="B213" s="88"/>
      <c r="C213" s="88"/>
      <c r="D213" s="88"/>
      <c r="E213" s="94"/>
      <c r="F213" s="95">
        <f>SUM(F214,F222,F224,F241)</f>
        <v>8046181.25</v>
      </c>
      <c r="G213" s="34"/>
      <c r="H213" s="19"/>
      <c r="I213" s="19"/>
      <c r="J213" s="19"/>
      <c r="K213" s="19"/>
      <c r="L213" s="19"/>
      <c r="M213" s="19"/>
      <c r="N213" s="19"/>
    </row>
    <row r="214" spans="1:14" ht="15.75" customHeight="1">
      <c r="A214" s="39" t="s">
        <v>3</v>
      </c>
      <c r="B214" s="39" t="s">
        <v>4</v>
      </c>
      <c r="C214" s="39"/>
      <c r="D214" s="40"/>
      <c r="E214" s="41"/>
      <c r="F214" s="42">
        <f>SUM(F215:F221)</f>
        <v>5815137</v>
      </c>
      <c r="G214" s="34"/>
      <c r="H214" s="19"/>
      <c r="I214" s="19"/>
      <c r="J214" s="19"/>
      <c r="K214" s="19"/>
      <c r="L214" s="19"/>
      <c r="M214" s="19"/>
      <c r="N214" s="19"/>
    </row>
    <row r="215" spans="1:14" ht="15.75" customHeight="1">
      <c r="A215" s="10"/>
      <c r="B215" s="3" t="s">
        <v>5</v>
      </c>
      <c r="C215" s="2"/>
      <c r="D215" s="6" t="s">
        <v>6</v>
      </c>
      <c r="E215" s="14"/>
      <c r="F215" s="11">
        <f>SUM(E216:E219)</f>
        <v>5754506</v>
      </c>
      <c r="G215" s="34"/>
      <c r="H215" s="19"/>
      <c r="I215" s="19"/>
      <c r="J215" s="19"/>
      <c r="K215" s="19"/>
      <c r="L215" s="19"/>
      <c r="M215" s="19"/>
      <c r="N215" s="19"/>
    </row>
    <row r="216" spans="1:14" ht="15.75" customHeight="1">
      <c r="A216" s="10"/>
      <c r="B216" s="2"/>
      <c r="C216" s="7" t="s">
        <v>7</v>
      </c>
      <c r="D216" s="2" t="s">
        <v>8</v>
      </c>
      <c r="E216" s="14">
        <v>5563940</v>
      </c>
      <c r="F216" s="36"/>
      <c r="G216" s="34"/>
      <c r="H216" s="19"/>
      <c r="I216" s="19"/>
      <c r="J216" s="19"/>
      <c r="K216" s="19"/>
      <c r="L216" s="19"/>
      <c r="M216" s="19"/>
      <c r="N216" s="19"/>
    </row>
    <row r="217" spans="1:14" ht="15.75" customHeight="1">
      <c r="A217" s="10"/>
      <c r="B217" s="2"/>
      <c r="C217" s="7" t="s">
        <v>86</v>
      </c>
      <c r="D217" s="2" t="s">
        <v>87</v>
      </c>
      <c r="E217" s="14">
        <v>100000</v>
      </c>
      <c r="F217" s="36"/>
      <c r="G217" s="34"/>
      <c r="H217" s="19"/>
      <c r="I217" s="19"/>
      <c r="J217" s="19"/>
      <c r="K217" s="19"/>
      <c r="L217" s="19"/>
      <c r="M217" s="19"/>
      <c r="N217" s="19"/>
    </row>
    <row r="218" spans="1:14" ht="15.75" customHeight="1">
      <c r="A218" s="10"/>
      <c r="B218" s="2"/>
      <c r="C218" s="7" t="s">
        <v>9</v>
      </c>
      <c r="D218" s="2" t="s">
        <v>10</v>
      </c>
      <c r="E218" s="14">
        <v>90566</v>
      </c>
      <c r="F218" s="36"/>
      <c r="G218" s="34"/>
      <c r="H218" s="19"/>
      <c r="I218" s="19"/>
      <c r="J218" s="19"/>
      <c r="K218" s="19"/>
      <c r="L218" s="19"/>
      <c r="M218" s="19"/>
      <c r="N218" s="19"/>
    </row>
    <row r="219" spans="1:14" ht="15.75" customHeight="1">
      <c r="A219" s="10"/>
      <c r="B219" s="2"/>
      <c r="C219" s="7" t="s">
        <v>13</v>
      </c>
      <c r="D219" s="2" t="s">
        <v>89</v>
      </c>
      <c r="E219" s="14"/>
      <c r="F219" s="36"/>
      <c r="G219" s="34"/>
      <c r="H219" s="19"/>
      <c r="I219" s="19"/>
      <c r="J219" s="19"/>
      <c r="K219" s="19"/>
      <c r="L219" s="19"/>
      <c r="M219" s="19"/>
      <c r="N219" s="19"/>
    </row>
    <row r="220" spans="1:14" ht="15.75" customHeight="1">
      <c r="A220" s="10"/>
      <c r="B220" s="3" t="s">
        <v>15</v>
      </c>
      <c r="C220" s="2"/>
      <c r="D220" s="6" t="s">
        <v>16</v>
      </c>
      <c r="E220" s="14"/>
      <c r="F220" s="11">
        <f>SUM(E221)</f>
        <v>60631</v>
      </c>
      <c r="G220" s="34"/>
      <c r="H220" s="19"/>
      <c r="I220" s="19"/>
      <c r="J220" s="19"/>
      <c r="K220" s="19"/>
      <c r="L220" s="19"/>
      <c r="M220" s="19"/>
      <c r="N220" s="19"/>
    </row>
    <row r="221" spans="1:14" ht="15.75" customHeight="1">
      <c r="A221" s="10"/>
      <c r="B221" s="2"/>
      <c r="C221" s="7" t="s">
        <v>18</v>
      </c>
      <c r="D221" s="2" t="s">
        <v>19</v>
      </c>
      <c r="E221" s="14">
        <v>60631</v>
      </c>
      <c r="F221" s="36"/>
      <c r="G221" s="34"/>
      <c r="H221" s="19"/>
      <c r="I221" s="19"/>
      <c r="J221" s="19"/>
      <c r="K221" s="19"/>
      <c r="L221" s="19"/>
      <c r="M221" s="19"/>
      <c r="N221" s="19"/>
    </row>
    <row r="222" spans="1:14" ht="15.75" customHeight="1">
      <c r="A222" s="47" t="s">
        <v>22</v>
      </c>
      <c r="B222" s="47" t="s">
        <v>23</v>
      </c>
      <c r="C222" s="47"/>
      <c r="D222" s="47"/>
      <c r="E222" s="51"/>
      <c r="F222" s="49">
        <f>E223</f>
        <v>1020623.4499999998</v>
      </c>
      <c r="G222" s="34"/>
      <c r="H222" s="19"/>
      <c r="I222" s="19"/>
      <c r="J222" s="19"/>
      <c r="K222" s="19"/>
      <c r="L222" s="19"/>
      <c r="M222" s="19"/>
      <c r="N222" s="19"/>
    </row>
    <row r="223" spans="1:14" ht="15.75" customHeight="1">
      <c r="A223" s="2"/>
      <c r="B223" s="2"/>
      <c r="C223" s="16" t="s">
        <v>143</v>
      </c>
      <c r="D223" s="2" t="s">
        <v>478</v>
      </c>
      <c r="E223" s="14">
        <f>SUM(E216,E217,E219)*0.175+E218*0.325</f>
        <v>1020623.4499999998</v>
      </c>
      <c r="F223" s="12"/>
      <c r="G223" s="34"/>
      <c r="H223" s="19"/>
      <c r="I223" s="19"/>
      <c r="J223" s="19"/>
      <c r="K223" s="19"/>
      <c r="L223" s="19"/>
      <c r="M223" s="19"/>
      <c r="N223" s="19"/>
    </row>
    <row r="224" spans="1:14" ht="15.75" customHeight="1">
      <c r="A224" s="46" t="s">
        <v>24</v>
      </c>
      <c r="B224" s="46" t="s">
        <v>25</v>
      </c>
      <c r="C224" s="46"/>
      <c r="D224" s="52"/>
      <c r="E224" s="55"/>
      <c r="F224" s="54">
        <f>SUM(F225,F228,F231,F236,F238)</f>
        <v>1210420.8</v>
      </c>
      <c r="G224" s="34"/>
      <c r="H224" s="19"/>
      <c r="I224" s="19"/>
      <c r="J224" s="19"/>
      <c r="K224" s="19"/>
      <c r="L224" s="19"/>
      <c r="M224" s="19"/>
      <c r="N224" s="19"/>
    </row>
    <row r="225" spans="1:14" ht="15.75" customHeight="1">
      <c r="A225" s="2"/>
      <c r="B225" s="3" t="s">
        <v>26</v>
      </c>
      <c r="C225" s="6" t="s">
        <v>27</v>
      </c>
      <c r="D225" s="2"/>
      <c r="E225" s="14"/>
      <c r="F225" s="11">
        <f>SUM(E226:E227)</f>
        <v>57500</v>
      </c>
      <c r="G225" s="34"/>
      <c r="H225" s="19"/>
      <c r="I225" s="19"/>
      <c r="J225" s="19"/>
      <c r="K225" s="19"/>
      <c r="L225" s="19"/>
      <c r="M225" s="19"/>
      <c r="N225" s="19"/>
    </row>
    <row r="226" spans="1:14" ht="15.75" customHeight="1">
      <c r="A226" s="2"/>
      <c r="B226" s="3"/>
      <c r="C226" s="7" t="s">
        <v>28</v>
      </c>
      <c r="D226" s="2" t="s">
        <v>29</v>
      </c>
      <c r="E226" s="14">
        <v>7500</v>
      </c>
      <c r="F226" s="12"/>
      <c r="G226" s="34"/>
      <c r="H226" s="19"/>
      <c r="I226" s="19"/>
      <c r="J226" s="19"/>
      <c r="K226" s="19"/>
      <c r="L226" s="19"/>
      <c r="M226" s="19"/>
      <c r="N226" s="19"/>
    </row>
    <row r="227" spans="1:14" ht="15.75" customHeight="1">
      <c r="A227" s="2"/>
      <c r="B227" s="2"/>
      <c r="C227" s="7" t="s">
        <v>30</v>
      </c>
      <c r="D227" s="2" t="s">
        <v>31</v>
      </c>
      <c r="E227" s="14">
        <v>50000</v>
      </c>
      <c r="F227" s="12"/>
      <c r="G227" s="34"/>
      <c r="H227" s="19"/>
      <c r="I227" s="19"/>
      <c r="J227" s="19"/>
      <c r="K227" s="19"/>
      <c r="L227" s="19"/>
      <c r="M227" s="19"/>
      <c r="N227" s="19"/>
    </row>
    <row r="228" spans="1:14" ht="15.75" customHeight="1">
      <c r="A228" s="2"/>
      <c r="B228" s="3" t="s">
        <v>32</v>
      </c>
      <c r="C228" s="37" t="s">
        <v>33</v>
      </c>
      <c r="D228" s="2"/>
      <c r="E228" s="14"/>
      <c r="F228" s="11">
        <f>SUM(E229:E230)</f>
        <v>80000</v>
      </c>
      <c r="G228" s="34"/>
      <c r="H228" s="19"/>
      <c r="I228" s="19"/>
      <c r="J228" s="19"/>
      <c r="K228" s="19"/>
      <c r="L228" s="19"/>
      <c r="M228" s="19"/>
      <c r="N228" s="19"/>
    </row>
    <row r="229" spans="1:14" ht="15.75" customHeight="1">
      <c r="A229" s="2"/>
      <c r="B229" s="2"/>
      <c r="C229" s="16" t="s">
        <v>34</v>
      </c>
      <c r="D229" s="7" t="s">
        <v>35</v>
      </c>
      <c r="E229" s="14">
        <v>38000</v>
      </c>
      <c r="F229" s="12"/>
      <c r="G229" s="34"/>
      <c r="H229" s="19"/>
      <c r="I229" s="19"/>
      <c r="J229" s="19"/>
      <c r="K229" s="19"/>
      <c r="L229" s="19"/>
      <c r="M229" s="19"/>
      <c r="N229" s="19"/>
    </row>
    <row r="230" spans="1:14" ht="15.75" customHeight="1">
      <c r="A230" s="2"/>
      <c r="B230" s="2"/>
      <c r="C230" s="16" t="s">
        <v>36</v>
      </c>
      <c r="D230" s="7" t="s">
        <v>37</v>
      </c>
      <c r="E230" s="14">
        <v>42000</v>
      </c>
      <c r="F230" s="12"/>
      <c r="G230" s="34"/>
      <c r="H230" s="19"/>
      <c r="I230" s="19"/>
      <c r="J230" s="19"/>
      <c r="K230" s="19"/>
      <c r="L230" s="19"/>
      <c r="M230" s="19"/>
      <c r="N230" s="19"/>
    </row>
    <row r="231" spans="1:14" ht="15.75" customHeight="1">
      <c r="A231" s="2"/>
      <c r="B231" s="3" t="s">
        <v>39</v>
      </c>
      <c r="C231" s="6" t="s">
        <v>40</v>
      </c>
      <c r="D231" s="2"/>
      <c r="E231" s="14"/>
      <c r="F231" s="11">
        <f>SUM(E232:E235)</f>
        <v>793540</v>
      </c>
      <c r="G231" s="34"/>
      <c r="H231" s="19"/>
      <c r="I231" s="19"/>
      <c r="J231" s="19"/>
      <c r="K231" s="19"/>
      <c r="L231" s="19"/>
      <c r="M231" s="19"/>
      <c r="N231" s="19"/>
    </row>
    <row r="232" spans="1:14" ht="15.75" customHeight="1">
      <c r="A232" s="2"/>
      <c r="B232" s="3"/>
      <c r="C232" s="7" t="s">
        <v>41</v>
      </c>
      <c r="D232" s="2" t="s">
        <v>42</v>
      </c>
      <c r="E232" s="14">
        <v>56000</v>
      </c>
      <c r="F232" s="11"/>
      <c r="G232" s="34"/>
      <c r="H232" s="19"/>
      <c r="I232" s="19"/>
      <c r="J232" s="19"/>
      <c r="K232" s="19"/>
      <c r="L232" s="19"/>
      <c r="M232" s="19"/>
      <c r="N232" s="19"/>
    </row>
    <row r="233" spans="1:14" ht="15.75" customHeight="1">
      <c r="A233" s="2"/>
      <c r="B233" s="3"/>
      <c r="C233" s="7" t="s">
        <v>45</v>
      </c>
      <c r="D233" s="2" t="s">
        <v>46</v>
      </c>
      <c r="E233" s="14">
        <v>14000</v>
      </c>
      <c r="F233" s="12"/>
      <c r="G233" s="34"/>
      <c r="H233" s="19"/>
      <c r="I233" s="19"/>
      <c r="J233" s="19"/>
      <c r="K233" s="19"/>
      <c r="L233" s="19"/>
      <c r="M233" s="19"/>
      <c r="N233" s="19"/>
    </row>
    <row r="234" spans="1:14" ht="15.75" customHeight="1">
      <c r="A234" s="2"/>
      <c r="B234" s="3"/>
      <c r="C234" s="7" t="s">
        <v>47</v>
      </c>
      <c r="D234" s="2" t="s">
        <v>48</v>
      </c>
      <c r="E234" s="14">
        <v>3000</v>
      </c>
      <c r="F234" s="12"/>
      <c r="G234" s="34"/>
      <c r="H234" s="19"/>
      <c r="I234" s="19"/>
      <c r="J234" s="19"/>
      <c r="K234" s="19"/>
      <c r="L234" s="19"/>
      <c r="M234" s="19"/>
      <c r="N234" s="19"/>
    </row>
    <row r="235" spans="1:14" ht="15.75" customHeight="1">
      <c r="A235" s="2"/>
      <c r="B235" s="2"/>
      <c r="C235" s="7" t="s">
        <v>107</v>
      </c>
      <c r="D235" s="2" t="s">
        <v>261</v>
      </c>
      <c r="E235" s="14">
        <v>720540</v>
      </c>
      <c r="F235" s="12"/>
      <c r="G235" s="34"/>
      <c r="H235" s="19"/>
      <c r="I235" s="19"/>
      <c r="J235" s="19"/>
      <c r="K235" s="19"/>
      <c r="L235" s="19"/>
      <c r="M235" s="19"/>
      <c r="N235" s="19"/>
    </row>
    <row r="236" spans="1:14" ht="15.75" customHeight="1">
      <c r="A236" s="2"/>
      <c r="B236" s="3" t="s">
        <v>49</v>
      </c>
      <c r="C236" s="6" t="s">
        <v>50</v>
      </c>
      <c r="D236" s="2"/>
      <c r="E236" s="14"/>
      <c r="F236" s="11">
        <f>E237</f>
        <v>28000</v>
      </c>
      <c r="G236" s="34"/>
      <c r="H236" s="19"/>
      <c r="I236" s="19"/>
      <c r="J236" s="19"/>
      <c r="K236" s="19"/>
      <c r="L236" s="19"/>
      <c r="M236" s="19"/>
      <c r="N236" s="19"/>
    </row>
    <row r="237" spans="1:14" ht="15.75" customHeight="1">
      <c r="A237" s="2"/>
      <c r="B237" s="2"/>
      <c r="C237" s="16" t="s">
        <v>51</v>
      </c>
      <c r="D237" s="10" t="s">
        <v>52</v>
      </c>
      <c r="E237" s="14">
        <v>28000</v>
      </c>
      <c r="F237" s="12"/>
      <c r="G237" s="34"/>
      <c r="H237" s="19"/>
      <c r="I237" s="19"/>
      <c r="J237" s="19"/>
      <c r="K237" s="19"/>
      <c r="L237" s="19"/>
      <c r="M237" s="19"/>
      <c r="N237" s="19"/>
    </row>
    <row r="238" spans="1:14" ht="15.75" customHeight="1">
      <c r="A238" s="2"/>
      <c r="B238" s="3" t="s">
        <v>53</v>
      </c>
      <c r="C238" s="6" t="s">
        <v>54</v>
      </c>
      <c r="D238" s="3"/>
      <c r="E238" s="14"/>
      <c r="F238" s="11">
        <f>SUM(E239:E240)</f>
        <v>251380.80000000002</v>
      </c>
      <c r="G238" s="34"/>
      <c r="H238" s="19"/>
      <c r="I238" s="19"/>
      <c r="J238" s="19"/>
      <c r="K238" s="19"/>
      <c r="L238" s="19"/>
      <c r="M238" s="19"/>
      <c r="N238" s="19"/>
    </row>
    <row r="239" spans="1:14" ht="15.75" customHeight="1">
      <c r="A239" s="2"/>
      <c r="B239" s="3"/>
      <c r="C239" s="7" t="s">
        <v>55</v>
      </c>
      <c r="D239" s="2" t="s">
        <v>56</v>
      </c>
      <c r="E239" s="14">
        <f>SUM(F225,F228,F231)*0.27</f>
        <v>251380.80000000002</v>
      </c>
      <c r="F239" s="12"/>
      <c r="G239" s="34"/>
      <c r="H239" s="19"/>
      <c r="I239" s="19"/>
      <c r="J239" s="19"/>
      <c r="K239" s="19"/>
      <c r="L239" s="19"/>
      <c r="M239" s="19"/>
      <c r="N239" s="19"/>
    </row>
    <row r="240" spans="1:14" ht="15.75" customHeight="1">
      <c r="A240" s="2"/>
      <c r="B240" s="3"/>
      <c r="C240" s="7" t="s">
        <v>59</v>
      </c>
      <c r="D240" s="2" t="s">
        <v>60</v>
      </c>
      <c r="E240" s="14"/>
      <c r="F240" s="12"/>
      <c r="G240" s="34"/>
      <c r="H240" s="19"/>
      <c r="I240" s="19"/>
      <c r="J240" s="19"/>
      <c r="K240" s="19"/>
      <c r="L240" s="19"/>
      <c r="M240" s="19"/>
      <c r="N240" s="19"/>
    </row>
    <row r="241" spans="1:14" ht="15.75" customHeight="1">
      <c r="A241" s="66" t="s">
        <v>67</v>
      </c>
      <c r="B241" s="67" t="s">
        <v>68</v>
      </c>
      <c r="C241" s="68"/>
      <c r="D241" s="69"/>
      <c r="E241" s="73"/>
      <c r="F241" s="38">
        <f>SUM(E242:E243)</f>
        <v>0</v>
      </c>
      <c r="G241" s="34"/>
      <c r="H241" s="19"/>
      <c r="I241" s="19"/>
      <c r="J241" s="19"/>
      <c r="K241" s="19"/>
      <c r="L241" s="19"/>
      <c r="M241" s="19"/>
      <c r="N241" s="19"/>
    </row>
    <row r="242" spans="1:14" ht="15.75" customHeight="1">
      <c r="A242" s="2"/>
      <c r="B242" s="3"/>
      <c r="C242" s="7" t="s">
        <v>70</v>
      </c>
      <c r="D242" s="2" t="s">
        <v>146</v>
      </c>
      <c r="E242" s="14">
        <v>0</v>
      </c>
      <c r="F242" s="12"/>
      <c r="G242" s="34"/>
      <c r="H242" s="19"/>
      <c r="I242" s="19"/>
      <c r="J242" s="19"/>
      <c r="K242" s="19"/>
      <c r="L242" s="19"/>
      <c r="M242" s="19"/>
      <c r="N242" s="19"/>
    </row>
    <row r="243" spans="1:14" ht="15.75" customHeight="1">
      <c r="A243" s="2"/>
      <c r="B243" s="3"/>
      <c r="C243" s="7" t="s">
        <v>71</v>
      </c>
      <c r="D243" s="2" t="s">
        <v>147</v>
      </c>
      <c r="E243" s="14">
        <f>E242*0.27</f>
        <v>0</v>
      </c>
      <c r="F243" s="12"/>
      <c r="G243" s="34"/>
      <c r="H243" s="19"/>
      <c r="I243" s="19"/>
      <c r="J243" s="19"/>
      <c r="K243" s="19"/>
      <c r="L243" s="19"/>
      <c r="M243" s="19"/>
      <c r="N243" s="19"/>
    </row>
    <row r="244" spans="1:14" ht="15.75" customHeight="1">
      <c r="A244" s="2"/>
      <c r="B244" s="3"/>
      <c r="C244" s="7"/>
      <c r="D244" s="2"/>
      <c r="E244" s="14"/>
      <c r="F244" s="12"/>
      <c r="G244" s="34"/>
      <c r="H244" s="19"/>
      <c r="I244" s="19"/>
      <c r="J244" s="19"/>
      <c r="K244" s="19"/>
      <c r="L244" s="19"/>
      <c r="M244" s="19"/>
      <c r="N244" s="19"/>
    </row>
    <row r="245" spans="1:14" ht="15.75" customHeight="1">
      <c r="A245" s="93" t="s">
        <v>124</v>
      </c>
      <c r="B245" s="97"/>
      <c r="C245" s="98"/>
      <c r="D245" s="99"/>
      <c r="E245" s="100"/>
      <c r="F245" s="95">
        <f>SUM(F246,F249,F251)</f>
        <v>0</v>
      </c>
      <c r="G245" s="294"/>
      <c r="H245" s="294"/>
      <c r="I245" s="19"/>
      <c r="J245" s="19"/>
      <c r="K245" s="19"/>
      <c r="L245" s="19"/>
      <c r="M245" s="19"/>
      <c r="N245" s="19"/>
    </row>
    <row r="246" spans="1:14" ht="15.75" customHeight="1">
      <c r="A246" s="39" t="s">
        <v>3</v>
      </c>
      <c r="B246" s="39" t="s">
        <v>4</v>
      </c>
      <c r="C246" s="39"/>
      <c r="D246" s="40"/>
      <c r="E246" s="44"/>
      <c r="F246" s="42">
        <f>F248</f>
        <v>0</v>
      </c>
      <c r="G246" s="34"/>
      <c r="H246" s="19"/>
      <c r="I246" s="19"/>
      <c r="J246" s="19"/>
      <c r="K246" s="19"/>
      <c r="L246" s="19"/>
      <c r="M246" s="19"/>
      <c r="N246" s="19"/>
    </row>
    <row r="247" spans="1:14" ht="15.75" customHeight="1">
      <c r="A247" s="2"/>
      <c r="B247" s="3" t="s">
        <v>15</v>
      </c>
      <c r="C247" s="2"/>
      <c r="D247" s="6" t="s">
        <v>16</v>
      </c>
      <c r="E247" s="14"/>
      <c r="F247" s="12">
        <f>SUM(E248)</f>
        <v>0</v>
      </c>
      <c r="G247" s="34"/>
      <c r="H247" s="19"/>
      <c r="I247" s="19"/>
      <c r="J247" s="19"/>
      <c r="K247" s="19"/>
      <c r="L247" s="19"/>
      <c r="M247" s="19"/>
      <c r="N247" s="19"/>
    </row>
    <row r="248" spans="1:14" ht="15.75" customHeight="1">
      <c r="A248" s="2"/>
      <c r="B248" s="2"/>
      <c r="C248" s="7" t="s">
        <v>18</v>
      </c>
      <c r="D248" s="2" t="s">
        <v>19</v>
      </c>
      <c r="E248" s="14"/>
      <c r="F248" s="12"/>
      <c r="G248" s="34"/>
      <c r="H248" s="19"/>
      <c r="I248" s="19"/>
      <c r="J248" s="19"/>
      <c r="K248" s="19"/>
      <c r="L248" s="19"/>
      <c r="M248" s="19"/>
      <c r="N248" s="19"/>
    </row>
    <row r="249" spans="1:14" ht="15.75" customHeight="1">
      <c r="A249" s="47" t="s">
        <v>22</v>
      </c>
      <c r="B249" s="47" t="s">
        <v>23</v>
      </c>
      <c r="C249" s="47"/>
      <c r="D249" s="47"/>
      <c r="E249" s="51"/>
      <c r="F249" s="49">
        <f>SUM(E250)</f>
        <v>0</v>
      </c>
      <c r="G249" s="34"/>
      <c r="H249" s="19"/>
      <c r="I249" s="19"/>
      <c r="J249" s="19"/>
      <c r="K249" s="19"/>
      <c r="L249" s="19"/>
      <c r="M249" s="19"/>
      <c r="N249" s="19"/>
    </row>
    <row r="250" spans="1:14" ht="15.75" customHeight="1">
      <c r="A250" s="2"/>
      <c r="B250" s="2"/>
      <c r="C250" s="16" t="s">
        <v>143</v>
      </c>
      <c r="D250" s="2" t="s">
        <v>162</v>
      </c>
      <c r="E250" s="14"/>
      <c r="F250" s="24"/>
      <c r="G250" s="34"/>
      <c r="H250" s="19"/>
      <c r="I250" s="19"/>
      <c r="J250" s="19"/>
      <c r="K250" s="19"/>
      <c r="L250" s="19"/>
      <c r="M250" s="19"/>
      <c r="N250" s="19"/>
    </row>
    <row r="251" spans="1:14" ht="15.75" customHeight="1">
      <c r="A251" s="46" t="s">
        <v>24</v>
      </c>
      <c r="B251" s="46" t="s">
        <v>25</v>
      </c>
      <c r="C251" s="46"/>
      <c r="D251" s="52"/>
      <c r="E251" s="55"/>
      <c r="F251" s="54">
        <f>F252</f>
        <v>0</v>
      </c>
      <c r="G251" s="34"/>
      <c r="H251" s="19"/>
      <c r="I251" s="19"/>
      <c r="J251" s="19"/>
      <c r="K251" s="19"/>
      <c r="L251" s="19"/>
      <c r="M251" s="19"/>
      <c r="N251" s="19"/>
    </row>
    <row r="252" spans="1:14" ht="15.75" customHeight="1">
      <c r="A252" s="2"/>
      <c r="B252" s="3" t="s">
        <v>39</v>
      </c>
      <c r="C252" s="7" t="s">
        <v>40</v>
      </c>
      <c r="D252" s="2"/>
      <c r="E252" s="14"/>
      <c r="F252" s="12">
        <f>SUM(E253)</f>
        <v>0</v>
      </c>
      <c r="G252" s="34"/>
      <c r="H252" s="19"/>
      <c r="I252" s="19"/>
      <c r="J252" s="19"/>
      <c r="K252" s="19"/>
      <c r="L252" s="19"/>
      <c r="M252" s="19"/>
      <c r="N252" s="19"/>
    </row>
    <row r="253" spans="1:14" ht="15.75" customHeight="1">
      <c r="A253" s="2"/>
      <c r="B253" s="3"/>
      <c r="C253" s="7" t="s">
        <v>107</v>
      </c>
      <c r="D253" s="2" t="s">
        <v>85</v>
      </c>
      <c r="E253" s="14"/>
      <c r="F253" s="12"/>
      <c r="G253" s="34"/>
      <c r="H253" s="19"/>
      <c r="I253" s="19"/>
      <c r="J253" s="19"/>
      <c r="K253" s="19"/>
      <c r="L253" s="19"/>
      <c r="M253" s="19"/>
      <c r="N253" s="19"/>
    </row>
    <row r="254" spans="1:14" ht="15.75" customHeight="1">
      <c r="A254" s="2"/>
      <c r="B254" s="3"/>
      <c r="C254" s="7"/>
      <c r="D254" s="2"/>
      <c r="E254" s="14"/>
      <c r="F254" s="12"/>
      <c r="G254" s="34"/>
      <c r="H254" s="19"/>
      <c r="I254" s="19"/>
      <c r="J254" s="19"/>
      <c r="K254" s="19"/>
      <c r="L254" s="19"/>
      <c r="M254" s="19"/>
      <c r="N254" s="19"/>
    </row>
    <row r="255" spans="1:14" ht="15.75" customHeight="1">
      <c r="A255" s="88" t="s">
        <v>125</v>
      </c>
      <c r="B255" s="88"/>
      <c r="C255" s="88"/>
      <c r="D255" s="88"/>
      <c r="E255" s="94"/>
      <c r="F255" s="95">
        <f>SUM(F256)</f>
        <v>2250004.39</v>
      </c>
      <c r="G255" s="34"/>
      <c r="H255" s="19"/>
      <c r="I255" s="19"/>
      <c r="J255" s="19"/>
      <c r="K255" s="19"/>
      <c r="L255" s="19"/>
      <c r="M255" s="19"/>
      <c r="N255" s="19"/>
    </row>
    <row r="256" spans="1:14" ht="15.75" customHeight="1">
      <c r="A256" s="46" t="s">
        <v>24</v>
      </c>
      <c r="B256" s="46" t="s">
        <v>25</v>
      </c>
      <c r="C256" s="46"/>
      <c r="D256" s="52"/>
      <c r="E256" s="60"/>
      <c r="F256" s="54">
        <f>SUM(F257:F259)</f>
        <v>2250004.39</v>
      </c>
      <c r="G256" s="34"/>
      <c r="H256" s="19"/>
      <c r="I256" s="19"/>
      <c r="J256" s="19"/>
      <c r="K256" s="19"/>
      <c r="L256" s="19"/>
      <c r="M256" s="19"/>
      <c r="N256" s="19"/>
    </row>
    <row r="257" spans="1:14" ht="15.75" customHeight="1">
      <c r="A257" s="15"/>
      <c r="B257" s="3" t="s">
        <v>39</v>
      </c>
      <c r="C257" s="7" t="s">
        <v>40</v>
      </c>
      <c r="D257" s="2"/>
      <c r="E257" s="14"/>
      <c r="F257" s="11">
        <f>SUM(E258)</f>
        <v>1771657</v>
      </c>
      <c r="G257" s="34"/>
      <c r="H257" s="19"/>
      <c r="I257" s="19"/>
      <c r="J257" s="19"/>
      <c r="K257" s="19"/>
      <c r="L257" s="19"/>
      <c r="M257" s="19"/>
      <c r="N257" s="19"/>
    </row>
    <row r="258" spans="1:14" ht="15.75" customHeight="1">
      <c r="A258" s="15"/>
      <c r="B258" s="10"/>
      <c r="C258" s="7" t="s">
        <v>107</v>
      </c>
      <c r="D258" s="2" t="s">
        <v>85</v>
      </c>
      <c r="E258" s="14">
        <v>1771657</v>
      </c>
      <c r="F258" s="12"/>
      <c r="G258" s="34"/>
      <c r="H258" s="19"/>
      <c r="I258" s="19"/>
      <c r="J258" s="19"/>
      <c r="K258" s="19"/>
      <c r="L258" s="19"/>
      <c r="M258" s="19"/>
      <c r="N258" s="19"/>
    </row>
    <row r="259" spans="1:14" ht="15.75" customHeight="1">
      <c r="A259" s="15"/>
      <c r="B259" s="3" t="s">
        <v>53</v>
      </c>
      <c r="C259" s="7" t="s">
        <v>54</v>
      </c>
      <c r="D259" s="2"/>
      <c r="E259" s="14"/>
      <c r="F259" s="11">
        <f>SUM(E260)</f>
        <v>478347.39</v>
      </c>
      <c r="G259" s="34"/>
      <c r="H259" s="19"/>
      <c r="I259" s="19"/>
      <c r="J259" s="19"/>
      <c r="K259" s="19"/>
      <c r="L259" s="19"/>
      <c r="M259" s="19"/>
      <c r="N259" s="19"/>
    </row>
    <row r="260" spans="1:14" ht="15.75" customHeight="1">
      <c r="A260" s="15"/>
      <c r="B260" s="10"/>
      <c r="C260" s="7" t="s">
        <v>55</v>
      </c>
      <c r="D260" s="2" t="s">
        <v>56</v>
      </c>
      <c r="E260" s="14">
        <f>SUM(E258)*0.27</f>
        <v>478347.39</v>
      </c>
      <c r="F260" s="12"/>
      <c r="G260" s="34"/>
      <c r="H260" s="19"/>
      <c r="I260" s="19"/>
      <c r="J260" s="19"/>
      <c r="K260" s="19"/>
      <c r="L260" s="19"/>
      <c r="M260" s="19"/>
      <c r="N260" s="19"/>
    </row>
    <row r="261" spans="1:14" ht="15.75" customHeight="1">
      <c r="A261" s="15"/>
      <c r="B261" s="10"/>
      <c r="C261" s="7"/>
      <c r="D261" s="2"/>
      <c r="E261" s="14"/>
      <c r="F261" s="12"/>
      <c r="G261" s="300"/>
      <c r="H261" s="294"/>
      <c r="I261" s="19"/>
      <c r="J261" s="19"/>
      <c r="K261" s="19"/>
      <c r="L261" s="19"/>
      <c r="M261" s="19"/>
      <c r="N261" s="19"/>
    </row>
    <row r="262" spans="1:14" ht="15.75" customHeight="1">
      <c r="A262" s="88" t="s">
        <v>126</v>
      </c>
      <c r="B262" s="88"/>
      <c r="C262" s="88"/>
      <c r="D262" s="88"/>
      <c r="E262" s="94"/>
      <c r="F262" s="95">
        <f>SUM(F263)</f>
        <v>327815.84999999998</v>
      </c>
      <c r="G262" s="34"/>
      <c r="H262" s="19"/>
      <c r="I262" s="19"/>
      <c r="J262" s="19"/>
      <c r="K262" s="19"/>
      <c r="L262" s="19"/>
      <c r="M262" s="19"/>
      <c r="N262" s="19"/>
    </row>
    <row r="263" spans="1:14" ht="15.75" customHeight="1">
      <c r="A263" s="46" t="s">
        <v>24</v>
      </c>
      <c r="B263" s="46" t="s">
        <v>25</v>
      </c>
      <c r="C263" s="46"/>
      <c r="D263" s="52"/>
      <c r="E263" s="60"/>
      <c r="F263" s="54">
        <f>SUM(F264:F268)</f>
        <v>327815.84999999998</v>
      </c>
      <c r="G263" s="34"/>
      <c r="H263" s="19"/>
      <c r="I263" s="19"/>
      <c r="J263" s="19"/>
      <c r="K263" s="19"/>
      <c r="L263" s="19"/>
      <c r="M263" s="19"/>
      <c r="N263" s="19"/>
    </row>
    <row r="264" spans="1:14" ht="15.75" customHeight="1">
      <c r="A264" s="15"/>
      <c r="B264" s="3" t="s">
        <v>26</v>
      </c>
      <c r="C264" s="7" t="s">
        <v>27</v>
      </c>
      <c r="D264" s="2"/>
      <c r="E264" s="14"/>
      <c r="F264" s="11">
        <f>SUM(E265)</f>
        <v>257777</v>
      </c>
      <c r="G264" s="34"/>
      <c r="H264" s="19"/>
      <c r="I264" s="19"/>
      <c r="J264" s="19"/>
      <c r="K264" s="19"/>
      <c r="L264" s="19"/>
      <c r="M264" s="19"/>
      <c r="N264" s="19"/>
    </row>
    <row r="265" spans="1:14" ht="15.75" customHeight="1">
      <c r="A265" s="15"/>
      <c r="B265" s="10"/>
      <c r="C265" s="7" t="s">
        <v>28</v>
      </c>
      <c r="D265" s="2" t="s">
        <v>127</v>
      </c>
      <c r="E265" s="14">
        <v>257777</v>
      </c>
      <c r="F265" s="12"/>
      <c r="G265" s="34"/>
      <c r="H265" s="19"/>
      <c r="I265" s="19"/>
      <c r="J265" s="19"/>
      <c r="K265" s="19"/>
      <c r="L265" s="19"/>
      <c r="M265" s="19"/>
      <c r="N265" s="19"/>
    </row>
    <row r="266" spans="1:14" ht="15.75" customHeight="1">
      <c r="A266" s="15"/>
      <c r="B266" s="3" t="s">
        <v>32</v>
      </c>
      <c r="C266" s="16" t="s">
        <v>33</v>
      </c>
      <c r="D266" s="2"/>
      <c r="E266" s="14"/>
      <c r="F266" s="11">
        <f>SUM(E267)</f>
        <v>45000</v>
      </c>
      <c r="G266" s="34"/>
      <c r="H266" s="19"/>
      <c r="I266" s="19"/>
      <c r="J266" s="19"/>
      <c r="K266" s="19"/>
      <c r="L266" s="19"/>
      <c r="M266" s="19"/>
      <c r="N266" s="19"/>
    </row>
    <row r="267" spans="1:14" ht="15.75" customHeight="1">
      <c r="A267" s="15"/>
      <c r="B267" s="10"/>
      <c r="C267" s="7" t="s">
        <v>34</v>
      </c>
      <c r="D267" s="2" t="s">
        <v>117</v>
      </c>
      <c r="E267" s="14">
        <v>45000</v>
      </c>
      <c r="F267" s="11"/>
      <c r="G267" s="34"/>
      <c r="H267" s="19"/>
      <c r="I267" s="19"/>
      <c r="J267" s="19"/>
      <c r="K267" s="19"/>
      <c r="L267" s="19"/>
      <c r="M267" s="19"/>
      <c r="N267" s="19"/>
    </row>
    <row r="268" spans="1:14" ht="15.75" customHeight="1">
      <c r="A268" s="15"/>
      <c r="B268" s="3" t="s">
        <v>53</v>
      </c>
      <c r="C268" s="7" t="s">
        <v>54</v>
      </c>
      <c r="D268" s="2"/>
      <c r="E268" s="14"/>
      <c r="F268" s="11">
        <f>SUM(E269)</f>
        <v>25038.85</v>
      </c>
      <c r="G268" s="34"/>
      <c r="H268" s="19"/>
      <c r="I268" s="19"/>
      <c r="J268" s="19"/>
      <c r="K268" s="19"/>
      <c r="L268" s="19"/>
      <c r="M268" s="19"/>
      <c r="N268" s="19"/>
    </row>
    <row r="269" spans="1:14" ht="15.75" customHeight="1">
      <c r="A269" s="15"/>
      <c r="B269" s="10"/>
      <c r="C269" s="7" t="s">
        <v>55</v>
      </c>
      <c r="D269" s="2" t="s">
        <v>56</v>
      </c>
      <c r="E269" s="14">
        <f>SUM(E265)*0.05+E267*0.27</f>
        <v>25038.85</v>
      </c>
      <c r="F269" s="12"/>
      <c r="G269" s="34"/>
      <c r="H269" s="19"/>
      <c r="I269" s="19"/>
      <c r="J269" s="19"/>
      <c r="K269" s="19"/>
      <c r="L269" s="19"/>
      <c r="M269" s="19"/>
      <c r="N269" s="19"/>
    </row>
    <row r="270" spans="1:14" ht="15.75" customHeight="1">
      <c r="A270" s="15"/>
      <c r="B270" s="10"/>
      <c r="C270" s="7"/>
      <c r="D270" s="2"/>
      <c r="E270" s="14"/>
      <c r="F270" s="12"/>
      <c r="G270" s="300"/>
      <c r="H270" s="294"/>
      <c r="I270" s="19"/>
      <c r="J270" s="19"/>
      <c r="K270" s="19"/>
      <c r="L270" s="19"/>
      <c r="M270" s="19"/>
      <c r="N270" s="19"/>
    </row>
    <row r="271" spans="1:14" ht="17.25" customHeight="1">
      <c r="A271" s="88" t="s">
        <v>128</v>
      </c>
      <c r="B271" s="88"/>
      <c r="C271" s="88"/>
      <c r="D271" s="88"/>
      <c r="E271" s="94"/>
      <c r="F271" s="95">
        <f>SUM(F272,F278,F280,F294)</f>
        <v>47000114.799999997</v>
      </c>
      <c r="G271" s="34"/>
      <c r="H271" s="19"/>
      <c r="I271" s="19"/>
      <c r="J271" s="19"/>
      <c r="K271" s="19"/>
      <c r="L271" s="19"/>
      <c r="M271" s="19"/>
      <c r="N271" s="19"/>
    </row>
    <row r="272" spans="1:14" ht="17.25" customHeight="1">
      <c r="A272" s="39" t="s">
        <v>3</v>
      </c>
      <c r="B272" s="39" t="s">
        <v>4</v>
      </c>
      <c r="C272" s="39"/>
      <c r="D272" s="40"/>
      <c r="E272" s="45"/>
      <c r="F272" s="42">
        <f>F273</f>
        <v>3489766</v>
      </c>
      <c r="G272" s="34"/>
      <c r="H272" s="19"/>
      <c r="I272" s="19"/>
      <c r="J272" s="19"/>
      <c r="K272" s="19"/>
      <c r="L272" s="19"/>
      <c r="M272" s="19"/>
      <c r="N272" s="19"/>
    </row>
    <row r="273" spans="1:14" ht="17.25" customHeight="1">
      <c r="A273" s="10"/>
      <c r="B273" s="3" t="s">
        <v>5</v>
      </c>
      <c r="C273" s="2"/>
      <c r="D273" s="6" t="s">
        <v>6</v>
      </c>
      <c r="E273" s="25"/>
      <c r="F273" s="11">
        <f>SUM(E274:E277)</f>
        <v>3489766</v>
      </c>
      <c r="G273" s="34"/>
      <c r="H273" s="19"/>
      <c r="I273" s="19"/>
      <c r="J273" s="19"/>
      <c r="K273" s="19"/>
      <c r="L273" s="19"/>
      <c r="M273" s="19"/>
      <c r="N273" s="19"/>
    </row>
    <row r="274" spans="1:14" ht="17.25" customHeight="1">
      <c r="A274" s="10"/>
      <c r="B274" s="2"/>
      <c r="C274" s="7" t="s">
        <v>7</v>
      </c>
      <c r="D274" s="2" t="s">
        <v>8</v>
      </c>
      <c r="E274" s="14">
        <v>3199200</v>
      </c>
      <c r="F274" s="24"/>
      <c r="G274" s="34"/>
      <c r="H274" s="19"/>
      <c r="I274" s="19"/>
      <c r="J274" s="19"/>
      <c r="K274" s="19"/>
      <c r="L274" s="19"/>
      <c r="M274" s="19"/>
      <c r="N274" s="19"/>
    </row>
    <row r="275" spans="1:14" ht="17.25" customHeight="1">
      <c r="A275" s="10"/>
      <c r="B275" s="2"/>
      <c r="C275" s="7" t="s">
        <v>86</v>
      </c>
      <c r="D275" s="2" t="s">
        <v>87</v>
      </c>
      <c r="E275" s="14">
        <v>200000</v>
      </c>
      <c r="F275" s="24"/>
      <c r="G275" s="34"/>
      <c r="H275" s="19"/>
      <c r="I275" s="19"/>
      <c r="J275" s="19"/>
      <c r="K275" s="19"/>
      <c r="L275" s="19"/>
      <c r="M275" s="19"/>
      <c r="N275" s="19"/>
    </row>
    <row r="276" spans="1:14" ht="17.25" customHeight="1">
      <c r="A276" s="10"/>
      <c r="B276" s="2"/>
      <c r="C276" s="7" t="s">
        <v>9</v>
      </c>
      <c r="D276" s="2" t="s">
        <v>10</v>
      </c>
      <c r="E276" s="14">
        <v>90566</v>
      </c>
      <c r="F276" s="24"/>
      <c r="G276" s="34"/>
      <c r="H276" s="19"/>
      <c r="I276" s="19"/>
      <c r="J276" s="19"/>
      <c r="K276" s="19"/>
      <c r="L276" s="19"/>
      <c r="M276" s="19"/>
      <c r="N276" s="19"/>
    </row>
    <row r="277" spans="1:14" ht="17.25" customHeight="1">
      <c r="A277" s="10"/>
      <c r="B277" s="2"/>
      <c r="C277" s="7" t="s">
        <v>88</v>
      </c>
      <c r="D277" s="2" t="s">
        <v>89</v>
      </c>
      <c r="E277" s="14"/>
      <c r="F277" s="24"/>
      <c r="G277" s="34"/>
      <c r="H277" s="19"/>
      <c r="I277" s="19"/>
      <c r="J277" s="19"/>
      <c r="K277" s="19"/>
      <c r="L277" s="19"/>
      <c r="M277" s="19"/>
      <c r="N277" s="19"/>
    </row>
    <row r="278" spans="1:14" ht="17.25" customHeight="1">
      <c r="A278" s="47" t="s">
        <v>22</v>
      </c>
      <c r="B278" s="47" t="s">
        <v>23</v>
      </c>
      <c r="C278" s="47"/>
      <c r="D278" s="47"/>
      <c r="E278" s="51"/>
      <c r="F278" s="49">
        <f>E279</f>
        <v>624293.94999999995</v>
      </c>
      <c r="G278" s="34"/>
      <c r="H278" s="19"/>
      <c r="I278" s="19"/>
      <c r="J278" s="19"/>
      <c r="K278" s="19"/>
      <c r="L278" s="19"/>
      <c r="M278" s="19"/>
      <c r="N278" s="19"/>
    </row>
    <row r="279" spans="1:14" ht="17.25" customHeight="1">
      <c r="A279" s="2"/>
      <c r="B279" s="2"/>
      <c r="C279" s="16" t="s">
        <v>143</v>
      </c>
      <c r="D279" s="2" t="s">
        <v>162</v>
      </c>
      <c r="E279" s="14">
        <f>SUM(E274:E275)*0.175+E276*0.325</f>
        <v>624293.94999999995</v>
      </c>
      <c r="F279" s="24"/>
      <c r="G279" s="34"/>
      <c r="H279" s="19"/>
      <c r="I279" s="19"/>
      <c r="J279" s="19"/>
      <c r="K279" s="19"/>
      <c r="L279" s="19"/>
      <c r="M279" s="19"/>
      <c r="N279" s="19"/>
    </row>
    <row r="280" spans="1:14" ht="17.25" customHeight="1">
      <c r="A280" s="46" t="s">
        <v>24</v>
      </c>
      <c r="B280" s="46" t="s">
        <v>25</v>
      </c>
      <c r="C280" s="46"/>
      <c r="D280" s="52"/>
      <c r="E280" s="55"/>
      <c r="F280" s="54">
        <f>SUM(F281,F283,F286,F290,F292)</f>
        <v>6813540</v>
      </c>
      <c r="G280" s="34"/>
      <c r="H280" s="19"/>
      <c r="I280" s="19"/>
      <c r="J280" s="19"/>
      <c r="K280" s="19"/>
      <c r="L280" s="19"/>
      <c r="M280" s="19"/>
      <c r="N280" s="19"/>
    </row>
    <row r="281" spans="1:14" ht="17.25" customHeight="1">
      <c r="A281" s="2"/>
      <c r="B281" s="3" t="s">
        <v>26</v>
      </c>
      <c r="C281" s="7" t="s">
        <v>27</v>
      </c>
      <c r="D281" s="2"/>
      <c r="E281" s="14"/>
      <c r="F281" s="11">
        <f>SUM(E282:E282)</f>
        <v>1200000</v>
      </c>
      <c r="G281" s="34"/>
      <c r="H281" s="19"/>
      <c r="I281" s="19"/>
      <c r="J281" s="19"/>
      <c r="K281" s="19"/>
      <c r="L281" s="19"/>
      <c r="M281" s="19"/>
      <c r="N281" s="19"/>
    </row>
    <row r="282" spans="1:14" ht="17.25" customHeight="1">
      <c r="A282" s="2"/>
      <c r="B282" s="2"/>
      <c r="C282" s="7" t="s">
        <v>30</v>
      </c>
      <c r="D282" s="2" t="s">
        <v>31</v>
      </c>
      <c r="E282" s="14">
        <v>1200000</v>
      </c>
      <c r="F282" s="24"/>
      <c r="G282" s="34"/>
      <c r="H282" s="19"/>
      <c r="I282" s="19"/>
      <c r="J282" s="19"/>
      <c r="K282" s="19"/>
      <c r="L282" s="19"/>
      <c r="M282" s="19"/>
      <c r="N282" s="19"/>
    </row>
    <row r="283" spans="1:14" ht="17.25" customHeight="1">
      <c r="A283" s="2"/>
      <c r="B283" s="3" t="s">
        <v>32</v>
      </c>
      <c r="C283" s="16" t="s">
        <v>33</v>
      </c>
      <c r="D283" s="2"/>
      <c r="E283" s="14"/>
      <c r="F283" s="11">
        <f>SUM(E284:E285)</f>
        <v>82000</v>
      </c>
      <c r="G283" s="34"/>
      <c r="H283" s="19"/>
      <c r="I283" s="19"/>
      <c r="J283" s="19"/>
      <c r="K283" s="19"/>
      <c r="L283" s="19"/>
      <c r="M283" s="19"/>
      <c r="N283" s="19"/>
    </row>
    <row r="284" spans="1:14" ht="17.25" customHeight="1">
      <c r="A284" s="2"/>
      <c r="B284" s="2"/>
      <c r="C284" s="16" t="s">
        <v>34</v>
      </c>
      <c r="D284" s="7" t="s">
        <v>35</v>
      </c>
      <c r="E284" s="14">
        <v>40000</v>
      </c>
      <c r="F284" s="24"/>
      <c r="G284" s="34"/>
      <c r="H284" s="19"/>
      <c r="I284" s="19"/>
      <c r="J284" s="19"/>
      <c r="K284" s="19"/>
      <c r="L284" s="19"/>
      <c r="M284" s="19"/>
      <c r="N284" s="19"/>
    </row>
    <row r="285" spans="1:14" ht="17.25" customHeight="1">
      <c r="A285" s="2"/>
      <c r="B285" s="2"/>
      <c r="C285" s="16" t="s">
        <v>36</v>
      </c>
      <c r="D285" s="7" t="s">
        <v>37</v>
      </c>
      <c r="E285" s="14">
        <v>42000</v>
      </c>
      <c r="F285" s="24"/>
      <c r="G285" s="34"/>
      <c r="H285" s="19"/>
      <c r="I285" s="19"/>
      <c r="J285" s="19"/>
      <c r="K285" s="19"/>
      <c r="L285" s="19"/>
      <c r="M285" s="19"/>
      <c r="N285" s="19"/>
    </row>
    <row r="286" spans="1:14" ht="17.25" customHeight="1">
      <c r="A286" s="2"/>
      <c r="B286" s="3" t="s">
        <v>39</v>
      </c>
      <c r="C286" s="7" t="s">
        <v>40</v>
      </c>
      <c r="D286" s="2"/>
      <c r="E286" s="14"/>
      <c r="F286" s="11">
        <f>SUM(E287:E289)</f>
        <v>4020000</v>
      </c>
      <c r="G286" s="34"/>
      <c r="H286" s="19"/>
      <c r="I286" s="19"/>
      <c r="J286" s="19"/>
      <c r="K286" s="19"/>
      <c r="L286" s="19"/>
      <c r="M286" s="19"/>
      <c r="N286" s="19"/>
    </row>
    <row r="287" spans="1:14" ht="17.25" customHeight="1">
      <c r="A287" s="2"/>
      <c r="B287" s="3"/>
      <c r="C287" s="7" t="s">
        <v>41</v>
      </c>
      <c r="D287" s="2" t="s">
        <v>42</v>
      </c>
      <c r="E287" s="14">
        <v>820000</v>
      </c>
      <c r="F287" s="11"/>
      <c r="G287" s="34"/>
      <c r="H287" s="19"/>
      <c r="I287" s="19"/>
      <c r="J287" s="19"/>
      <c r="K287" s="19"/>
      <c r="L287" s="19"/>
      <c r="M287" s="19"/>
      <c r="N287" s="19"/>
    </row>
    <row r="288" spans="1:14" ht="17.25" customHeight="1">
      <c r="A288" s="2"/>
      <c r="B288" s="3"/>
      <c r="C288" s="7" t="s">
        <v>47</v>
      </c>
      <c r="D288" s="2" t="s">
        <v>48</v>
      </c>
      <c r="E288" s="14"/>
      <c r="F288" s="24"/>
      <c r="G288" s="34"/>
      <c r="H288" s="19"/>
      <c r="I288" s="19"/>
      <c r="J288" s="19"/>
      <c r="K288" s="19"/>
      <c r="L288" s="19"/>
      <c r="M288" s="19"/>
      <c r="N288" s="19"/>
    </row>
    <row r="289" spans="1:14 16384:16384" ht="17.25" customHeight="1">
      <c r="A289" s="2"/>
      <c r="B289" s="2"/>
      <c r="C289" s="7" t="s">
        <v>107</v>
      </c>
      <c r="D289" s="2" t="s">
        <v>476</v>
      </c>
      <c r="E289" s="14">
        <v>3200000</v>
      </c>
      <c r="F289" s="24"/>
      <c r="H289" s="34"/>
      <c r="I289" s="19"/>
      <c r="J289" s="19"/>
      <c r="K289" s="19"/>
      <c r="L289" s="19"/>
      <c r="M289" s="19"/>
      <c r="N289" s="19"/>
    </row>
    <row r="290" spans="1:14 16384:16384" ht="17.25" customHeight="1">
      <c r="A290" s="2"/>
      <c r="B290" s="3" t="s">
        <v>49</v>
      </c>
      <c r="C290" s="7" t="s">
        <v>50</v>
      </c>
      <c r="D290" s="2"/>
      <c r="E290" s="14"/>
      <c r="F290" s="11">
        <f>E291</f>
        <v>80000</v>
      </c>
      <c r="G290" s="34"/>
      <c r="H290" s="307"/>
      <c r="I290" s="308"/>
      <c r="J290" s="19"/>
      <c r="K290" s="19"/>
      <c r="L290" s="19"/>
      <c r="M290" s="19"/>
      <c r="N290" s="19"/>
    </row>
    <row r="291" spans="1:14 16384:16384" ht="17.25" customHeight="1">
      <c r="A291" s="2"/>
      <c r="B291" s="2"/>
      <c r="C291" s="16" t="s">
        <v>51</v>
      </c>
      <c r="D291" s="10" t="s">
        <v>52</v>
      </c>
      <c r="E291" s="14">
        <v>80000</v>
      </c>
      <c r="F291" s="24"/>
      <c r="G291" s="34"/>
      <c r="H291" s="19"/>
      <c r="I291" s="19"/>
      <c r="J291" s="19"/>
      <c r="K291" s="19"/>
      <c r="L291" s="19"/>
      <c r="M291" s="19"/>
      <c r="N291" s="19"/>
    </row>
    <row r="292" spans="1:14 16384:16384" ht="17.25" customHeight="1">
      <c r="A292" s="2"/>
      <c r="B292" s="3" t="s">
        <v>53</v>
      </c>
      <c r="C292" s="7" t="s">
        <v>54</v>
      </c>
      <c r="D292" s="3"/>
      <c r="E292" s="14"/>
      <c r="F292" s="11">
        <f>E293</f>
        <v>1431540</v>
      </c>
      <c r="G292" s="34"/>
      <c r="H292" s="19"/>
      <c r="I292" s="19"/>
      <c r="J292" s="19"/>
      <c r="K292" s="19"/>
      <c r="L292" s="19"/>
      <c r="M292" s="19"/>
      <c r="N292" s="19"/>
    </row>
    <row r="293" spans="1:14 16384:16384" ht="17.25" customHeight="1">
      <c r="A293" s="2"/>
      <c r="B293" s="3"/>
      <c r="C293" s="7" t="s">
        <v>55</v>
      </c>
      <c r="D293" s="2" t="s">
        <v>56</v>
      </c>
      <c r="E293" s="14">
        <f>SUM(F281,F283,F286)*0.27</f>
        <v>1431540</v>
      </c>
      <c r="F293" s="24"/>
      <c r="G293" s="34"/>
      <c r="H293" s="19"/>
      <c r="I293" s="19"/>
      <c r="J293" s="19"/>
      <c r="K293" s="19"/>
      <c r="L293" s="19"/>
      <c r="M293" s="19"/>
      <c r="N293" s="19"/>
    </row>
    <row r="294" spans="1:14 16384:16384" ht="17.25" customHeight="1">
      <c r="A294" s="66" t="s">
        <v>67</v>
      </c>
      <c r="B294" s="67" t="s">
        <v>68</v>
      </c>
      <c r="C294" s="68"/>
      <c r="D294" s="69"/>
      <c r="E294" s="70"/>
      <c r="F294" s="38">
        <f>SUM(E295:E298)</f>
        <v>36072514.850000001</v>
      </c>
      <c r="G294" s="34"/>
      <c r="H294" s="19"/>
      <c r="I294" s="19"/>
      <c r="J294" s="19"/>
      <c r="K294" s="19"/>
      <c r="L294" s="19"/>
      <c r="M294" s="19"/>
      <c r="N294" s="19"/>
    </row>
    <row r="295" spans="1:14 16384:16384" ht="17.25" customHeight="1">
      <c r="A295" s="272"/>
      <c r="B295" s="273"/>
      <c r="C295" s="274" t="s">
        <v>69</v>
      </c>
      <c r="D295" s="275" t="s">
        <v>460</v>
      </c>
      <c r="E295" s="276">
        <v>27559055</v>
      </c>
      <c r="F295" s="277"/>
      <c r="G295" s="34"/>
      <c r="H295" s="19"/>
      <c r="I295" s="19"/>
      <c r="J295" s="19"/>
      <c r="K295" s="19"/>
      <c r="L295" s="19"/>
      <c r="M295" s="19"/>
      <c r="N295" s="19"/>
    </row>
    <row r="296" spans="1:14 16384:16384" ht="17.25" customHeight="1">
      <c r="A296" s="18"/>
      <c r="B296" s="6"/>
      <c r="C296" s="7" t="s">
        <v>454</v>
      </c>
      <c r="D296" s="2" t="s">
        <v>455</v>
      </c>
      <c r="E296" s="12">
        <v>450800</v>
      </c>
      <c r="F296" s="9"/>
      <c r="G296" s="34"/>
      <c r="H296" s="19"/>
      <c r="I296" s="19"/>
      <c r="J296" s="19"/>
      <c r="K296" s="19"/>
      <c r="L296" s="19"/>
      <c r="M296" s="19"/>
      <c r="N296" s="19"/>
    </row>
    <row r="297" spans="1:14 16384:16384" ht="17.25" customHeight="1">
      <c r="A297" s="18"/>
      <c r="B297" s="6"/>
      <c r="C297" s="7" t="s">
        <v>70</v>
      </c>
      <c r="D297" s="2" t="s">
        <v>146</v>
      </c>
      <c r="E297" s="1">
        <v>393700</v>
      </c>
      <c r="F297" s="9"/>
      <c r="G297" s="34"/>
      <c r="H297" s="19"/>
      <c r="I297" s="19"/>
      <c r="J297" s="19"/>
      <c r="K297" s="19"/>
      <c r="L297" s="19"/>
      <c r="M297" s="19"/>
      <c r="N297" s="19"/>
    </row>
    <row r="298" spans="1:14 16384:16384" ht="17.25" customHeight="1">
      <c r="A298" s="15"/>
      <c r="B298" s="10"/>
      <c r="C298" s="7" t="s">
        <v>71</v>
      </c>
      <c r="D298" s="2" t="s">
        <v>72</v>
      </c>
      <c r="E298" s="12">
        <f>SUM(E295:E297)*0.27</f>
        <v>7668959.8500000006</v>
      </c>
      <c r="F298" s="12"/>
      <c r="G298" s="34"/>
      <c r="H298" s="19"/>
      <c r="I298" s="19"/>
      <c r="J298" s="19"/>
      <c r="K298" s="19"/>
      <c r="L298" s="19"/>
      <c r="M298" s="19"/>
      <c r="N298" s="19"/>
      <c r="XFD298" s="271">
        <f>SUM(A298:XFC298)</f>
        <v>7668959.8500000006</v>
      </c>
    </row>
    <row r="299" spans="1:14 16384:16384" ht="18">
      <c r="A299" s="93" t="s">
        <v>129</v>
      </c>
      <c r="B299" s="88"/>
      <c r="C299" s="88"/>
      <c r="D299" s="88"/>
      <c r="E299" s="96"/>
      <c r="F299" s="95">
        <f>SUM(F300)</f>
        <v>0</v>
      </c>
      <c r="G299" s="34"/>
      <c r="H299" s="19"/>
      <c r="I299" s="19"/>
      <c r="J299" s="19"/>
      <c r="K299" s="19"/>
      <c r="L299" s="19"/>
      <c r="M299" s="19"/>
      <c r="N299" s="19"/>
    </row>
    <row r="300" spans="1:14 16384:16384" ht="16.2">
      <c r="A300" s="46" t="s">
        <v>24</v>
      </c>
      <c r="B300" s="46" t="s">
        <v>25</v>
      </c>
      <c r="C300" s="46"/>
      <c r="D300" s="52"/>
      <c r="E300" s="61"/>
      <c r="F300" s="54">
        <f>SUM(F303,F301)</f>
        <v>0</v>
      </c>
      <c r="G300" s="34"/>
      <c r="H300" s="19"/>
      <c r="I300" s="19"/>
      <c r="J300" s="19"/>
      <c r="K300" s="19"/>
      <c r="L300" s="19"/>
      <c r="M300" s="19"/>
      <c r="N300" s="19"/>
    </row>
    <row r="301" spans="1:14 16384:16384">
      <c r="A301" s="2"/>
      <c r="B301" s="3" t="s">
        <v>39</v>
      </c>
      <c r="C301" s="7" t="s">
        <v>40</v>
      </c>
      <c r="D301" s="2"/>
      <c r="E301" s="14"/>
      <c r="F301" s="11">
        <f>SUM(E302)</f>
        <v>0</v>
      </c>
      <c r="G301" s="34"/>
      <c r="H301" s="19"/>
      <c r="I301" s="19"/>
      <c r="J301" s="19"/>
      <c r="K301" s="19"/>
      <c r="L301" s="19"/>
      <c r="M301" s="19"/>
      <c r="N301" s="19"/>
    </row>
    <row r="302" spans="1:14 16384:16384">
      <c r="A302" s="2"/>
      <c r="B302" s="2"/>
      <c r="C302" s="7" t="s">
        <v>43</v>
      </c>
      <c r="D302" s="2" t="s">
        <v>44</v>
      </c>
      <c r="E302" s="14"/>
      <c r="F302" s="11"/>
      <c r="G302" s="34"/>
      <c r="H302" s="19"/>
      <c r="I302" s="19"/>
      <c r="J302" s="19"/>
      <c r="K302" s="19"/>
      <c r="L302" s="19"/>
      <c r="M302" s="19"/>
      <c r="N302" s="19"/>
    </row>
    <row r="303" spans="1:14 16384:16384">
      <c r="A303" s="2"/>
      <c r="B303" s="3" t="s">
        <v>53</v>
      </c>
      <c r="C303" s="7" t="s">
        <v>54</v>
      </c>
      <c r="D303" s="2"/>
      <c r="E303" s="14"/>
      <c r="F303" s="11">
        <f>SUM(E304)</f>
        <v>0</v>
      </c>
      <c r="G303" s="34"/>
      <c r="H303" s="19"/>
      <c r="I303" s="19"/>
      <c r="J303" s="19"/>
      <c r="K303" s="19"/>
      <c r="L303" s="19"/>
      <c r="M303" s="19"/>
      <c r="N303" s="19"/>
    </row>
    <row r="304" spans="1:14 16384:16384" ht="16.2">
      <c r="A304" s="2"/>
      <c r="B304" s="2"/>
      <c r="C304" s="7" t="s">
        <v>55</v>
      </c>
      <c r="D304" s="2" t="s">
        <v>130</v>
      </c>
      <c r="E304" s="14">
        <f>SUM(E302)*0.27</f>
        <v>0</v>
      </c>
      <c r="F304" s="24"/>
      <c r="G304" s="34"/>
      <c r="H304" s="19"/>
      <c r="I304" s="19"/>
      <c r="J304" s="19"/>
      <c r="K304" s="19"/>
      <c r="L304" s="19"/>
      <c r="M304" s="19"/>
      <c r="N304" s="19"/>
    </row>
    <row r="305" spans="1:14" ht="18">
      <c r="A305" s="93" t="s">
        <v>471</v>
      </c>
      <c r="B305" s="88"/>
      <c r="C305" s="88"/>
      <c r="D305" s="88"/>
      <c r="E305" s="94"/>
      <c r="F305" s="95">
        <f>SUM(F306)</f>
        <v>1295400</v>
      </c>
      <c r="G305" s="34"/>
      <c r="H305" s="19"/>
      <c r="I305" s="19"/>
      <c r="J305" s="19"/>
      <c r="K305" s="19"/>
      <c r="L305" s="19"/>
      <c r="M305" s="19"/>
      <c r="N305" s="19"/>
    </row>
    <row r="306" spans="1:14" ht="16.2">
      <c r="A306" s="46" t="s">
        <v>24</v>
      </c>
      <c r="B306" s="46" t="s">
        <v>25</v>
      </c>
      <c r="C306" s="46"/>
      <c r="D306" s="52"/>
      <c r="E306" s="55"/>
      <c r="F306" s="54">
        <f>SUM(F307,F309,F311,F316,F318)</f>
        <v>1295400</v>
      </c>
      <c r="G306" s="34"/>
      <c r="H306" s="19"/>
      <c r="I306" s="19"/>
      <c r="J306" s="19"/>
      <c r="K306" s="19"/>
      <c r="L306" s="19"/>
      <c r="M306" s="19"/>
      <c r="N306" s="19"/>
    </row>
    <row r="307" spans="1:14">
      <c r="A307" s="2"/>
      <c r="B307" s="3" t="s">
        <v>26</v>
      </c>
      <c r="C307" s="7" t="s">
        <v>27</v>
      </c>
      <c r="D307" s="2"/>
      <c r="E307" s="14"/>
      <c r="F307" s="11">
        <f>E308</f>
        <v>700000</v>
      </c>
      <c r="G307" s="34"/>
      <c r="H307" s="19"/>
      <c r="I307" s="19"/>
      <c r="J307" s="19"/>
      <c r="K307" s="19"/>
      <c r="L307" s="19"/>
      <c r="M307" s="19"/>
      <c r="N307" s="19"/>
    </row>
    <row r="308" spans="1:14">
      <c r="A308" s="2"/>
      <c r="B308" s="2"/>
      <c r="C308" s="7" t="s">
        <v>30</v>
      </c>
      <c r="D308" s="2" t="s">
        <v>31</v>
      </c>
      <c r="E308" s="14">
        <v>700000</v>
      </c>
      <c r="F308" s="12"/>
      <c r="G308" s="34"/>
      <c r="H308" s="19"/>
      <c r="I308" s="19"/>
      <c r="J308" s="19"/>
      <c r="K308" s="19"/>
      <c r="L308" s="19"/>
      <c r="M308" s="19"/>
      <c r="N308" s="19"/>
    </row>
    <row r="309" spans="1:14">
      <c r="A309" s="2"/>
      <c r="B309" s="3" t="s">
        <v>32</v>
      </c>
      <c r="C309" s="16" t="s">
        <v>33</v>
      </c>
      <c r="D309" s="2"/>
      <c r="E309" s="14"/>
      <c r="F309" s="11">
        <f>SUM(E310)</f>
        <v>0</v>
      </c>
      <c r="G309" s="34"/>
      <c r="H309" s="19"/>
      <c r="I309" s="19"/>
      <c r="J309" s="19"/>
      <c r="K309" s="19"/>
      <c r="L309" s="19"/>
      <c r="M309" s="19"/>
      <c r="N309" s="19"/>
    </row>
    <row r="310" spans="1:14">
      <c r="A310" s="2"/>
      <c r="B310" s="3"/>
      <c r="C310" s="16"/>
      <c r="D310" s="2" t="s">
        <v>167</v>
      </c>
      <c r="E310" s="14"/>
      <c r="F310" s="12"/>
      <c r="G310" s="34"/>
      <c r="H310" s="19"/>
      <c r="I310" s="19"/>
      <c r="J310" s="19"/>
      <c r="K310" s="19"/>
      <c r="L310" s="19"/>
      <c r="M310" s="19"/>
      <c r="N310" s="19"/>
    </row>
    <row r="311" spans="1:14">
      <c r="A311" s="2"/>
      <c r="B311" s="3" t="s">
        <v>39</v>
      </c>
      <c r="C311" s="7" t="s">
        <v>40</v>
      </c>
      <c r="D311" s="2"/>
      <c r="E311" s="14"/>
      <c r="F311" s="11">
        <f>SUM(E313:E315)</f>
        <v>320000</v>
      </c>
      <c r="G311" s="34"/>
      <c r="H311" s="19"/>
      <c r="I311" s="19"/>
      <c r="J311" s="19"/>
      <c r="K311" s="19"/>
      <c r="L311" s="19"/>
      <c r="M311" s="19"/>
      <c r="N311" s="19"/>
    </row>
    <row r="312" spans="1:14">
      <c r="A312" s="2"/>
      <c r="B312" s="3"/>
      <c r="C312" s="7" t="s">
        <v>41</v>
      </c>
      <c r="D312" s="2" t="s">
        <v>42</v>
      </c>
      <c r="E312" s="14"/>
      <c r="F312" s="11"/>
      <c r="G312" s="34"/>
      <c r="H312" s="19"/>
      <c r="I312" s="19"/>
      <c r="J312" s="19"/>
      <c r="K312" s="19"/>
      <c r="L312" s="19"/>
      <c r="M312" s="19"/>
      <c r="N312" s="19"/>
    </row>
    <row r="313" spans="1:14">
      <c r="A313" s="2"/>
      <c r="B313" s="3"/>
      <c r="C313" s="7" t="s">
        <v>45</v>
      </c>
      <c r="D313" s="2" t="s">
        <v>46</v>
      </c>
      <c r="E313" s="14">
        <v>100000</v>
      </c>
      <c r="F313" s="12"/>
      <c r="G313" s="34"/>
      <c r="H313" s="19"/>
      <c r="I313" s="19"/>
      <c r="J313" s="19"/>
      <c r="K313" s="19"/>
      <c r="L313" s="19"/>
      <c r="M313" s="19"/>
      <c r="N313" s="19"/>
    </row>
    <row r="314" spans="1:14">
      <c r="A314" s="2"/>
      <c r="B314" s="3"/>
      <c r="C314" s="7" t="s">
        <v>47</v>
      </c>
      <c r="D314" s="2" t="s">
        <v>251</v>
      </c>
      <c r="E314" s="14"/>
      <c r="F314" s="12"/>
      <c r="G314" s="34"/>
      <c r="H314" s="19"/>
      <c r="I314" s="19"/>
      <c r="J314" s="19"/>
      <c r="K314" s="19"/>
      <c r="L314" s="19"/>
      <c r="M314" s="19"/>
      <c r="N314" s="19"/>
    </row>
    <row r="315" spans="1:14">
      <c r="A315" s="2"/>
      <c r="B315" s="2"/>
      <c r="C315" s="7" t="s">
        <v>107</v>
      </c>
      <c r="D315" s="2" t="s">
        <v>467</v>
      </c>
      <c r="E315" s="14">
        <v>220000</v>
      </c>
      <c r="F315" s="12"/>
      <c r="G315" s="34"/>
      <c r="H315" s="19"/>
      <c r="I315" s="19"/>
      <c r="J315" s="19"/>
      <c r="K315" s="19"/>
      <c r="L315" s="19"/>
      <c r="M315" s="19"/>
      <c r="N315" s="19"/>
    </row>
    <row r="316" spans="1:14" ht="16.2">
      <c r="A316" s="2"/>
      <c r="B316" s="3" t="s">
        <v>49</v>
      </c>
      <c r="C316" s="6" t="s">
        <v>50</v>
      </c>
      <c r="D316" s="2"/>
      <c r="E316" s="14"/>
      <c r="F316" s="12">
        <f>SUM(E317)</f>
        <v>0</v>
      </c>
      <c r="G316" s="34"/>
      <c r="H316" s="19"/>
      <c r="I316" s="19"/>
      <c r="J316" s="19"/>
      <c r="K316" s="19"/>
      <c r="L316" s="19"/>
      <c r="M316" s="19"/>
      <c r="N316" s="19"/>
    </row>
    <row r="317" spans="1:14">
      <c r="A317" s="2"/>
      <c r="B317" s="2"/>
      <c r="C317" s="16" t="s">
        <v>51</v>
      </c>
      <c r="D317" s="10" t="s">
        <v>52</v>
      </c>
      <c r="E317" s="14"/>
      <c r="F317" s="12"/>
      <c r="G317" s="34"/>
      <c r="H317" s="19"/>
      <c r="I317" s="19"/>
      <c r="J317" s="19"/>
      <c r="K317" s="19"/>
      <c r="L317" s="19"/>
      <c r="M317" s="19"/>
      <c r="N317" s="19"/>
    </row>
    <row r="318" spans="1:14">
      <c r="A318" s="2"/>
      <c r="B318" s="3" t="s">
        <v>53</v>
      </c>
      <c r="C318" s="7" t="s">
        <v>54</v>
      </c>
      <c r="D318" s="3"/>
      <c r="E318" s="22"/>
      <c r="F318" s="11">
        <f>SUM(E319:E320)</f>
        <v>275400</v>
      </c>
      <c r="G318" s="34"/>
      <c r="H318" s="19"/>
      <c r="I318" s="19"/>
      <c r="J318" s="19"/>
      <c r="K318" s="19"/>
      <c r="L318" s="19"/>
      <c r="M318" s="19"/>
      <c r="N318" s="19"/>
    </row>
    <row r="319" spans="1:14">
      <c r="A319" s="2"/>
      <c r="B319" s="3"/>
      <c r="C319" s="7" t="s">
        <v>55</v>
      </c>
      <c r="D319" s="2" t="s">
        <v>56</v>
      </c>
      <c r="E319" s="14">
        <f>SUM(F307,F309,F311)*0.27</f>
        <v>275400</v>
      </c>
      <c r="F319" s="10"/>
      <c r="G319" s="34"/>
      <c r="H319" s="19"/>
      <c r="I319" s="19"/>
      <c r="J319" s="19"/>
      <c r="K319" s="19"/>
      <c r="L319" s="19"/>
      <c r="M319" s="19"/>
      <c r="N319" s="19"/>
    </row>
    <row r="320" spans="1:14">
      <c r="A320" s="2"/>
      <c r="B320" s="3"/>
      <c r="C320" s="7"/>
      <c r="D320" s="2"/>
      <c r="E320" s="14"/>
      <c r="F320" s="10"/>
      <c r="G320" s="34"/>
      <c r="H320" s="19"/>
      <c r="I320" s="19"/>
      <c r="J320" s="19"/>
      <c r="K320" s="19"/>
      <c r="L320" s="19"/>
      <c r="M320" s="19"/>
      <c r="N320" s="19"/>
    </row>
    <row r="321" spans="1:14" ht="18">
      <c r="A321" s="93" t="s">
        <v>131</v>
      </c>
      <c r="B321" s="88"/>
      <c r="C321" s="88"/>
      <c r="D321" s="88"/>
      <c r="E321" s="94"/>
      <c r="F321" s="95">
        <f>SUM(F322,F327,F329)</f>
        <v>5024260.1100000003</v>
      </c>
      <c r="G321" s="34"/>
      <c r="H321" s="19"/>
      <c r="I321" s="19"/>
      <c r="J321" s="19"/>
      <c r="K321" s="19"/>
      <c r="L321" s="19"/>
      <c r="M321" s="19"/>
      <c r="N321" s="19"/>
    </row>
    <row r="322" spans="1:14" ht="16.2">
      <c r="A322" s="39" t="s">
        <v>3</v>
      </c>
      <c r="B322" s="39" t="s">
        <v>4</v>
      </c>
      <c r="C322" s="39"/>
      <c r="D322" s="40"/>
      <c r="E322" s="41"/>
      <c r="F322" s="42">
        <f>F323</f>
        <v>3037766</v>
      </c>
      <c r="G322" s="34"/>
      <c r="H322" s="19"/>
      <c r="I322" s="19"/>
      <c r="J322" s="19"/>
      <c r="K322" s="19"/>
      <c r="L322" s="19"/>
      <c r="M322" s="19"/>
      <c r="N322" s="19"/>
    </row>
    <row r="323" spans="1:14" ht="16.2">
      <c r="A323" s="10"/>
      <c r="B323" s="3" t="s">
        <v>5</v>
      </c>
      <c r="C323" s="2"/>
      <c r="D323" s="6" t="s">
        <v>6</v>
      </c>
      <c r="E323" s="14"/>
      <c r="F323" s="11">
        <f>SUM(E324:E326)</f>
        <v>3037766</v>
      </c>
      <c r="G323" s="34"/>
      <c r="H323" s="19"/>
      <c r="I323" s="19"/>
      <c r="J323" s="19"/>
      <c r="K323" s="19"/>
      <c r="L323" s="19"/>
      <c r="M323" s="19"/>
      <c r="N323" s="19"/>
    </row>
    <row r="324" spans="1:14">
      <c r="A324" s="10"/>
      <c r="B324" s="2"/>
      <c r="C324" s="7" t="s">
        <v>7</v>
      </c>
      <c r="D324" s="2" t="s">
        <v>8</v>
      </c>
      <c r="E324" s="14">
        <v>2587200</v>
      </c>
      <c r="F324" s="12"/>
      <c r="G324" s="34"/>
      <c r="H324" s="19"/>
      <c r="I324" s="19"/>
      <c r="J324" s="19"/>
      <c r="K324" s="19"/>
      <c r="L324" s="19"/>
      <c r="M324" s="19"/>
      <c r="N324" s="19"/>
    </row>
    <row r="325" spans="1:14">
      <c r="A325" s="10"/>
      <c r="B325" s="2"/>
      <c r="C325" s="7" t="s">
        <v>86</v>
      </c>
      <c r="D325" s="2" t="s">
        <v>87</v>
      </c>
      <c r="E325" s="14">
        <v>360000</v>
      </c>
      <c r="F325" s="12"/>
      <c r="G325" s="34"/>
      <c r="H325" s="19"/>
      <c r="I325" s="19"/>
      <c r="J325" s="19"/>
      <c r="K325" s="19"/>
      <c r="L325" s="19"/>
      <c r="M325" s="19"/>
      <c r="N325" s="19"/>
    </row>
    <row r="326" spans="1:14">
      <c r="A326" s="10"/>
      <c r="B326" s="2"/>
      <c r="C326" s="7" t="s">
        <v>9</v>
      </c>
      <c r="D326" s="2" t="s">
        <v>10</v>
      </c>
      <c r="E326" s="14">
        <v>90566</v>
      </c>
      <c r="F326" s="12"/>
      <c r="G326" s="34"/>
      <c r="H326" s="19"/>
      <c r="I326" s="19"/>
      <c r="J326" s="19"/>
      <c r="K326" s="19"/>
      <c r="L326" s="19"/>
      <c r="M326" s="19"/>
      <c r="N326" s="19"/>
    </row>
    <row r="327" spans="1:14" ht="16.2">
      <c r="A327" s="47" t="s">
        <v>22</v>
      </c>
      <c r="B327" s="47" t="s">
        <v>23</v>
      </c>
      <c r="C327" s="47"/>
      <c r="D327" s="47"/>
      <c r="E327" s="51"/>
      <c r="F327" s="49">
        <f>E328</f>
        <v>545193.94999999995</v>
      </c>
      <c r="G327" s="34"/>
      <c r="H327" s="19"/>
      <c r="I327" s="19"/>
      <c r="J327" s="19"/>
      <c r="K327" s="19"/>
      <c r="L327" s="19"/>
      <c r="M327" s="19"/>
      <c r="N327" s="19"/>
    </row>
    <row r="328" spans="1:14">
      <c r="A328" s="2"/>
      <c r="B328" s="2"/>
      <c r="C328" s="16" t="s">
        <v>143</v>
      </c>
      <c r="D328" s="2" t="s">
        <v>160</v>
      </c>
      <c r="E328" s="14">
        <f>SUM(E324,E325)*0.175+E326*0.325</f>
        <v>545193.94999999995</v>
      </c>
      <c r="F328" s="12"/>
      <c r="G328" s="34"/>
      <c r="H328" s="19"/>
      <c r="I328" s="19"/>
      <c r="J328" s="19"/>
      <c r="K328" s="19"/>
      <c r="L328" s="19"/>
      <c r="M328" s="19"/>
      <c r="N328" s="19"/>
    </row>
    <row r="329" spans="1:14" ht="16.2">
      <c r="A329" s="46" t="s">
        <v>24</v>
      </c>
      <c r="B329" s="46" t="s">
        <v>25</v>
      </c>
      <c r="C329" s="46"/>
      <c r="D329" s="52"/>
      <c r="E329" s="55"/>
      <c r="F329" s="54">
        <f>SUM(F330,F332,F334,F338,F340)</f>
        <v>1441300.1600000001</v>
      </c>
      <c r="G329" s="34"/>
      <c r="H329" s="19"/>
      <c r="I329" s="19"/>
      <c r="J329" s="19"/>
      <c r="K329" s="19"/>
      <c r="L329" s="19"/>
      <c r="M329" s="19"/>
      <c r="N329" s="19"/>
    </row>
    <row r="330" spans="1:14">
      <c r="A330" s="2"/>
      <c r="B330" s="3" t="s">
        <v>26</v>
      </c>
      <c r="C330" s="7" t="s">
        <v>27</v>
      </c>
      <c r="D330" s="2"/>
      <c r="E330" s="14"/>
      <c r="F330" s="11">
        <f>E331</f>
        <v>700000</v>
      </c>
      <c r="G330" s="34"/>
      <c r="H330" s="19"/>
      <c r="I330" s="19"/>
      <c r="J330" s="19"/>
      <c r="K330" s="19"/>
      <c r="L330" s="19"/>
      <c r="M330" s="19"/>
      <c r="N330" s="19"/>
    </row>
    <row r="331" spans="1:14">
      <c r="A331" s="2"/>
      <c r="B331" s="2"/>
      <c r="C331" s="7" t="s">
        <v>30</v>
      </c>
      <c r="D331" s="2" t="s">
        <v>31</v>
      </c>
      <c r="E331" s="14">
        <v>700000</v>
      </c>
      <c r="F331" s="12"/>
      <c r="G331" s="34"/>
      <c r="H331" s="19"/>
      <c r="I331" s="19"/>
      <c r="J331" s="19"/>
      <c r="K331" s="19"/>
      <c r="L331" s="19"/>
      <c r="M331" s="19"/>
      <c r="N331" s="19"/>
    </row>
    <row r="332" spans="1:14">
      <c r="A332" s="2"/>
      <c r="B332" s="3" t="s">
        <v>32</v>
      </c>
      <c r="C332" s="16" t="s">
        <v>33</v>
      </c>
      <c r="D332" s="2"/>
      <c r="E332" s="14"/>
      <c r="F332" s="11">
        <f>SUM(E333)</f>
        <v>42000</v>
      </c>
      <c r="G332" s="34"/>
      <c r="H332" s="19"/>
      <c r="I332" s="19"/>
      <c r="J332" s="19"/>
      <c r="K332" s="19"/>
      <c r="L332" s="19"/>
      <c r="M332" s="19"/>
      <c r="N332" s="19"/>
    </row>
    <row r="333" spans="1:14">
      <c r="A333" s="2"/>
      <c r="B333" s="3"/>
      <c r="C333" s="16"/>
      <c r="D333" s="2" t="s">
        <v>167</v>
      </c>
      <c r="E333" s="14">
        <v>42000</v>
      </c>
      <c r="F333" s="12"/>
      <c r="G333" s="34"/>
      <c r="H333" s="19"/>
      <c r="I333" s="19"/>
      <c r="J333" s="19"/>
      <c r="K333" s="19"/>
      <c r="L333" s="19"/>
      <c r="M333" s="19"/>
      <c r="N333" s="19"/>
    </row>
    <row r="334" spans="1:14">
      <c r="A334" s="2"/>
      <c r="B334" s="3" t="s">
        <v>39</v>
      </c>
      <c r="C334" s="7" t="s">
        <v>40</v>
      </c>
      <c r="D334" s="2"/>
      <c r="E334" s="14"/>
      <c r="F334" s="11">
        <f>SUM(E335:E337)</f>
        <v>330000</v>
      </c>
      <c r="G334" s="34"/>
      <c r="H334" s="19"/>
      <c r="I334" s="19"/>
      <c r="J334" s="19"/>
      <c r="K334" s="19"/>
      <c r="L334" s="19"/>
      <c r="M334" s="19"/>
      <c r="N334" s="19"/>
    </row>
    <row r="335" spans="1:14">
      <c r="A335" s="2"/>
      <c r="B335" s="3"/>
      <c r="C335" s="7" t="s">
        <v>45</v>
      </c>
      <c r="D335" s="2" t="s">
        <v>46</v>
      </c>
      <c r="E335" s="14">
        <v>150000</v>
      </c>
      <c r="F335" s="12"/>
      <c r="G335" s="34"/>
      <c r="H335" s="19"/>
      <c r="I335" s="19"/>
      <c r="J335" s="19"/>
      <c r="K335" s="19"/>
      <c r="L335" s="19"/>
      <c r="M335" s="19"/>
      <c r="N335" s="19"/>
    </row>
    <row r="336" spans="1:14">
      <c r="A336" s="2"/>
      <c r="B336" s="3"/>
      <c r="C336" s="7" t="s">
        <v>47</v>
      </c>
      <c r="D336" s="2" t="s">
        <v>251</v>
      </c>
      <c r="E336" s="14"/>
      <c r="F336" s="12"/>
      <c r="G336" s="34"/>
      <c r="H336" s="19"/>
      <c r="I336" s="19"/>
      <c r="J336" s="19"/>
      <c r="K336" s="19"/>
      <c r="L336" s="19"/>
      <c r="M336" s="19"/>
      <c r="N336" s="19"/>
    </row>
    <row r="337" spans="1:14">
      <c r="A337" s="2"/>
      <c r="B337" s="2"/>
      <c r="C337" s="7" t="s">
        <v>107</v>
      </c>
      <c r="D337" s="2" t="s">
        <v>467</v>
      </c>
      <c r="E337" s="14">
        <v>180000</v>
      </c>
      <c r="F337" s="12"/>
      <c r="G337" s="34"/>
      <c r="H337" s="19"/>
      <c r="I337" s="19"/>
      <c r="J337" s="19"/>
      <c r="K337" s="19"/>
      <c r="L337" s="19"/>
      <c r="M337" s="19"/>
      <c r="N337" s="19"/>
    </row>
    <row r="338" spans="1:14" ht="16.2">
      <c r="A338" s="2"/>
      <c r="B338" s="3" t="s">
        <v>49</v>
      </c>
      <c r="C338" s="6" t="s">
        <v>50</v>
      </c>
      <c r="D338" s="2"/>
      <c r="E338" s="14"/>
      <c r="F338" s="12">
        <f>SUM(E339)</f>
        <v>84000</v>
      </c>
      <c r="G338" s="34"/>
      <c r="H338" s="19"/>
      <c r="I338" s="19"/>
      <c r="J338" s="19"/>
      <c r="K338" s="19"/>
      <c r="L338" s="19"/>
      <c r="M338" s="19"/>
      <c r="N338" s="19"/>
    </row>
    <row r="339" spans="1:14">
      <c r="A339" s="2"/>
      <c r="B339" s="2"/>
      <c r="C339" s="16" t="s">
        <v>51</v>
      </c>
      <c r="D339" s="10" t="s">
        <v>52</v>
      </c>
      <c r="E339" s="14">
        <v>84000</v>
      </c>
      <c r="F339" s="12"/>
      <c r="G339" s="34"/>
      <c r="H339" s="19"/>
      <c r="I339" s="19"/>
      <c r="J339" s="19"/>
      <c r="K339" s="19"/>
      <c r="L339" s="19"/>
      <c r="M339" s="19"/>
      <c r="N339" s="19"/>
    </row>
    <row r="340" spans="1:14">
      <c r="A340" s="2"/>
      <c r="B340" s="3" t="s">
        <v>53</v>
      </c>
      <c r="C340" s="7" t="s">
        <v>54</v>
      </c>
      <c r="D340" s="3"/>
      <c r="E340" s="22"/>
      <c r="F340" s="11">
        <f>SUM(E341:E342)</f>
        <v>285300.16000000003</v>
      </c>
      <c r="G340" s="34"/>
      <c r="H340" s="19"/>
      <c r="I340" s="19"/>
      <c r="J340" s="19"/>
      <c r="K340" s="19"/>
      <c r="L340" s="19"/>
      <c r="M340" s="19"/>
      <c r="N340" s="19"/>
    </row>
    <row r="341" spans="1:14">
      <c r="A341" s="2"/>
      <c r="B341" s="3"/>
      <c r="C341" s="7" t="s">
        <v>55</v>
      </c>
      <c r="D341" s="2" t="s">
        <v>56</v>
      </c>
      <c r="E341" s="14">
        <f>SUM(E331+E333+E342+E335)*0.27</f>
        <v>250292.16</v>
      </c>
      <c r="F341" s="10"/>
      <c r="G341" s="34"/>
      <c r="H341" s="19"/>
      <c r="I341" s="19"/>
      <c r="J341" s="19"/>
      <c r="K341" s="19"/>
      <c r="L341" s="19"/>
      <c r="M341" s="19"/>
      <c r="N341" s="19"/>
    </row>
    <row r="342" spans="1:14">
      <c r="A342" s="2"/>
      <c r="B342" s="3"/>
      <c r="C342" s="7" t="s">
        <v>59</v>
      </c>
      <c r="D342" s="2" t="s">
        <v>262</v>
      </c>
      <c r="E342" s="14">
        <v>35008</v>
      </c>
      <c r="F342" s="10"/>
      <c r="G342" s="34"/>
      <c r="H342" s="19"/>
      <c r="I342" s="19"/>
      <c r="J342" s="19"/>
      <c r="K342" s="19"/>
      <c r="L342" s="19"/>
      <c r="M342" s="19"/>
      <c r="N342" s="19"/>
    </row>
    <row r="343" spans="1:14">
      <c r="A343" s="2"/>
      <c r="B343" s="3"/>
      <c r="C343" s="7"/>
      <c r="D343" s="2"/>
      <c r="E343" s="14"/>
      <c r="F343" s="10"/>
      <c r="G343" s="34"/>
      <c r="H343" s="19"/>
      <c r="I343" s="19"/>
      <c r="J343" s="19"/>
      <c r="K343" s="19"/>
      <c r="L343" s="19"/>
      <c r="M343" s="19"/>
      <c r="N343" s="19"/>
    </row>
    <row r="344" spans="1:14" ht="18">
      <c r="A344" s="93" t="s">
        <v>132</v>
      </c>
      <c r="B344" s="88"/>
      <c r="C344" s="88"/>
      <c r="D344" s="88"/>
      <c r="E344" s="94"/>
      <c r="F344" s="95">
        <f>SUM(F345,F349,F352)</f>
        <v>1205000</v>
      </c>
      <c r="G344" s="34"/>
      <c r="H344" s="19"/>
      <c r="I344" s="19"/>
      <c r="J344" s="19"/>
      <c r="K344" s="19"/>
      <c r="L344" s="19"/>
      <c r="M344" s="19"/>
      <c r="N344" s="19"/>
    </row>
    <row r="345" spans="1:14">
      <c r="A345" s="56" t="s">
        <v>24</v>
      </c>
      <c r="B345" s="329" t="s">
        <v>133</v>
      </c>
      <c r="C345" s="330"/>
      <c r="D345" s="331"/>
      <c r="E345" s="53"/>
      <c r="F345" s="54">
        <f>SUM(E346:E348)</f>
        <v>0</v>
      </c>
      <c r="G345" s="34"/>
      <c r="H345" s="19"/>
      <c r="I345" s="19"/>
      <c r="J345" s="19"/>
      <c r="K345" s="19"/>
      <c r="L345" s="19"/>
      <c r="M345" s="19"/>
      <c r="N345" s="19"/>
    </row>
    <row r="346" spans="1:14" ht="16.2">
      <c r="A346" s="2"/>
      <c r="B346" s="2"/>
      <c r="C346" s="7" t="s">
        <v>30</v>
      </c>
      <c r="D346" s="2" t="s">
        <v>134</v>
      </c>
      <c r="E346" s="14"/>
      <c r="F346" s="24"/>
      <c r="G346" s="34"/>
      <c r="H346" s="19"/>
      <c r="I346" s="19"/>
      <c r="J346" s="19"/>
      <c r="K346" s="19"/>
      <c r="L346" s="19"/>
      <c r="M346" s="19"/>
      <c r="N346" s="19"/>
    </row>
    <row r="347" spans="1:14" ht="16.2">
      <c r="A347" s="2"/>
      <c r="B347" s="2"/>
      <c r="C347" s="7" t="s">
        <v>107</v>
      </c>
      <c r="D347" s="2" t="s">
        <v>135</v>
      </c>
      <c r="E347" s="14"/>
      <c r="F347" s="24"/>
      <c r="G347" s="34"/>
      <c r="H347" s="19"/>
      <c r="I347" s="19"/>
      <c r="J347" s="19"/>
      <c r="K347" s="19"/>
      <c r="L347" s="19"/>
      <c r="M347" s="19"/>
      <c r="N347" s="19"/>
    </row>
    <row r="348" spans="1:14" ht="16.2">
      <c r="A348" s="2"/>
      <c r="B348" s="2"/>
      <c r="C348" s="7" t="s">
        <v>55</v>
      </c>
      <c r="D348" s="2" t="s">
        <v>130</v>
      </c>
      <c r="E348" s="14">
        <f>SUM(E346:E347)*0.27</f>
        <v>0</v>
      </c>
      <c r="F348" s="24"/>
      <c r="G348" s="34"/>
      <c r="H348" s="19"/>
      <c r="I348" s="19"/>
      <c r="J348" s="19"/>
      <c r="K348" s="19"/>
      <c r="L348" s="19"/>
      <c r="M348" s="19"/>
      <c r="N348" s="19"/>
    </row>
    <row r="349" spans="1:14">
      <c r="A349" s="89" t="s">
        <v>136</v>
      </c>
      <c r="B349" s="332" t="s">
        <v>137</v>
      </c>
      <c r="C349" s="333"/>
      <c r="D349" s="334"/>
      <c r="E349" s="90"/>
      <c r="F349" s="91">
        <f>SUM(E350:E351)</f>
        <v>755000</v>
      </c>
      <c r="G349" s="34"/>
      <c r="H349" s="19"/>
      <c r="I349" s="19"/>
      <c r="J349" s="19"/>
      <c r="K349" s="19"/>
      <c r="L349" s="19"/>
      <c r="M349" s="19"/>
      <c r="N349" s="19"/>
    </row>
    <row r="350" spans="1:14" s="28" customFormat="1" ht="16.5" customHeight="1">
      <c r="A350" s="2"/>
      <c r="B350" s="2"/>
      <c r="C350" s="7" t="s">
        <v>138</v>
      </c>
      <c r="D350" s="2" t="s">
        <v>139</v>
      </c>
      <c r="E350" s="14"/>
      <c r="F350" s="24"/>
      <c r="G350" s="301"/>
      <c r="H350" s="305"/>
      <c r="I350" s="305"/>
      <c r="J350" s="305"/>
      <c r="K350" s="305"/>
      <c r="L350" s="305"/>
      <c r="M350" s="305"/>
      <c r="N350" s="305"/>
    </row>
    <row r="351" spans="1:14" ht="16.2">
      <c r="A351" s="2"/>
      <c r="B351" s="2"/>
      <c r="C351" s="7" t="s">
        <v>140</v>
      </c>
      <c r="D351" s="2" t="s">
        <v>141</v>
      </c>
      <c r="E351" s="14">
        <v>755000</v>
      </c>
      <c r="F351" s="24"/>
      <c r="G351" s="34"/>
      <c r="H351" s="19"/>
      <c r="I351" s="19"/>
      <c r="J351" s="19"/>
      <c r="K351" s="19"/>
      <c r="L351" s="19"/>
      <c r="M351" s="19"/>
      <c r="N351" s="19"/>
    </row>
    <row r="352" spans="1:14" s="26" customFormat="1" ht="16.2">
      <c r="A352" s="62" t="s">
        <v>61</v>
      </c>
      <c r="B352" s="62" t="s">
        <v>62</v>
      </c>
      <c r="C352" s="62"/>
      <c r="D352" s="62"/>
      <c r="E352" s="65"/>
      <c r="F352" s="64">
        <f>SUM(E353)</f>
        <v>450000</v>
      </c>
      <c r="G352" s="299"/>
      <c r="H352" s="120"/>
      <c r="I352" s="120"/>
      <c r="J352" s="120"/>
      <c r="K352" s="120"/>
      <c r="L352" s="304"/>
      <c r="M352" s="304"/>
      <c r="N352" s="304"/>
    </row>
    <row r="353" spans="1:16" s="26" customFormat="1" ht="31.2">
      <c r="A353" s="2"/>
      <c r="B353" s="2"/>
      <c r="C353" s="7" t="s">
        <v>96</v>
      </c>
      <c r="D353" s="102" t="s">
        <v>163</v>
      </c>
      <c r="E353" s="14">
        <v>450000</v>
      </c>
      <c r="F353" s="16"/>
      <c r="G353" s="299"/>
      <c r="H353" s="120"/>
      <c r="I353" s="120"/>
      <c r="J353" s="120"/>
      <c r="K353" s="120"/>
      <c r="L353" s="304"/>
      <c r="M353" s="304"/>
      <c r="N353" s="304"/>
    </row>
    <row r="354" spans="1:16" ht="18">
      <c r="A354" s="321" t="s">
        <v>142</v>
      </c>
      <c r="B354" s="322"/>
      <c r="C354" s="322"/>
      <c r="D354" s="322"/>
      <c r="E354" s="30"/>
      <c r="F354" s="31">
        <f>SUM(F344,F321,F305,F299,F271,F262,F255,F245,F213,F209,F197,F169,F160,F142,F129,F120,F106,F89,F79,F73,F65,F4)</f>
        <v>554092225.25999999</v>
      </c>
      <c r="G354" s="34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>
      <c r="F355" s="34"/>
    </row>
    <row r="356" spans="1:16">
      <c r="B356" s="2"/>
      <c r="C356" s="2" t="s">
        <v>3</v>
      </c>
      <c r="D356" s="2" t="s">
        <v>149</v>
      </c>
      <c r="E356" s="13"/>
      <c r="F356" s="14">
        <f>SUM(F322,F272,F214,F170,F143,F90,F5+F346)</f>
        <v>27147092</v>
      </c>
    </row>
    <row r="357" spans="1:16">
      <c r="B357" s="2"/>
      <c r="C357" s="2" t="s">
        <v>22</v>
      </c>
      <c r="D357" s="2" t="s">
        <v>150</v>
      </c>
      <c r="E357" s="13"/>
      <c r="F357" s="14">
        <f>SUM(F327,F278,F249,F222,F177,F146,F95,F20)</f>
        <v>4816441.8499999996</v>
      </c>
    </row>
    <row r="358" spans="1:16">
      <c r="A358" s="1"/>
      <c r="B358" s="10"/>
      <c r="C358" s="10" t="s">
        <v>24</v>
      </c>
      <c r="D358" s="10" t="s">
        <v>151</v>
      </c>
      <c r="E358" s="10"/>
      <c r="F358" s="14">
        <f>SUM(F345,F329,F306,F300,F280,F263,F256,F251,F224,F210,F198,F179,F161,F148,F130,F121,F107,F97,F66,F22)</f>
        <v>61662212.400000006</v>
      </c>
    </row>
    <row r="359" spans="1:16">
      <c r="A359" s="1"/>
      <c r="B359" s="10"/>
      <c r="C359" s="10" t="s">
        <v>136</v>
      </c>
      <c r="D359" s="10" t="s">
        <v>152</v>
      </c>
      <c r="E359" s="10"/>
      <c r="F359" s="14">
        <f>SUM(F349)</f>
        <v>755000</v>
      </c>
    </row>
    <row r="360" spans="1:16">
      <c r="A360" s="1"/>
      <c r="B360" s="10"/>
      <c r="C360" s="10" t="s">
        <v>61</v>
      </c>
      <c r="D360" s="10" t="s">
        <v>153</v>
      </c>
      <c r="E360" s="10"/>
      <c r="F360" s="14">
        <f>SUM(F352,F80,F74,F46+F157)</f>
        <v>53362092</v>
      </c>
    </row>
    <row r="361" spans="1:16">
      <c r="A361" s="1"/>
      <c r="B361" s="10"/>
      <c r="C361" s="10" t="s">
        <v>67</v>
      </c>
      <c r="D361" s="10" t="s">
        <v>68</v>
      </c>
      <c r="E361" s="10"/>
      <c r="F361" s="14">
        <f>SUM(F294,F241,F193,F138,F124,F51)</f>
        <v>133601515.06999999</v>
      </c>
    </row>
    <row r="362" spans="1:16">
      <c r="A362" s="1"/>
      <c r="B362" s="10"/>
      <c r="C362" s="10" t="s">
        <v>154</v>
      </c>
      <c r="D362" s="10" t="s">
        <v>155</v>
      </c>
      <c r="E362" s="10"/>
      <c r="F362" s="14">
        <f>SUM(F115,F55)</f>
        <v>127800000.94</v>
      </c>
    </row>
    <row r="363" spans="1:16">
      <c r="A363" s="1"/>
      <c r="B363" s="10"/>
      <c r="C363" s="10" t="s">
        <v>156</v>
      </c>
      <c r="D363" s="10"/>
      <c r="E363" s="10"/>
      <c r="F363" s="14">
        <v>0</v>
      </c>
    </row>
    <row r="364" spans="1:16">
      <c r="A364" s="1"/>
      <c r="B364" s="10"/>
      <c r="C364" s="10" t="s">
        <v>80</v>
      </c>
      <c r="D364" s="10" t="s">
        <v>157</v>
      </c>
      <c r="E364" s="10"/>
      <c r="F364" s="14">
        <f>SUM(F84,F76,F62)</f>
        <v>144947871</v>
      </c>
    </row>
    <row r="365" spans="1:16" ht="16.2">
      <c r="A365" s="1"/>
      <c r="B365" s="10"/>
      <c r="C365" s="10"/>
      <c r="D365" s="37" t="s">
        <v>142</v>
      </c>
      <c r="E365" s="10"/>
      <c r="F365" s="14">
        <f>SUM(F356:F364)</f>
        <v>554092225.25999999</v>
      </c>
    </row>
    <row r="366" spans="1:16">
      <c r="A366" s="1"/>
      <c r="B366" s="1"/>
      <c r="C366" s="1"/>
      <c r="D366" s="1"/>
      <c r="E366" s="1"/>
      <c r="F366" s="34"/>
    </row>
    <row r="367" spans="1:16">
      <c r="A367" s="1"/>
      <c r="B367" s="1"/>
      <c r="C367" s="1"/>
      <c r="D367" s="1"/>
      <c r="E367" s="1"/>
      <c r="F367" s="34"/>
    </row>
    <row r="368" spans="1:16">
      <c r="A368" s="1"/>
      <c r="B368" s="1"/>
      <c r="C368" s="1"/>
      <c r="D368" s="1"/>
      <c r="E368" s="1"/>
      <c r="F368" s="34"/>
    </row>
    <row r="369" spans="1:6">
      <c r="A369" s="1"/>
      <c r="B369" s="1"/>
      <c r="C369" s="1"/>
      <c r="D369" s="1"/>
      <c r="E369" s="1"/>
      <c r="F369" s="34"/>
    </row>
    <row r="370" spans="1:6">
      <c r="A370" s="1"/>
      <c r="B370" s="1"/>
      <c r="C370" s="1"/>
      <c r="D370" s="1"/>
      <c r="E370" s="1"/>
      <c r="F370" s="34"/>
    </row>
    <row r="371" spans="1:6">
      <c r="A371" s="1"/>
      <c r="B371" s="1"/>
      <c r="C371" s="1"/>
      <c r="D371" s="1"/>
      <c r="E371" s="1"/>
      <c r="F371" s="34"/>
    </row>
    <row r="372" spans="1:6">
      <c r="A372" s="1"/>
      <c r="B372" s="1"/>
      <c r="C372" s="1"/>
      <c r="D372" s="1"/>
      <c r="E372" s="1"/>
      <c r="F372" s="34"/>
    </row>
    <row r="373" spans="1:6">
      <c r="A373" s="1"/>
      <c r="B373" s="1"/>
      <c r="C373" s="1"/>
      <c r="D373" s="1"/>
      <c r="E373" s="1"/>
      <c r="F373" s="34"/>
    </row>
    <row r="374" spans="1:6">
      <c r="A374" s="1"/>
      <c r="B374" s="1"/>
      <c r="C374" s="1"/>
      <c r="D374" s="1"/>
      <c r="E374" s="1"/>
      <c r="F374" s="34"/>
    </row>
    <row r="375" spans="1:6">
      <c r="A375" s="1"/>
      <c r="B375" s="1"/>
      <c r="C375" s="1"/>
      <c r="D375" s="1"/>
      <c r="E375" s="1"/>
      <c r="F375" s="34"/>
    </row>
    <row r="376" spans="1:6">
      <c r="A376" s="1"/>
      <c r="B376" s="1"/>
      <c r="C376" s="1"/>
      <c r="D376" s="1"/>
      <c r="E376" s="1"/>
      <c r="F376" s="34"/>
    </row>
    <row r="377" spans="1:6">
      <c r="A377" s="1"/>
      <c r="B377" s="1"/>
      <c r="C377" s="1"/>
      <c r="D377" s="1"/>
      <c r="E377" s="1"/>
      <c r="F377" s="34"/>
    </row>
    <row r="378" spans="1:6">
      <c r="A378" s="1"/>
      <c r="B378" s="1"/>
      <c r="C378" s="1"/>
      <c r="D378" s="1"/>
      <c r="E378" s="1"/>
      <c r="F378" s="34"/>
    </row>
    <row r="379" spans="1:6">
      <c r="A379" s="1"/>
      <c r="B379" s="1"/>
      <c r="C379" s="1"/>
      <c r="D379" s="1"/>
      <c r="E379" s="1"/>
      <c r="F379" s="34"/>
    </row>
    <row r="380" spans="1:6">
      <c r="A380" s="1"/>
      <c r="B380" s="1"/>
      <c r="C380" s="1"/>
      <c r="D380" s="1"/>
      <c r="E380" s="1"/>
      <c r="F380" s="34"/>
    </row>
    <row r="381" spans="1:6">
      <c r="A381" s="1"/>
      <c r="B381" s="1"/>
      <c r="C381" s="1"/>
      <c r="D381" s="1"/>
      <c r="E381" s="1"/>
      <c r="F381" s="34"/>
    </row>
    <row r="382" spans="1:6">
      <c r="A382" s="1"/>
      <c r="B382" s="1"/>
      <c r="C382" s="1"/>
      <c r="D382" s="1"/>
      <c r="E382" s="1"/>
      <c r="F382" s="34"/>
    </row>
    <row r="383" spans="1:6">
      <c r="A383" s="1"/>
      <c r="B383" s="1"/>
      <c r="C383" s="1"/>
      <c r="D383" s="1"/>
      <c r="E383" s="1"/>
      <c r="F383" s="34"/>
    </row>
    <row r="384" spans="1:6">
      <c r="A384" s="1"/>
      <c r="B384" s="1"/>
      <c r="C384" s="1"/>
      <c r="D384" s="1"/>
      <c r="E384" s="1"/>
      <c r="F384" s="34"/>
    </row>
    <row r="385" spans="1:6">
      <c r="A385" s="1"/>
      <c r="B385" s="1"/>
      <c r="C385" s="1"/>
      <c r="D385" s="1"/>
      <c r="E385" s="1"/>
      <c r="F385" s="34"/>
    </row>
    <row r="386" spans="1:6">
      <c r="A386" s="1"/>
      <c r="B386" s="1"/>
      <c r="C386" s="1"/>
      <c r="D386" s="1"/>
      <c r="E386" s="1"/>
      <c r="F386" s="34"/>
    </row>
  </sheetData>
  <mergeCells count="10">
    <mergeCell ref="A354:D354"/>
    <mergeCell ref="A1:F1"/>
    <mergeCell ref="A2:F2"/>
    <mergeCell ref="C91:D91"/>
    <mergeCell ref="C6:D6"/>
    <mergeCell ref="C12:D12"/>
    <mergeCell ref="C171:D171"/>
    <mergeCell ref="B345:D345"/>
    <mergeCell ref="B349:D349"/>
    <mergeCell ref="C144:D144"/>
  </mergeCells>
  <printOptions horizontalCentered="1"/>
  <pageMargins left="0.62992125984251968" right="0.62992125984251968" top="0.35433070866141736" bottom="0.35433070866141736" header="0.31496062992125984" footer="0.31496062992125984"/>
  <pageSetup paperSize="8" orientation="portrait" cellComments="atEnd" r:id="rId1"/>
  <headerFooter alignWithMargins="0">
    <oddFooter>&amp;P. oldal, összesen: &amp;N</oddFooter>
  </headerFooter>
  <rowBreaks count="5" manualBreakCount="5">
    <brk id="64" max="6" man="1"/>
    <brk id="128" max="6" man="1"/>
    <brk id="196" max="6" man="1"/>
    <brk id="261" max="6" man="1"/>
    <brk id="32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I37"/>
  <sheetViews>
    <sheetView topLeftCell="A4" zoomScaleSheetLayoutView="75" workbookViewId="0">
      <selection activeCell="B17" sqref="B17"/>
    </sheetView>
  </sheetViews>
  <sheetFormatPr defaultRowHeight="13.2"/>
  <cols>
    <col min="1" max="1" width="67.88671875" customWidth="1"/>
    <col min="2" max="9" width="10.6640625" customWidth="1"/>
    <col min="257" max="257" width="67.88671875" customWidth="1"/>
    <col min="258" max="265" width="10.6640625" customWidth="1"/>
    <col min="513" max="513" width="67.88671875" customWidth="1"/>
    <col min="514" max="521" width="10.6640625" customWidth="1"/>
    <col min="769" max="769" width="67.88671875" customWidth="1"/>
    <col min="770" max="777" width="10.6640625" customWidth="1"/>
    <col min="1025" max="1025" width="67.88671875" customWidth="1"/>
    <col min="1026" max="1033" width="10.6640625" customWidth="1"/>
    <col min="1281" max="1281" width="67.88671875" customWidth="1"/>
    <col min="1282" max="1289" width="10.6640625" customWidth="1"/>
    <col min="1537" max="1537" width="67.88671875" customWidth="1"/>
    <col min="1538" max="1545" width="10.6640625" customWidth="1"/>
    <col min="1793" max="1793" width="67.88671875" customWidth="1"/>
    <col min="1794" max="1801" width="10.6640625" customWidth="1"/>
    <col min="2049" max="2049" width="67.88671875" customWidth="1"/>
    <col min="2050" max="2057" width="10.6640625" customWidth="1"/>
    <col min="2305" max="2305" width="67.88671875" customWidth="1"/>
    <col min="2306" max="2313" width="10.6640625" customWidth="1"/>
    <col min="2561" max="2561" width="67.88671875" customWidth="1"/>
    <col min="2562" max="2569" width="10.6640625" customWidth="1"/>
    <col min="2817" max="2817" width="67.88671875" customWidth="1"/>
    <col min="2818" max="2825" width="10.6640625" customWidth="1"/>
    <col min="3073" max="3073" width="67.88671875" customWidth="1"/>
    <col min="3074" max="3081" width="10.6640625" customWidth="1"/>
    <col min="3329" max="3329" width="67.88671875" customWidth="1"/>
    <col min="3330" max="3337" width="10.6640625" customWidth="1"/>
    <col min="3585" max="3585" width="67.88671875" customWidth="1"/>
    <col min="3586" max="3593" width="10.6640625" customWidth="1"/>
    <col min="3841" max="3841" width="67.88671875" customWidth="1"/>
    <col min="3842" max="3849" width="10.6640625" customWidth="1"/>
    <col min="4097" max="4097" width="67.88671875" customWidth="1"/>
    <col min="4098" max="4105" width="10.6640625" customWidth="1"/>
    <col min="4353" max="4353" width="67.88671875" customWidth="1"/>
    <col min="4354" max="4361" width="10.6640625" customWidth="1"/>
    <col min="4609" max="4609" width="67.88671875" customWidth="1"/>
    <col min="4610" max="4617" width="10.6640625" customWidth="1"/>
    <col min="4865" max="4865" width="67.88671875" customWidth="1"/>
    <col min="4866" max="4873" width="10.6640625" customWidth="1"/>
    <col min="5121" max="5121" width="67.88671875" customWidth="1"/>
    <col min="5122" max="5129" width="10.6640625" customWidth="1"/>
    <col min="5377" max="5377" width="67.88671875" customWidth="1"/>
    <col min="5378" max="5385" width="10.6640625" customWidth="1"/>
    <col min="5633" max="5633" width="67.88671875" customWidth="1"/>
    <col min="5634" max="5641" width="10.6640625" customWidth="1"/>
    <col min="5889" max="5889" width="67.88671875" customWidth="1"/>
    <col min="5890" max="5897" width="10.6640625" customWidth="1"/>
    <col min="6145" max="6145" width="67.88671875" customWidth="1"/>
    <col min="6146" max="6153" width="10.6640625" customWidth="1"/>
    <col min="6401" max="6401" width="67.88671875" customWidth="1"/>
    <col min="6402" max="6409" width="10.6640625" customWidth="1"/>
    <col min="6657" max="6657" width="67.88671875" customWidth="1"/>
    <col min="6658" max="6665" width="10.6640625" customWidth="1"/>
    <col min="6913" max="6913" width="67.88671875" customWidth="1"/>
    <col min="6914" max="6921" width="10.6640625" customWidth="1"/>
    <col min="7169" max="7169" width="67.88671875" customWidth="1"/>
    <col min="7170" max="7177" width="10.6640625" customWidth="1"/>
    <col min="7425" max="7425" width="67.88671875" customWidth="1"/>
    <col min="7426" max="7433" width="10.6640625" customWidth="1"/>
    <col min="7681" max="7681" width="67.88671875" customWidth="1"/>
    <col min="7682" max="7689" width="10.6640625" customWidth="1"/>
    <col min="7937" max="7937" width="67.88671875" customWidth="1"/>
    <col min="7938" max="7945" width="10.6640625" customWidth="1"/>
    <col min="8193" max="8193" width="67.88671875" customWidth="1"/>
    <col min="8194" max="8201" width="10.6640625" customWidth="1"/>
    <col min="8449" max="8449" width="67.88671875" customWidth="1"/>
    <col min="8450" max="8457" width="10.6640625" customWidth="1"/>
    <col min="8705" max="8705" width="67.88671875" customWidth="1"/>
    <col min="8706" max="8713" width="10.6640625" customWidth="1"/>
    <col min="8961" max="8961" width="67.88671875" customWidth="1"/>
    <col min="8962" max="8969" width="10.6640625" customWidth="1"/>
    <col min="9217" max="9217" width="67.88671875" customWidth="1"/>
    <col min="9218" max="9225" width="10.6640625" customWidth="1"/>
    <col min="9473" max="9473" width="67.88671875" customWidth="1"/>
    <col min="9474" max="9481" width="10.6640625" customWidth="1"/>
    <col min="9729" max="9729" width="67.88671875" customWidth="1"/>
    <col min="9730" max="9737" width="10.6640625" customWidth="1"/>
    <col min="9985" max="9985" width="67.88671875" customWidth="1"/>
    <col min="9986" max="9993" width="10.6640625" customWidth="1"/>
    <col min="10241" max="10241" width="67.88671875" customWidth="1"/>
    <col min="10242" max="10249" width="10.6640625" customWidth="1"/>
    <col min="10497" max="10497" width="67.88671875" customWidth="1"/>
    <col min="10498" max="10505" width="10.6640625" customWidth="1"/>
    <col min="10753" max="10753" width="67.88671875" customWidth="1"/>
    <col min="10754" max="10761" width="10.6640625" customWidth="1"/>
    <col min="11009" max="11009" width="67.88671875" customWidth="1"/>
    <col min="11010" max="11017" width="10.6640625" customWidth="1"/>
    <col min="11265" max="11265" width="67.88671875" customWidth="1"/>
    <col min="11266" max="11273" width="10.6640625" customWidth="1"/>
    <col min="11521" max="11521" width="67.88671875" customWidth="1"/>
    <col min="11522" max="11529" width="10.6640625" customWidth="1"/>
    <col min="11777" max="11777" width="67.88671875" customWidth="1"/>
    <col min="11778" max="11785" width="10.6640625" customWidth="1"/>
    <col min="12033" max="12033" width="67.88671875" customWidth="1"/>
    <col min="12034" max="12041" width="10.6640625" customWidth="1"/>
    <col min="12289" max="12289" width="67.88671875" customWidth="1"/>
    <col min="12290" max="12297" width="10.6640625" customWidth="1"/>
    <col min="12545" max="12545" width="67.88671875" customWidth="1"/>
    <col min="12546" max="12553" width="10.6640625" customWidth="1"/>
    <col min="12801" max="12801" width="67.88671875" customWidth="1"/>
    <col min="12802" max="12809" width="10.6640625" customWidth="1"/>
    <col min="13057" max="13057" width="67.88671875" customWidth="1"/>
    <col min="13058" max="13065" width="10.6640625" customWidth="1"/>
    <col min="13313" max="13313" width="67.88671875" customWidth="1"/>
    <col min="13314" max="13321" width="10.6640625" customWidth="1"/>
    <col min="13569" max="13569" width="67.88671875" customWidth="1"/>
    <col min="13570" max="13577" width="10.6640625" customWidth="1"/>
    <col min="13825" max="13825" width="67.88671875" customWidth="1"/>
    <col min="13826" max="13833" width="10.6640625" customWidth="1"/>
    <col min="14081" max="14081" width="67.88671875" customWidth="1"/>
    <col min="14082" max="14089" width="10.6640625" customWidth="1"/>
    <col min="14337" max="14337" width="67.88671875" customWidth="1"/>
    <col min="14338" max="14345" width="10.6640625" customWidth="1"/>
    <col min="14593" max="14593" width="67.88671875" customWidth="1"/>
    <col min="14594" max="14601" width="10.6640625" customWidth="1"/>
    <col min="14849" max="14849" width="67.88671875" customWidth="1"/>
    <col min="14850" max="14857" width="10.6640625" customWidth="1"/>
    <col min="15105" max="15105" width="67.88671875" customWidth="1"/>
    <col min="15106" max="15113" width="10.6640625" customWidth="1"/>
    <col min="15361" max="15361" width="67.88671875" customWidth="1"/>
    <col min="15362" max="15369" width="10.6640625" customWidth="1"/>
    <col min="15617" max="15617" width="67.88671875" customWidth="1"/>
    <col min="15618" max="15625" width="10.6640625" customWidth="1"/>
    <col min="15873" max="15873" width="67.88671875" customWidth="1"/>
    <col min="15874" max="15881" width="10.6640625" customWidth="1"/>
    <col min="16129" max="16129" width="67.88671875" customWidth="1"/>
    <col min="16130" max="16137" width="10.6640625" customWidth="1"/>
  </cols>
  <sheetData>
    <row r="1" spans="1:9">
      <c r="A1" s="335"/>
      <c r="B1" s="335"/>
      <c r="C1" s="335"/>
      <c r="D1" s="335"/>
      <c r="E1" s="335"/>
    </row>
    <row r="2" spans="1:9">
      <c r="A2" s="336" t="s">
        <v>510</v>
      </c>
      <c r="B2" s="337"/>
      <c r="C2" s="337"/>
      <c r="D2" s="337"/>
      <c r="E2" s="337"/>
      <c r="F2" s="338"/>
      <c r="G2" s="338"/>
      <c r="H2" s="338"/>
      <c r="I2" s="338"/>
    </row>
    <row r="3" spans="1:9">
      <c r="A3" s="339" t="s">
        <v>165</v>
      </c>
      <c r="B3" s="340"/>
      <c r="C3" s="340"/>
      <c r="D3" s="340"/>
      <c r="E3" s="340"/>
      <c r="F3" s="338"/>
      <c r="G3" s="338"/>
      <c r="H3" s="338"/>
      <c r="I3" s="338"/>
    </row>
    <row r="4" spans="1:9">
      <c r="A4" s="341" t="s">
        <v>292</v>
      </c>
      <c r="B4" s="342"/>
      <c r="C4" s="342"/>
      <c r="D4" s="342"/>
      <c r="E4" s="342"/>
      <c r="F4" s="343"/>
      <c r="G4" s="343"/>
      <c r="H4" s="343"/>
      <c r="I4" s="343"/>
    </row>
    <row r="5" spans="1:9">
      <c r="A5" s="161"/>
      <c r="B5" s="344" t="s">
        <v>293</v>
      </c>
      <c r="C5" s="345"/>
      <c r="D5" s="345"/>
      <c r="E5" s="346"/>
      <c r="F5" s="347" t="s">
        <v>294</v>
      </c>
      <c r="G5" s="348"/>
      <c r="H5" s="348"/>
      <c r="I5" s="349"/>
    </row>
    <row r="6" spans="1:9" ht="39.6">
      <c r="A6" s="162" t="s">
        <v>295</v>
      </c>
      <c r="B6" s="313" t="s">
        <v>296</v>
      </c>
      <c r="C6" s="313" t="s">
        <v>297</v>
      </c>
      <c r="D6" s="313" t="s">
        <v>298</v>
      </c>
      <c r="E6" s="313" t="s">
        <v>142</v>
      </c>
      <c r="F6" s="163" t="s">
        <v>296</v>
      </c>
      <c r="G6" s="163" t="s">
        <v>297</v>
      </c>
      <c r="H6" s="163" t="s">
        <v>298</v>
      </c>
      <c r="I6" s="163" t="s">
        <v>142</v>
      </c>
    </row>
    <row r="7" spans="1:9">
      <c r="A7" s="164" t="s">
        <v>2</v>
      </c>
      <c r="B7" s="268">
        <v>33754600</v>
      </c>
      <c r="C7" s="268"/>
      <c r="D7" s="268"/>
      <c r="E7" s="268">
        <f>SUM(B7:D7)</f>
        <v>33754600</v>
      </c>
      <c r="F7" s="268">
        <v>207499842</v>
      </c>
      <c r="G7" s="268">
        <v>4000000</v>
      </c>
      <c r="H7" s="165"/>
      <c r="I7" s="268">
        <f>SUM(F7:H7)</f>
        <v>211499842</v>
      </c>
    </row>
    <row r="8" spans="1:9">
      <c r="A8" s="164" t="s">
        <v>299</v>
      </c>
      <c r="B8" s="268">
        <v>1127529</v>
      </c>
      <c r="C8" s="268"/>
      <c r="D8" s="268"/>
      <c r="E8" s="268">
        <f t="shared" ref="E8:E30" si="0">SUM(B8:D8)</f>
        <v>1127529</v>
      </c>
      <c r="F8" s="268">
        <f>'3.kiadás '!F65</f>
        <v>1280160</v>
      </c>
      <c r="G8" s="268"/>
      <c r="H8" s="165"/>
      <c r="I8" s="268">
        <f t="shared" ref="I8:I31" si="1">SUM(F8:H8)</f>
        <v>1280160</v>
      </c>
    </row>
    <row r="9" spans="1:9">
      <c r="A9" s="164" t="s">
        <v>300</v>
      </c>
      <c r="B9" s="268"/>
      <c r="C9" s="268"/>
      <c r="D9" s="268"/>
      <c r="E9" s="268">
        <f t="shared" si="0"/>
        <v>0</v>
      </c>
      <c r="F9" s="268">
        <v>0</v>
      </c>
      <c r="G9" s="268"/>
      <c r="H9" s="165"/>
      <c r="I9" s="268">
        <f t="shared" si="1"/>
        <v>0</v>
      </c>
    </row>
    <row r="10" spans="1:9">
      <c r="A10" s="164" t="s">
        <v>90</v>
      </c>
      <c r="B10" s="268">
        <v>442423548</v>
      </c>
      <c r="C10" s="268"/>
      <c r="D10" s="268"/>
      <c r="E10" s="268">
        <f t="shared" si="0"/>
        <v>442423548</v>
      </c>
      <c r="F10" s="268">
        <f>'3.kiadás '!F73</f>
        <v>7686108</v>
      </c>
      <c r="G10" s="268"/>
      <c r="H10" s="165"/>
      <c r="I10" s="268">
        <f t="shared" si="1"/>
        <v>7686108</v>
      </c>
    </row>
    <row r="11" spans="1:9">
      <c r="A11" s="164" t="s">
        <v>95</v>
      </c>
      <c r="B11" s="268"/>
      <c r="C11" s="268"/>
      <c r="D11" s="268"/>
      <c r="E11" s="268">
        <f t="shared" si="0"/>
        <v>0</v>
      </c>
      <c r="F11" s="268">
        <f>'3.kiadás '!F79</f>
        <v>181840555</v>
      </c>
      <c r="G11" s="268"/>
      <c r="H11" s="165"/>
      <c r="I11" s="268">
        <f t="shared" si="1"/>
        <v>181840555</v>
      </c>
    </row>
    <row r="12" spans="1:9">
      <c r="A12" s="166" t="s">
        <v>103</v>
      </c>
      <c r="B12" s="269"/>
      <c r="C12" s="268"/>
      <c r="D12" s="268"/>
      <c r="E12" s="268">
        <f t="shared" si="0"/>
        <v>0</v>
      </c>
      <c r="F12" s="269">
        <f>'3.kiadás '!F89</f>
        <v>316549.7</v>
      </c>
      <c r="G12" s="268"/>
      <c r="H12" s="165"/>
      <c r="I12" s="268">
        <f t="shared" si="1"/>
        <v>316549.7</v>
      </c>
    </row>
    <row r="13" spans="1:9">
      <c r="A13" s="164" t="s">
        <v>105</v>
      </c>
      <c r="B13" s="168">
        <v>3069040</v>
      </c>
      <c r="C13" s="268"/>
      <c r="D13" s="268"/>
      <c r="E13" s="268">
        <f t="shared" si="0"/>
        <v>3069040</v>
      </c>
      <c r="F13" s="168">
        <f>'3.kiadás '!F106</f>
        <v>39715000.579999998</v>
      </c>
      <c r="G13" s="268"/>
      <c r="H13" s="165"/>
      <c r="I13" s="268">
        <f t="shared" si="1"/>
        <v>39715000.579999998</v>
      </c>
    </row>
    <row r="14" spans="1:9">
      <c r="A14" s="164" t="s">
        <v>110</v>
      </c>
      <c r="B14" s="168">
        <v>6450305</v>
      </c>
      <c r="C14" s="268"/>
      <c r="D14" s="268"/>
      <c r="E14" s="268">
        <f t="shared" si="0"/>
        <v>6450305</v>
      </c>
      <c r="F14" s="168">
        <f>'3.kiadás '!F120</f>
        <v>16497300</v>
      </c>
      <c r="G14" s="268"/>
      <c r="H14" s="165"/>
      <c r="I14" s="268">
        <f t="shared" si="1"/>
        <v>16497300</v>
      </c>
    </row>
    <row r="15" spans="1:9">
      <c r="A15" s="164" t="s">
        <v>111</v>
      </c>
      <c r="B15" s="168">
        <v>559532</v>
      </c>
      <c r="C15" s="268"/>
      <c r="D15" s="268"/>
      <c r="E15" s="268">
        <f t="shared" si="0"/>
        <v>559532</v>
      </c>
      <c r="F15" s="168">
        <f>'3.kiadás '!F129</f>
        <v>6096000</v>
      </c>
      <c r="G15" s="268"/>
      <c r="H15" s="165"/>
      <c r="I15" s="268">
        <f t="shared" si="1"/>
        <v>6096000</v>
      </c>
    </row>
    <row r="16" spans="1:9">
      <c r="A16" s="166" t="s">
        <v>113</v>
      </c>
      <c r="B16" s="268"/>
      <c r="C16" s="268"/>
      <c r="D16" s="268"/>
      <c r="E16" s="268">
        <f t="shared" si="0"/>
        <v>0</v>
      </c>
      <c r="F16" s="268">
        <f>'3.kiadás '!F142</f>
        <v>11775176.800000001</v>
      </c>
      <c r="G16" s="268"/>
      <c r="H16" s="165"/>
      <c r="I16" s="268">
        <f t="shared" si="1"/>
        <v>11775176.800000001</v>
      </c>
    </row>
    <row r="17" spans="1:9">
      <c r="A17" s="164" t="s">
        <v>116</v>
      </c>
      <c r="B17" s="268"/>
      <c r="C17" s="268"/>
      <c r="D17" s="268"/>
      <c r="E17" s="268">
        <f t="shared" si="0"/>
        <v>0</v>
      </c>
      <c r="F17" s="268">
        <f>'3.kiadás '!F160</f>
        <v>2736850</v>
      </c>
      <c r="G17" s="268"/>
      <c r="H17" s="165"/>
      <c r="I17" s="268">
        <f t="shared" si="1"/>
        <v>2736850</v>
      </c>
    </row>
    <row r="18" spans="1:9">
      <c r="A18" s="164" t="s">
        <v>119</v>
      </c>
      <c r="B18" s="268"/>
      <c r="C18" s="268"/>
      <c r="D18" s="268"/>
      <c r="E18" s="268">
        <f t="shared" si="0"/>
        <v>0</v>
      </c>
      <c r="F18" s="268">
        <v>8416271</v>
      </c>
      <c r="G18" s="268">
        <v>600000</v>
      </c>
      <c r="H18" s="165"/>
      <c r="I18" s="268">
        <f t="shared" si="1"/>
        <v>9016271</v>
      </c>
    </row>
    <row r="19" spans="1:9">
      <c r="A19" s="164" t="s">
        <v>120</v>
      </c>
      <c r="B19" s="268">
        <v>7200000</v>
      </c>
      <c r="C19" s="268"/>
      <c r="D19" s="268"/>
      <c r="E19" s="268">
        <f t="shared" si="0"/>
        <v>7200000</v>
      </c>
      <c r="F19" s="268">
        <f>'3.kiadás '!F197</f>
        <v>483636.32</v>
      </c>
      <c r="G19" s="268"/>
      <c r="H19" s="165"/>
      <c r="I19" s="268">
        <f t="shared" si="1"/>
        <v>483636.32</v>
      </c>
    </row>
    <row r="20" spans="1:9">
      <c r="A20" s="164" t="s">
        <v>121</v>
      </c>
      <c r="B20" s="268"/>
      <c r="C20" s="268"/>
      <c r="D20" s="268"/>
      <c r="E20" s="268">
        <f t="shared" si="0"/>
        <v>0</v>
      </c>
      <c r="F20" s="268">
        <f>'3.kiadás '!F209</f>
        <v>0</v>
      </c>
      <c r="G20" s="268"/>
      <c r="H20" s="165"/>
      <c r="I20" s="268">
        <f t="shared" si="1"/>
        <v>0</v>
      </c>
    </row>
    <row r="21" spans="1:9">
      <c r="A21" s="164" t="s">
        <v>123</v>
      </c>
      <c r="B21" s="268">
        <v>6952800</v>
      </c>
      <c r="C21" s="268"/>
      <c r="D21" s="268"/>
      <c r="E21" s="268">
        <f t="shared" si="0"/>
        <v>6952800</v>
      </c>
      <c r="F21" s="268">
        <f>'3.kiadás '!F213</f>
        <v>8046181.25</v>
      </c>
      <c r="G21" s="268"/>
      <c r="H21" s="165"/>
      <c r="I21" s="268">
        <f t="shared" si="1"/>
        <v>8046181.25</v>
      </c>
    </row>
    <row r="22" spans="1:9">
      <c r="A22" s="164" t="s">
        <v>448</v>
      </c>
      <c r="B22" s="268"/>
      <c r="C22" s="268"/>
      <c r="D22" s="268"/>
      <c r="E22" s="268"/>
      <c r="F22" s="268">
        <f>'3.kiadás '!F245</f>
        <v>0</v>
      </c>
      <c r="G22" s="268"/>
      <c r="H22" s="165"/>
      <c r="I22" s="268">
        <f t="shared" si="1"/>
        <v>0</v>
      </c>
    </row>
    <row r="23" spans="1:9">
      <c r="A23" s="164" t="s">
        <v>125</v>
      </c>
      <c r="B23" s="268"/>
      <c r="C23" s="268"/>
      <c r="D23" s="268"/>
      <c r="E23" s="268">
        <f t="shared" si="0"/>
        <v>0</v>
      </c>
      <c r="F23" s="268">
        <f>'3.kiadás '!F255</f>
        <v>2250004.39</v>
      </c>
      <c r="G23" s="268"/>
      <c r="H23" s="165"/>
      <c r="I23" s="268">
        <f t="shared" si="1"/>
        <v>2250004.39</v>
      </c>
    </row>
    <row r="24" spans="1:9">
      <c r="A24" s="164" t="s">
        <v>126</v>
      </c>
      <c r="B24" s="268"/>
      <c r="C24" s="268"/>
      <c r="D24" s="268"/>
      <c r="E24" s="268">
        <f t="shared" si="0"/>
        <v>0</v>
      </c>
      <c r="F24" s="268">
        <f>'3.kiadás '!F262</f>
        <v>327815.84999999998</v>
      </c>
      <c r="G24" s="268"/>
      <c r="H24" s="165"/>
      <c r="I24" s="268">
        <f t="shared" si="1"/>
        <v>327815.84999999998</v>
      </c>
    </row>
    <row r="25" spans="1:9">
      <c r="A25" s="164" t="s">
        <v>301</v>
      </c>
      <c r="B25" s="168">
        <v>2709666</v>
      </c>
      <c r="C25" s="268"/>
      <c r="D25" s="268"/>
      <c r="E25" s="268">
        <f t="shared" si="0"/>
        <v>2709666</v>
      </c>
      <c r="F25" s="168">
        <f>'3.kiadás '!F271</f>
        <v>47000114.799999997</v>
      </c>
      <c r="G25" s="268"/>
      <c r="H25" s="165"/>
      <c r="I25" s="268">
        <f t="shared" si="1"/>
        <v>47000114.799999997</v>
      </c>
    </row>
    <row r="26" spans="1:9">
      <c r="A26" s="164" t="s">
        <v>129</v>
      </c>
      <c r="B26" s="268">
        <v>23475773</v>
      </c>
      <c r="C26" s="203"/>
      <c r="D26" s="268"/>
      <c r="E26" s="268">
        <f t="shared" si="0"/>
        <v>23475773</v>
      </c>
      <c r="F26" s="268">
        <f>'3.kiadás '!J299</f>
        <v>0</v>
      </c>
      <c r="G26" s="203"/>
      <c r="H26" s="165"/>
      <c r="I26" s="268">
        <f t="shared" si="1"/>
        <v>0</v>
      </c>
    </row>
    <row r="27" spans="1:9">
      <c r="A27" s="164" t="s">
        <v>471</v>
      </c>
      <c r="B27" s="268"/>
      <c r="C27" s="314"/>
      <c r="D27" s="268"/>
      <c r="E27" s="268"/>
      <c r="F27" s="268">
        <f>'3.kiadás '!F305</f>
        <v>1295400</v>
      </c>
      <c r="G27" s="203"/>
      <c r="H27" s="165"/>
      <c r="I27" s="268">
        <f t="shared" si="1"/>
        <v>1295400</v>
      </c>
    </row>
    <row r="28" spans="1:9">
      <c r="A28" s="164" t="s">
        <v>131</v>
      </c>
      <c r="B28" s="270">
        <v>4250000</v>
      </c>
      <c r="C28" s="270"/>
      <c r="D28" s="270"/>
      <c r="E28" s="268">
        <f t="shared" si="0"/>
        <v>4250000</v>
      </c>
      <c r="F28" s="270">
        <f>'3.kiadás '!F321</f>
        <v>5024260.1100000003</v>
      </c>
      <c r="G28" s="270"/>
      <c r="H28" s="169"/>
      <c r="I28" s="268">
        <f t="shared" si="1"/>
        <v>5024260.1100000003</v>
      </c>
    </row>
    <row r="29" spans="1:9">
      <c r="A29" s="164" t="s">
        <v>132</v>
      </c>
      <c r="B29" s="270">
        <v>22119432</v>
      </c>
      <c r="C29" s="270"/>
      <c r="D29" s="270"/>
      <c r="E29" s="268">
        <f>SUM(B29:D29)</f>
        <v>22119432</v>
      </c>
      <c r="F29" s="270">
        <f>'3.kiadás '!F344</f>
        <v>1205000</v>
      </c>
      <c r="G29" s="270"/>
      <c r="H29" s="169"/>
      <c r="I29" s="268">
        <f t="shared" si="1"/>
        <v>1205000</v>
      </c>
    </row>
    <row r="30" spans="1:9">
      <c r="A30" s="166" t="s">
        <v>302</v>
      </c>
      <c r="B30" s="270"/>
      <c r="C30" s="203"/>
      <c r="D30" s="270"/>
      <c r="E30" s="268">
        <f t="shared" si="0"/>
        <v>0</v>
      </c>
      <c r="F30" s="169"/>
      <c r="G30" s="167"/>
      <c r="H30" s="169"/>
      <c r="I30" s="268">
        <f t="shared" si="1"/>
        <v>0</v>
      </c>
    </row>
    <row r="31" spans="1:9">
      <c r="A31" s="171" t="s">
        <v>303</v>
      </c>
      <c r="B31" s="172">
        <f>SUM(B7:B30)</f>
        <v>554092225</v>
      </c>
      <c r="C31" s="172">
        <f t="shared" ref="C31:H31" si="2">SUM(C7:C30)</f>
        <v>0</v>
      </c>
      <c r="D31" s="172">
        <f t="shared" si="2"/>
        <v>0</v>
      </c>
      <c r="E31" s="172">
        <f t="shared" si="2"/>
        <v>554092225</v>
      </c>
      <c r="F31" s="172">
        <f t="shared" si="2"/>
        <v>549492225.79999995</v>
      </c>
      <c r="G31" s="172">
        <f t="shared" si="2"/>
        <v>4600000</v>
      </c>
      <c r="H31" s="172">
        <f t="shared" si="2"/>
        <v>0</v>
      </c>
      <c r="I31" s="268">
        <f t="shared" si="1"/>
        <v>554092225.79999995</v>
      </c>
    </row>
    <row r="32" spans="1:9" ht="15.6">
      <c r="B32" s="173"/>
      <c r="C32" s="173"/>
      <c r="D32" s="174"/>
      <c r="E32" s="173"/>
      <c r="H32" s="175"/>
    </row>
    <row r="33" spans="2:5" ht="15.6">
      <c r="B33" s="176"/>
      <c r="C33" s="176"/>
      <c r="D33" s="176"/>
      <c r="E33" s="176"/>
    </row>
    <row r="34" spans="2:5" ht="15.6">
      <c r="B34" s="177"/>
    </row>
    <row r="35" spans="2:5">
      <c r="B35" s="178"/>
    </row>
    <row r="37" spans="2:5">
      <c r="B37" s="178"/>
    </row>
  </sheetData>
  <mergeCells count="6">
    <mergeCell ref="A1:E1"/>
    <mergeCell ref="A2:I2"/>
    <mergeCell ref="A3:I3"/>
    <mergeCell ref="A4:I4"/>
    <mergeCell ref="B5:E5"/>
    <mergeCell ref="F5:I5"/>
  </mergeCells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A1:F27"/>
  <sheetViews>
    <sheetView workbookViewId="0">
      <selection sqref="A1:B1"/>
    </sheetView>
  </sheetViews>
  <sheetFormatPr defaultColWidth="10.33203125" defaultRowHeight="15.6"/>
  <cols>
    <col min="1" max="1" width="41" style="187" customWidth="1"/>
    <col min="2" max="2" width="33.5546875" style="187" customWidth="1"/>
    <col min="3" max="256" width="10.33203125" style="187"/>
    <col min="257" max="257" width="41" style="187" customWidth="1"/>
    <col min="258" max="258" width="33.5546875" style="187" customWidth="1"/>
    <col min="259" max="512" width="10.33203125" style="187"/>
    <col min="513" max="513" width="41" style="187" customWidth="1"/>
    <col min="514" max="514" width="33.5546875" style="187" customWidth="1"/>
    <col min="515" max="768" width="10.33203125" style="187"/>
    <col min="769" max="769" width="41" style="187" customWidth="1"/>
    <col min="770" max="770" width="33.5546875" style="187" customWidth="1"/>
    <col min="771" max="1024" width="10.33203125" style="187"/>
    <col min="1025" max="1025" width="41" style="187" customWidth="1"/>
    <col min="1026" max="1026" width="33.5546875" style="187" customWidth="1"/>
    <col min="1027" max="1280" width="10.33203125" style="187"/>
    <col min="1281" max="1281" width="41" style="187" customWidth="1"/>
    <col min="1282" max="1282" width="33.5546875" style="187" customWidth="1"/>
    <col min="1283" max="1536" width="10.33203125" style="187"/>
    <col min="1537" max="1537" width="41" style="187" customWidth="1"/>
    <col min="1538" max="1538" width="33.5546875" style="187" customWidth="1"/>
    <col min="1539" max="1792" width="10.33203125" style="187"/>
    <col min="1793" max="1793" width="41" style="187" customWidth="1"/>
    <col min="1794" max="1794" width="33.5546875" style="187" customWidth="1"/>
    <col min="1795" max="2048" width="10.33203125" style="187"/>
    <col min="2049" max="2049" width="41" style="187" customWidth="1"/>
    <col min="2050" max="2050" width="33.5546875" style="187" customWidth="1"/>
    <col min="2051" max="2304" width="10.33203125" style="187"/>
    <col min="2305" max="2305" width="41" style="187" customWidth="1"/>
    <col min="2306" max="2306" width="33.5546875" style="187" customWidth="1"/>
    <col min="2307" max="2560" width="10.33203125" style="187"/>
    <col min="2561" max="2561" width="41" style="187" customWidth="1"/>
    <col min="2562" max="2562" width="33.5546875" style="187" customWidth="1"/>
    <col min="2563" max="2816" width="10.33203125" style="187"/>
    <col min="2817" max="2817" width="41" style="187" customWidth="1"/>
    <col min="2818" max="2818" width="33.5546875" style="187" customWidth="1"/>
    <col min="2819" max="3072" width="10.33203125" style="187"/>
    <col min="3073" max="3073" width="41" style="187" customWidth="1"/>
    <col min="3074" max="3074" width="33.5546875" style="187" customWidth="1"/>
    <col min="3075" max="3328" width="10.33203125" style="187"/>
    <col min="3329" max="3329" width="41" style="187" customWidth="1"/>
    <col min="3330" max="3330" width="33.5546875" style="187" customWidth="1"/>
    <col min="3331" max="3584" width="10.33203125" style="187"/>
    <col min="3585" max="3585" width="41" style="187" customWidth="1"/>
    <col min="3586" max="3586" width="33.5546875" style="187" customWidth="1"/>
    <col min="3587" max="3840" width="10.33203125" style="187"/>
    <col min="3841" max="3841" width="41" style="187" customWidth="1"/>
    <col min="3842" max="3842" width="33.5546875" style="187" customWidth="1"/>
    <col min="3843" max="4096" width="10.33203125" style="187"/>
    <col min="4097" max="4097" width="41" style="187" customWidth="1"/>
    <col min="4098" max="4098" width="33.5546875" style="187" customWidth="1"/>
    <col min="4099" max="4352" width="10.33203125" style="187"/>
    <col min="4353" max="4353" width="41" style="187" customWidth="1"/>
    <col min="4354" max="4354" width="33.5546875" style="187" customWidth="1"/>
    <col min="4355" max="4608" width="10.33203125" style="187"/>
    <col min="4609" max="4609" width="41" style="187" customWidth="1"/>
    <col min="4610" max="4610" width="33.5546875" style="187" customWidth="1"/>
    <col min="4611" max="4864" width="10.33203125" style="187"/>
    <col min="4865" max="4865" width="41" style="187" customWidth="1"/>
    <col min="4866" max="4866" width="33.5546875" style="187" customWidth="1"/>
    <col min="4867" max="5120" width="10.33203125" style="187"/>
    <col min="5121" max="5121" width="41" style="187" customWidth="1"/>
    <col min="5122" max="5122" width="33.5546875" style="187" customWidth="1"/>
    <col min="5123" max="5376" width="10.33203125" style="187"/>
    <col min="5377" max="5377" width="41" style="187" customWidth="1"/>
    <col min="5378" max="5378" width="33.5546875" style="187" customWidth="1"/>
    <col min="5379" max="5632" width="10.33203125" style="187"/>
    <col min="5633" max="5633" width="41" style="187" customWidth="1"/>
    <col min="5634" max="5634" width="33.5546875" style="187" customWidth="1"/>
    <col min="5635" max="5888" width="10.33203125" style="187"/>
    <col min="5889" max="5889" width="41" style="187" customWidth="1"/>
    <col min="5890" max="5890" width="33.5546875" style="187" customWidth="1"/>
    <col min="5891" max="6144" width="10.33203125" style="187"/>
    <col min="6145" max="6145" width="41" style="187" customWidth="1"/>
    <col min="6146" max="6146" width="33.5546875" style="187" customWidth="1"/>
    <col min="6147" max="6400" width="10.33203125" style="187"/>
    <col min="6401" max="6401" width="41" style="187" customWidth="1"/>
    <col min="6402" max="6402" width="33.5546875" style="187" customWidth="1"/>
    <col min="6403" max="6656" width="10.33203125" style="187"/>
    <col min="6657" max="6657" width="41" style="187" customWidth="1"/>
    <col min="6658" max="6658" width="33.5546875" style="187" customWidth="1"/>
    <col min="6659" max="6912" width="10.33203125" style="187"/>
    <col min="6913" max="6913" width="41" style="187" customWidth="1"/>
    <col min="6914" max="6914" width="33.5546875" style="187" customWidth="1"/>
    <col min="6915" max="7168" width="10.33203125" style="187"/>
    <col min="7169" max="7169" width="41" style="187" customWidth="1"/>
    <col min="7170" max="7170" width="33.5546875" style="187" customWidth="1"/>
    <col min="7171" max="7424" width="10.33203125" style="187"/>
    <col min="7425" max="7425" width="41" style="187" customWidth="1"/>
    <col min="7426" max="7426" width="33.5546875" style="187" customWidth="1"/>
    <col min="7427" max="7680" width="10.33203125" style="187"/>
    <col min="7681" max="7681" width="41" style="187" customWidth="1"/>
    <col min="7682" max="7682" width="33.5546875" style="187" customWidth="1"/>
    <col min="7683" max="7936" width="10.33203125" style="187"/>
    <col min="7937" max="7937" width="41" style="187" customWidth="1"/>
    <col min="7938" max="7938" width="33.5546875" style="187" customWidth="1"/>
    <col min="7939" max="8192" width="10.33203125" style="187"/>
    <col min="8193" max="8193" width="41" style="187" customWidth="1"/>
    <col min="8194" max="8194" width="33.5546875" style="187" customWidth="1"/>
    <col min="8195" max="8448" width="10.33203125" style="187"/>
    <col min="8449" max="8449" width="41" style="187" customWidth="1"/>
    <col min="8450" max="8450" width="33.5546875" style="187" customWidth="1"/>
    <col min="8451" max="8704" width="10.33203125" style="187"/>
    <col min="8705" max="8705" width="41" style="187" customWidth="1"/>
    <col min="8706" max="8706" width="33.5546875" style="187" customWidth="1"/>
    <col min="8707" max="8960" width="10.33203125" style="187"/>
    <col min="8961" max="8961" width="41" style="187" customWidth="1"/>
    <col min="8962" max="8962" width="33.5546875" style="187" customWidth="1"/>
    <col min="8963" max="9216" width="10.33203125" style="187"/>
    <col min="9217" max="9217" width="41" style="187" customWidth="1"/>
    <col min="9218" max="9218" width="33.5546875" style="187" customWidth="1"/>
    <col min="9219" max="9472" width="10.33203125" style="187"/>
    <col min="9473" max="9473" width="41" style="187" customWidth="1"/>
    <col min="9474" max="9474" width="33.5546875" style="187" customWidth="1"/>
    <col min="9475" max="9728" width="10.33203125" style="187"/>
    <col min="9729" max="9729" width="41" style="187" customWidth="1"/>
    <col min="9730" max="9730" width="33.5546875" style="187" customWidth="1"/>
    <col min="9731" max="9984" width="10.33203125" style="187"/>
    <col min="9985" max="9985" width="41" style="187" customWidth="1"/>
    <col min="9986" max="9986" width="33.5546875" style="187" customWidth="1"/>
    <col min="9987" max="10240" width="10.33203125" style="187"/>
    <col min="10241" max="10241" width="41" style="187" customWidth="1"/>
    <col min="10242" max="10242" width="33.5546875" style="187" customWidth="1"/>
    <col min="10243" max="10496" width="10.33203125" style="187"/>
    <col min="10497" max="10497" width="41" style="187" customWidth="1"/>
    <col min="10498" max="10498" width="33.5546875" style="187" customWidth="1"/>
    <col min="10499" max="10752" width="10.33203125" style="187"/>
    <col min="10753" max="10753" width="41" style="187" customWidth="1"/>
    <col min="10754" max="10754" width="33.5546875" style="187" customWidth="1"/>
    <col min="10755" max="11008" width="10.33203125" style="187"/>
    <col min="11009" max="11009" width="41" style="187" customWidth="1"/>
    <col min="11010" max="11010" width="33.5546875" style="187" customWidth="1"/>
    <col min="11011" max="11264" width="10.33203125" style="187"/>
    <col min="11265" max="11265" width="41" style="187" customWidth="1"/>
    <col min="11266" max="11266" width="33.5546875" style="187" customWidth="1"/>
    <col min="11267" max="11520" width="10.33203125" style="187"/>
    <col min="11521" max="11521" width="41" style="187" customWidth="1"/>
    <col min="11522" max="11522" width="33.5546875" style="187" customWidth="1"/>
    <col min="11523" max="11776" width="10.33203125" style="187"/>
    <col min="11777" max="11777" width="41" style="187" customWidth="1"/>
    <col min="11778" max="11778" width="33.5546875" style="187" customWidth="1"/>
    <col min="11779" max="12032" width="10.33203125" style="187"/>
    <col min="12033" max="12033" width="41" style="187" customWidth="1"/>
    <col min="12034" max="12034" width="33.5546875" style="187" customWidth="1"/>
    <col min="12035" max="12288" width="10.33203125" style="187"/>
    <col min="12289" max="12289" width="41" style="187" customWidth="1"/>
    <col min="12290" max="12290" width="33.5546875" style="187" customWidth="1"/>
    <col min="12291" max="12544" width="10.33203125" style="187"/>
    <col min="12545" max="12545" width="41" style="187" customWidth="1"/>
    <col min="12546" max="12546" width="33.5546875" style="187" customWidth="1"/>
    <col min="12547" max="12800" width="10.33203125" style="187"/>
    <col min="12801" max="12801" width="41" style="187" customWidth="1"/>
    <col min="12802" max="12802" width="33.5546875" style="187" customWidth="1"/>
    <col min="12803" max="13056" width="10.33203125" style="187"/>
    <col min="13057" max="13057" width="41" style="187" customWidth="1"/>
    <col min="13058" max="13058" width="33.5546875" style="187" customWidth="1"/>
    <col min="13059" max="13312" width="10.33203125" style="187"/>
    <col min="13313" max="13313" width="41" style="187" customWidth="1"/>
    <col min="13314" max="13314" width="33.5546875" style="187" customWidth="1"/>
    <col min="13315" max="13568" width="10.33203125" style="187"/>
    <col min="13569" max="13569" width="41" style="187" customWidth="1"/>
    <col min="13570" max="13570" width="33.5546875" style="187" customWidth="1"/>
    <col min="13571" max="13824" width="10.33203125" style="187"/>
    <col min="13825" max="13825" width="41" style="187" customWidth="1"/>
    <col min="13826" max="13826" width="33.5546875" style="187" customWidth="1"/>
    <col min="13827" max="14080" width="10.33203125" style="187"/>
    <col min="14081" max="14081" width="41" style="187" customWidth="1"/>
    <col min="14082" max="14082" width="33.5546875" style="187" customWidth="1"/>
    <col min="14083" max="14336" width="10.33203125" style="187"/>
    <col min="14337" max="14337" width="41" style="187" customWidth="1"/>
    <col min="14338" max="14338" width="33.5546875" style="187" customWidth="1"/>
    <col min="14339" max="14592" width="10.33203125" style="187"/>
    <col min="14593" max="14593" width="41" style="187" customWidth="1"/>
    <col min="14594" max="14594" width="33.5546875" style="187" customWidth="1"/>
    <col min="14595" max="14848" width="10.33203125" style="187"/>
    <col min="14849" max="14849" width="41" style="187" customWidth="1"/>
    <col min="14850" max="14850" width="33.5546875" style="187" customWidth="1"/>
    <col min="14851" max="15104" width="10.33203125" style="187"/>
    <col min="15105" max="15105" width="41" style="187" customWidth="1"/>
    <col min="15106" max="15106" width="33.5546875" style="187" customWidth="1"/>
    <col min="15107" max="15360" width="10.33203125" style="187"/>
    <col min="15361" max="15361" width="41" style="187" customWidth="1"/>
    <col min="15362" max="15362" width="33.5546875" style="187" customWidth="1"/>
    <col min="15363" max="15616" width="10.33203125" style="187"/>
    <col min="15617" max="15617" width="41" style="187" customWidth="1"/>
    <col min="15618" max="15618" width="33.5546875" style="187" customWidth="1"/>
    <col min="15619" max="15872" width="10.33203125" style="187"/>
    <col min="15873" max="15873" width="41" style="187" customWidth="1"/>
    <col min="15874" max="15874" width="33.5546875" style="187" customWidth="1"/>
    <col min="15875" max="16128" width="10.33203125" style="187"/>
    <col min="16129" max="16129" width="41" style="187" customWidth="1"/>
    <col min="16130" max="16130" width="33.5546875" style="187" customWidth="1"/>
    <col min="16131" max="16384" width="10.33203125" style="187"/>
  </cols>
  <sheetData>
    <row r="1" spans="1:6" s="180" customFormat="1" ht="19.5" customHeight="1">
      <c r="A1" s="350" t="s">
        <v>511</v>
      </c>
      <c r="B1" s="351"/>
      <c r="C1" s="179"/>
      <c r="D1" s="179"/>
      <c r="E1" s="179"/>
      <c r="F1" s="179"/>
    </row>
    <row r="2" spans="1:6" s="180" customFormat="1" ht="20.25" customHeight="1">
      <c r="A2" s="352" t="s">
        <v>304</v>
      </c>
      <c r="B2" s="352"/>
    </row>
    <row r="3" spans="1:6" s="180" customFormat="1" ht="15.75" customHeight="1">
      <c r="A3" s="353" t="s">
        <v>482</v>
      </c>
      <c r="B3" s="353"/>
    </row>
    <row r="4" spans="1:6" s="180" customFormat="1">
      <c r="A4" s="181" t="s">
        <v>265</v>
      </c>
      <c r="B4" s="182" t="s">
        <v>305</v>
      </c>
    </row>
    <row r="5" spans="1:6" s="180" customFormat="1">
      <c r="A5" s="181" t="s">
        <v>486</v>
      </c>
      <c r="B5" s="182"/>
    </row>
    <row r="6" spans="1:6" s="180" customFormat="1">
      <c r="A6" s="2" t="s">
        <v>483</v>
      </c>
      <c r="B6" s="183">
        <v>7874016</v>
      </c>
    </row>
    <row r="7" spans="1:6" s="180" customFormat="1">
      <c r="A7" s="2" t="s">
        <v>484</v>
      </c>
      <c r="B7" s="183">
        <v>44094488</v>
      </c>
    </row>
    <row r="8" spans="1:6" s="180" customFormat="1">
      <c r="A8" s="2" t="s">
        <v>485</v>
      </c>
      <c r="B8" s="183">
        <v>21889764</v>
      </c>
    </row>
    <row r="9" spans="1:6" s="180" customFormat="1" ht="31.2">
      <c r="A9" s="103" t="s">
        <v>490</v>
      </c>
      <c r="B9" s="183">
        <f>(B6+B7+B8)*0.27</f>
        <v>19941732.360000003</v>
      </c>
      <c r="C9" s="184"/>
    </row>
    <row r="10" spans="1:6" s="180" customFormat="1">
      <c r="A10" s="103" t="s">
        <v>488</v>
      </c>
      <c r="B10" s="183">
        <v>17322835</v>
      </c>
      <c r="C10" s="184"/>
    </row>
    <row r="11" spans="1:6" s="180" customFormat="1">
      <c r="A11" s="103" t="s">
        <v>489</v>
      </c>
      <c r="B11" s="183">
        <v>9448819</v>
      </c>
      <c r="C11" s="184"/>
    </row>
    <row r="12" spans="1:6" s="180" customFormat="1" ht="31.2">
      <c r="A12" s="311" t="s">
        <v>491</v>
      </c>
      <c r="B12" s="183">
        <v>7228347</v>
      </c>
      <c r="C12" s="184"/>
    </row>
    <row r="13" spans="1:6" s="180" customFormat="1" ht="39" customHeight="1">
      <c r="A13" s="185" t="s">
        <v>306</v>
      </c>
      <c r="B13" s="186">
        <f>SUM(B6:B12)</f>
        <v>127800001.36</v>
      </c>
    </row>
    <row r="14" spans="1:6" s="180" customFormat="1" ht="24" customHeight="1">
      <c r="A14" s="181" t="s">
        <v>487</v>
      </c>
      <c r="B14" s="310"/>
    </row>
    <row r="15" spans="1:6">
      <c r="A15" s="232" t="s">
        <v>493</v>
      </c>
      <c r="B15" s="188">
        <f>'3.kiadás '!E52</f>
        <v>56618110</v>
      </c>
    </row>
    <row r="16" spans="1:6">
      <c r="A16" s="232" t="s">
        <v>494</v>
      </c>
      <c r="B16" s="14">
        <f>'3.kiadás '!E53</f>
        <v>7795276</v>
      </c>
    </row>
    <row r="17" spans="1:2" ht="31.2">
      <c r="A17" s="103" t="s">
        <v>492</v>
      </c>
      <c r="B17" s="309">
        <f>'3.kiadás '!E54</f>
        <v>16986614.220000003</v>
      </c>
    </row>
    <row r="18" spans="1:2">
      <c r="A18" s="232" t="s">
        <v>495</v>
      </c>
      <c r="B18" s="14">
        <f>'3.kiadás '!E125</f>
        <v>8700000</v>
      </c>
    </row>
    <row r="19" spans="1:2">
      <c r="A19" s="232" t="s">
        <v>496</v>
      </c>
      <c r="B19" s="14">
        <f>'3.kiadás '!E126</f>
        <v>4000000</v>
      </c>
    </row>
    <row r="20" spans="1:2" ht="31.2">
      <c r="A20" s="103" t="s">
        <v>497</v>
      </c>
      <c r="B20" s="309">
        <f>'3.kiadás '!E127</f>
        <v>3429000</v>
      </c>
    </row>
    <row r="21" spans="1:2">
      <c r="A21" s="103" t="s">
        <v>498</v>
      </c>
      <c r="B21" s="309">
        <f>'3.kiadás '!E295</f>
        <v>27559055</v>
      </c>
    </row>
    <row r="22" spans="1:2">
      <c r="A22" s="103" t="s">
        <v>499</v>
      </c>
      <c r="B22" s="309">
        <f>'3.kiadás '!E296</f>
        <v>450800</v>
      </c>
    </row>
    <row r="23" spans="1:2">
      <c r="A23" s="103" t="s">
        <v>500</v>
      </c>
      <c r="B23" s="309">
        <f>'3.kiadás '!E297</f>
        <v>393700</v>
      </c>
    </row>
    <row r="24" spans="1:2" ht="31.2">
      <c r="A24" s="103" t="s">
        <v>501</v>
      </c>
      <c r="B24" s="309">
        <f>'3.kiadás '!E298</f>
        <v>7668959.8500000006</v>
      </c>
    </row>
    <row r="25" spans="1:2" ht="37.5" customHeight="1">
      <c r="A25" s="185" t="s">
        <v>307</v>
      </c>
      <c r="B25" s="189">
        <f>SUM(B15:B24)</f>
        <v>133601515.06999999</v>
      </c>
    </row>
    <row r="26" spans="1:2">
      <c r="A26" s="190"/>
      <c r="B26" s="190"/>
    </row>
    <row r="27" spans="1:2">
      <c r="A27" s="191" t="s">
        <v>308</v>
      </c>
      <c r="B27" s="192">
        <f>SUM(B25,B13)</f>
        <v>261401516.43000001</v>
      </c>
    </row>
  </sheetData>
  <mergeCells count="3">
    <mergeCell ref="A1:B1"/>
    <mergeCell ref="A2:B2"/>
    <mergeCell ref="A3:B3"/>
  </mergeCells>
  <printOptions headings="1"/>
  <pageMargins left="0.75" right="0.75" top="1" bottom="1" header="0.5" footer="0.5"/>
  <pageSetup paperSize="9" orientation="portrait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A1:K22"/>
  <sheetViews>
    <sheetView workbookViewId="0">
      <selection activeCell="B14" sqref="B14"/>
    </sheetView>
  </sheetViews>
  <sheetFormatPr defaultColWidth="9.109375" defaultRowHeight="13.2"/>
  <cols>
    <col min="1" max="1" width="12.6640625" style="167" customWidth="1"/>
    <col min="2" max="2" width="18.5546875" style="167" customWidth="1"/>
    <col min="3" max="3" width="14.109375" style="167" customWidth="1"/>
    <col min="4" max="4" width="12.5546875" style="167" customWidth="1"/>
    <col min="5" max="5" width="12.44140625" style="167" customWidth="1"/>
    <col min="6" max="6" width="13.6640625" style="167" customWidth="1"/>
    <col min="7" max="8" width="11.109375" style="167" bestFit="1" customWidth="1"/>
    <col min="9" max="11" width="9.109375" style="167"/>
    <col min="12" max="12" width="11.109375" style="167" bestFit="1" customWidth="1"/>
    <col min="13" max="13" width="10" style="167" bestFit="1" customWidth="1"/>
    <col min="14" max="256" width="9.109375" style="167"/>
    <col min="257" max="257" width="12.6640625" style="167" customWidth="1"/>
    <col min="258" max="258" width="18.5546875" style="167" customWidth="1"/>
    <col min="259" max="259" width="14.109375" style="167" customWidth="1"/>
    <col min="260" max="260" width="12.5546875" style="167" customWidth="1"/>
    <col min="261" max="261" width="12.44140625" style="167" customWidth="1"/>
    <col min="262" max="262" width="13.6640625" style="167" customWidth="1"/>
    <col min="263" max="264" width="11.109375" style="167" bestFit="1" customWidth="1"/>
    <col min="265" max="267" width="9.109375" style="167"/>
    <col min="268" max="268" width="11.109375" style="167" bestFit="1" customWidth="1"/>
    <col min="269" max="269" width="10" style="167" bestFit="1" customWidth="1"/>
    <col min="270" max="512" width="9.109375" style="167"/>
    <col min="513" max="513" width="12.6640625" style="167" customWidth="1"/>
    <col min="514" max="514" width="18.5546875" style="167" customWidth="1"/>
    <col min="515" max="515" width="14.109375" style="167" customWidth="1"/>
    <col min="516" max="516" width="12.5546875" style="167" customWidth="1"/>
    <col min="517" max="517" width="12.44140625" style="167" customWidth="1"/>
    <col min="518" max="518" width="13.6640625" style="167" customWidth="1"/>
    <col min="519" max="520" width="11.109375" style="167" bestFit="1" customWidth="1"/>
    <col min="521" max="523" width="9.109375" style="167"/>
    <col min="524" max="524" width="11.109375" style="167" bestFit="1" customWidth="1"/>
    <col min="525" max="525" width="10" style="167" bestFit="1" customWidth="1"/>
    <col min="526" max="768" width="9.109375" style="167"/>
    <col min="769" max="769" width="12.6640625" style="167" customWidth="1"/>
    <col min="770" max="770" width="18.5546875" style="167" customWidth="1"/>
    <col min="771" max="771" width="14.109375" style="167" customWidth="1"/>
    <col min="772" max="772" width="12.5546875" style="167" customWidth="1"/>
    <col min="773" max="773" width="12.44140625" style="167" customWidth="1"/>
    <col min="774" max="774" width="13.6640625" style="167" customWidth="1"/>
    <col min="775" max="776" width="11.109375" style="167" bestFit="1" customWidth="1"/>
    <col min="777" max="779" width="9.109375" style="167"/>
    <col min="780" max="780" width="11.109375" style="167" bestFit="1" customWidth="1"/>
    <col min="781" max="781" width="10" style="167" bestFit="1" customWidth="1"/>
    <col min="782" max="1024" width="9.109375" style="167"/>
    <col min="1025" max="1025" width="12.6640625" style="167" customWidth="1"/>
    <col min="1026" max="1026" width="18.5546875" style="167" customWidth="1"/>
    <col min="1027" max="1027" width="14.109375" style="167" customWidth="1"/>
    <col min="1028" max="1028" width="12.5546875" style="167" customWidth="1"/>
    <col min="1029" max="1029" width="12.44140625" style="167" customWidth="1"/>
    <col min="1030" max="1030" width="13.6640625" style="167" customWidth="1"/>
    <col min="1031" max="1032" width="11.109375" style="167" bestFit="1" customWidth="1"/>
    <col min="1033" max="1035" width="9.109375" style="167"/>
    <col min="1036" max="1036" width="11.109375" style="167" bestFit="1" customWidth="1"/>
    <col min="1037" max="1037" width="10" style="167" bestFit="1" customWidth="1"/>
    <col min="1038" max="1280" width="9.109375" style="167"/>
    <col min="1281" max="1281" width="12.6640625" style="167" customWidth="1"/>
    <col min="1282" max="1282" width="18.5546875" style="167" customWidth="1"/>
    <col min="1283" max="1283" width="14.109375" style="167" customWidth="1"/>
    <col min="1284" max="1284" width="12.5546875" style="167" customWidth="1"/>
    <col min="1285" max="1285" width="12.44140625" style="167" customWidth="1"/>
    <col min="1286" max="1286" width="13.6640625" style="167" customWidth="1"/>
    <col min="1287" max="1288" width="11.109375" style="167" bestFit="1" customWidth="1"/>
    <col min="1289" max="1291" width="9.109375" style="167"/>
    <col min="1292" max="1292" width="11.109375" style="167" bestFit="1" customWidth="1"/>
    <col min="1293" max="1293" width="10" style="167" bestFit="1" customWidth="1"/>
    <col min="1294" max="1536" width="9.109375" style="167"/>
    <col min="1537" max="1537" width="12.6640625" style="167" customWidth="1"/>
    <col min="1538" max="1538" width="18.5546875" style="167" customWidth="1"/>
    <col min="1539" max="1539" width="14.109375" style="167" customWidth="1"/>
    <col min="1540" max="1540" width="12.5546875" style="167" customWidth="1"/>
    <col min="1541" max="1541" width="12.44140625" style="167" customWidth="1"/>
    <col min="1542" max="1542" width="13.6640625" style="167" customWidth="1"/>
    <col min="1543" max="1544" width="11.109375" style="167" bestFit="1" customWidth="1"/>
    <col min="1545" max="1547" width="9.109375" style="167"/>
    <col min="1548" max="1548" width="11.109375" style="167" bestFit="1" customWidth="1"/>
    <col min="1549" max="1549" width="10" style="167" bestFit="1" customWidth="1"/>
    <col min="1550" max="1792" width="9.109375" style="167"/>
    <col min="1793" max="1793" width="12.6640625" style="167" customWidth="1"/>
    <col min="1794" max="1794" width="18.5546875" style="167" customWidth="1"/>
    <col min="1795" max="1795" width="14.109375" style="167" customWidth="1"/>
    <col min="1796" max="1796" width="12.5546875" style="167" customWidth="1"/>
    <col min="1797" max="1797" width="12.44140625" style="167" customWidth="1"/>
    <col min="1798" max="1798" width="13.6640625" style="167" customWidth="1"/>
    <col min="1799" max="1800" width="11.109375" style="167" bestFit="1" customWidth="1"/>
    <col min="1801" max="1803" width="9.109375" style="167"/>
    <col min="1804" max="1804" width="11.109375" style="167" bestFit="1" customWidth="1"/>
    <col min="1805" max="1805" width="10" style="167" bestFit="1" customWidth="1"/>
    <col min="1806" max="2048" width="9.109375" style="167"/>
    <col min="2049" max="2049" width="12.6640625" style="167" customWidth="1"/>
    <col min="2050" max="2050" width="18.5546875" style="167" customWidth="1"/>
    <col min="2051" max="2051" width="14.109375" style="167" customWidth="1"/>
    <col min="2052" max="2052" width="12.5546875" style="167" customWidth="1"/>
    <col min="2053" max="2053" width="12.44140625" style="167" customWidth="1"/>
    <col min="2054" max="2054" width="13.6640625" style="167" customWidth="1"/>
    <col min="2055" max="2056" width="11.109375" style="167" bestFit="1" customWidth="1"/>
    <col min="2057" max="2059" width="9.109375" style="167"/>
    <col min="2060" max="2060" width="11.109375" style="167" bestFit="1" customWidth="1"/>
    <col min="2061" max="2061" width="10" style="167" bestFit="1" customWidth="1"/>
    <col min="2062" max="2304" width="9.109375" style="167"/>
    <col min="2305" max="2305" width="12.6640625" style="167" customWidth="1"/>
    <col min="2306" max="2306" width="18.5546875" style="167" customWidth="1"/>
    <col min="2307" max="2307" width="14.109375" style="167" customWidth="1"/>
    <col min="2308" max="2308" width="12.5546875" style="167" customWidth="1"/>
    <col min="2309" max="2309" width="12.44140625" style="167" customWidth="1"/>
    <col min="2310" max="2310" width="13.6640625" style="167" customWidth="1"/>
    <col min="2311" max="2312" width="11.109375" style="167" bestFit="1" customWidth="1"/>
    <col min="2313" max="2315" width="9.109375" style="167"/>
    <col min="2316" max="2316" width="11.109375" style="167" bestFit="1" customWidth="1"/>
    <col min="2317" max="2317" width="10" style="167" bestFit="1" customWidth="1"/>
    <col min="2318" max="2560" width="9.109375" style="167"/>
    <col min="2561" max="2561" width="12.6640625" style="167" customWidth="1"/>
    <col min="2562" max="2562" width="18.5546875" style="167" customWidth="1"/>
    <col min="2563" max="2563" width="14.109375" style="167" customWidth="1"/>
    <col min="2564" max="2564" width="12.5546875" style="167" customWidth="1"/>
    <col min="2565" max="2565" width="12.44140625" style="167" customWidth="1"/>
    <col min="2566" max="2566" width="13.6640625" style="167" customWidth="1"/>
    <col min="2567" max="2568" width="11.109375" style="167" bestFit="1" customWidth="1"/>
    <col min="2569" max="2571" width="9.109375" style="167"/>
    <col min="2572" max="2572" width="11.109375" style="167" bestFit="1" customWidth="1"/>
    <col min="2573" max="2573" width="10" style="167" bestFit="1" customWidth="1"/>
    <col min="2574" max="2816" width="9.109375" style="167"/>
    <col min="2817" max="2817" width="12.6640625" style="167" customWidth="1"/>
    <col min="2818" max="2818" width="18.5546875" style="167" customWidth="1"/>
    <col min="2819" max="2819" width="14.109375" style="167" customWidth="1"/>
    <col min="2820" max="2820" width="12.5546875" style="167" customWidth="1"/>
    <col min="2821" max="2821" width="12.44140625" style="167" customWidth="1"/>
    <col min="2822" max="2822" width="13.6640625" style="167" customWidth="1"/>
    <col min="2823" max="2824" width="11.109375" style="167" bestFit="1" customWidth="1"/>
    <col min="2825" max="2827" width="9.109375" style="167"/>
    <col min="2828" max="2828" width="11.109375" style="167" bestFit="1" customWidth="1"/>
    <col min="2829" max="2829" width="10" style="167" bestFit="1" customWidth="1"/>
    <col min="2830" max="3072" width="9.109375" style="167"/>
    <col min="3073" max="3073" width="12.6640625" style="167" customWidth="1"/>
    <col min="3074" max="3074" width="18.5546875" style="167" customWidth="1"/>
    <col min="3075" max="3075" width="14.109375" style="167" customWidth="1"/>
    <col min="3076" max="3076" width="12.5546875" style="167" customWidth="1"/>
    <col min="3077" max="3077" width="12.44140625" style="167" customWidth="1"/>
    <col min="3078" max="3078" width="13.6640625" style="167" customWidth="1"/>
    <col min="3079" max="3080" width="11.109375" style="167" bestFit="1" customWidth="1"/>
    <col min="3081" max="3083" width="9.109375" style="167"/>
    <col min="3084" max="3084" width="11.109375" style="167" bestFit="1" customWidth="1"/>
    <col min="3085" max="3085" width="10" style="167" bestFit="1" customWidth="1"/>
    <col min="3086" max="3328" width="9.109375" style="167"/>
    <col min="3329" max="3329" width="12.6640625" style="167" customWidth="1"/>
    <col min="3330" max="3330" width="18.5546875" style="167" customWidth="1"/>
    <col min="3331" max="3331" width="14.109375" style="167" customWidth="1"/>
    <col min="3332" max="3332" width="12.5546875" style="167" customWidth="1"/>
    <col min="3333" max="3333" width="12.44140625" style="167" customWidth="1"/>
    <col min="3334" max="3334" width="13.6640625" style="167" customWidth="1"/>
    <col min="3335" max="3336" width="11.109375" style="167" bestFit="1" customWidth="1"/>
    <col min="3337" max="3339" width="9.109375" style="167"/>
    <col min="3340" max="3340" width="11.109375" style="167" bestFit="1" customWidth="1"/>
    <col min="3341" max="3341" width="10" style="167" bestFit="1" customWidth="1"/>
    <col min="3342" max="3584" width="9.109375" style="167"/>
    <col min="3585" max="3585" width="12.6640625" style="167" customWidth="1"/>
    <col min="3586" max="3586" width="18.5546875" style="167" customWidth="1"/>
    <col min="3587" max="3587" width="14.109375" style="167" customWidth="1"/>
    <col min="3588" max="3588" width="12.5546875" style="167" customWidth="1"/>
    <col min="3589" max="3589" width="12.44140625" style="167" customWidth="1"/>
    <col min="3590" max="3590" width="13.6640625" style="167" customWidth="1"/>
    <col min="3591" max="3592" width="11.109375" style="167" bestFit="1" customWidth="1"/>
    <col min="3593" max="3595" width="9.109375" style="167"/>
    <col min="3596" max="3596" width="11.109375" style="167" bestFit="1" customWidth="1"/>
    <col min="3597" max="3597" width="10" style="167" bestFit="1" customWidth="1"/>
    <col min="3598" max="3840" width="9.109375" style="167"/>
    <col min="3841" max="3841" width="12.6640625" style="167" customWidth="1"/>
    <col min="3842" max="3842" width="18.5546875" style="167" customWidth="1"/>
    <col min="3843" max="3843" width="14.109375" style="167" customWidth="1"/>
    <col min="3844" max="3844" width="12.5546875" style="167" customWidth="1"/>
    <col min="3845" max="3845" width="12.44140625" style="167" customWidth="1"/>
    <col min="3846" max="3846" width="13.6640625" style="167" customWidth="1"/>
    <col min="3847" max="3848" width="11.109375" style="167" bestFit="1" customWidth="1"/>
    <col min="3849" max="3851" width="9.109375" style="167"/>
    <col min="3852" max="3852" width="11.109375" style="167" bestFit="1" customWidth="1"/>
    <col min="3853" max="3853" width="10" style="167" bestFit="1" customWidth="1"/>
    <col min="3854" max="4096" width="9.109375" style="167"/>
    <col min="4097" max="4097" width="12.6640625" style="167" customWidth="1"/>
    <col min="4098" max="4098" width="18.5546875" style="167" customWidth="1"/>
    <col min="4099" max="4099" width="14.109375" style="167" customWidth="1"/>
    <col min="4100" max="4100" width="12.5546875" style="167" customWidth="1"/>
    <col min="4101" max="4101" width="12.44140625" style="167" customWidth="1"/>
    <col min="4102" max="4102" width="13.6640625" style="167" customWidth="1"/>
    <col min="4103" max="4104" width="11.109375" style="167" bestFit="1" customWidth="1"/>
    <col min="4105" max="4107" width="9.109375" style="167"/>
    <col min="4108" max="4108" width="11.109375" style="167" bestFit="1" customWidth="1"/>
    <col min="4109" max="4109" width="10" style="167" bestFit="1" customWidth="1"/>
    <col min="4110" max="4352" width="9.109375" style="167"/>
    <col min="4353" max="4353" width="12.6640625" style="167" customWidth="1"/>
    <col min="4354" max="4354" width="18.5546875" style="167" customWidth="1"/>
    <col min="4355" max="4355" width="14.109375" style="167" customWidth="1"/>
    <col min="4356" max="4356" width="12.5546875" style="167" customWidth="1"/>
    <col min="4357" max="4357" width="12.44140625" style="167" customWidth="1"/>
    <col min="4358" max="4358" width="13.6640625" style="167" customWidth="1"/>
    <col min="4359" max="4360" width="11.109375" style="167" bestFit="1" customWidth="1"/>
    <col min="4361" max="4363" width="9.109375" style="167"/>
    <col min="4364" max="4364" width="11.109375" style="167" bestFit="1" customWidth="1"/>
    <col min="4365" max="4365" width="10" style="167" bestFit="1" customWidth="1"/>
    <col min="4366" max="4608" width="9.109375" style="167"/>
    <col min="4609" max="4609" width="12.6640625" style="167" customWidth="1"/>
    <col min="4610" max="4610" width="18.5546875" style="167" customWidth="1"/>
    <col min="4611" max="4611" width="14.109375" style="167" customWidth="1"/>
    <col min="4612" max="4612" width="12.5546875" style="167" customWidth="1"/>
    <col min="4613" max="4613" width="12.44140625" style="167" customWidth="1"/>
    <col min="4614" max="4614" width="13.6640625" style="167" customWidth="1"/>
    <col min="4615" max="4616" width="11.109375" style="167" bestFit="1" customWidth="1"/>
    <col min="4617" max="4619" width="9.109375" style="167"/>
    <col min="4620" max="4620" width="11.109375" style="167" bestFit="1" customWidth="1"/>
    <col min="4621" max="4621" width="10" style="167" bestFit="1" customWidth="1"/>
    <col min="4622" max="4864" width="9.109375" style="167"/>
    <col min="4865" max="4865" width="12.6640625" style="167" customWidth="1"/>
    <col min="4866" max="4866" width="18.5546875" style="167" customWidth="1"/>
    <col min="4867" max="4867" width="14.109375" style="167" customWidth="1"/>
    <col min="4868" max="4868" width="12.5546875" style="167" customWidth="1"/>
    <col min="4869" max="4869" width="12.44140625" style="167" customWidth="1"/>
    <col min="4870" max="4870" width="13.6640625" style="167" customWidth="1"/>
    <col min="4871" max="4872" width="11.109375" style="167" bestFit="1" customWidth="1"/>
    <col min="4873" max="4875" width="9.109375" style="167"/>
    <col min="4876" max="4876" width="11.109375" style="167" bestFit="1" customWidth="1"/>
    <col min="4877" max="4877" width="10" style="167" bestFit="1" customWidth="1"/>
    <col min="4878" max="5120" width="9.109375" style="167"/>
    <col min="5121" max="5121" width="12.6640625" style="167" customWidth="1"/>
    <col min="5122" max="5122" width="18.5546875" style="167" customWidth="1"/>
    <col min="5123" max="5123" width="14.109375" style="167" customWidth="1"/>
    <col min="5124" max="5124" width="12.5546875" style="167" customWidth="1"/>
    <col min="5125" max="5125" width="12.44140625" style="167" customWidth="1"/>
    <col min="5126" max="5126" width="13.6640625" style="167" customWidth="1"/>
    <col min="5127" max="5128" width="11.109375" style="167" bestFit="1" customWidth="1"/>
    <col min="5129" max="5131" width="9.109375" style="167"/>
    <col min="5132" max="5132" width="11.109375" style="167" bestFit="1" customWidth="1"/>
    <col min="5133" max="5133" width="10" style="167" bestFit="1" customWidth="1"/>
    <col min="5134" max="5376" width="9.109375" style="167"/>
    <col min="5377" max="5377" width="12.6640625" style="167" customWidth="1"/>
    <col min="5378" max="5378" width="18.5546875" style="167" customWidth="1"/>
    <col min="5379" max="5379" width="14.109375" style="167" customWidth="1"/>
    <col min="5380" max="5380" width="12.5546875" style="167" customWidth="1"/>
    <col min="5381" max="5381" width="12.44140625" style="167" customWidth="1"/>
    <col min="5382" max="5382" width="13.6640625" style="167" customWidth="1"/>
    <col min="5383" max="5384" width="11.109375" style="167" bestFit="1" customWidth="1"/>
    <col min="5385" max="5387" width="9.109375" style="167"/>
    <col min="5388" max="5388" width="11.109375" style="167" bestFit="1" customWidth="1"/>
    <col min="5389" max="5389" width="10" style="167" bestFit="1" customWidth="1"/>
    <col min="5390" max="5632" width="9.109375" style="167"/>
    <col min="5633" max="5633" width="12.6640625" style="167" customWidth="1"/>
    <col min="5634" max="5634" width="18.5546875" style="167" customWidth="1"/>
    <col min="5635" max="5635" width="14.109375" style="167" customWidth="1"/>
    <col min="5636" max="5636" width="12.5546875" style="167" customWidth="1"/>
    <col min="5637" max="5637" width="12.44140625" style="167" customWidth="1"/>
    <col min="5638" max="5638" width="13.6640625" style="167" customWidth="1"/>
    <col min="5639" max="5640" width="11.109375" style="167" bestFit="1" customWidth="1"/>
    <col min="5641" max="5643" width="9.109375" style="167"/>
    <col min="5644" max="5644" width="11.109375" style="167" bestFit="1" customWidth="1"/>
    <col min="5645" max="5645" width="10" style="167" bestFit="1" customWidth="1"/>
    <col min="5646" max="5888" width="9.109375" style="167"/>
    <col min="5889" max="5889" width="12.6640625" style="167" customWidth="1"/>
    <col min="5890" max="5890" width="18.5546875" style="167" customWidth="1"/>
    <col min="5891" max="5891" width="14.109375" style="167" customWidth="1"/>
    <col min="5892" max="5892" width="12.5546875" style="167" customWidth="1"/>
    <col min="5893" max="5893" width="12.44140625" style="167" customWidth="1"/>
    <col min="5894" max="5894" width="13.6640625" style="167" customWidth="1"/>
    <col min="5895" max="5896" width="11.109375" style="167" bestFit="1" customWidth="1"/>
    <col min="5897" max="5899" width="9.109375" style="167"/>
    <col min="5900" max="5900" width="11.109375" style="167" bestFit="1" customWidth="1"/>
    <col min="5901" max="5901" width="10" style="167" bestFit="1" customWidth="1"/>
    <col min="5902" max="6144" width="9.109375" style="167"/>
    <col min="6145" max="6145" width="12.6640625" style="167" customWidth="1"/>
    <col min="6146" max="6146" width="18.5546875" style="167" customWidth="1"/>
    <col min="6147" max="6147" width="14.109375" style="167" customWidth="1"/>
    <col min="6148" max="6148" width="12.5546875" style="167" customWidth="1"/>
    <col min="6149" max="6149" width="12.44140625" style="167" customWidth="1"/>
    <col min="6150" max="6150" width="13.6640625" style="167" customWidth="1"/>
    <col min="6151" max="6152" width="11.109375" style="167" bestFit="1" customWidth="1"/>
    <col min="6153" max="6155" width="9.109375" style="167"/>
    <col min="6156" max="6156" width="11.109375" style="167" bestFit="1" customWidth="1"/>
    <col min="6157" max="6157" width="10" style="167" bestFit="1" customWidth="1"/>
    <col min="6158" max="6400" width="9.109375" style="167"/>
    <col min="6401" max="6401" width="12.6640625" style="167" customWidth="1"/>
    <col min="6402" max="6402" width="18.5546875" style="167" customWidth="1"/>
    <col min="6403" max="6403" width="14.109375" style="167" customWidth="1"/>
    <col min="6404" max="6404" width="12.5546875" style="167" customWidth="1"/>
    <col min="6405" max="6405" width="12.44140625" style="167" customWidth="1"/>
    <col min="6406" max="6406" width="13.6640625" style="167" customWidth="1"/>
    <col min="6407" max="6408" width="11.109375" style="167" bestFit="1" customWidth="1"/>
    <col min="6409" max="6411" width="9.109375" style="167"/>
    <col min="6412" max="6412" width="11.109375" style="167" bestFit="1" customWidth="1"/>
    <col min="6413" max="6413" width="10" style="167" bestFit="1" customWidth="1"/>
    <col min="6414" max="6656" width="9.109375" style="167"/>
    <col min="6657" max="6657" width="12.6640625" style="167" customWidth="1"/>
    <col min="6658" max="6658" width="18.5546875" style="167" customWidth="1"/>
    <col min="6659" max="6659" width="14.109375" style="167" customWidth="1"/>
    <col min="6660" max="6660" width="12.5546875" style="167" customWidth="1"/>
    <col min="6661" max="6661" width="12.44140625" style="167" customWidth="1"/>
    <col min="6662" max="6662" width="13.6640625" style="167" customWidth="1"/>
    <col min="6663" max="6664" width="11.109375" style="167" bestFit="1" customWidth="1"/>
    <col min="6665" max="6667" width="9.109375" style="167"/>
    <col min="6668" max="6668" width="11.109375" style="167" bestFit="1" customWidth="1"/>
    <col min="6669" max="6669" width="10" style="167" bestFit="1" customWidth="1"/>
    <col min="6670" max="6912" width="9.109375" style="167"/>
    <col min="6913" max="6913" width="12.6640625" style="167" customWidth="1"/>
    <col min="6914" max="6914" width="18.5546875" style="167" customWidth="1"/>
    <col min="6915" max="6915" width="14.109375" style="167" customWidth="1"/>
    <col min="6916" max="6916" width="12.5546875" style="167" customWidth="1"/>
    <col min="6917" max="6917" width="12.44140625" style="167" customWidth="1"/>
    <col min="6918" max="6918" width="13.6640625" style="167" customWidth="1"/>
    <col min="6919" max="6920" width="11.109375" style="167" bestFit="1" customWidth="1"/>
    <col min="6921" max="6923" width="9.109375" style="167"/>
    <col min="6924" max="6924" width="11.109375" style="167" bestFit="1" customWidth="1"/>
    <col min="6925" max="6925" width="10" style="167" bestFit="1" customWidth="1"/>
    <col min="6926" max="7168" width="9.109375" style="167"/>
    <col min="7169" max="7169" width="12.6640625" style="167" customWidth="1"/>
    <col min="7170" max="7170" width="18.5546875" style="167" customWidth="1"/>
    <col min="7171" max="7171" width="14.109375" style="167" customWidth="1"/>
    <col min="7172" max="7172" width="12.5546875" style="167" customWidth="1"/>
    <col min="7173" max="7173" width="12.44140625" style="167" customWidth="1"/>
    <col min="7174" max="7174" width="13.6640625" style="167" customWidth="1"/>
    <col min="7175" max="7176" width="11.109375" style="167" bestFit="1" customWidth="1"/>
    <col min="7177" max="7179" width="9.109375" style="167"/>
    <col min="7180" max="7180" width="11.109375" style="167" bestFit="1" customWidth="1"/>
    <col min="7181" max="7181" width="10" style="167" bestFit="1" customWidth="1"/>
    <col min="7182" max="7424" width="9.109375" style="167"/>
    <col min="7425" max="7425" width="12.6640625" style="167" customWidth="1"/>
    <col min="7426" max="7426" width="18.5546875" style="167" customWidth="1"/>
    <col min="7427" max="7427" width="14.109375" style="167" customWidth="1"/>
    <col min="7428" max="7428" width="12.5546875" style="167" customWidth="1"/>
    <col min="7429" max="7429" width="12.44140625" style="167" customWidth="1"/>
    <col min="7430" max="7430" width="13.6640625" style="167" customWidth="1"/>
    <col min="7431" max="7432" width="11.109375" style="167" bestFit="1" customWidth="1"/>
    <col min="7433" max="7435" width="9.109375" style="167"/>
    <col min="7436" max="7436" width="11.109375" style="167" bestFit="1" customWidth="1"/>
    <col min="7437" max="7437" width="10" style="167" bestFit="1" customWidth="1"/>
    <col min="7438" max="7680" width="9.109375" style="167"/>
    <col min="7681" max="7681" width="12.6640625" style="167" customWidth="1"/>
    <col min="7682" max="7682" width="18.5546875" style="167" customWidth="1"/>
    <col min="7683" max="7683" width="14.109375" style="167" customWidth="1"/>
    <col min="7684" max="7684" width="12.5546875" style="167" customWidth="1"/>
    <col min="7685" max="7685" width="12.44140625" style="167" customWidth="1"/>
    <col min="7686" max="7686" width="13.6640625" style="167" customWidth="1"/>
    <col min="7687" max="7688" width="11.109375" style="167" bestFit="1" customWidth="1"/>
    <col min="7689" max="7691" width="9.109375" style="167"/>
    <col min="7692" max="7692" width="11.109375" style="167" bestFit="1" customWidth="1"/>
    <col min="7693" max="7693" width="10" style="167" bestFit="1" customWidth="1"/>
    <col min="7694" max="7936" width="9.109375" style="167"/>
    <col min="7937" max="7937" width="12.6640625" style="167" customWidth="1"/>
    <col min="7938" max="7938" width="18.5546875" style="167" customWidth="1"/>
    <col min="7939" max="7939" width="14.109375" style="167" customWidth="1"/>
    <col min="7940" max="7940" width="12.5546875" style="167" customWidth="1"/>
    <col min="7941" max="7941" width="12.44140625" style="167" customWidth="1"/>
    <col min="7942" max="7942" width="13.6640625" style="167" customWidth="1"/>
    <col min="7943" max="7944" width="11.109375" style="167" bestFit="1" customWidth="1"/>
    <col min="7945" max="7947" width="9.109375" style="167"/>
    <col min="7948" max="7948" width="11.109375" style="167" bestFit="1" customWidth="1"/>
    <col min="7949" max="7949" width="10" style="167" bestFit="1" customWidth="1"/>
    <col min="7950" max="8192" width="9.109375" style="167"/>
    <col min="8193" max="8193" width="12.6640625" style="167" customWidth="1"/>
    <col min="8194" max="8194" width="18.5546875" style="167" customWidth="1"/>
    <col min="8195" max="8195" width="14.109375" style="167" customWidth="1"/>
    <col min="8196" max="8196" width="12.5546875" style="167" customWidth="1"/>
    <col min="8197" max="8197" width="12.44140625" style="167" customWidth="1"/>
    <col min="8198" max="8198" width="13.6640625" style="167" customWidth="1"/>
    <col min="8199" max="8200" width="11.109375" style="167" bestFit="1" customWidth="1"/>
    <col min="8201" max="8203" width="9.109375" style="167"/>
    <col min="8204" max="8204" width="11.109375" style="167" bestFit="1" customWidth="1"/>
    <col min="8205" max="8205" width="10" style="167" bestFit="1" customWidth="1"/>
    <col min="8206" max="8448" width="9.109375" style="167"/>
    <col min="8449" max="8449" width="12.6640625" style="167" customWidth="1"/>
    <col min="8450" max="8450" width="18.5546875" style="167" customWidth="1"/>
    <col min="8451" max="8451" width="14.109375" style="167" customWidth="1"/>
    <col min="8452" max="8452" width="12.5546875" style="167" customWidth="1"/>
    <col min="8453" max="8453" width="12.44140625" style="167" customWidth="1"/>
    <col min="8454" max="8454" width="13.6640625" style="167" customWidth="1"/>
    <col min="8455" max="8456" width="11.109375" style="167" bestFit="1" customWidth="1"/>
    <col min="8457" max="8459" width="9.109375" style="167"/>
    <col min="8460" max="8460" width="11.109375" style="167" bestFit="1" customWidth="1"/>
    <col min="8461" max="8461" width="10" style="167" bestFit="1" customWidth="1"/>
    <col min="8462" max="8704" width="9.109375" style="167"/>
    <col min="8705" max="8705" width="12.6640625" style="167" customWidth="1"/>
    <col min="8706" max="8706" width="18.5546875" style="167" customWidth="1"/>
    <col min="8707" max="8707" width="14.109375" style="167" customWidth="1"/>
    <col min="8708" max="8708" width="12.5546875" style="167" customWidth="1"/>
    <col min="8709" max="8709" width="12.44140625" style="167" customWidth="1"/>
    <col min="8710" max="8710" width="13.6640625" style="167" customWidth="1"/>
    <col min="8711" max="8712" width="11.109375" style="167" bestFit="1" customWidth="1"/>
    <col min="8713" max="8715" width="9.109375" style="167"/>
    <col min="8716" max="8716" width="11.109375" style="167" bestFit="1" customWidth="1"/>
    <col min="8717" max="8717" width="10" style="167" bestFit="1" customWidth="1"/>
    <col min="8718" max="8960" width="9.109375" style="167"/>
    <col min="8961" max="8961" width="12.6640625" style="167" customWidth="1"/>
    <col min="8962" max="8962" width="18.5546875" style="167" customWidth="1"/>
    <col min="8963" max="8963" width="14.109375" style="167" customWidth="1"/>
    <col min="8964" max="8964" width="12.5546875" style="167" customWidth="1"/>
    <col min="8965" max="8965" width="12.44140625" style="167" customWidth="1"/>
    <col min="8966" max="8966" width="13.6640625" style="167" customWidth="1"/>
    <col min="8967" max="8968" width="11.109375" style="167" bestFit="1" customWidth="1"/>
    <col min="8969" max="8971" width="9.109375" style="167"/>
    <col min="8972" max="8972" width="11.109375" style="167" bestFit="1" customWidth="1"/>
    <col min="8973" max="8973" width="10" style="167" bestFit="1" customWidth="1"/>
    <col min="8974" max="9216" width="9.109375" style="167"/>
    <col min="9217" max="9217" width="12.6640625" style="167" customWidth="1"/>
    <col min="9218" max="9218" width="18.5546875" style="167" customWidth="1"/>
    <col min="9219" max="9219" width="14.109375" style="167" customWidth="1"/>
    <col min="9220" max="9220" width="12.5546875" style="167" customWidth="1"/>
    <col min="9221" max="9221" width="12.44140625" style="167" customWidth="1"/>
    <col min="9222" max="9222" width="13.6640625" style="167" customWidth="1"/>
    <col min="9223" max="9224" width="11.109375" style="167" bestFit="1" customWidth="1"/>
    <col min="9225" max="9227" width="9.109375" style="167"/>
    <col min="9228" max="9228" width="11.109375" style="167" bestFit="1" customWidth="1"/>
    <col min="9229" max="9229" width="10" style="167" bestFit="1" customWidth="1"/>
    <col min="9230" max="9472" width="9.109375" style="167"/>
    <col min="9473" max="9473" width="12.6640625" style="167" customWidth="1"/>
    <col min="9474" max="9474" width="18.5546875" style="167" customWidth="1"/>
    <col min="9475" max="9475" width="14.109375" style="167" customWidth="1"/>
    <col min="9476" max="9476" width="12.5546875" style="167" customWidth="1"/>
    <col min="9477" max="9477" width="12.44140625" style="167" customWidth="1"/>
    <col min="9478" max="9478" width="13.6640625" style="167" customWidth="1"/>
    <col min="9479" max="9480" width="11.109375" style="167" bestFit="1" customWidth="1"/>
    <col min="9481" max="9483" width="9.109375" style="167"/>
    <col min="9484" max="9484" width="11.109375" style="167" bestFit="1" customWidth="1"/>
    <col min="9485" max="9485" width="10" style="167" bestFit="1" customWidth="1"/>
    <col min="9486" max="9728" width="9.109375" style="167"/>
    <col min="9729" max="9729" width="12.6640625" style="167" customWidth="1"/>
    <col min="9730" max="9730" width="18.5546875" style="167" customWidth="1"/>
    <col min="9731" max="9731" width="14.109375" style="167" customWidth="1"/>
    <col min="9732" max="9732" width="12.5546875" style="167" customWidth="1"/>
    <col min="9733" max="9733" width="12.44140625" style="167" customWidth="1"/>
    <col min="9734" max="9734" width="13.6640625" style="167" customWidth="1"/>
    <col min="9735" max="9736" width="11.109375" style="167" bestFit="1" customWidth="1"/>
    <col min="9737" max="9739" width="9.109375" style="167"/>
    <col min="9740" max="9740" width="11.109375" style="167" bestFit="1" customWidth="1"/>
    <col min="9741" max="9741" width="10" style="167" bestFit="1" customWidth="1"/>
    <col min="9742" max="9984" width="9.109375" style="167"/>
    <col min="9985" max="9985" width="12.6640625" style="167" customWidth="1"/>
    <col min="9986" max="9986" width="18.5546875" style="167" customWidth="1"/>
    <col min="9987" max="9987" width="14.109375" style="167" customWidth="1"/>
    <col min="9988" max="9988" width="12.5546875" style="167" customWidth="1"/>
    <col min="9989" max="9989" width="12.44140625" style="167" customWidth="1"/>
    <col min="9990" max="9990" width="13.6640625" style="167" customWidth="1"/>
    <col min="9991" max="9992" width="11.109375" style="167" bestFit="1" customWidth="1"/>
    <col min="9993" max="9995" width="9.109375" style="167"/>
    <col min="9996" max="9996" width="11.109375" style="167" bestFit="1" customWidth="1"/>
    <col min="9997" max="9997" width="10" style="167" bestFit="1" customWidth="1"/>
    <col min="9998" max="10240" width="9.109375" style="167"/>
    <col min="10241" max="10241" width="12.6640625" style="167" customWidth="1"/>
    <col min="10242" max="10242" width="18.5546875" style="167" customWidth="1"/>
    <col min="10243" max="10243" width="14.109375" style="167" customWidth="1"/>
    <col min="10244" max="10244" width="12.5546875" style="167" customWidth="1"/>
    <col min="10245" max="10245" width="12.44140625" style="167" customWidth="1"/>
    <col min="10246" max="10246" width="13.6640625" style="167" customWidth="1"/>
    <col min="10247" max="10248" width="11.109375" style="167" bestFit="1" customWidth="1"/>
    <col min="10249" max="10251" width="9.109375" style="167"/>
    <col min="10252" max="10252" width="11.109375" style="167" bestFit="1" customWidth="1"/>
    <col min="10253" max="10253" width="10" style="167" bestFit="1" customWidth="1"/>
    <col min="10254" max="10496" width="9.109375" style="167"/>
    <col min="10497" max="10497" width="12.6640625" style="167" customWidth="1"/>
    <col min="10498" max="10498" width="18.5546875" style="167" customWidth="1"/>
    <col min="10499" max="10499" width="14.109375" style="167" customWidth="1"/>
    <col min="10500" max="10500" width="12.5546875" style="167" customWidth="1"/>
    <col min="10501" max="10501" width="12.44140625" style="167" customWidth="1"/>
    <col min="10502" max="10502" width="13.6640625" style="167" customWidth="1"/>
    <col min="10503" max="10504" width="11.109375" style="167" bestFit="1" customWidth="1"/>
    <col min="10505" max="10507" width="9.109375" style="167"/>
    <col min="10508" max="10508" width="11.109375" style="167" bestFit="1" customWidth="1"/>
    <col min="10509" max="10509" width="10" style="167" bestFit="1" customWidth="1"/>
    <col min="10510" max="10752" width="9.109375" style="167"/>
    <col min="10753" max="10753" width="12.6640625" style="167" customWidth="1"/>
    <col min="10754" max="10754" width="18.5546875" style="167" customWidth="1"/>
    <col min="10755" max="10755" width="14.109375" style="167" customWidth="1"/>
    <col min="10756" max="10756" width="12.5546875" style="167" customWidth="1"/>
    <col min="10757" max="10757" width="12.44140625" style="167" customWidth="1"/>
    <col min="10758" max="10758" width="13.6640625" style="167" customWidth="1"/>
    <col min="10759" max="10760" width="11.109375" style="167" bestFit="1" customWidth="1"/>
    <col min="10761" max="10763" width="9.109375" style="167"/>
    <col min="10764" max="10764" width="11.109375" style="167" bestFit="1" customWidth="1"/>
    <col min="10765" max="10765" width="10" style="167" bestFit="1" customWidth="1"/>
    <col min="10766" max="11008" width="9.109375" style="167"/>
    <col min="11009" max="11009" width="12.6640625" style="167" customWidth="1"/>
    <col min="11010" max="11010" width="18.5546875" style="167" customWidth="1"/>
    <col min="11011" max="11011" width="14.109375" style="167" customWidth="1"/>
    <col min="11012" max="11012" width="12.5546875" style="167" customWidth="1"/>
    <col min="11013" max="11013" width="12.44140625" style="167" customWidth="1"/>
    <col min="11014" max="11014" width="13.6640625" style="167" customWidth="1"/>
    <col min="11015" max="11016" width="11.109375" style="167" bestFit="1" customWidth="1"/>
    <col min="11017" max="11019" width="9.109375" style="167"/>
    <col min="11020" max="11020" width="11.109375" style="167" bestFit="1" customWidth="1"/>
    <col min="11021" max="11021" width="10" style="167" bestFit="1" customWidth="1"/>
    <col min="11022" max="11264" width="9.109375" style="167"/>
    <col min="11265" max="11265" width="12.6640625" style="167" customWidth="1"/>
    <col min="11266" max="11266" width="18.5546875" style="167" customWidth="1"/>
    <col min="11267" max="11267" width="14.109375" style="167" customWidth="1"/>
    <col min="11268" max="11268" width="12.5546875" style="167" customWidth="1"/>
    <col min="11269" max="11269" width="12.44140625" style="167" customWidth="1"/>
    <col min="11270" max="11270" width="13.6640625" style="167" customWidth="1"/>
    <col min="11271" max="11272" width="11.109375" style="167" bestFit="1" customWidth="1"/>
    <col min="11273" max="11275" width="9.109375" style="167"/>
    <col min="11276" max="11276" width="11.109375" style="167" bestFit="1" customWidth="1"/>
    <col min="11277" max="11277" width="10" style="167" bestFit="1" customWidth="1"/>
    <col min="11278" max="11520" width="9.109375" style="167"/>
    <col min="11521" max="11521" width="12.6640625" style="167" customWidth="1"/>
    <col min="11522" max="11522" width="18.5546875" style="167" customWidth="1"/>
    <col min="11523" max="11523" width="14.109375" style="167" customWidth="1"/>
    <col min="11524" max="11524" width="12.5546875" style="167" customWidth="1"/>
    <col min="11525" max="11525" width="12.44140625" style="167" customWidth="1"/>
    <col min="11526" max="11526" width="13.6640625" style="167" customWidth="1"/>
    <col min="11527" max="11528" width="11.109375" style="167" bestFit="1" customWidth="1"/>
    <col min="11529" max="11531" width="9.109375" style="167"/>
    <col min="11532" max="11532" width="11.109375" style="167" bestFit="1" customWidth="1"/>
    <col min="11533" max="11533" width="10" style="167" bestFit="1" customWidth="1"/>
    <col min="11534" max="11776" width="9.109375" style="167"/>
    <col min="11777" max="11777" width="12.6640625" style="167" customWidth="1"/>
    <col min="11778" max="11778" width="18.5546875" style="167" customWidth="1"/>
    <col min="11779" max="11779" width="14.109375" style="167" customWidth="1"/>
    <col min="11780" max="11780" width="12.5546875" style="167" customWidth="1"/>
    <col min="11781" max="11781" width="12.44140625" style="167" customWidth="1"/>
    <col min="11782" max="11782" width="13.6640625" style="167" customWidth="1"/>
    <col min="11783" max="11784" width="11.109375" style="167" bestFit="1" customWidth="1"/>
    <col min="11785" max="11787" width="9.109375" style="167"/>
    <col min="11788" max="11788" width="11.109375" style="167" bestFit="1" customWidth="1"/>
    <col min="11789" max="11789" width="10" style="167" bestFit="1" customWidth="1"/>
    <col min="11790" max="12032" width="9.109375" style="167"/>
    <col min="12033" max="12033" width="12.6640625" style="167" customWidth="1"/>
    <col min="12034" max="12034" width="18.5546875" style="167" customWidth="1"/>
    <col min="12035" max="12035" width="14.109375" style="167" customWidth="1"/>
    <col min="12036" max="12036" width="12.5546875" style="167" customWidth="1"/>
    <col min="12037" max="12037" width="12.44140625" style="167" customWidth="1"/>
    <col min="12038" max="12038" width="13.6640625" style="167" customWidth="1"/>
    <col min="12039" max="12040" width="11.109375" style="167" bestFit="1" customWidth="1"/>
    <col min="12041" max="12043" width="9.109375" style="167"/>
    <col min="12044" max="12044" width="11.109375" style="167" bestFit="1" customWidth="1"/>
    <col min="12045" max="12045" width="10" style="167" bestFit="1" customWidth="1"/>
    <col min="12046" max="12288" width="9.109375" style="167"/>
    <col min="12289" max="12289" width="12.6640625" style="167" customWidth="1"/>
    <col min="12290" max="12290" width="18.5546875" style="167" customWidth="1"/>
    <col min="12291" max="12291" width="14.109375" style="167" customWidth="1"/>
    <col min="12292" max="12292" width="12.5546875" style="167" customWidth="1"/>
    <col min="12293" max="12293" width="12.44140625" style="167" customWidth="1"/>
    <col min="12294" max="12294" width="13.6640625" style="167" customWidth="1"/>
    <col min="12295" max="12296" width="11.109375" style="167" bestFit="1" customWidth="1"/>
    <col min="12297" max="12299" width="9.109375" style="167"/>
    <col min="12300" max="12300" width="11.109375" style="167" bestFit="1" customWidth="1"/>
    <col min="12301" max="12301" width="10" style="167" bestFit="1" customWidth="1"/>
    <col min="12302" max="12544" width="9.109375" style="167"/>
    <col min="12545" max="12545" width="12.6640625" style="167" customWidth="1"/>
    <col min="12546" max="12546" width="18.5546875" style="167" customWidth="1"/>
    <col min="12547" max="12547" width="14.109375" style="167" customWidth="1"/>
    <col min="12548" max="12548" width="12.5546875" style="167" customWidth="1"/>
    <col min="12549" max="12549" width="12.44140625" style="167" customWidth="1"/>
    <col min="12550" max="12550" width="13.6640625" style="167" customWidth="1"/>
    <col min="12551" max="12552" width="11.109375" style="167" bestFit="1" customWidth="1"/>
    <col min="12553" max="12555" width="9.109375" style="167"/>
    <col min="12556" max="12556" width="11.109375" style="167" bestFit="1" customWidth="1"/>
    <col min="12557" max="12557" width="10" style="167" bestFit="1" customWidth="1"/>
    <col min="12558" max="12800" width="9.109375" style="167"/>
    <col min="12801" max="12801" width="12.6640625" style="167" customWidth="1"/>
    <col min="12802" max="12802" width="18.5546875" style="167" customWidth="1"/>
    <col min="12803" max="12803" width="14.109375" style="167" customWidth="1"/>
    <col min="12804" max="12804" width="12.5546875" style="167" customWidth="1"/>
    <col min="12805" max="12805" width="12.44140625" style="167" customWidth="1"/>
    <col min="12806" max="12806" width="13.6640625" style="167" customWidth="1"/>
    <col min="12807" max="12808" width="11.109375" style="167" bestFit="1" customWidth="1"/>
    <col min="12809" max="12811" width="9.109375" style="167"/>
    <col min="12812" max="12812" width="11.109375" style="167" bestFit="1" customWidth="1"/>
    <col min="12813" max="12813" width="10" style="167" bestFit="1" customWidth="1"/>
    <col min="12814" max="13056" width="9.109375" style="167"/>
    <col min="13057" max="13057" width="12.6640625" style="167" customWidth="1"/>
    <col min="13058" max="13058" width="18.5546875" style="167" customWidth="1"/>
    <col min="13059" max="13059" width="14.109375" style="167" customWidth="1"/>
    <col min="13060" max="13060" width="12.5546875" style="167" customWidth="1"/>
    <col min="13061" max="13061" width="12.44140625" style="167" customWidth="1"/>
    <col min="13062" max="13062" width="13.6640625" style="167" customWidth="1"/>
    <col min="13063" max="13064" width="11.109375" style="167" bestFit="1" customWidth="1"/>
    <col min="13065" max="13067" width="9.109375" style="167"/>
    <col min="13068" max="13068" width="11.109375" style="167" bestFit="1" customWidth="1"/>
    <col min="13069" max="13069" width="10" style="167" bestFit="1" customWidth="1"/>
    <col min="13070" max="13312" width="9.109375" style="167"/>
    <col min="13313" max="13313" width="12.6640625" style="167" customWidth="1"/>
    <col min="13314" max="13314" width="18.5546875" style="167" customWidth="1"/>
    <col min="13315" max="13315" width="14.109375" style="167" customWidth="1"/>
    <col min="13316" max="13316" width="12.5546875" style="167" customWidth="1"/>
    <col min="13317" max="13317" width="12.44140625" style="167" customWidth="1"/>
    <col min="13318" max="13318" width="13.6640625" style="167" customWidth="1"/>
    <col min="13319" max="13320" width="11.109375" style="167" bestFit="1" customWidth="1"/>
    <col min="13321" max="13323" width="9.109375" style="167"/>
    <col min="13324" max="13324" width="11.109375" style="167" bestFit="1" customWidth="1"/>
    <col min="13325" max="13325" width="10" style="167" bestFit="1" customWidth="1"/>
    <col min="13326" max="13568" width="9.109375" style="167"/>
    <col min="13569" max="13569" width="12.6640625" style="167" customWidth="1"/>
    <col min="13570" max="13570" width="18.5546875" style="167" customWidth="1"/>
    <col min="13571" max="13571" width="14.109375" style="167" customWidth="1"/>
    <col min="13572" max="13572" width="12.5546875" style="167" customWidth="1"/>
    <col min="13573" max="13573" width="12.44140625" style="167" customWidth="1"/>
    <col min="13574" max="13574" width="13.6640625" style="167" customWidth="1"/>
    <col min="13575" max="13576" width="11.109375" style="167" bestFit="1" customWidth="1"/>
    <col min="13577" max="13579" width="9.109375" style="167"/>
    <col min="13580" max="13580" width="11.109375" style="167" bestFit="1" customWidth="1"/>
    <col min="13581" max="13581" width="10" style="167" bestFit="1" customWidth="1"/>
    <col min="13582" max="13824" width="9.109375" style="167"/>
    <col min="13825" max="13825" width="12.6640625" style="167" customWidth="1"/>
    <col min="13826" max="13826" width="18.5546875" style="167" customWidth="1"/>
    <col min="13827" max="13827" width="14.109375" style="167" customWidth="1"/>
    <col min="13828" max="13828" width="12.5546875" style="167" customWidth="1"/>
    <col min="13829" max="13829" width="12.44140625" style="167" customWidth="1"/>
    <col min="13830" max="13830" width="13.6640625" style="167" customWidth="1"/>
    <col min="13831" max="13832" width="11.109375" style="167" bestFit="1" customWidth="1"/>
    <col min="13833" max="13835" width="9.109375" style="167"/>
    <col min="13836" max="13836" width="11.109375" style="167" bestFit="1" customWidth="1"/>
    <col min="13837" max="13837" width="10" style="167" bestFit="1" customWidth="1"/>
    <col min="13838" max="14080" width="9.109375" style="167"/>
    <col min="14081" max="14081" width="12.6640625" style="167" customWidth="1"/>
    <col min="14082" max="14082" width="18.5546875" style="167" customWidth="1"/>
    <col min="14083" max="14083" width="14.109375" style="167" customWidth="1"/>
    <col min="14084" max="14084" width="12.5546875" style="167" customWidth="1"/>
    <col min="14085" max="14085" width="12.44140625" style="167" customWidth="1"/>
    <col min="14086" max="14086" width="13.6640625" style="167" customWidth="1"/>
    <col min="14087" max="14088" width="11.109375" style="167" bestFit="1" customWidth="1"/>
    <col min="14089" max="14091" width="9.109375" style="167"/>
    <col min="14092" max="14092" width="11.109375" style="167" bestFit="1" customWidth="1"/>
    <col min="14093" max="14093" width="10" style="167" bestFit="1" customWidth="1"/>
    <col min="14094" max="14336" width="9.109375" style="167"/>
    <col min="14337" max="14337" width="12.6640625" style="167" customWidth="1"/>
    <col min="14338" max="14338" width="18.5546875" style="167" customWidth="1"/>
    <col min="14339" max="14339" width="14.109375" style="167" customWidth="1"/>
    <col min="14340" max="14340" width="12.5546875" style="167" customWidth="1"/>
    <col min="14341" max="14341" width="12.44140625" style="167" customWidth="1"/>
    <col min="14342" max="14342" width="13.6640625" style="167" customWidth="1"/>
    <col min="14343" max="14344" width="11.109375" style="167" bestFit="1" customWidth="1"/>
    <col min="14345" max="14347" width="9.109375" style="167"/>
    <col min="14348" max="14348" width="11.109375" style="167" bestFit="1" customWidth="1"/>
    <col min="14349" max="14349" width="10" style="167" bestFit="1" customWidth="1"/>
    <col min="14350" max="14592" width="9.109375" style="167"/>
    <col min="14593" max="14593" width="12.6640625" style="167" customWidth="1"/>
    <col min="14594" max="14594" width="18.5546875" style="167" customWidth="1"/>
    <col min="14595" max="14595" width="14.109375" style="167" customWidth="1"/>
    <col min="14596" max="14596" width="12.5546875" style="167" customWidth="1"/>
    <col min="14597" max="14597" width="12.44140625" style="167" customWidth="1"/>
    <col min="14598" max="14598" width="13.6640625" style="167" customWidth="1"/>
    <col min="14599" max="14600" width="11.109375" style="167" bestFit="1" customWidth="1"/>
    <col min="14601" max="14603" width="9.109375" style="167"/>
    <col min="14604" max="14604" width="11.109375" style="167" bestFit="1" customWidth="1"/>
    <col min="14605" max="14605" width="10" style="167" bestFit="1" customWidth="1"/>
    <col min="14606" max="14848" width="9.109375" style="167"/>
    <col min="14849" max="14849" width="12.6640625" style="167" customWidth="1"/>
    <col min="14850" max="14850" width="18.5546875" style="167" customWidth="1"/>
    <col min="14851" max="14851" width="14.109375" style="167" customWidth="1"/>
    <col min="14852" max="14852" width="12.5546875" style="167" customWidth="1"/>
    <col min="14853" max="14853" width="12.44140625" style="167" customWidth="1"/>
    <col min="14854" max="14854" width="13.6640625" style="167" customWidth="1"/>
    <col min="14855" max="14856" width="11.109375" style="167" bestFit="1" customWidth="1"/>
    <col min="14857" max="14859" width="9.109375" style="167"/>
    <col min="14860" max="14860" width="11.109375" style="167" bestFit="1" customWidth="1"/>
    <col min="14861" max="14861" width="10" style="167" bestFit="1" customWidth="1"/>
    <col min="14862" max="15104" width="9.109375" style="167"/>
    <col min="15105" max="15105" width="12.6640625" style="167" customWidth="1"/>
    <col min="15106" max="15106" width="18.5546875" style="167" customWidth="1"/>
    <col min="15107" max="15107" width="14.109375" style="167" customWidth="1"/>
    <col min="15108" max="15108" width="12.5546875" style="167" customWidth="1"/>
    <col min="15109" max="15109" width="12.44140625" style="167" customWidth="1"/>
    <col min="15110" max="15110" width="13.6640625" style="167" customWidth="1"/>
    <col min="15111" max="15112" width="11.109375" style="167" bestFit="1" customWidth="1"/>
    <col min="15113" max="15115" width="9.109375" style="167"/>
    <col min="15116" max="15116" width="11.109375" style="167" bestFit="1" customWidth="1"/>
    <col min="15117" max="15117" width="10" style="167" bestFit="1" customWidth="1"/>
    <col min="15118" max="15360" width="9.109375" style="167"/>
    <col min="15361" max="15361" width="12.6640625" style="167" customWidth="1"/>
    <col min="15362" max="15362" width="18.5546875" style="167" customWidth="1"/>
    <col min="15363" max="15363" width="14.109375" style="167" customWidth="1"/>
    <col min="15364" max="15364" width="12.5546875" style="167" customWidth="1"/>
    <col min="15365" max="15365" width="12.44140625" style="167" customWidth="1"/>
    <col min="15366" max="15366" width="13.6640625" style="167" customWidth="1"/>
    <col min="15367" max="15368" width="11.109375" style="167" bestFit="1" customWidth="1"/>
    <col min="15369" max="15371" width="9.109375" style="167"/>
    <col min="15372" max="15372" width="11.109375" style="167" bestFit="1" customWidth="1"/>
    <col min="15373" max="15373" width="10" style="167" bestFit="1" customWidth="1"/>
    <col min="15374" max="15616" width="9.109375" style="167"/>
    <col min="15617" max="15617" width="12.6640625" style="167" customWidth="1"/>
    <col min="15618" max="15618" width="18.5546875" style="167" customWidth="1"/>
    <col min="15619" max="15619" width="14.109375" style="167" customWidth="1"/>
    <col min="15620" max="15620" width="12.5546875" style="167" customWidth="1"/>
    <col min="15621" max="15621" width="12.44140625" style="167" customWidth="1"/>
    <col min="15622" max="15622" width="13.6640625" style="167" customWidth="1"/>
    <col min="15623" max="15624" width="11.109375" style="167" bestFit="1" customWidth="1"/>
    <col min="15625" max="15627" width="9.109375" style="167"/>
    <col min="15628" max="15628" width="11.109375" style="167" bestFit="1" customWidth="1"/>
    <col min="15629" max="15629" width="10" style="167" bestFit="1" customWidth="1"/>
    <col min="15630" max="15872" width="9.109375" style="167"/>
    <col min="15873" max="15873" width="12.6640625" style="167" customWidth="1"/>
    <col min="15874" max="15874" width="18.5546875" style="167" customWidth="1"/>
    <col min="15875" max="15875" width="14.109375" style="167" customWidth="1"/>
    <col min="15876" max="15876" width="12.5546875" style="167" customWidth="1"/>
    <col min="15877" max="15877" width="12.44140625" style="167" customWidth="1"/>
    <col min="15878" max="15878" width="13.6640625" style="167" customWidth="1"/>
    <col min="15879" max="15880" width="11.109375" style="167" bestFit="1" customWidth="1"/>
    <col min="15881" max="15883" width="9.109375" style="167"/>
    <col min="15884" max="15884" width="11.109375" style="167" bestFit="1" customWidth="1"/>
    <col min="15885" max="15885" width="10" style="167" bestFit="1" customWidth="1"/>
    <col min="15886" max="16128" width="9.109375" style="167"/>
    <col min="16129" max="16129" width="12.6640625" style="167" customWidth="1"/>
    <col min="16130" max="16130" width="18.5546875" style="167" customWidth="1"/>
    <col min="16131" max="16131" width="14.109375" style="167" customWidth="1"/>
    <col min="16132" max="16132" width="12.5546875" style="167" customWidth="1"/>
    <col min="16133" max="16133" width="12.44140625" style="167" customWidth="1"/>
    <col min="16134" max="16134" width="13.6640625" style="167" customWidth="1"/>
    <col min="16135" max="16136" width="11.109375" style="167" bestFit="1" customWidth="1"/>
    <col min="16137" max="16139" width="9.109375" style="167"/>
    <col min="16140" max="16140" width="11.109375" style="167" bestFit="1" customWidth="1"/>
    <col min="16141" max="16141" width="10" style="167" bestFit="1" customWidth="1"/>
    <col min="16142" max="16384" width="9.109375" style="167"/>
  </cols>
  <sheetData>
    <row r="1" spans="1:11">
      <c r="A1" s="354" t="s">
        <v>512</v>
      </c>
      <c r="B1" s="354"/>
      <c r="C1" s="354"/>
      <c r="D1" s="354"/>
      <c r="E1" s="354"/>
      <c r="F1" s="354"/>
    </row>
    <row r="2" spans="1:11">
      <c r="A2" s="355" t="s">
        <v>165</v>
      </c>
      <c r="B2" s="356"/>
      <c r="C2" s="356"/>
      <c r="D2" s="356"/>
      <c r="E2" s="356"/>
      <c r="F2" s="357"/>
    </row>
    <row r="3" spans="1:11">
      <c r="A3" s="355" t="s">
        <v>309</v>
      </c>
      <c r="B3" s="356"/>
      <c r="C3" s="356"/>
      <c r="D3" s="356"/>
      <c r="E3" s="356"/>
      <c r="F3" s="357"/>
    </row>
    <row r="4" spans="1:11" s="194" customFormat="1">
      <c r="A4" s="193" t="s">
        <v>293</v>
      </c>
      <c r="B4" s="193" t="s">
        <v>310</v>
      </c>
      <c r="C4" s="193" t="s">
        <v>311</v>
      </c>
      <c r="D4" s="193" t="s">
        <v>312</v>
      </c>
      <c r="E4" s="193" t="s">
        <v>313</v>
      </c>
      <c r="F4" s="193" t="s">
        <v>314</v>
      </c>
    </row>
    <row r="5" spans="1:11">
      <c r="A5" s="170" t="s">
        <v>315</v>
      </c>
      <c r="B5" s="195">
        <v>4920501</v>
      </c>
      <c r="C5" s="196">
        <v>33754600</v>
      </c>
      <c r="D5" s="195"/>
      <c r="E5" s="195"/>
      <c r="F5" s="195">
        <f>SUM(B5:E5)</f>
        <v>38675101</v>
      </c>
      <c r="G5" s="196"/>
      <c r="H5" s="196"/>
      <c r="I5" s="196"/>
      <c r="J5" s="196"/>
      <c r="K5" s="196"/>
    </row>
    <row r="6" spans="1:11">
      <c r="A6" s="170" t="s">
        <v>316</v>
      </c>
      <c r="B6" s="195"/>
      <c r="C6" s="195"/>
      <c r="D6" s="195">
        <v>61325850</v>
      </c>
      <c r="E6" s="195"/>
      <c r="F6" s="195">
        <f t="shared" ref="F6:F15" si="0">SUM(B6:E6)</f>
        <v>61325850</v>
      </c>
      <c r="G6" s="196"/>
      <c r="H6" s="196"/>
      <c r="I6" s="196"/>
      <c r="J6" s="196"/>
      <c r="K6" s="196"/>
    </row>
    <row r="7" spans="1:11">
      <c r="A7" s="170" t="s">
        <v>317</v>
      </c>
      <c r="B7" s="195">
        <v>4250000</v>
      </c>
      <c r="C7" s="195"/>
      <c r="D7" s="195">
        <v>23475773</v>
      </c>
      <c r="E7" s="195">
        <v>22119432</v>
      </c>
      <c r="F7" s="195">
        <f t="shared" si="0"/>
        <v>49845205</v>
      </c>
      <c r="G7" s="196"/>
    </row>
    <row r="8" spans="1:11">
      <c r="A8" s="170" t="s">
        <v>318</v>
      </c>
      <c r="B8" s="197">
        <v>2709666</v>
      </c>
      <c r="C8" s="195"/>
      <c r="D8" s="195"/>
      <c r="E8" s="195"/>
      <c r="F8" s="195">
        <f t="shared" si="0"/>
        <v>2709666</v>
      </c>
      <c r="G8" s="196"/>
    </row>
    <row r="9" spans="1:11">
      <c r="A9" s="170" t="s">
        <v>319</v>
      </c>
      <c r="B9" s="198">
        <v>30216043</v>
      </c>
      <c r="C9" s="195"/>
      <c r="D9" s="195"/>
      <c r="E9" s="195"/>
      <c r="F9" s="195">
        <f t="shared" si="0"/>
        <v>30216043</v>
      </c>
      <c r="G9" s="196"/>
      <c r="H9" s="196"/>
    </row>
    <row r="10" spans="1:11">
      <c r="A10" s="170" t="s">
        <v>276</v>
      </c>
      <c r="B10" s="195">
        <v>109214278</v>
      </c>
      <c r="C10" s="195"/>
      <c r="D10" s="195"/>
      <c r="E10" s="195"/>
      <c r="F10" s="195">
        <f t="shared" si="0"/>
        <v>109214278</v>
      </c>
      <c r="G10" s="196"/>
    </row>
    <row r="11" spans="1:11">
      <c r="A11" s="170" t="s">
        <v>270</v>
      </c>
      <c r="B11" s="195">
        <v>145740000</v>
      </c>
      <c r="C11" s="195"/>
      <c r="D11" s="195"/>
      <c r="E11" s="195"/>
      <c r="F11" s="195">
        <f t="shared" si="0"/>
        <v>145740000</v>
      </c>
      <c r="G11" s="196"/>
    </row>
    <row r="12" spans="1:11">
      <c r="A12" s="170" t="s">
        <v>272</v>
      </c>
      <c r="B12" s="195">
        <v>6450305</v>
      </c>
      <c r="C12" s="195"/>
      <c r="D12" s="195"/>
      <c r="E12" s="195"/>
      <c r="F12" s="195">
        <f t="shared" si="0"/>
        <v>6450305</v>
      </c>
      <c r="G12" s="196"/>
    </row>
    <row r="13" spans="1:11">
      <c r="A13" s="170" t="s">
        <v>278</v>
      </c>
      <c r="B13" s="195">
        <v>6100000</v>
      </c>
      <c r="C13" s="195"/>
      <c r="D13" s="195"/>
      <c r="E13" s="195"/>
      <c r="F13" s="195">
        <f t="shared" si="0"/>
        <v>6100000</v>
      </c>
      <c r="G13" s="196"/>
    </row>
    <row r="14" spans="1:11">
      <c r="A14" s="170" t="s">
        <v>273</v>
      </c>
      <c r="B14" s="195">
        <v>0</v>
      </c>
      <c r="C14" s="195"/>
      <c r="D14" s="195"/>
      <c r="E14" s="195"/>
      <c r="F14" s="195">
        <f t="shared" si="0"/>
        <v>0</v>
      </c>
      <c r="G14" s="196"/>
    </row>
    <row r="15" spans="1:11">
      <c r="A15" s="170" t="s">
        <v>281</v>
      </c>
      <c r="B15" s="195">
        <v>103815777</v>
      </c>
      <c r="C15" s="195"/>
      <c r="D15" s="199"/>
      <c r="E15" s="195"/>
      <c r="F15" s="195">
        <f t="shared" si="0"/>
        <v>103815777</v>
      </c>
      <c r="G15" s="196"/>
    </row>
    <row r="16" spans="1:11">
      <c r="A16" s="170" t="s">
        <v>314</v>
      </c>
      <c r="B16" s="195">
        <f>SUM(B5:B15)</f>
        <v>413416570</v>
      </c>
      <c r="C16" s="195">
        <f>SUM(C5:C15)</f>
        <v>33754600</v>
      </c>
      <c r="D16" s="195">
        <f>SUM(D5:D15)</f>
        <v>84801623</v>
      </c>
      <c r="E16" s="195">
        <f>SUM(E5:E15)</f>
        <v>22119432</v>
      </c>
      <c r="F16" s="200">
        <f>SUM(F5:F15)</f>
        <v>554092225</v>
      </c>
      <c r="G16" s="196"/>
    </row>
    <row r="17" spans="1:11">
      <c r="A17" s="170" t="s">
        <v>320</v>
      </c>
      <c r="B17" s="195"/>
      <c r="C17" s="195"/>
      <c r="D17" s="195"/>
      <c r="E17" s="195"/>
      <c r="F17" s="195"/>
      <c r="G17" s="196"/>
    </row>
    <row r="18" spans="1:11">
      <c r="A18" s="170" t="s">
        <v>321</v>
      </c>
      <c r="B18" s="195"/>
      <c r="C18" s="195"/>
      <c r="D18" s="195"/>
      <c r="E18" s="195"/>
      <c r="F18" s="195"/>
      <c r="G18" s="196"/>
    </row>
    <row r="19" spans="1:11">
      <c r="A19" s="170" t="s">
        <v>322</v>
      </c>
      <c r="B19" s="195"/>
      <c r="C19" s="200">
        <f>SUM(C16:C18)</f>
        <v>33754600</v>
      </c>
      <c r="D19" s="200">
        <f>SUM(D16:D17)</f>
        <v>84801623</v>
      </c>
      <c r="E19" s="200">
        <f>SUM(E16:E17)</f>
        <v>22119432</v>
      </c>
      <c r="F19" s="195"/>
      <c r="G19" s="196"/>
    </row>
    <row r="20" spans="1:11">
      <c r="B20" s="196"/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>
      <c r="B21" s="196"/>
      <c r="C21" s="196"/>
      <c r="D21" s="196"/>
      <c r="E21" s="196"/>
      <c r="F21" s="196"/>
      <c r="G21" s="196"/>
      <c r="H21" s="196"/>
      <c r="I21" s="196"/>
      <c r="J21" s="196"/>
      <c r="K21" s="196"/>
    </row>
    <row r="22" spans="1:11">
      <c r="B22" s="196"/>
      <c r="C22" s="196"/>
      <c r="D22" s="196"/>
      <c r="E22" s="196"/>
      <c r="F22" s="196"/>
      <c r="G22" s="196"/>
      <c r="H22" s="196"/>
      <c r="I22" s="196"/>
      <c r="J22" s="196"/>
      <c r="K22" s="196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7"/>
  <dimension ref="A1:J40"/>
  <sheetViews>
    <sheetView workbookViewId="0">
      <selection activeCell="G33" sqref="G33"/>
    </sheetView>
  </sheetViews>
  <sheetFormatPr defaultRowHeight="13.2"/>
  <cols>
    <col min="1" max="1" width="10" bestFit="1" customWidth="1"/>
    <col min="2" max="2" width="16.5546875" bestFit="1" customWidth="1"/>
    <col min="3" max="3" width="13.44140625" bestFit="1" customWidth="1"/>
    <col min="4" max="4" width="11.109375" bestFit="1" customWidth="1"/>
    <col min="5" max="5" width="11" bestFit="1" customWidth="1"/>
    <col min="6" max="6" width="11.109375" bestFit="1" customWidth="1"/>
    <col min="257" max="257" width="10" bestFit="1" customWidth="1"/>
    <col min="258" max="258" width="16.5546875" bestFit="1" customWidth="1"/>
    <col min="259" max="259" width="13.44140625" bestFit="1" customWidth="1"/>
    <col min="260" max="260" width="10.109375" bestFit="1" customWidth="1"/>
    <col min="261" max="261" width="11" bestFit="1" customWidth="1"/>
    <col min="262" max="262" width="11.109375" bestFit="1" customWidth="1"/>
    <col min="513" max="513" width="10" bestFit="1" customWidth="1"/>
    <col min="514" max="514" width="16.5546875" bestFit="1" customWidth="1"/>
    <col min="515" max="515" width="13.44140625" bestFit="1" customWidth="1"/>
    <col min="516" max="516" width="10.109375" bestFit="1" customWidth="1"/>
    <col min="517" max="517" width="11" bestFit="1" customWidth="1"/>
    <col min="518" max="518" width="11.109375" bestFit="1" customWidth="1"/>
    <col min="769" max="769" width="10" bestFit="1" customWidth="1"/>
    <col min="770" max="770" width="16.5546875" bestFit="1" customWidth="1"/>
    <col min="771" max="771" width="13.44140625" bestFit="1" customWidth="1"/>
    <col min="772" max="772" width="10.109375" bestFit="1" customWidth="1"/>
    <col min="773" max="773" width="11" bestFit="1" customWidth="1"/>
    <col min="774" max="774" width="11.109375" bestFit="1" customWidth="1"/>
    <col min="1025" max="1025" width="10" bestFit="1" customWidth="1"/>
    <col min="1026" max="1026" width="16.5546875" bestFit="1" customWidth="1"/>
    <col min="1027" max="1027" width="13.44140625" bestFit="1" customWidth="1"/>
    <col min="1028" max="1028" width="10.109375" bestFit="1" customWidth="1"/>
    <col min="1029" max="1029" width="11" bestFit="1" customWidth="1"/>
    <col min="1030" max="1030" width="11.109375" bestFit="1" customWidth="1"/>
    <col min="1281" max="1281" width="10" bestFit="1" customWidth="1"/>
    <col min="1282" max="1282" width="16.5546875" bestFit="1" customWidth="1"/>
    <col min="1283" max="1283" width="13.44140625" bestFit="1" customWidth="1"/>
    <col min="1284" max="1284" width="10.109375" bestFit="1" customWidth="1"/>
    <col min="1285" max="1285" width="11" bestFit="1" customWidth="1"/>
    <col min="1286" max="1286" width="11.109375" bestFit="1" customWidth="1"/>
    <col min="1537" max="1537" width="10" bestFit="1" customWidth="1"/>
    <col min="1538" max="1538" width="16.5546875" bestFit="1" customWidth="1"/>
    <col min="1539" max="1539" width="13.44140625" bestFit="1" customWidth="1"/>
    <col min="1540" max="1540" width="10.109375" bestFit="1" customWidth="1"/>
    <col min="1541" max="1541" width="11" bestFit="1" customWidth="1"/>
    <col min="1542" max="1542" width="11.109375" bestFit="1" customWidth="1"/>
    <col min="1793" max="1793" width="10" bestFit="1" customWidth="1"/>
    <col min="1794" max="1794" width="16.5546875" bestFit="1" customWidth="1"/>
    <col min="1795" max="1795" width="13.44140625" bestFit="1" customWidth="1"/>
    <col min="1796" max="1796" width="10.109375" bestFit="1" customWidth="1"/>
    <col min="1797" max="1797" width="11" bestFit="1" customWidth="1"/>
    <col min="1798" max="1798" width="11.109375" bestFit="1" customWidth="1"/>
    <col min="2049" max="2049" width="10" bestFit="1" customWidth="1"/>
    <col min="2050" max="2050" width="16.5546875" bestFit="1" customWidth="1"/>
    <col min="2051" max="2051" width="13.44140625" bestFit="1" customWidth="1"/>
    <col min="2052" max="2052" width="10.109375" bestFit="1" customWidth="1"/>
    <col min="2053" max="2053" width="11" bestFit="1" customWidth="1"/>
    <col min="2054" max="2054" width="11.109375" bestFit="1" customWidth="1"/>
    <col min="2305" max="2305" width="10" bestFit="1" customWidth="1"/>
    <col min="2306" max="2306" width="16.5546875" bestFit="1" customWidth="1"/>
    <col min="2307" max="2307" width="13.44140625" bestFit="1" customWidth="1"/>
    <col min="2308" max="2308" width="10.109375" bestFit="1" customWidth="1"/>
    <col min="2309" max="2309" width="11" bestFit="1" customWidth="1"/>
    <col min="2310" max="2310" width="11.109375" bestFit="1" customWidth="1"/>
    <col min="2561" max="2561" width="10" bestFit="1" customWidth="1"/>
    <col min="2562" max="2562" width="16.5546875" bestFit="1" customWidth="1"/>
    <col min="2563" max="2563" width="13.44140625" bestFit="1" customWidth="1"/>
    <col min="2564" max="2564" width="10.109375" bestFit="1" customWidth="1"/>
    <col min="2565" max="2565" width="11" bestFit="1" customWidth="1"/>
    <col min="2566" max="2566" width="11.109375" bestFit="1" customWidth="1"/>
    <col min="2817" max="2817" width="10" bestFit="1" customWidth="1"/>
    <col min="2818" max="2818" width="16.5546875" bestFit="1" customWidth="1"/>
    <col min="2819" max="2819" width="13.44140625" bestFit="1" customWidth="1"/>
    <col min="2820" max="2820" width="10.109375" bestFit="1" customWidth="1"/>
    <col min="2821" max="2821" width="11" bestFit="1" customWidth="1"/>
    <col min="2822" max="2822" width="11.109375" bestFit="1" customWidth="1"/>
    <col min="3073" max="3073" width="10" bestFit="1" customWidth="1"/>
    <col min="3074" max="3074" width="16.5546875" bestFit="1" customWidth="1"/>
    <col min="3075" max="3075" width="13.44140625" bestFit="1" customWidth="1"/>
    <col min="3076" max="3076" width="10.109375" bestFit="1" customWidth="1"/>
    <col min="3077" max="3077" width="11" bestFit="1" customWidth="1"/>
    <col min="3078" max="3078" width="11.109375" bestFit="1" customWidth="1"/>
    <col min="3329" max="3329" width="10" bestFit="1" customWidth="1"/>
    <col min="3330" max="3330" width="16.5546875" bestFit="1" customWidth="1"/>
    <col min="3331" max="3331" width="13.44140625" bestFit="1" customWidth="1"/>
    <col min="3332" max="3332" width="10.109375" bestFit="1" customWidth="1"/>
    <col min="3333" max="3333" width="11" bestFit="1" customWidth="1"/>
    <col min="3334" max="3334" width="11.109375" bestFit="1" customWidth="1"/>
    <col min="3585" max="3585" width="10" bestFit="1" customWidth="1"/>
    <col min="3586" max="3586" width="16.5546875" bestFit="1" customWidth="1"/>
    <col min="3587" max="3587" width="13.44140625" bestFit="1" customWidth="1"/>
    <col min="3588" max="3588" width="10.109375" bestFit="1" customWidth="1"/>
    <col min="3589" max="3589" width="11" bestFit="1" customWidth="1"/>
    <col min="3590" max="3590" width="11.109375" bestFit="1" customWidth="1"/>
    <col min="3841" max="3841" width="10" bestFit="1" customWidth="1"/>
    <col min="3842" max="3842" width="16.5546875" bestFit="1" customWidth="1"/>
    <col min="3843" max="3843" width="13.44140625" bestFit="1" customWidth="1"/>
    <col min="3844" max="3844" width="10.109375" bestFit="1" customWidth="1"/>
    <col min="3845" max="3845" width="11" bestFit="1" customWidth="1"/>
    <col min="3846" max="3846" width="11.109375" bestFit="1" customWidth="1"/>
    <col min="4097" max="4097" width="10" bestFit="1" customWidth="1"/>
    <col min="4098" max="4098" width="16.5546875" bestFit="1" customWidth="1"/>
    <col min="4099" max="4099" width="13.44140625" bestFit="1" customWidth="1"/>
    <col min="4100" max="4100" width="10.109375" bestFit="1" customWidth="1"/>
    <col min="4101" max="4101" width="11" bestFit="1" customWidth="1"/>
    <col min="4102" max="4102" width="11.109375" bestFit="1" customWidth="1"/>
    <col min="4353" max="4353" width="10" bestFit="1" customWidth="1"/>
    <col min="4354" max="4354" width="16.5546875" bestFit="1" customWidth="1"/>
    <col min="4355" max="4355" width="13.44140625" bestFit="1" customWidth="1"/>
    <col min="4356" max="4356" width="10.109375" bestFit="1" customWidth="1"/>
    <col min="4357" max="4357" width="11" bestFit="1" customWidth="1"/>
    <col min="4358" max="4358" width="11.109375" bestFit="1" customWidth="1"/>
    <col min="4609" max="4609" width="10" bestFit="1" customWidth="1"/>
    <col min="4610" max="4610" width="16.5546875" bestFit="1" customWidth="1"/>
    <col min="4611" max="4611" width="13.44140625" bestFit="1" customWidth="1"/>
    <col min="4612" max="4612" width="10.109375" bestFit="1" customWidth="1"/>
    <col min="4613" max="4613" width="11" bestFit="1" customWidth="1"/>
    <col min="4614" max="4614" width="11.109375" bestFit="1" customWidth="1"/>
    <col min="4865" max="4865" width="10" bestFit="1" customWidth="1"/>
    <col min="4866" max="4866" width="16.5546875" bestFit="1" customWidth="1"/>
    <col min="4867" max="4867" width="13.44140625" bestFit="1" customWidth="1"/>
    <col min="4868" max="4868" width="10.109375" bestFit="1" customWidth="1"/>
    <col min="4869" max="4869" width="11" bestFit="1" customWidth="1"/>
    <col min="4870" max="4870" width="11.109375" bestFit="1" customWidth="1"/>
    <col min="5121" max="5121" width="10" bestFit="1" customWidth="1"/>
    <col min="5122" max="5122" width="16.5546875" bestFit="1" customWidth="1"/>
    <col min="5123" max="5123" width="13.44140625" bestFit="1" customWidth="1"/>
    <col min="5124" max="5124" width="10.109375" bestFit="1" customWidth="1"/>
    <col min="5125" max="5125" width="11" bestFit="1" customWidth="1"/>
    <col min="5126" max="5126" width="11.109375" bestFit="1" customWidth="1"/>
    <col min="5377" max="5377" width="10" bestFit="1" customWidth="1"/>
    <col min="5378" max="5378" width="16.5546875" bestFit="1" customWidth="1"/>
    <col min="5379" max="5379" width="13.44140625" bestFit="1" customWidth="1"/>
    <col min="5380" max="5380" width="10.109375" bestFit="1" customWidth="1"/>
    <col min="5381" max="5381" width="11" bestFit="1" customWidth="1"/>
    <col min="5382" max="5382" width="11.109375" bestFit="1" customWidth="1"/>
    <col min="5633" max="5633" width="10" bestFit="1" customWidth="1"/>
    <col min="5634" max="5634" width="16.5546875" bestFit="1" customWidth="1"/>
    <col min="5635" max="5635" width="13.44140625" bestFit="1" customWidth="1"/>
    <col min="5636" max="5636" width="10.109375" bestFit="1" customWidth="1"/>
    <col min="5637" max="5637" width="11" bestFit="1" customWidth="1"/>
    <col min="5638" max="5638" width="11.109375" bestFit="1" customWidth="1"/>
    <col min="5889" max="5889" width="10" bestFit="1" customWidth="1"/>
    <col min="5890" max="5890" width="16.5546875" bestFit="1" customWidth="1"/>
    <col min="5891" max="5891" width="13.44140625" bestFit="1" customWidth="1"/>
    <col min="5892" max="5892" width="10.109375" bestFit="1" customWidth="1"/>
    <col min="5893" max="5893" width="11" bestFit="1" customWidth="1"/>
    <col min="5894" max="5894" width="11.109375" bestFit="1" customWidth="1"/>
    <col min="6145" max="6145" width="10" bestFit="1" customWidth="1"/>
    <col min="6146" max="6146" width="16.5546875" bestFit="1" customWidth="1"/>
    <col min="6147" max="6147" width="13.44140625" bestFit="1" customWidth="1"/>
    <col min="6148" max="6148" width="10.109375" bestFit="1" customWidth="1"/>
    <col min="6149" max="6149" width="11" bestFit="1" customWidth="1"/>
    <col min="6150" max="6150" width="11.109375" bestFit="1" customWidth="1"/>
    <col min="6401" max="6401" width="10" bestFit="1" customWidth="1"/>
    <col min="6402" max="6402" width="16.5546875" bestFit="1" customWidth="1"/>
    <col min="6403" max="6403" width="13.44140625" bestFit="1" customWidth="1"/>
    <col min="6404" max="6404" width="10.109375" bestFit="1" customWidth="1"/>
    <col min="6405" max="6405" width="11" bestFit="1" customWidth="1"/>
    <col min="6406" max="6406" width="11.109375" bestFit="1" customWidth="1"/>
    <col min="6657" max="6657" width="10" bestFit="1" customWidth="1"/>
    <col min="6658" max="6658" width="16.5546875" bestFit="1" customWidth="1"/>
    <col min="6659" max="6659" width="13.44140625" bestFit="1" customWidth="1"/>
    <col min="6660" max="6660" width="10.109375" bestFit="1" customWidth="1"/>
    <col min="6661" max="6661" width="11" bestFit="1" customWidth="1"/>
    <col min="6662" max="6662" width="11.109375" bestFit="1" customWidth="1"/>
    <col min="6913" max="6913" width="10" bestFit="1" customWidth="1"/>
    <col min="6914" max="6914" width="16.5546875" bestFit="1" customWidth="1"/>
    <col min="6915" max="6915" width="13.44140625" bestFit="1" customWidth="1"/>
    <col min="6916" max="6916" width="10.109375" bestFit="1" customWidth="1"/>
    <col min="6917" max="6917" width="11" bestFit="1" customWidth="1"/>
    <col min="6918" max="6918" width="11.109375" bestFit="1" customWidth="1"/>
    <col min="7169" max="7169" width="10" bestFit="1" customWidth="1"/>
    <col min="7170" max="7170" width="16.5546875" bestFit="1" customWidth="1"/>
    <col min="7171" max="7171" width="13.44140625" bestFit="1" customWidth="1"/>
    <col min="7172" max="7172" width="10.109375" bestFit="1" customWidth="1"/>
    <col min="7173" max="7173" width="11" bestFit="1" customWidth="1"/>
    <col min="7174" max="7174" width="11.109375" bestFit="1" customWidth="1"/>
    <col min="7425" max="7425" width="10" bestFit="1" customWidth="1"/>
    <col min="7426" max="7426" width="16.5546875" bestFit="1" customWidth="1"/>
    <col min="7427" max="7427" width="13.44140625" bestFit="1" customWidth="1"/>
    <col min="7428" max="7428" width="10.109375" bestFit="1" customWidth="1"/>
    <col min="7429" max="7429" width="11" bestFit="1" customWidth="1"/>
    <col min="7430" max="7430" width="11.109375" bestFit="1" customWidth="1"/>
    <col min="7681" max="7681" width="10" bestFit="1" customWidth="1"/>
    <col min="7682" max="7682" width="16.5546875" bestFit="1" customWidth="1"/>
    <col min="7683" max="7683" width="13.44140625" bestFit="1" customWidth="1"/>
    <col min="7684" max="7684" width="10.109375" bestFit="1" customWidth="1"/>
    <col min="7685" max="7685" width="11" bestFit="1" customWidth="1"/>
    <col min="7686" max="7686" width="11.109375" bestFit="1" customWidth="1"/>
    <col min="7937" max="7937" width="10" bestFit="1" customWidth="1"/>
    <col min="7938" max="7938" width="16.5546875" bestFit="1" customWidth="1"/>
    <col min="7939" max="7939" width="13.44140625" bestFit="1" customWidth="1"/>
    <col min="7940" max="7940" width="10.109375" bestFit="1" customWidth="1"/>
    <col min="7941" max="7941" width="11" bestFit="1" customWidth="1"/>
    <col min="7942" max="7942" width="11.109375" bestFit="1" customWidth="1"/>
    <col min="8193" max="8193" width="10" bestFit="1" customWidth="1"/>
    <col min="8194" max="8194" width="16.5546875" bestFit="1" customWidth="1"/>
    <col min="8195" max="8195" width="13.44140625" bestFit="1" customWidth="1"/>
    <col min="8196" max="8196" width="10.109375" bestFit="1" customWidth="1"/>
    <col min="8197" max="8197" width="11" bestFit="1" customWidth="1"/>
    <col min="8198" max="8198" width="11.109375" bestFit="1" customWidth="1"/>
    <col min="8449" max="8449" width="10" bestFit="1" customWidth="1"/>
    <col min="8450" max="8450" width="16.5546875" bestFit="1" customWidth="1"/>
    <col min="8451" max="8451" width="13.44140625" bestFit="1" customWidth="1"/>
    <col min="8452" max="8452" width="10.109375" bestFit="1" customWidth="1"/>
    <col min="8453" max="8453" width="11" bestFit="1" customWidth="1"/>
    <col min="8454" max="8454" width="11.109375" bestFit="1" customWidth="1"/>
    <col min="8705" max="8705" width="10" bestFit="1" customWidth="1"/>
    <col min="8706" max="8706" width="16.5546875" bestFit="1" customWidth="1"/>
    <col min="8707" max="8707" width="13.44140625" bestFit="1" customWidth="1"/>
    <col min="8708" max="8708" width="10.109375" bestFit="1" customWidth="1"/>
    <col min="8709" max="8709" width="11" bestFit="1" customWidth="1"/>
    <col min="8710" max="8710" width="11.109375" bestFit="1" customWidth="1"/>
    <col min="8961" max="8961" width="10" bestFit="1" customWidth="1"/>
    <col min="8962" max="8962" width="16.5546875" bestFit="1" customWidth="1"/>
    <col min="8963" max="8963" width="13.44140625" bestFit="1" customWidth="1"/>
    <col min="8964" max="8964" width="10.109375" bestFit="1" customWidth="1"/>
    <col min="8965" max="8965" width="11" bestFit="1" customWidth="1"/>
    <col min="8966" max="8966" width="11.109375" bestFit="1" customWidth="1"/>
    <col min="9217" max="9217" width="10" bestFit="1" customWidth="1"/>
    <col min="9218" max="9218" width="16.5546875" bestFit="1" customWidth="1"/>
    <col min="9219" max="9219" width="13.44140625" bestFit="1" customWidth="1"/>
    <col min="9220" max="9220" width="10.109375" bestFit="1" customWidth="1"/>
    <col min="9221" max="9221" width="11" bestFit="1" customWidth="1"/>
    <col min="9222" max="9222" width="11.109375" bestFit="1" customWidth="1"/>
    <col min="9473" max="9473" width="10" bestFit="1" customWidth="1"/>
    <col min="9474" max="9474" width="16.5546875" bestFit="1" customWidth="1"/>
    <col min="9475" max="9475" width="13.44140625" bestFit="1" customWidth="1"/>
    <col min="9476" max="9476" width="10.109375" bestFit="1" customWidth="1"/>
    <col min="9477" max="9477" width="11" bestFit="1" customWidth="1"/>
    <col min="9478" max="9478" width="11.109375" bestFit="1" customWidth="1"/>
    <col min="9729" max="9729" width="10" bestFit="1" customWidth="1"/>
    <col min="9730" max="9730" width="16.5546875" bestFit="1" customWidth="1"/>
    <col min="9731" max="9731" width="13.44140625" bestFit="1" customWidth="1"/>
    <col min="9732" max="9732" width="10.109375" bestFit="1" customWidth="1"/>
    <col min="9733" max="9733" width="11" bestFit="1" customWidth="1"/>
    <col min="9734" max="9734" width="11.109375" bestFit="1" customWidth="1"/>
    <col min="9985" max="9985" width="10" bestFit="1" customWidth="1"/>
    <col min="9986" max="9986" width="16.5546875" bestFit="1" customWidth="1"/>
    <col min="9987" max="9987" width="13.44140625" bestFit="1" customWidth="1"/>
    <col min="9988" max="9988" width="10.109375" bestFit="1" customWidth="1"/>
    <col min="9989" max="9989" width="11" bestFit="1" customWidth="1"/>
    <col min="9990" max="9990" width="11.109375" bestFit="1" customWidth="1"/>
    <col min="10241" max="10241" width="10" bestFit="1" customWidth="1"/>
    <col min="10242" max="10242" width="16.5546875" bestFit="1" customWidth="1"/>
    <col min="10243" max="10243" width="13.44140625" bestFit="1" customWidth="1"/>
    <col min="10244" max="10244" width="10.109375" bestFit="1" customWidth="1"/>
    <col min="10245" max="10245" width="11" bestFit="1" customWidth="1"/>
    <col min="10246" max="10246" width="11.109375" bestFit="1" customWidth="1"/>
    <col min="10497" max="10497" width="10" bestFit="1" customWidth="1"/>
    <col min="10498" max="10498" width="16.5546875" bestFit="1" customWidth="1"/>
    <col min="10499" max="10499" width="13.44140625" bestFit="1" customWidth="1"/>
    <col min="10500" max="10500" width="10.109375" bestFit="1" customWidth="1"/>
    <col min="10501" max="10501" width="11" bestFit="1" customWidth="1"/>
    <col min="10502" max="10502" width="11.109375" bestFit="1" customWidth="1"/>
    <col min="10753" max="10753" width="10" bestFit="1" customWidth="1"/>
    <col min="10754" max="10754" width="16.5546875" bestFit="1" customWidth="1"/>
    <col min="10755" max="10755" width="13.44140625" bestFit="1" customWidth="1"/>
    <col min="10756" max="10756" width="10.109375" bestFit="1" customWidth="1"/>
    <col min="10757" max="10757" width="11" bestFit="1" customWidth="1"/>
    <col min="10758" max="10758" width="11.109375" bestFit="1" customWidth="1"/>
    <col min="11009" max="11009" width="10" bestFit="1" customWidth="1"/>
    <col min="11010" max="11010" width="16.5546875" bestFit="1" customWidth="1"/>
    <col min="11011" max="11011" width="13.44140625" bestFit="1" customWidth="1"/>
    <col min="11012" max="11012" width="10.109375" bestFit="1" customWidth="1"/>
    <col min="11013" max="11013" width="11" bestFit="1" customWidth="1"/>
    <col min="11014" max="11014" width="11.109375" bestFit="1" customWidth="1"/>
    <col min="11265" max="11265" width="10" bestFit="1" customWidth="1"/>
    <col min="11266" max="11266" width="16.5546875" bestFit="1" customWidth="1"/>
    <col min="11267" max="11267" width="13.44140625" bestFit="1" customWidth="1"/>
    <col min="11268" max="11268" width="10.109375" bestFit="1" customWidth="1"/>
    <col min="11269" max="11269" width="11" bestFit="1" customWidth="1"/>
    <col min="11270" max="11270" width="11.109375" bestFit="1" customWidth="1"/>
    <col min="11521" max="11521" width="10" bestFit="1" customWidth="1"/>
    <col min="11522" max="11522" width="16.5546875" bestFit="1" customWidth="1"/>
    <col min="11523" max="11523" width="13.44140625" bestFit="1" customWidth="1"/>
    <col min="11524" max="11524" width="10.109375" bestFit="1" customWidth="1"/>
    <col min="11525" max="11525" width="11" bestFit="1" customWidth="1"/>
    <col min="11526" max="11526" width="11.109375" bestFit="1" customWidth="1"/>
    <col min="11777" max="11777" width="10" bestFit="1" customWidth="1"/>
    <col min="11778" max="11778" width="16.5546875" bestFit="1" customWidth="1"/>
    <col min="11779" max="11779" width="13.44140625" bestFit="1" customWidth="1"/>
    <col min="11780" max="11780" width="10.109375" bestFit="1" customWidth="1"/>
    <col min="11781" max="11781" width="11" bestFit="1" customWidth="1"/>
    <col min="11782" max="11782" width="11.109375" bestFit="1" customWidth="1"/>
    <col min="12033" max="12033" width="10" bestFit="1" customWidth="1"/>
    <col min="12034" max="12034" width="16.5546875" bestFit="1" customWidth="1"/>
    <col min="12035" max="12035" width="13.44140625" bestFit="1" customWidth="1"/>
    <col min="12036" max="12036" width="10.109375" bestFit="1" customWidth="1"/>
    <col min="12037" max="12037" width="11" bestFit="1" customWidth="1"/>
    <col min="12038" max="12038" width="11.109375" bestFit="1" customWidth="1"/>
    <col min="12289" max="12289" width="10" bestFit="1" customWidth="1"/>
    <col min="12290" max="12290" width="16.5546875" bestFit="1" customWidth="1"/>
    <col min="12291" max="12291" width="13.44140625" bestFit="1" customWidth="1"/>
    <col min="12292" max="12292" width="10.109375" bestFit="1" customWidth="1"/>
    <col min="12293" max="12293" width="11" bestFit="1" customWidth="1"/>
    <col min="12294" max="12294" width="11.109375" bestFit="1" customWidth="1"/>
    <col min="12545" max="12545" width="10" bestFit="1" customWidth="1"/>
    <col min="12546" max="12546" width="16.5546875" bestFit="1" customWidth="1"/>
    <col min="12547" max="12547" width="13.44140625" bestFit="1" customWidth="1"/>
    <col min="12548" max="12548" width="10.109375" bestFit="1" customWidth="1"/>
    <col min="12549" max="12549" width="11" bestFit="1" customWidth="1"/>
    <col min="12550" max="12550" width="11.109375" bestFit="1" customWidth="1"/>
    <col min="12801" max="12801" width="10" bestFit="1" customWidth="1"/>
    <col min="12802" max="12802" width="16.5546875" bestFit="1" customWidth="1"/>
    <col min="12803" max="12803" width="13.44140625" bestFit="1" customWidth="1"/>
    <col min="12804" max="12804" width="10.109375" bestFit="1" customWidth="1"/>
    <col min="12805" max="12805" width="11" bestFit="1" customWidth="1"/>
    <col min="12806" max="12806" width="11.109375" bestFit="1" customWidth="1"/>
    <col min="13057" max="13057" width="10" bestFit="1" customWidth="1"/>
    <col min="13058" max="13058" width="16.5546875" bestFit="1" customWidth="1"/>
    <col min="13059" max="13059" width="13.44140625" bestFit="1" customWidth="1"/>
    <col min="13060" max="13060" width="10.109375" bestFit="1" customWidth="1"/>
    <col min="13061" max="13061" width="11" bestFit="1" customWidth="1"/>
    <col min="13062" max="13062" width="11.109375" bestFit="1" customWidth="1"/>
    <col min="13313" max="13313" width="10" bestFit="1" customWidth="1"/>
    <col min="13314" max="13314" width="16.5546875" bestFit="1" customWidth="1"/>
    <col min="13315" max="13315" width="13.44140625" bestFit="1" customWidth="1"/>
    <col min="13316" max="13316" width="10.109375" bestFit="1" customWidth="1"/>
    <col min="13317" max="13317" width="11" bestFit="1" customWidth="1"/>
    <col min="13318" max="13318" width="11.109375" bestFit="1" customWidth="1"/>
    <col min="13569" max="13569" width="10" bestFit="1" customWidth="1"/>
    <col min="13570" max="13570" width="16.5546875" bestFit="1" customWidth="1"/>
    <col min="13571" max="13571" width="13.44140625" bestFit="1" customWidth="1"/>
    <col min="13572" max="13572" width="10.109375" bestFit="1" customWidth="1"/>
    <col min="13573" max="13573" width="11" bestFit="1" customWidth="1"/>
    <col min="13574" max="13574" width="11.109375" bestFit="1" customWidth="1"/>
    <col min="13825" max="13825" width="10" bestFit="1" customWidth="1"/>
    <col min="13826" max="13826" width="16.5546875" bestFit="1" customWidth="1"/>
    <col min="13827" max="13827" width="13.44140625" bestFit="1" customWidth="1"/>
    <col min="13828" max="13828" width="10.109375" bestFit="1" customWidth="1"/>
    <col min="13829" max="13829" width="11" bestFit="1" customWidth="1"/>
    <col min="13830" max="13830" width="11.109375" bestFit="1" customWidth="1"/>
    <col min="14081" max="14081" width="10" bestFit="1" customWidth="1"/>
    <col min="14082" max="14082" width="16.5546875" bestFit="1" customWidth="1"/>
    <col min="14083" max="14083" width="13.44140625" bestFit="1" customWidth="1"/>
    <col min="14084" max="14084" width="10.109375" bestFit="1" customWidth="1"/>
    <col min="14085" max="14085" width="11" bestFit="1" customWidth="1"/>
    <col min="14086" max="14086" width="11.109375" bestFit="1" customWidth="1"/>
    <col min="14337" max="14337" width="10" bestFit="1" customWidth="1"/>
    <col min="14338" max="14338" width="16.5546875" bestFit="1" customWidth="1"/>
    <col min="14339" max="14339" width="13.44140625" bestFit="1" customWidth="1"/>
    <col min="14340" max="14340" width="10.109375" bestFit="1" customWidth="1"/>
    <col min="14341" max="14341" width="11" bestFit="1" customWidth="1"/>
    <col min="14342" max="14342" width="11.109375" bestFit="1" customWidth="1"/>
    <col min="14593" max="14593" width="10" bestFit="1" customWidth="1"/>
    <col min="14594" max="14594" width="16.5546875" bestFit="1" customWidth="1"/>
    <col min="14595" max="14595" width="13.44140625" bestFit="1" customWidth="1"/>
    <col min="14596" max="14596" width="10.109375" bestFit="1" customWidth="1"/>
    <col min="14597" max="14597" width="11" bestFit="1" customWidth="1"/>
    <col min="14598" max="14598" width="11.109375" bestFit="1" customWidth="1"/>
    <col min="14849" max="14849" width="10" bestFit="1" customWidth="1"/>
    <col min="14850" max="14850" width="16.5546875" bestFit="1" customWidth="1"/>
    <col min="14851" max="14851" width="13.44140625" bestFit="1" customWidth="1"/>
    <col min="14852" max="14852" width="10.109375" bestFit="1" customWidth="1"/>
    <col min="14853" max="14853" width="11" bestFit="1" customWidth="1"/>
    <col min="14854" max="14854" width="11.109375" bestFit="1" customWidth="1"/>
    <col min="15105" max="15105" width="10" bestFit="1" customWidth="1"/>
    <col min="15106" max="15106" width="16.5546875" bestFit="1" customWidth="1"/>
    <col min="15107" max="15107" width="13.44140625" bestFit="1" customWidth="1"/>
    <col min="15108" max="15108" width="10.109375" bestFit="1" customWidth="1"/>
    <col min="15109" max="15109" width="11" bestFit="1" customWidth="1"/>
    <col min="15110" max="15110" width="11.109375" bestFit="1" customWidth="1"/>
    <col min="15361" max="15361" width="10" bestFit="1" customWidth="1"/>
    <col min="15362" max="15362" width="16.5546875" bestFit="1" customWidth="1"/>
    <col min="15363" max="15363" width="13.44140625" bestFit="1" customWidth="1"/>
    <col min="15364" max="15364" width="10.109375" bestFit="1" customWidth="1"/>
    <col min="15365" max="15365" width="11" bestFit="1" customWidth="1"/>
    <col min="15366" max="15366" width="11.109375" bestFit="1" customWidth="1"/>
    <col min="15617" max="15617" width="10" bestFit="1" customWidth="1"/>
    <col min="15618" max="15618" width="16.5546875" bestFit="1" customWidth="1"/>
    <col min="15619" max="15619" width="13.44140625" bestFit="1" customWidth="1"/>
    <col min="15620" max="15620" width="10.109375" bestFit="1" customWidth="1"/>
    <col min="15621" max="15621" width="11" bestFit="1" customWidth="1"/>
    <col min="15622" max="15622" width="11.109375" bestFit="1" customWidth="1"/>
    <col min="15873" max="15873" width="10" bestFit="1" customWidth="1"/>
    <col min="15874" max="15874" width="16.5546875" bestFit="1" customWidth="1"/>
    <col min="15875" max="15875" width="13.44140625" bestFit="1" customWidth="1"/>
    <col min="15876" max="15876" width="10.109375" bestFit="1" customWidth="1"/>
    <col min="15877" max="15877" width="11" bestFit="1" customWidth="1"/>
    <col min="15878" max="15878" width="11.109375" bestFit="1" customWidth="1"/>
    <col min="16129" max="16129" width="10" bestFit="1" customWidth="1"/>
    <col min="16130" max="16130" width="16.5546875" bestFit="1" customWidth="1"/>
    <col min="16131" max="16131" width="13.44140625" bestFit="1" customWidth="1"/>
    <col min="16132" max="16132" width="10.109375" bestFit="1" customWidth="1"/>
    <col min="16133" max="16133" width="11" bestFit="1" customWidth="1"/>
    <col min="16134" max="16134" width="11.109375" bestFit="1" customWidth="1"/>
  </cols>
  <sheetData>
    <row r="1" spans="1:10" ht="15.6">
      <c r="A1" s="318" t="s">
        <v>513</v>
      </c>
      <c r="B1" s="354"/>
      <c r="C1" s="354"/>
      <c r="D1" s="354"/>
      <c r="E1" s="354"/>
      <c r="F1" s="354"/>
    </row>
    <row r="2" spans="1:10" ht="15">
      <c r="A2" s="358" t="s">
        <v>165</v>
      </c>
      <c r="B2" s="359"/>
      <c r="C2" s="359"/>
      <c r="D2" s="359"/>
      <c r="E2" s="359"/>
      <c r="F2" s="360"/>
    </row>
    <row r="3" spans="1:10">
      <c r="A3" s="355" t="s">
        <v>323</v>
      </c>
      <c r="B3" s="361"/>
      <c r="C3" s="361"/>
      <c r="D3" s="361"/>
      <c r="E3" s="361"/>
      <c r="F3" s="362"/>
    </row>
    <row r="4" spans="1:10">
      <c r="A4" s="193" t="s">
        <v>294</v>
      </c>
      <c r="B4" s="193" t="s">
        <v>310</v>
      </c>
      <c r="C4" s="193" t="s">
        <v>311</v>
      </c>
      <c r="D4" s="193" t="s">
        <v>312</v>
      </c>
      <c r="E4" s="193" t="s">
        <v>313</v>
      </c>
      <c r="F4" s="201" t="s">
        <v>324</v>
      </c>
    </row>
    <row r="5" spans="1:10">
      <c r="A5" s="170" t="s">
        <v>3</v>
      </c>
      <c r="B5" s="195">
        <v>27147092</v>
      </c>
      <c r="C5" s="202"/>
      <c r="D5" s="202"/>
      <c r="E5" s="202"/>
      <c r="F5" s="202">
        <f>SUM(B5:E5)</f>
        <v>27147092</v>
      </c>
      <c r="G5" s="178"/>
      <c r="H5" s="178"/>
      <c r="I5" s="178"/>
      <c r="J5" s="178"/>
    </row>
    <row r="6" spans="1:10">
      <c r="A6" s="170" t="s">
        <v>22</v>
      </c>
      <c r="B6" s="195">
        <v>4816442</v>
      </c>
      <c r="C6" s="202"/>
      <c r="D6" s="202"/>
      <c r="E6" s="202"/>
      <c r="F6" s="202">
        <f t="shared" ref="F6:F12" si="0">SUM(B6:E6)</f>
        <v>4816442</v>
      </c>
      <c r="G6" s="178"/>
      <c r="H6" s="178"/>
      <c r="I6" s="178"/>
      <c r="J6" s="178"/>
    </row>
    <row r="7" spans="1:10">
      <c r="A7" s="170" t="s">
        <v>24</v>
      </c>
      <c r="B7" s="195">
        <v>61662212</v>
      </c>
      <c r="C7" s="202"/>
      <c r="D7" s="202"/>
      <c r="E7" s="202"/>
      <c r="F7" s="202">
        <f t="shared" si="0"/>
        <v>61662212</v>
      </c>
      <c r="G7" s="178"/>
      <c r="H7" s="178"/>
      <c r="I7" s="178"/>
      <c r="J7" s="178"/>
    </row>
    <row r="8" spans="1:10">
      <c r="A8" s="203" t="s">
        <v>136</v>
      </c>
      <c r="B8" s="195">
        <v>755000</v>
      </c>
      <c r="C8" s="202"/>
      <c r="D8" s="202"/>
      <c r="E8" s="202"/>
      <c r="F8" s="202">
        <f t="shared" si="0"/>
        <v>755000</v>
      </c>
      <c r="G8" s="178"/>
      <c r="H8" s="178"/>
      <c r="I8" s="178"/>
      <c r="J8" s="178"/>
    </row>
    <row r="9" spans="1:10">
      <c r="A9" s="203" t="s">
        <v>61</v>
      </c>
      <c r="B9" s="195">
        <v>7599317</v>
      </c>
      <c r="C9" s="202"/>
      <c r="D9" s="202"/>
      <c r="E9" s="195">
        <v>45762775</v>
      </c>
      <c r="F9" s="202">
        <f t="shared" si="0"/>
        <v>53362092</v>
      </c>
      <c r="G9" s="178"/>
      <c r="H9" s="178"/>
      <c r="I9" s="178"/>
      <c r="J9" s="178"/>
    </row>
    <row r="10" spans="1:10">
      <c r="A10" s="203" t="s">
        <v>67</v>
      </c>
      <c r="B10" s="195">
        <v>133601515</v>
      </c>
      <c r="C10" s="202"/>
      <c r="D10" s="202"/>
      <c r="E10" s="202"/>
      <c r="F10" s="202">
        <f t="shared" si="0"/>
        <v>133601515</v>
      </c>
      <c r="G10" s="178"/>
      <c r="H10" s="178"/>
      <c r="I10" s="178"/>
      <c r="J10" s="178"/>
    </row>
    <row r="11" spans="1:10">
      <c r="A11" s="203" t="s">
        <v>108</v>
      </c>
      <c r="B11" s="195">
        <v>127800001</v>
      </c>
      <c r="C11" s="202"/>
      <c r="D11" s="202"/>
      <c r="E11" s="202"/>
      <c r="F11" s="202">
        <f t="shared" si="0"/>
        <v>127800001</v>
      </c>
      <c r="G11" s="178"/>
      <c r="H11" s="178"/>
      <c r="I11" s="178"/>
      <c r="J11" s="178"/>
    </row>
    <row r="12" spans="1:10">
      <c r="A12" s="203" t="s">
        <v>80</v>
      </c>
      <c r="B12" s="195">
        <v>10384233</v>
      </c>
      <c r="C12" s="202">
        <v>33754600</v>
      </c>
      <c r="D12" s="202">
        <v>100809038</v>
      </c>
      <c r="E12" s="202"/>
      <c r="F12" s="202">
        <f t="shared" si="0"/>
        <v>144947871</v>
      </c>
      <c r="G12" s="178"/>
      <c r="H12" s="178"/>
      <c r="I12" s="178"/>
      <c r="J12" s="178"/>
    </row>
    <row r="13" spans="1:10">
      <c r="A13" s="203" t="s">
        <v>324</v>
      </c>
      <c r="B13" s="202">
        <f>SUM(B5:B12)</f>
        <v>373765812</v>
      </c>
      <c r="C13" s="202">
        <f>SUM(C5:C12)</f>
        <v>33754600</v>
      </c>
      <c r="D13" s="202">
        <f>SUM(D5:D12)</f>
        <v>100809038</v>
      </c>
      <c r="E13" s="202">
        <f>SUM(E5:E12)</f>
        <v>45762775</v>
      </c>
      <c r="F13" s="200">
        <f>SUM(F5:F12)</f>
        <v>554092225</v>
      </c>
      <c r="G13" s="178"/>
      <c r="H13" s="178"/>
      <c r="I13" s="178"/>
      <c r="J13" s="178"/>
    </row>
    <row r="14" spans="1:10">
      <c r="A14" s="203" t="s">
        <v>325</v>
      </c>
      <c r="B14" s="202"/>
      <c r="C14" s="202"/>
      <c r="D14" s="202"/>
      <c r="E14" s="202"/>
      <c r="F14" s="202"/>
      <c r="G14" s="178"/>
      <c r="H14" s="178"/>
      <c r="I14" s="178"/>
      <c r="J14" s="178"/>
    </row>
    <row r="15" spans="1:10">
      <c r="A15" s="203" t="s">
        <v>326</v>
      </c>
      <c r="B15" s="202"/>
      <c r="C15" s="200">
        <f>SUM(C13:C14)</f>
        <v>33754600</v>
      </c>
      <c r="D15" s="200">
        <f>SUM(D13:D14)</f>
        <v>100809038</v>
      </c>
      <c r="E15" s="200">
        <f>SUM(E13:E14)</f>
        <v>45762775</v>
      </c>
      <c r="F15" s="202"/>
      <c r="G15" s="178"/>
      <c r="H15" s="178"/>
      <c r="I15" s="178"/>
      <c r="J15" s="178"/>
    </row>
    <row r="16" spans="1:10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2:10">
      <c r="B17" s="178"/>
      <c r="C17" s="178"/>
      <c r="D17" s="178"/>
      <c r="E17" s="178"/>
      <c r="F17" s="178"/>
      <c r="G17" s="178"/>
      <c r="H17" s="178"/>
      <c r="I17" s="178"/>
      <c r="J17" s="178"/>
    </row>
    <row r="18" spans="2:10">
      <c r="B18" s="178"/>
      <c r="C18" s="178"/>
      <c r="D18" s="178"/>
      <c r="E18" s="178"/>
      <c r="F18" s="178"/>
      <c r="G18" s="178"/>
      <c r="H18" s="178"/>
      <c r="I18" s="178"/>
      <c r="J18" s="178"/>
    </row>
    <row r="19" spans="2:10">
      <c r="B19" s="196"/>
      <c r="C19" s="204"/>
      <c r="D19" s="178"/>
      <c r="E19" s="178"/>
      <c r="F19" s="178"/>
      <c r="G19" s="178"/>
      <c r="H19" s="178"/>
      <c r="I19" s="178"/>
      <c r="J19" s="178"/>
    </row>
    <row r="20" spans="2:10">
      <c r="B20" s="204"/>
      <c r="C20" s="178"/>
      <c r="D20" s="178"/>
      <c r="E20" s="178"/>
      <c r="F20" s="178"/>
      <c r="G20" s="178"/>
      <c r="H20" s="178"/>
      <c r="I20" s="178"/>
      <c r="J20" s="178"/>
    </row>
    <row r="21" spans="2:10">
      <c r="B21" s="178"/>
      <c r="C21" s="178"/>
      <c r="D21" s="178"/>
      <c r="E21" s="178"/>
      <c r="F21" s="178"/>
      <c r="G21" s="178"/>
      <c r="H21" s="178"/>
      <c r="I21" s="178"/>
      <c r="J21" s="178"/>
    </row>
    <row r="22" spans="2:10">
      <c r="B22" s="178"/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  <row r="36" spans="2:10">
      <c r="B36" s="178"/>
      <c r="C36" s="178"/>
      <c r="D36" s="178"/>
      <c r="E36" s="178"/>
      <c r="F36" s="178"/>
      <c r="G36" s="178"/>
      <c r="H36" s="178"/>
      <c r="I36" s="178"/>
      <c r="J36" s="178"/>
    </row>
    <row r="37" spans="2:10">
      <c r="B37" s="178"/>
      <c r="C37" s="178"/>
      <c r="D37" s="178"/>
      <c r="E37" s="178"/>
      <c r="F37" s="178"/>
      <c r="G37" s="178"/>
      <c r="H37" s="178"/>
      <c r="I37" s="178"/>
      <c r="J37" s="178"/>
    </row>
    <row r="38" spans="2:10">
      <c r="B38" s="178"/>
      <c r="C38" s="178"/>
      <c r="D38" s="178"/>
      <c r="E38" s="178"/>
      <c r="F38" s="178"/>
      <c r="G38" s="178"/>
      <c r="H38" s="178"/>
      <c r="I38" s="178"/>
      <c r="J38" s="178"/>
    </row>
    <row r="39" spans="2:10">
      <c r="B39" s="178"/>
      <c r="C39" s="178"/>
      <c r="D39" s="178"/>
      <c r="E39" s="178"/>
      <c r="F39" s="178"/>
      <c r="G39" s="178"/>
      <c r="H39" s="178"/>
      <c r="I39" s="178"/>
      <c r="J39" s="178"/>
    </row>
    <row r="40" spans="2:10">
      <c r="B40" s="178"/>
      <c r="C40" s="178"/>
      <c r="D40" s="178"/>
      <c r="E40" s="178"/>
      <c r="F40" s="178"/>
      <c r="G40" s="178"/>
      <c r="H40" s="178"/>
      <c r="I40" s="178"/>
      <c r="J40" s="178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>
    <pageSetUpPr fitToPage="1"/>
  </sheetPr>
  <dimension ref="A1:Q30"/>
  <sheetViews>
    <sheetView topLeftCell="A13" workbookViewId="0">
      <selection activeCell="M42" sqref="M42"/>
    </sheetView>
  </sheetViews>
  <sheetFormatPr defaultColWidth="9.109375" defaultRowHeight="14.4"/>
  <cols>
    <col min="1" max="1" width="35" style="205" customWidth="1"/>
    <col min="2" max="2" width="10.88671875" style="205" bestFit="1" customWidth="1"/>
    <col min="3" max="3" width="9.88671875" style="205" bestFit="1" customWidth="1"/>
    <col min="4" max="4" width="10.88671875" style="205" bestFit="1" customWidth="1"/>
    <col min="5" max="13" width="9.88671875" style="205" bestFit="1" customWidth="1"/>
    <col min="14" max="15" width="10.88671875" style="205" bestFit="1" customWidth="1"/>
    <col min="16" max="17" width="9.88671875" style="205" bestFit="1" customWidth="1"/>
    <col min="18" max="256" width="9.109375" style="205"/>
    <col min="257" max="257" width="35" style="205" customWidth="1"/>
    <col min="258" max="259" width="9.88671875" style="205" bestFit="1" customWidth="1"/>
    <col min="260" max="260" width="10.88671875" style="205" bestFit="1" customWidth="1"/>
    <col min="261" max="269" width="9.88671875" style="205" bestFit="1" customWidth="1"/>
    <col min="270" max="271" width="10.88671875" style="205" bestFit="1" customWidth="1"/>
    <col min="272" max="273" width="9.88671875" style="205" bestFit="1" customWidth="1"/>
    <col min="274" max="512" width="9.109375" style="205"/>
    <col min="513" max="513" width="35" style="205" customWidth="1"/>
    <col min="514" max="515" width="9.88671875" style="205" bestFit="1" customWidth="1"/>
    <col min="516" max="516" width="10.88671875" style="205" bestFit="1" customWidth="1"/>
    <col min="517" max="525" width="9.88671875" style="205" bestFit="1" customWidth="1"/>
    <col min="526" max="527" width="10.88671875" style="205" bestFit="1" customWidth="1"/>
    <col min="528" max="529" width="9.88671875" style="205" bestFit="1" customWidth="1"/>
    <col min="530" max="768" width="9.109375" style="205"/>
    <col min="769" max="769" width="35" style="205" customWidth="1"/>
    <col min="770" max="771" width="9.88671875" style="205" bestFit="1" customWidth="1"/>
    <col min="772" max="772" width="10.88671875" style="205" bestFit="1" customWidth="1"/>
    <col min="773" max="781" width="9.88671875" style="205" bestFit="1" customWidth="1"/>
    <col min="782" max="783" width="10.88671875" style="205" bestFit="1" customWidth="1"/>
    <col min="784" max="785" width="9.88671875" style="205" bestFit="1" customWidth="1"/>
    <col min="786" max="1024" width="9.109375" style="205"/>
    <col min="1025" max="1025" width="35" style="205" customWidth="1"/>
    <col min="1026" max="1027" width="9.88671875" style="205" bestFit="1" customWidth="1"/>
    <col min="1028" max="1028" width="10.88671875" style="205" bestFit="1" customWidth="1"/>
    <col min="1029" max="1037" width="9.88671875" style="205" bestFit="1" customWidth="1"/>
    <col min="1038" max="1039" width="10.88671875" style="205" bestFit="1" customWidth="1"/>
    <col min="1040" max="1041" width="9.88671875" style="205" bestFit="1" customWidth="1"/>
    <col min="1042" max="1280" width="9.109375" style="205"/>
    <col min="1281" max="1281" width="35" style="205" customWidth="1"/>
    <col min="1282" max="1283" width="9.88671875" style="205" bestFit="1" customWidth="1"/>
    <col min="1284" max="1284" width="10.88671875" style="205" bestFit="1" customWidth="1"/>
    <col min="1285" max="1293" width="9.88671875" style="205" bestFit="1" customWidth="1"/>
    <col min="1294" max="1295" width="10.88671875" style="205" bestFit="1" customWidth="1"/>
    <col min="1296" max="1297" width="9.88671875" style="205" bestFit="1" customWidth="1"/>
    <col min="1298" max="1536" width="9.109375" style="205"/>
    <col min="1537" max="1537" width="35" style="205" customWidth="1"/>
    <col min="1538" max="1539" width="9.88671875" style="205" bestFit="1" customWidth="1"/>
    <col min="1540" max="1540" width="10.88671875" style="205" bestFit="1" customWidth="1"/>
    <col min="1541" max="1549" width="9.88671875" style="205" bestFit="1" customWidth="1"/>
    <col min="1550" max="1551" width="10.88671875" style="205" bestFit="1" customWidth="1"/>
    <col min="1552" max="1553" width="9.88671875" style="205" bestFit="1" customWidth="1"/>
    <col min="1554" max="1792" width="9.109375" style="205"/>
    <col min="1793" max="1793" width="35" style="205" customWidth="1"/>
    <col min="1794" max="1795" width="9.88671875" style="205" bestFit="1" customWidth="1"/>
    <col min="1796" max="1796" width="10.88671875" style="205" bestFit="1" customWidth="1"/>
    <col min="1797" max="1805" width="9.88671875" style="205" bestFit="1" customWidth="1"/>
    <col min="1806" max="1807" width="10.88671875" style="205" bestFit="1" customWidth="1"/>
    <col min="1808" max="1809" width="9.88671875" style="205" bestFit="1" customWidth="1"/>
    <col min="1810" max="2048" width="9.109375" style="205"/>
    <col min="2049" max="2049" width="35" style="205" customWidth="1"/>
    <col min="2050" max="2051" width="9.88671875" style="205" bestFit="1" customWidth="1"/>
    <col min="2052" max="2052" width="10.88671875" style="205" bestFit="1" customWidth="1"/>
    <col min="2053" max="2061" width="9.88671875" style="205" bestFit="1" customWidth="1"/>
    <col min="2062" max="2063" width="10.88671875" style="205" bestFit="1" customWidth="1"/>
    <col min="2064" max="2065" width="9.88671875" style="205" bestFit="1" customWidth="1"/>
    <col min="2066" max="2304" width="9.109375" style="205"/>
    <col min="2305" max="2305" width="35" style="205" customWidth="1"/>
    <col min="2306" max="2307" width="9.88671875" style="205" bestFit="1" customWidth="1"/>
    <col min="2308" max="2308" width="10.88671875" style="205" bestFit="1" customWidth="1"/>
    <col min="2309" max="2317" width="9.88671875" style="205" bestFit="1" customWidth="1"/>
    <col min="2318" max="2319" width="10.88671875" style="205" bestFit="1" customWidth="1"/>
    <col min="2320" max="2321" width="9.88671875" style="205" bestFit="1" customWidth="1"/>
    <col min="2322" max="2560" width="9.109375" style="205"/>
    <col min="2561" max="2561" width="35" style="205" customWidth="1"/>
    <col min="2562" max="2563" width="9.88671875" style="205" bestFit="1" customWidth="1"/>
    <col min="2564" max="2564" width="10.88671875" style="205" bestFit="1" customWidth="1"/>
    <col min="2565" max="2573" width="9.88671875" style="205" bestFit="1" customWidth="1"/>
    <col min="2574" max="2575" width="10.88671875" style="205" bestFit="1" customWidth="1"/>
    <col min="2576" max="2577" width="9.88671875" style="205" bestFit="1" customWidth="1"/>
    <col min="2578" max="2816" width="9.109375" style="205"/>
    <col min="2817" max="2817" width="35" style="205" customWidth="1"/>
    <col min="2818" max="2819" width="9.88671875" style="205" bestFit="1" customWidth="1"/>
    <col min="2820" max="2820" width="10.88671875" style="205" bestFit="1" customWidth="1"/>
    <col min="2821" max="2829" width="9.88671875" style="205" bestFit="1" customWidth="1"/>
    <col min="2830" max="2831" width="10.88671875" style="205" bestFit="1" customWidth="1"/>
    <col min="2832" max="2833" width="9.88671875" style="205" bestFit="1" customWidth="1"/>
    <col min="2834" max="3072" width="9.109375" style="205"/>
    <col min="3073" max="3073" width="35" style="205" customWidth="1"/>
    <col min="3074" max="3075" width="9.88671875" style="205" bestFit="1" customWidth="1"/>
    <col min="3076" max="3076" width="10.88671875" style="205" bestFit="1" customWidth="1"/>
    <col min="3077" max="3085" width="9.88671875" style="205" bestFit="1" customWidth="1"/>
    <col min="3086" max="3087" width="10.88671875" style="205" bestFit="1" customWidth="1"/>
    <col min="3088" max="3089" width="9.88671875" style="205" bestFit="1" customWidth="1"/>
    <col min="3090" max="3328" width="9.109375" style="205"/>
    <col min="3329" max="3329" width="35" style="205" customWidth="1"/>
    <col min="3330" max="3331" width="9.88671875" style="205" bestFit="1" customWidth="1"/>
    <col min="3332" max="3332" width="10.88671875" style="205" bestFit="1" customWidth="1"/>
    <col min="3333" max="3341" width="9.88671875" style="205" bestFit="1" customWidth="1"/>
    <col min="3342" max="3343" width="10.88671875" style="205" bestFit="1" customWidth="1"/>
    <col min="3344" max="3345" width="9.88671875" style="205" bestFit="1" customWidth="1"/>
    <col min="3346" max="3584" width="9.109375" style="205"/>
    <col min="3585" max="3585" width="35" style="205" customWidth="1"/>
    <col min="3586" max="3587" width="9.88671875" style="205" bestFit="1" customWidth="1"/>
    <col min="3588" max="3588" width="10.88671875" style="205" bestFit="1" customWidth="1"/>
    <col min="3589" max="3597" width="9.88671875" style="205" bestFit="1" customWidth="1"/>
    <col min="3598" max="3599" width="10.88671875" style="205" bestFit="1" customWidth="1"/>
    <col min="3600" max="3601" width="9.88671875" style="205" bestFit="1" customWidth="1"/>
    <col min="3602" max="3840" width="9.109375" style="205"/>
    <col min="3841" max="3841" width="35" style="205" customWidth="1"/>
    <col min="3842" max="3843" width="9.88671875" style="205" bestFit="1" customWidth="1"/>
    <col min="3844" max="3844" width="10.88671875" style="205" bestFit="1" customWidth="1"/>
    <col min="3845" max="3853" width="9.88671875" style="205" bestFit="1" customWidth="1"/>
    <col min="3854" max="3855" width="10.88671875" style="205" bestFit="1" customWidth="1"/>
    <col min="3856" max="3857" width="9.88671875" style="205" bestFit="1" customWidth="1"/>
    <col min="3858" max="4096" width="9.109375" style="205"/>
    <col min="4097" max="4097" width="35" style="205" customWidth="1"/>
    <col min="4098" max="4099" width="9.88671875" style="205" bestFit="1" customWidth="1"/>
    <col min="4100" max="4100" width="10.88671875" style="205" bestFit="1" customWidth="1"/>
    <col min="4101" max="4109" width="9.88671875" style="205" bestFit="1" customWidth="1"/>
    <col min="4110" max="4111" width="10.88671875" style="205" bestFit="1" customWidth="1"/>
    <col min="4112" max="4113" width="9.88671875" style="205" bestFit="1" customWidth="1"/>
    <col min="4114" max="4352" width="9.109375" style="205"/>
    <col min="4353" max="4353" width="35" style="205" customWidth="1"/>
    <col min="4354" max="4355" width="9.88671875" style="205" bestFit="1" customWidth="1"/>
    <col min="4356" max="4356" width="10.88671875" style="205" bestFit="1" customWidth="1"/>
    <col min="4357" max="4365" width="9.88671875" style="205" bestFit="1" customWidth="1"/>
    <col min="4366" max="4367" width="10.88671875" style="205" bestFit="1" customWidth="1"/>
    <col min="4368" max="4369" width="9.88671875" style="205" bestFit="1" customWidth="1"/>
    <col min="4370" max="4608" width="9.109375" style="205"/>
    <col min="4609" max="4609" width="35" style="205" customWidth="1"/>
    <col min="4610" max="4611" width="9.88671875" style="205" bestFit="1" customWidth="1"/>
    <col min="4612" max="4612" width="10.88671875" style="205" bestFit="1" customWidth="1"/>
    <col min="4613" max="4621" width="9.88671875" style="205" bestFit="1" customWidth="1"/>
    <col min="4622" max="4623" width="10.88671875" style="205" bestFit="1" customWidth="1"/>
    <col min="4624" max="4625" width="9.88671875" style="205" bestFit="1" customWidth="1"/>
    <col min="4626" max="4864" width="9.109375" style="205"/>
    <col min="4865" max="4865" width="35" style="205" customWidth="1"/>
    <col min="4866" max="4867" width="9.88671875" style="205" bestFit="1" customWidth="1"/>
    <col min="4868" max="4868" width="10.88671875" style="205" bestFit="1" customWidth="1"/>
    <col min="4869" max="4877" width="9.88671875" style="205" bestFit="1" customWidth="1"/>
    <col min="4878" max="4879" width="10.88671875" style="205" bestFit="1" customWidth="1"/>
    <col min="4880" max="4881" width="9.88671875" style="205" bestFit="1" customWidth="1"/>
    <col min="4882" max="5120" width="9.109375" style="205"/>
    <col min="5121" max="5121" width="35" style="205" customWidth="1"/>
    <col min="5122" max="5123" width="9.88671875" style="205" bestFit="1" customWidth="1"/>
    <col min="5124" max="5124" width="10.88671875" style="205" bestFit="1" customWidth="1"/>
    <col min="5125" max="5133" width="9.88671875" style="205" bestFit="1" customWidth="1"/>
    <col min="5134" max="5135" width="10.88671875" style="205" bestFit="1" customWidth="1"/>
    <col min="5136" max="5137" width="9.88671875" style="205" bestFit="1" customWidth="1"/>
    <col min="5138" max="5376" width="9.109375" style="205"/>
    <col min="5377" max="5377" width="35" style="205" customWidth="1"/>
    <col min="5378" max="5379" width="9.88671875" style="205" bestFit="1" customWidth="1"/>
    <col min="5380" max="5380" width="10.88671875" style="205" bestFit="1" customWidth="1"/>
    <col min="5381" max="5389" width="9.88671875" style="205" bestFit="1" customWidth="1"/>
    <col min="5390" max="5391" width="10.88671875" style="205" bestFit="1" customWidth="1"/>
    <col min="5392" max="5393" width="9.88671875" style="205" bestFit="1" customWidth="1"/>
    <col min="5394" max="5632" width="9.109375" style="205"/>
    <col min="5633" max="5633" width="35" style="205" customWidth="1"/>
    <col min="5634" max="5635" width="9.88671875" style="205" bestFit="1" customWidth="1"/>
    <col min="5636" max="5636" width="10.88671875" style="205" bestFit="1" customWidth="1"/>
    <col min="5637" max="5645" width="9.88671875" style="205" bestFit="1" customWidth="1"/>
    <col min="5646" max="5647" width="10.88671875" style="205" bestFit="1" customWidth="1"/>
    <col min="5648" max="5649" width="9.88671875" style="205" bestFit="1" customWidth="1"/>
    <col min="5650" max="5888" width="9.109375" style="205"/>
    <col min="5889" max="5889" width="35" style="205" customWidth="1"/>
    <col min="5890" max="5891" width="9.88671875" style="205" bestFit="1" customWidth="1"/>
    <col min="5892" max="5892" width="10.88671875" style="205" bestFit="1" customWidth="1"/>
    <col min="5893" max="5901" width="9.88671875" style="205" bestFit="1" customWidth="1"/>
    <col min="5902" max="5903" width="10.88671875" style="205" bestFit="1" customWidth="1"/>
    <col min="5904" max="5905" width="9.88671875" style="205" bestFit="1" customWidth="1"/>
    <col min="5906" max="6144" width="9.109375" style="205"/>
    <col min="6145" max="6145" width="35" style="205" customWidth="1"/>
    <col min="6146" max="6147" width="9.88671875" style="205" bestFit="1" customWidth="1"/>
    <col min="6148" max="6148" width="10.88671875" style="205" bestFit="1" customWidth="1"/>
    <col min="6149" max="6157" width="9.88671875" style="205" bestFit="1" customWidth="1"/>
    <col min="6158" max="6159" width="10.88671875" style="205" bestFit="1" customWidth="1"/>
    <col min="6160" max="6161" width="9.88671875" style="205" bestFit="1" customWidth="1"/>
    <col min="6162" max="6400" width="9.109375" style="205"/>
    <col min="6401" max="6401" width="35" style="205" customWidth="1"/>
    <col min="6402" max="6403" width="9.88671875" style="205" bestFit="1" customWidth="1"/>
    <col min="6404" max="6404" width="10.88671875" style="205" bestFit="1" customWidth="1"/>
    <col min="6405" max="6413" width="9.88671875" style="205" bestFit="1" customWidth="1"/>
    <col min="6414" max="6415" width="10.88671875" style="205" bestFit="1" customWidth="1"/>
    <col min="6416" max="6417" width="9.88671875" style="205" bestFit="1" customWidth="1"/>
    <col min="6418" max="6656" width="9.109375" style="205"/>
    <col min="6657" max="6657" width="35" style="205" customWidth="1"/>
    <col min="6658" max="6659" width="9.88671875" style="205" bestFit="1" customWidth="1"/>
    <col min="6660" max="6660" width="10.88671875" style="205" bestFit="1" customWidth="1"/>
    <col min="6661" max="6669" width="9.88671875" style="205" bestFit="1" customWidth="1"/>
    <col min="6670" max="6671" width="10.88671875" style="205" bestFit="1" customWidth="1"/>
    <col min="6672" max="6673" width="9.88671875" style="205" bestFit="1" customWidth="1"/>
    <col min="6674" max="6912" width="9.109375" style="205"/>
    <col min="6913" max="6913" width="35" style="205" customWidth="1"/>
    <col min="6914" max="6915" width="9.88671875" style="205" bestFit="1" customWidth="1"/>
    <col min="6916" max="6916" width="10.88671875" style="205" bestFit="1" customWidth="1"/>
    <col min="6917" max="6925" width="9.88671875" style="205" bestFit="1" customWidth="1"/>
    <col min="6926" max="6927" width="10.88671875" style="205" bestFit="1" customWidth="1"/>
    <col min="6928" max="6929" width="9.88671875" style="205" bestFit="1" customWidth="1"/>
    <col min="6930" max="7168" width="9.109375" style="205"/>
    <col min="7169" max="7169" width="35" style="205" customWidth="1"/>
    <col min="7170" max="7171" width="9.88671875" style="205" bestFit="1" customWidth="1"/>
    <col min="7172" max="7172" width="10.88671875" style="205" bestFit="1" customWidth="1"/>
    <col min="7173" max="7181" width="9.88671875" style="205" bestFit="1" customWidth="1"/>
    <col min="7182" max="7183" width="10.88671875" style="205" bestFit="1" customWidth="1"/>
    <col min="7184" max="7185" width="9.88671875" style="205" bestFit="1" customWidth="1"/>
    <col min="7186" max="7424" width="9.109375" style="205"/>
    <col min="7425" max="7425" width="35" style="205" customWidth="1"/>
    <col min="7426" max="7427" width="9.88671875" style="205" bestFit="1" customWidth="1"/>
    <col min="7428" max="7428" width="10.88671875" style="205" bestFit="1" customWidth="1"/>
    <col min="7429" max="7437" width="9.88671875" style="205" bestFit="1" customWidth="1"/>
    <col min="7438" max="7439" width="10.88671875" style="205" bestFit="1" customWidth="1"/>
    <col min="7440" max="7441" width="9.88671875" style="205" bestFit="1" customWidth="1"/>
    <col min="7442" max="7680" width="9.109375" style="205"/>
    <col min="7681" max="7681" width="35" style="205" customWidth="1"/>
    <col min="7682" max="7683" width="9.88671875" style="205" bestFit="1" customWidth="1"/>
    <col min="7684" max="7684" width="10.88671875" style="205" bestFit="1" customWidth="1"/>
    <col min="7685" max="7693" width="9.88671875" style="205" bestFit="1" customWidth="1"/>
    <col min="7694" max="7695" width="10.88671875" style="205" bestFit="1" customWidth="1"/>
    <col min="7696" max="7697" width="9.88671875" style="205" bestFit="1" customWidth="1"/>
    <col min="7698" max="7936" width="9.109375" style="205"/>
    <col min="7937" max="7937" width="35" style="205" customWidth="1"/>
    <col min="7938" max="7939" width="9.88671875" style="205" bestFit="1" customWidth="1"/>
    <col min="7940" max="7940" width="10.88671875" style="205" bestFit="1" customWidth="1"/>
    <col min="7941" max="7949" width="9.88671875" style="205" bestFit="1" customWidth="1"/>
    <col min="7950" max="7951" width="10.88671875" style="205" bestFit="1" customWidth="1"/>
    <col min="7952" max="7953" width="9.88671875" style="205" bestFit="1" customWidth="1"/>
    <col min="7954" max="8192" width="9.109375" style="205"/>
    <col min="8193" max="8193" width="35" style="205" customWidth="1"/>
    <col min="8194" max="8195" width="9.88671875" style="205" bestFit="1" customWidth="1"/>
    <col min="8196" max="8196" width="10.88671875" style="205" bestFit="1" customWidth="1"/>
    <col min="8197" max="8205" width="9.88671875" style="205" bestFit="1" customWidth="1"/>
    <col min="8206" max="8207" width="10.88671875" style="205" bestFit="1" customWidth="1"/>
    <col min="8208" max="8209" width="9.88671875" style="205" bestFit="1" customWidth="1"/>
    <col min="8210" max="8448" width="9.109375" style="205"/>
    <col min="8449" max="8449" width="35" style="205" customWidth="1"/>
    <col min="8450" max="8451" width="9.88671875" style="205" bestFit="1" customWidth="1"/>
    <col min="8452" max="8452" width="10.88671875" style="205" bestFit="1" customWidth="1"/>
    <col min="8453" max="8461" width="9.88671875" style="205" bestFit="1" customWidth="1"/>
    <col min="8462" max="8463" width="10.88671875" style="205" bestFit="1" customWidth="1"/>
    <col min="8464" max="8465" width="9.88671875" style="205" bestFit="1" customWidth="1"/>
    <col min="8466" max="8704" width="9.109375" style="205"/>
    <col min="8705" max="8705" width="35" style="205" customWidth="1"/>
    <col min="8706" max="8707" width="9.88671875" style="205" bestFit="1" customWidth="1"/>
    <col min="8708" max="8708" width="10.88671875" style="205" bestFit="1" customWidth="1"/>
    <col min="8709" max="8717" width="9.88671875" style="205" bestFit="1" customWidth="1"/>
    <col min="8718" max="8719" width="10.88671875" style="205" bestFit="1" customWidth="1"/>
    <col min="8720" max="8721" width="9.88671875" style="205" bestFit="1" customWidth="1"/>
    <col min="8722" max="8960" width="9.109375" style="205"/>
    <col min="8961" max="8961" width="35" style="205" customWidth="1"/>
    <col min="8962" max="8963" width="9.88671875" style="205" bestFit="1" customWidth="1"/>
    <col min="8964" max="8964" width="10.88671875" style="205" bestFit="1" customWidth="1"/>
    <col min="8965" max="8973" width="9.88671875" style="205" bestFit="1" customWidth="1"/>
    <col min="8974" max="8975" width="10.88671875" style="205" bestFit="1" customWidth="1"/>
    <col min="8976" max="8977" width="9.88671875" style="205" bestFit="1" customWidth="1"/>
    <col min="8978" max="9216" width="9.109375" style="205"/>
    <col min="9217" max="9217" width="35" style="205" customWidth="1"/>
    <col min="9218" max="9219" width="9.88671875" style="205" bestFit="1" customWidth="1"/>
    <col min="9220" max="9220" width="10.88671875" style="205" bestFit="1" customWidth="1"/>
    <col min="9221" max="9229" width="9.88671875" style="205" bestFit="1" customWidth="1"/>
    <col min="9230" max="9231" width="10.88671875" style="205" bestFit="1" customWidth="1"/>
    <col min="9232" max="9233" width="9.88671875" style="205" bestFit="1" customWidth="1"/>
    <col min="9234" max="9472" width="9.109375" style="205"/>
    <col min="9473" max="9473" width="35" style="205" customWidth="1"/>
    <col min="9474" max="9475" width="9.88671875" style="205" bestFit="1" customWidth="1"/>
    <col min="9476" max="9476" width="10.88671875" style="205" bestFit="1" customWidth="1"/>
    <col min="9477" max="9485" width="9.88671875" style="205" bestFit="1" customWidth="1"/>
    <col min="9486" max="9487" width="10.88671875" style="205" bestFit="1" customWidth="1"/>
    <col min="9488" max="9489" width="9.88671875" style="205" bestFit="1" customWidth="1"/>
    <col min="9490" max="9728" width="9.109375" style="205"/>
    <col min="9729" max="9729" width="35" style="205" customWidth="1"/>
    <col min="9730" max="9731" width="9.88671875" style="205" bestFit="1" customWidth="1"/>
    <col min="9732" max="9732" width="10.88671875" style="205" bestFit="1" customWidth="1"/>
    <col min="9733" max="9741" width="9.88671875" style="205" bestFit="1" customWidth="1"/>
    <col min="9742" max="9743" width="10.88671875" style="205" bestFit="1" customWidth="1"/>
    <col min="9744" max="9745" width="9.88671875" style="205" bestFit="1" customWidth="1"/>
    <col min="9746" max="9984" width="9.109375" style="205"/>
    <col min="9985" max="9985" width="35" style="205" customWidth="1"/>
    <col min="9986" max="9987" width="9.88671875" style="205" bestFit="1" customWidth="1"/>
    <col min="9988" max="9988" width="10.88671875" style="205" bestFit="1" customWidth="1"/>
    <col min="9989" max="9997" width="9.88671875" style="205" bestFit="1" customWidth="1"/>
    <col min="9998" max="9999" width="10.88671875" style="205" bestFit="1" customWidth="1"/>
    <col min="10000" max="10001" width="9.88671875" style="205" bestFit="1" customWidth="1"/>
    <col min="10002" max="10240" width="9.109375" style="205"/>
    <col min="10241" max="10241" width="35" style="205" customWidth="1"/>
    <col min="10242" max="10243" width="9.88671875" style="205" bestFit="1" customWidth="1"/>
    <col min="10244" max="10244" width="10.88671875" style="205" bestFit="1" customWidth="1"/>
    <col min="10245" max="10253" width="9.88671875" style="205" bestFit="1" customWidth="1"/>
    <col min="10254" max="10255" width="10.88671875" style="205" bestFit="1" customWidth="1"/>
    <col min="10256" max="10257" width="9.88671875" style="205" bestFit="1" customWidth="1"/>
    <col min="10258" max="10496" width="9.109375" style="205"/>
    <col min="10497" max="10497" width="35" style="205" customWidth="1"/>
    <col min="10498" max="10499" width="9.88671875" style="205" bestFit="1" customWidth="1"/>
    <col min="10500" max="10500" width="10.88671875" style="205" bestFit="1" customWidth="1"/>
    <col min="10501" max="10509" width="9.88671875" style="205" bestFit="1" customWidth="1"/>
    <col min="10510" max="10511" width="10.88671875" style="205" bestFit="1" customWidth="1"/>
    <col min="10512" max="10513" width="9.88671875" style="205" bestFit="1" customWidth="1"/>
    <col min="10514" max="10752" width="9.109375" style="205"/>
    <col min="10753" max="10753" width="35" style="205" customWidth="1"/>
    <col min="10754" max="10755" width="9.88671875" style="205" bestFit="1" customWidth="1"/>
    <col min="10756" max="10756" width="10.88671875" style="205" bestFit="1" customWidth="1"/>
    <col min="10757" max="10765" width="9.88671875" style="205" bestFit="1" customWidth="1"/>
    <col min="10766" max="10767" width="10.88671875" style="205" bestFit="1" customWidth="1"/>
    <col min="10768" max="10769" width="9.88671875" style="205" bestFit="1" customWidth="1"/>
    <col min="10770" max="11008" width="9.109375" style="205"/>
    <col min="11009" max="11009" width="35" style="205" customWidth="1"/>
    <col min="11010" max="11011" width="9.88671875" style="205" bestFit="1" customWidth="1"/>
    <col min="11012" max="11012" width="10.88671875" style="205" bestFit="1" customWidth="1"/>
    <col min="11013" max="11021" width="9.88671875" style="205" bestFit="1" customWidth="1"/>
    <col min="11022" max="11023" width="10.88671875" style="205" bestFit="1" customWidth="1"/>
    <col min="11024" max="11025" width="9.88671875" style="205" bestFit="1" customWidth="1"/>
    <col min="11026" max="11264" width="9.109375" style="205"/>
    <col min="11265" max="11265" width="35" style="205" customWidth="1"/>
    <col min="11266" max="11267" width="9.88671875" style="205" bestFit="1" customWidth="1"/>
    <col min="11268" max="11268" width="10.88671875" style="205" bestFit="1" customWidth="1"/>
    <col min="11269" max="11277" width="9.88671875" style="205" bestFit="1" customWidth="1"/>
    <col min="11278" max="11279" width="10.88671875" style="205" bestFit="1" customWidth="1"/>
    <col min="11280" max="11281" width="9.88671875" style="205" bestFit="1" customWidth="1"/>
    <col min="11282" max="11520" width="9.109375" style="205"/>
    <col min="11521" max="11521" width="35" style="205" customWidth="1"/>
    <col min="11522" max="11523" width="9.88671875" style="205" bestFit="1" customWidth="1"/>
    <col min="11524" max="11524" width="10.88671875" style="205" bestFit="1" customWidth="1"/>
    <col min="11525" max="11533" width="9.88671875" style="205" bestFit="1" customWidth="1"/>
    <col min="11534" max="11535" width="10.88671875" style="205" bestFit="1" customWidth="1"/>
    <col min="11536" max="11537" width="9.88671875" style="205" bestFit="1" customWidth="1"/>
    <col min="11538" max="11776" width="9.109375" style="205"/>
    <col min="11777" max="11777" width="35" style="205" customWidth="1"/>
    <col min="11778" max="11779" width="9.88671875" style="205" bestFit="1" customWidth="1"/>
    <col min="11780" max="11780" width="10.88671875" style="205" bestFit="1" customWidth="1"/>
    <col min="11781" max="11789" width="9.88671875" style="205" bestFit="1" customWidth="1"/>
    <col min="11790" max="11791" width="10.88671875" style="205" bestFit="1" customWidth="1"/>
    <col min="11792" max="11793" width="9.88671875" style="205" bestFit="1" customWidth="1"/>
    <col min="11794" max="12032" width="9.109375" style="205"/>
    <col min="12033" max="12033" width="35" style="205" customWidth="1"/>
    <col min="12034" max="12035" width="9.88671875" style="205" bestFit="1" customWidth="1"/>
    <col min="12036" max="12036" width="10.88671875" style="205" bestFit="1" customWidth="1"/>
    <col min="12037" max="12045" width="9.88671875" style="205" bestFit="1" customWidth="1"/>
    <col min="12046" max="12047" width="10.88671875" style="205" bestFit="1" customWidth="1"/>
    <col min="12048" max="12049" width="9.88671875" style="205" bestFit="1" customWidth="1"/>
    <col min="12050" max="12288" width="9.109375" style="205"/>
    <col min="12289" max="12289" width="35" style="205" customWidth="1"/>
    <col min="12290" max="12291" width="9.88671875" style="205" bestFit="1" customWidth="1"/>
    <col min="12292" max="12292" width="10.88671875" style="205" bestFit="1" customWidth="1"/>
    <col min="12293" max="12301" width="9.88671875" style="205" bestFit="1" customWidth="1"/>
    <col min="12302" max="12303" width="10.88671875" style="205" bestFit="1" customWidth="1"/>
    <col min="12304" max="12305" width="9.88671875" style="205" bestFit="1" customWidth="1"/>
    <col min="12306" max="12544" width="9.109375" style="205"/>
    <col min="12545" max="12545" width="35" style="205" customWidth="1"/>
    <col min="12546" max="12547" width="9.88671875" style="205" bestFit="1" customWidth="1"/>
    <col min="12548" max="12548" width="10.88671875" style="205" bestFit="1" customWidth="1"/>
    <col min="12549" max="12557" width="9.88671875" style="205" bestFit="1" customWidth="1"/>
    <col min="12558" max="12559" width="10.88671875" style="205" bestFit="1" customWidth="1"/>
    <col min="12560" max="12561" width="9.88671875" style="205" bestFit="1" customWidth="1"/>
    <col min="12562" max="12800" width="9.109375" style="205"/>
    <col min="12801" max="12801" width="35" style="205" customWidth="1"/>
    <col min="12802" max="12803" width="9.88671875" style="205" bestFit="1" customWidth="1"/>
    <col min="12804" max="12804" width="10.88671875" style="205" bestFit="1" customWidth="1"/>
    <col min="12805" max="12813" width="9.88671875" style="205" bestFit="1" customWidth="1"/>
    <col min="12814" max="12815" width="10.88671875" style="205" bestFit="1" customWidth="1"/>
    <col min="12816" max="12817" width="9.88671875" style="205" bestFit="1" customWidth="1"/>
    <col min="12818" max="13056" width="9.109375" style="205"/>
    <col min="13057" max="13057" width="35" style="205" customWidth="1"/>
    <col min="13058" max="13059" width="9.88671875" style="205" bestFit="1" customWidth="1"/>
    <col min="13060" max="13060" width="10.88671875" style="205" bestFit="1" customWidth="1"/>
    <col min="13061" max="13069" width="9.88671875" style="205" bestFit="1" customWidth="1"/>
    <col min="13070" max="13071" width="10.88671875" style="205" bestFit="1" customWidth="1"/>
    <col min="13072" max="13073" width="9.88671875" style="205" bestFit="1" customWidth="1"/>
    <col min="13074" max="13312" width="9.109375" style="205"/>
    <col min="13313" max="13313" width="35" style="205" customWidth="1"/>
    <col min="13314" max="13315" width="9.88671875" style="205" bestFit="1" customWidth="1"/>
    <col min="13316" max="13316" width="10.88671875" style="205" bestFit="1" customWidth="1"/>
    <col min="13317" max="13325" width="9.88671875" style="205" bestFit="1" customWidth="1"/>
    <col min="13326" max="13327" width="10.88671875" style="205" bestFit="1" customWidth="1"/>
    <col min="13328" max="13329" width="9.88671875" style="205" bestFit="1" customWidth="1"/>
    <col min="13330" max="13568" width="9.109375" style="205"/>
    <col min="13569" max="13569" width="35" style="205" customWidth="1"/>
    <col min="13570" max="13571" width="9.88671875" style="205" bestFit="1" customWidth="1"/>
    <col min="13572" max="13572" width="10.88671875" style="205" bestFit="1" customWidth="1"/>
    <col min="13573" max="13581" width="9.88671875" style="205" bestFit="1" customWidth="1"/>
    <col min="13582" max="13583" width="10.88671875" style="205" bestFit="1" customWidth="1"/>
    <col min="13584" max="13585" width="9.88671875" style="205" bestFit="1" customWidth="1"/>
    <col min="13586" max="13824" width="9.109375" style="205"/>
    <col min="13825" max="13825" width="35" style="205" customWidth="1"/>
    <col min="13826" max="13827" width="9.88671875" style="205" bestFit="1" customWidth="1"/>
    <col min="13828" max="13828" width="10.88671875" style="205" bestFit="1" customWidth="1"/>
    <col min="13829" max="13837" width="9.88671875" style="205" bestFit="1" customWidth="1"/>
    <col min="13838" max="13839" width="10.88671875" style="205" bestFit="1" customWidth="1"/>
    <col min="13840" max="13841" width="9.88671875" style="205" bestFit="1" customWidth="1"/>
    <col min="13842" max="14080" width="9.109375" style="205"/>
    <col min="14081" max="14081" width="35" style="205" customWidth="1"/>
    <col min="14082" max="14083" width="9.88671875" style="205" bestFit="1" customWidth="1"/>
    <col min="14084" max="14084" width="10.88671875" style="205" bestFit="1" customWidth="1"/>
    <col min="14085" max="14093" width="9.88671875" style="205" bestFit="1" customWidth="1"/>
    <col min="14094" max="14095" width="10.88671875" style="205" bestFit="1" customWidth="1"/>
    <col min="14096" max="14097" width="9.88671875" style="205" bestFit="1" customWidth="1"/>
    <col min="14098" max="14336" width="9.109375" style="205"/>
    <col min="14337" max="14337" width="35" style="205" customWidth="1"/>
    <col min="14338" max="14339" width="9.88671875" style="205" bestFit="1" customWidth="1"/>
    <col min="14340" max="14340" width="10.88671875" style="205" bestFit="1" customWidth="1"/>
    <col min="14341" max="14349" width="9.88671875" style="205" bestFit="1" customWidth="1"/>
    <col min="14350" max="14351" width="10.88671875" style="205" bestFit="1" customWidth="1"/>
    <col min="14352" max="14353" width="9.88671875" style="205" bestFit="1" customWidth="1"/>
    <col min="14354" max="14592" width="9.109375" style="205"/>
    <col min="14593" max="14593" width="35" style="205" customWidth="1"/>
    <col min="14594" max="14595" width="9.88671875" style="205" bestFit="1" customWidth="1"/>
    <col min="14596" max="14596" width="10.88671875" style="205" bestFit="1" customWidth="1"/>
    <col min="14597" max="14605" width="9.88671875" style="205" bestFit="1" customWidth="1"/>
    <col min="14606" max="14607" width="10.88671875" style="205" bestFit="1" customWidth="1"/>
    <col min="14608" max="14609" width="9.88671875" style="205" bestFit="1" customWidth="1"/>
    <col min="14610" max="14848" width="9.109375" style="205"/>
    <col min="14849" max="14849" width="35" style="205" customWidth="1"/>
    <col min="14850" max="14851" width="9.88671875" style="205" bestFit="1" customWidth="1"/>
    <col min="14852" max="14852" width="10.88671875" style="205" bestFit="1" customWidth="1"/>
    <col min="14853" max="14861" width="9.88671875" style="205" bestFit="1" customWidth="1"/>
    <col min="14862" max="14863" width="10.88671875" style="205" bestFit="1" customWidth="1"/>
    <col min="14864" max="14865" width="9.88671875" style="205" bestFit="1" customWidth="1"/>
    <col min="14866" max="15104" width="9.109375" style="205"/>
    <col min="15105" max="15105" width="35" style="205" customWidth="1"/>
    <col min="15106" max="15107" width="9.88671875" style="205" bestFit="1" customWidth="1"/>
    <col min="15108" max="15108" width="10.88671875" style="205" bestFit="1" customWidth="1"/>
    <col min="15109" max="15117" width="9.88671875" style="205" bestFit="1" customWidth="1"/>
    <col min="15118" max="15119" width="10.88671875" style="205" bestFit="1" customWidth="1"/>
    <col min="15120" max="15121" width="9.88671875" style="205" bestFit="1" customWidth="1"/>
    <col min="15122" max="15360" width="9.109375" style="205"/>
    <col min="15361" max="15361" width="35" style="205" customWidth="1"/>
    <col min="15362" max="15363" width="9.88671875" style="205" bestFit="1" customWidth="1"/>
    <col min="15364" max="15364" width="10.88671875" style="205" bestFit="1" customWidth="1"/>
    <col min="15365" max="15373" width="9.88671875" style="205" bestFit="1" customWidth="1"/>
    <col min="15374" max="15375" width="10.88671875" style="205" bestFit="1" customWidth="1"/>
    <col min="15376" max="15377" width="9.88671875" style="205" bestFit="1" customWidth="1"/>
    <col min="15378" max="15616" width="9.109375" style="205"/>
    <col min="15617" max="15617" width="35" style="205" customWidth="1"/>
    <col min="15618" max="15619" width="9.88671875" style="205" bestFit="1" customWidth="1"/>
    <col min="15620" max="15620" width="10.88671875" style="205" bestFit="1" customWidth="1"/>
    <col min="15621" max="15629" width="9.88671875" style="205" bestFit="1" customWidth="1"/>
    <col min="15630" max="15631" width="10.88671875" style="205" bestFit="1" customWidth="1"/>
    <col min="15632" max="15633" width="9.88671875" style="205" bestFit="1" customWidth="1"/>
    <col min="15634" max="15872" width="9.109375" style="205"/>
    <col min="15873" max="15873" width="35" style="205" customWidth="1"/>
    <col min="15874" max="15875" width="9.88671875" style="205" bestFit="1" customWidth="1"/>
    <col min="15876" max="15876" width="10.88671875" style="205" bestFit="1" customWidth="1"/>
    <col min="15877" max="15885" width="9.88671875" style="205" bestFit="1" customWidth="1"/>
    <col min="15886" max="15887" width="10.88671875" style="205" bestFit="1" customWidth="1"/>
    <col min="15888" max="15889" width="9.88671875" style="205" bestFit="1" customWidth="1"/>
    <col min="15890" max="16128" width="9.109375" style="205"/>
    <col min="16129" max="16129" width="35" style="205" customWidth="1"/>
    <col min="16130" max="16131" width="9.88671875" style="205" bestFit="1" customWidth="1"/>
    <col min="16132" max="16132" width="10.88671875" style="205" bestFit="1" customWidth="1"/>
    <col min="16133" max="16141" width="9.88671875" style="205" bestFit="1" customWidth="1"/>
    <col min="16142" max="16143" width="10.88671875" style="205" bestFit="1" customWidth="1"/>
    <col min="16144" max="16145" width="9.88671875" style="205" bestFit="1" customWidth="1"/>
    <col min="16146" max="16384" width="9.109375" style="205"/>
  </cols>
  <sheetData>
    <row r="1" spans="1:17">
      <c r="A1" s="363" t="s">
        <v>514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3" spans="1:17">
      <c r="A3" s="365" t="s">
        <v>502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7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1:17" ht="15" thickBot="1">
      <c r="M5" s="366" t="s">
        <v>327</v>
      </c>
      <c r="N5" s="366"/>
    </row>
    <row r="6" spans="1:17">
      <c r="A6" s="237" t="s">
        <v>328</v>
      </c>
      <c r="B6" s="238" t="s">
        <v>329</v>
      </c>
      <c r="C6" s="238" t="s">
        <v>330</v>
      </c>
      <c r="D6" s="238" t="s">
        <v>331</v>
      </c>
      <c r="E6" s="238" t="s">
        <v>332</v>
      </c>
      <c r="F6" s="238" t="s">
        <v>333</v>
      </c>
      <c r="G6" s="238" t="s">
        <v>334</v>
      </c>
      <c r="H6" s="238" t="s">
        <v>335</v>
      </c>
      <c r="I6" s="238" t="s">
        <v>336</v>
      </c>
      <c r="J6" s="238" t="s">
        <v>337</v>
      </c>
      <c r="K6" s="238" t="s">
        <v>338</v>
      </c>
      <c r="L6" s="238" t="s">
        <v>339</v>
      </c>
      <c r="M6" s="238" t="s">
        <v>340</v>
      </c>
      <c r="N6" s="239" t="s">
        <v>324</v>
      </c>
    </row>
    <row r="7" spans="1:17">
      <c r="A7" s="240" t="s">
        <v>341</v>
      </c>
      <c r="B7" s="233">
        <v>15230989</v>
      </c>
      <c r="C7" s="233">
        <v>15230989</v>
      </c>
      <c r="D7" s="233">
        <v>15230989</v>
      </c>
      <c r="E7" s="233">
        <v>15230989</v>
      </c>
      <c r="F7" s="233">
        <v>15230989</v>
      </c>
      <c r="G7" s="233">
        <v>15230989</v>
      </c>
      <c r="H7" s="233">
        <v>15230989</v>
      </c>
      <c r="I7" s="233">
        <v>15230989</v>
      </c>
      <c r="J7" s="233">
        <v>15230989</v>
      </c>
      <c r="K7" s="233">
        <v>15230989</v>
      </c>
      <c r="L7" s="233">
        <v>15230989</v>
      </c>
      <c r="M7" s="233">
        <v>15230986</v>
      </c>
      <c r="N7" s="241">
        <f t="shared" ref="N7:N15" si="0">SUM(B7:M7)</f>
        <v>182771865</v>
      </c>
    </row>
    <row r="8" spans="1:17">
      <c r="A8" s="240" t="s">
        <v>342</v>
      </c>
      <c r="B8" s="233">
        <v>9101190</v>
      </c>
      <c r="C8" s="233">
        <v>9101190</v>
      </c>
      <c r="D8" s="233">
        <v>9101190</v>
      </c>
      <c r="E8" s="233">
        <v>9101190</v>
      </c>
      <c r="F8" s="233">
        <v>9101190</v>
      </c>
      <c r="G8" s="233">
        <v>9101190</v>
      </c>
      <c r="H8" s="233">
        <v>9101190</v>
      </c>
      <c r="I8" s="233">
        <v>9101190</v>
      </c>
      <c r="J8" s="233">
        <v>9101190</v>
      </c>
      <c r="K8" s="233">
        <v>9101190</v>
      </c>
      <c r="L8" s="233">
        <v>9101188</v>
      </c>
      <c r="M8" s="233">
        <v>9101190</v>
      </c>
      <c r="N8" s="241">
        <f t="shared" si="0"/>
        <v>109214278</v>
      </c>
      <c r="Q8" s="206"/>
    </row>
    <row r="9" spans="1:17">
      <c r="A9" s="240" t="s">
        <v>271</v>
      </c>
      <c r="B9" s="233"/>
      <c r="C9" s="233"/>
      <c r="D9" s="233">
        <v>60000000</v>
      </c>
      <c r="E9" s="233"/>
      <c r="F9" s="233"/>
      <c r="G9" s="233"/>
      <c r="H9" s="233"/>
      <c r="I9" s="233"/>
      <c r="J9" s="233">
        <v>60000000</v>
      </c>
      <c r="K9" s="233"/>
      <c r="L9" s="233"/>
      <c r="M9" s="233">
        <v>25740000</v>
      </c>
      <c r="N9" s="241">
        <f t="shared" si="0"/>
        <v>145740000</v>
      </c>
    </row>
    <row r="10" spans="1:17">
      <c r="A10" s="240" t="s">
        <v>175</v>
      </c>
      <c r="B10" s="233">
        <v>537525</v>
      </c>
      <c r="C10" s="233">
        <v>537525</v>
      </c>
      <c r="D10" s="233">
        <v>537525</v>
      </c>
      <c r="E10" s="233">
        <v>537525</v>
      </c>
      <c r="F10" s="233">
        <v>537525</v>
      </c>
      <c r="G10" s="233">
        <v>537525</v>
      </c>
      <c r="H10" s="233">
        <v>537525</v>
      </c>
      <c r="I10" s="233">
        <v>537525</v>
      </c>
      <c r="J10" s="233">
        <v>537525</v>
      </c>
      <c r="K10" s="233">
        <v>537525</v>
      </c>
      <c r="L10" s="233">
        <v>537530</v>
      </c>
      <c r="M10" s="233">
        <v>537525</v>
      </c>
      <c r="N10" s="241">
        <f t="shared" si="0"/>
        <v>6450305</v>
      </c>
    </row>
    <row r="11" spans="1:17">
      <c r="A11" s="240" t="s">
        <v>228</v>
      </c>
      <c r="B11" s="233"/>
      <c r="C11" s="235">
        <v>0</v>
      </c>
      <c r="D11" s="235">
        <v>0</v>
      </c>
      <c r="E11" s="233">
        <v>0</v>
      </c>
      <c r="F11" s="233">
        <v>0</v>
      </c>
      <c r="G11" s="233">
        <v>6100000</v>
      </c>
      <c r="H11" s="233">
        <v>0</v>
      </c>
      <c r="I11" s="233">
        <v>0</v>
      </c>
      <c r="J11" s="233">
        <v>0</v>
      </c>
      <c r="K11" s="233"/>
      <c r="L11" s="233"/>
      <c r="M11" s="233"/>
      <c r="N11" s="241">
        <f t="shared" si="0"/>
        <v>6100000</v>
      </c>
    </row>
    <row r="12" spans="1:17">
      <c r="A12" s="240" t="s">
        <v>274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41">
        <f t="shared" si="0"/>
        <v>0</v>
      </c>
    </row>
    <row r="13" spans="1:17">
      <c r="A13" s="240" t="s">
        <v>280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41">
        <f t="shared" si="0"/>
        <v>0</v>
      </c>
    </row>
    <row r="14" spans="1:17">
      <c r="A14" s="240" t="s">
        <v>282</v>
      </c>
      <c r="B14" s="233">
        <v>103815777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41">
        <f t="shared" si="0"/>
        <v>103815777</v>
      </c>
      <c r="P14" s="207"/>
    </row>
    <row r="15" spans="1:17">
      <c r="A15" s="242" t="s">
        <v>343</v>
      </c>
      <c r="B15" s="236">
        <f t="shared" ref="B15:M15" si="1">SUM(B7:B14)</f>
        <v>128685481</v>
      </c>
      <c r="C15" s="236">
        <f t="shared" si="1"/>
        <v>24869704</v>
      </c>
      <c r="D15" s="236">
        <f t="shared" si="1"/>
        <v>84869704</v>
      </c>
      <c r="E15" s="236">
        <f t="shared" si="1"/>
        <v>24869704</v>
      </c>
      <c r="F15" s="236">
        <f t="shared" si="1"/>
        <v>24869704</v>
      </c>
      <c r="G15" s="236">
        <f t="shared" si="1"/>
        <v>30969704</v>
      </c>
      <c r="H15" s="236">
        <f t="shared" si="1"/>
        <v>24869704</v>
      </c>
      <c r="I15" s="236">
        <f t="shared" si="1"/>
        <v>24869704</v>
      </c>
      <c r="J15" s="236">
        <f t="shared" si="1"/>
        <v>84869704</v>
      </c>
      <c r="K15" s="236">
        <f t="shared" si="1"/>
        <v>24869704</v>
      </c>
      <c r="L15" s="236">
        <f t="shared" si="1"/>
        <v>24869707</v>
      </c>
      <c r="M15" s="236">
        <f t="shared" si="1"/>
        <v>50609701</v>
      </c>
      <c r="N15" s="243">
        <f t="shared" si="0"/>
        <v>554092225</v>
      </c>
      <c r="O15" s="207"/>
    </row>
    <row r="16" spans="1:17">
      <c r="A16" s="244" t="s">
        <v>344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45"/>
    </row>
    <row r="17" spans="1:14">
      <c r="A17" s="240" t="s">
        <v>4</v>
      </c>
      <c r="B17" s="233">
        <v>2262258</v>
      </c>
      <c r="C17" s="233">
        <v>2262258</v>
      </c>
      <c r="D17" s="233">
        <v>2262258</v>
      </c>
      <c r="E17" s="233">
        <v>2262258</v>
      </c>
      <c r="F17" s="233">
        <v>2262258</v>
      </c>
      <c r="G17" s="233">
        <v>2262258</v>
      </c>
      <c r="H17" s="233">
        <v>2262258</v>
      </c>
      <c r="I17" s="233">
        <v>2262258</v>
      </c>
      <c r="J17" s="233">
        <v>2262258</v>
      </c>
      <c r="K17" s="233">
        <v>2262258</v>
      </c>
      <c r="L17" s="233">
        <v>2262258</v>
      </c>
      <c r="M17" s="233">
        <v>2262254</v>
      </c>
      <c r="N17" s="241">
        <f t="shared" ref="N17:N25" si="2">SUM(B17:M17)</f>
        <v>27147092</v>
      </c>
    </row>
    <row r="18" spans="1:14">
      <c r="A18" s="240" t="s">
        <v>345</v>
      </c>
      <c r="B18" s="233">
        <v>401370</v>
      </c>
      <c r="C18" s="233">
        <v>401370</v>
      </c>
      <c r="D18" s="233">
        <v>401370</v>
      </c>
      <c r="E18" s="233">
        <v>401370</v>
      </c>
      <c r="F18" s="233">
        <v>401370</v>
      </c>
      <c r="G18" s="233">
        <v>401370</v>
      </c>
      <c r="H18" s="233">
        <v>401370</v>
      </c>
      <c r="I18" s="233">
        <v>401370</v>
      </c>
      <c r="J18" s="233">
        <v>401370</v>
      </c>
      <c r="K18" s="233">
        <v>401370</v>
      </c>
      <c r="L18" s="233">
        <v>401370</v>
      </c>
      <c r="M18" s="233">
        <v>401372</v>
      </c>
      <c r="N18" s="241">
        <f t="shared" si="2"/>
        <v>4816442</v>
      </c>
    </row>
    <row r="19" spans="1:14">
      <c r="A19" s="240" t="s">
        <v>133</v>
      </c>
      <c r="B19" s="233">
        <v>5138518</v>
      </c>
      <c r="C19" s="233">
        <v>5138518</v>
      </c>
      <c r="D19" s="233">
        <v>5138518</v>
      </c>
      <c r="E19" s="233">
        <v>5138518</v>
      </c>
      <c r="F19" s="233">
        <v>5138518</v>
      </c>
      <c r="G19" s="233">
        <v>5138518</v>
      </c>
      <c r="H19" s="233">
        <v>5138518</v>
      </c>
      <c r="I19" s="233">
        <v>5138518</v>
      </c>
      <c r="J19" s="233">
        <v>5138518</v>
      </c>
      <c r="K19" s="233">
        <v>5138518</v>
      </c>
      <c r="L19" s="233">
        <v>5138518</v>
      </c>
      <c r="M19" s="233">
        <v>5138514</v>
      </c>
      <c r="N19" s="241">
        <f t="shared" si="2"/>
        <v>61662212</v>
      </c>
    </row>
    <row r="20" spans="1:14">
      <c r="A20" s="240" t="s">
        <v>137</v>
      </c>
      <c r="B20" s="233">
        <v>62000</v>
      </c>
      <c r="C20" s="233"/>
      <c r="D20" s="233">
        <v>62000</v>
      </c>
      <c r="E20" s="233">
        <v>124000</v>
      </c>
      <c r="F20" s="233">
        <v>0</v>
      </c>
      <c r="G20" s="233">
        <v>124000</v>
      </c>
      <c r="H20" s="233"/>
      <c r="I20" s="233">
        <v>62000</v>
      </c>
      <c r="J20" s="233">
        <v>62000</v>
      </c>
      <c r="K20" s="233">
        <v>68000</v>
      </c>
      <c r="L20" s="233">
        <v>0</v>
      </c>
      <c r="M20" s="233">
        <v>191000</v>
      </c>
      <c r="N20" s="246">
        <f t="shared" si="2"/>
        <v>755000</v>
      </c>
    </row>
    <row r="21" spans="1:14">
      <c r="A21" s="240" t="s">
        <v>62</v>
      </c>
      <c r="B21" s="233">
        <v>4446841</v>
      </c>
      <c r="C21" s="233">
        <v>4446841</v>
      </c>
      <c r="D21" s="233">
        <v>4446841</v>
      </c>
      <c r="E21" s="233">
        <v>4446841</v>
      </c>
      <c r="F21" s="233">
        <v>4446841</v>
      </c>
      <c r="G21" s="233">
        <v>4446841</v>
      </c>
      <c r="H21" s="233">
        <v>4446841</v>
      </c>
      <c r="I21" s="233">
        <v>4446841</v>
      </c>
      <c r="J21" s="233">
        <v>4446841</v>
      </c>
      <c r="K21" s="233">
        <v>4446841</v>
      </c>
      <c r="L21" s="233">
        <v>4446841</v>
      </c>
      <c r="M21" s="233">
        <v>4446841</v>
      </c>
      <c r="N21" s="246">
        <f t="shared" si="2"/>
        <v>53362092</v>
      </c>
    </row>
    <row r="22" spans="1:14">
      <c r="A22" s="240" t="s">
        <v>68</v>
      </c>
      <c r="B22" s="233"/>
      <c r="C22" s="233">
        <v>20000000</v>
      </c>
      <c r="D22" s="233"/>
      <c r="E22" s="233">
        <v>20000000</v>
      </c>
      <c r="F22" s="233">
        <v>20000000</v>
      </c>
      <c r="G22" s="233">
        <v>20000000</v>
      </c>
      <c r="H22" s="233">
        <v>0</v>
      </c>
      <c r="I22" s="233">
        <v>40000000</v>
      </c>
      <c r="J22" s="233">
        <v>0</v>
      </c>
      <c r="K22" s="233">
        <v>13601515</v>
      </c>
      <c r="L22" s="233"/>
      <c r="M22" s="233"/>
      <c r="N22" s="246">
        <f t="shared" si="2"/>
        <v>133601515</v>
      </c>
    </row>
    <row r="23" spans="1:14">
      <c r="A23" s="240" t="s">
        <v>346</v>
      </c>
      <c r="B23" s="233">
        <v>0</v>
      </c>
      <c r="C23" s="233">
        <v>0</v>
      </c>
      <c r="D23" s="233">
        <v>31950000</v>
      </c>
      <c r="E23" s="233">
        <v>0</v>
      </c>
      <c r="F23" s="233">
        <v>0</v>
      </c>
      <c r="G23" s="233">
        <v>31950000</v>
      </c>
      <c r="H23" s="233">
        <v>0</v>
      </c>
      <c r="I23" s="233">
        <v>0</v>
      </c>
      <c r="J23" s="233">
        <v>31950000</v>
      </c>
      <c r="K23" s="233">
        <v>0</v>
      </c>
      <c r="L23" s="233">
        <v>0</v>
      </c>
      <c r="M23" s="233">
        <v>31950001</v>
      </c>
      <c r="N23" s="246">
        <f t="shared" si="2"/>
        <v>127800001</v>
      </c>
    </row>
    <row r="24" spans="1:14">
      <c r="A24" s="240" t="s">
        <v>81</v>
      </c>
      <c r="B24" s="233">
        <v>12078992</v>
      </c>
      <c r="C24" s="233">
        <v>12078989</v>
      </c>
      <c r="D24" s="233">
        <v>12078989</v>
      </c>
      <c r="E24" s="233">
        <v>12078989</v>
      </c>
      <c r="F24" s="233">
        <v>12078989</v>
      </c>
      <c r="G24" s="233">
        <v>12078989</v>
      </c>
      <c r="H24" s="233">
        <v>12078989</v>
      </c>
      <c r="I24" s="233">
        <v>12078989</v>
      </c>
      <c r="J24" s="233">
        <v>12078989</v>
      </c>
      <c r="K24" s="233">
        <v>12078989</v>
      </c>
      <c r="L24" s="233">
        <v>12078989</v>
      </c>
      <c r="M24" s="233">
        <v>12078989</v>
      </c>
      <c r="N24" s="246">
        <f t="shared" si="2"/>
        <v>144947871</v>
      </c>
    </row>
    <row r="25" spans="1:14" ht="15" thickBot="1">
      <c r="A25" s="247" t="s">
        <v>347</v>
      </c>
      <c r="B25" s="248">
        <f t="shared" ref="B25:M25" si="3">SUM(B17:B24)</f>
        <v>24389979</v>
      </c>
      <c r="C25" s="248">
        <f t="shared" si="3"/>
        <v>44327976</v>
      </c>
      <c r="D25" s="248">
        <f t="shared" si="3"/>
        <v>56339976</v>
      </c>
      <c r="E25" s="248">
        <f t="shared" si="3"/>
        <v>44451976</v>
      </c>
      <c r="F25" s="248">
        <f t="shared" si="3"/>
        <v>44327976</v>
      </c>
      <c r="G25" s="248">
        <f t="shared" si="3"/>
        <v>76401976</v>
      </c>
      <c r="H25" s="248">
        <f t="shared" si="3"/>
        <v>24327976</v>
      </c>
      <c r="I25" s="248">
        <f t="shared" si="3"/>
        <v>64389976</v>
      </c>
      <c r="J25" s="248">
        <f t="shared" si="3"/>
        <v>56339976</v>
      </c>
      <c r="K25" s="248">
        <f t="shared" si="3"/>
        <v>37997491</v>
      </c>
      <c r="L25" s="248">
        <f t="shared" si="3"/>
        <v>24327976</v>
      </c>
      <c r="M25" s="248">
        <f t="shared" si="3"/>
        <v>56468971</v>
      </c>
      <c r="N25" s="249">
        <f t="shared" si="2"/>
        <v>554092225</v>
      </c>
    </row>
    <row r="28" spans="1:14">
      <c r="B28" s="208"/>
    </row>
    <row r="30" spans="1:14">
      <c r="B30" s="207"/>
      <c r="C30" s="207"/>
    </row>
  </sheetData>
  <mergeCells count="3">
    <mergeCell ref="A1:N1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9"/>
  <dimension ref="A1:Q30"/>
  <sheetViews>
    <sheetView tabSelected="1" workbookViewId="0">
      <pane ySplit="8" topLeftCell="A9" activePane="bottomLeft" state="frozen"/>
      <selection pane="bottomLeft" activeCell="A19" sqref="A19:XFD19"/>
    </sheetView>
  </sheetViews>
  <sheetFormatPr defaultColWidth="9.109375" defaultRowHeight="14.4"/>
  <cols>
    <col min="1" max="1" width="12" style="205" customWidth="1"/>
    <col min="2" max="2" width="7.44140625" style="205" customWidth="1"/>
    <col min="3" max="3" width="9.109375" style="205"/>
    <col min="4" max="6" width="6.6640625" style="205" customWidth="1"/>
    <col min="7" max="7" width="7.5546875" style="205" customWidth="1"/>
    <col min="8" max="8" width="6.6640625" style="205" customWidth="1"/>
    <col min="9" max="9" width="7.44140625" style="205" customWidth="1"/>
    <col min="10" max="10" width="6.6640625" style="205" customWidth="1"/>
    <col min="11" max="11" width="7.33203125" style="205" customWidth="1"/>
    <col min="12" max="12" width="9.6640625" style="205" bestFit="1" customWidth="1"/>
    <col min="13" max="13" width="17.44140625" style="205" bestFit="1" customWidth="1"/>
    <col min="14" max="14" width="13.33203125" style="205" bestFit="1" customWidth="1"/>
    <col min="15" max="256" width="9.109375" style="205"/>
    <col min="257" max="257" width="12" style="205" customWidth="1"/>
    <col min="258" max="258" width="7.44140625" style="205" customWidth="1"/>
    <col min="259" max="259" width="9.109375" style="205"/>
    <col min="260" max="262" width="6.6640625" style="205" customWidth="1"/>
    <col min="263" max="263" width="7.5546875" style="205" customWidth="1"/>
    <col min="264" max="264" width="6.6640625" style="205" customWidth="1"/>
    <col min="265" max="265" width="7.44140625" style="205" customWidth="1"/>
    <col min="266" max="266" width="6.6640625" style="205" customWidth="1"/>
    <col min="267" max="267" width="7.33203125" style="205" customWidth="1"/>
    <col min="268" max="268" width="9.6640625" style="205" bestFit="1" customWidth="1"/>
    <col min="269" max="269" width="17.44140625" style="205" bestFit="1" customWidth="1"/>
    <col min="270" max="270" width="13.33203125" style="205" bestFit="1" customWidth="1"/>
    <col min="271" max="512" width="9.109375" style="205"/>
    <col min="513" max="513" width="12" style="205" customWidth="1"/>
    <col min="514" max="514" width="7.44140625" style="205" customWidth="1"/>
    <col min="515" max="515" width="9.109375" style="205"/>
    <col min="516" max="518" width="6.6640625" style="205" customWidth="1"/>
    <col min="519" max="519" width="7.5546875" style="205" customWidth="1"/>
    <col min="520" max="520" width="6.6640625" style="205" customWidth="1"/>
    <col min="521" max="521" width="7.44140625" style="205" customWidth="1"/>
    <col min="522" max="522" width="6.6640625" style="205" customWidth="1"/>
    <col min="523" max="523" width="7.33203125" style="205" customWidth="1"/>
    <col min="524" max="524" width="9.6640625" style="205" bestFit="1" customWidth="1"/>
    <col min="525" max="525" width="17.44140625" style="205" bestFit="1" customWidth="1"/>
    <col min="526" max="526" width="13.33203125" style="205" bestFit="1" customWidth="1"/>
    <col min="527" max="768" width="9.109375" style="205"/>
    <col min="769" max="769" width="12" style="205" customWidth="1"/>
    <col min="770" max="770" width="7.44140625" style="205" customWidth="1"/>
    <col min="771" max="771" width="9.109375" style="205"/>
    <col min="772" max="774" width="6.6640625" style="205" customWidth="1"/>
    <col min="775" max="775" width="7.5546875" style="205" customWidth="1"/>
    <col min="776" max="776" width="6.6640625" style="205" customWidth="1"/>
    <col min="777" max="777" width="7.44140625" style="205" customWidth="1"/>
    <col min="778" max="778" width="6.6640625" style="205" customWidth="1"/>
    <col min="779" max="779" width="7.33203125" style="205" customWidth="1"/>
    <col min="780" max="780" width="9.6640625" style="205" bestFit="1" customWidth="1"/>
    <col min="781" max="781" width="17.44140625" style="205" bestFit="1" customWidth="1"/>
    <col min="782" max="782" width="13.33203125" style="205" bestFit="1" customWidth="1"/>
    <col min="783" max="1024" width="9.109375" style="205"/>
    <col min="1025" max="1025" width="12" style="205" customWidth="1"/>
    <col min="1026" max="1026" width="7.44140625" style="205" customWidth="1"/>
    <col min="1027" max="1027" width="9.109375" style="205"/>
    <col min="1028" max="1030" width="6.6640625" style="205" customWidth="1"/>
    <col min="1031" max="1031" width="7.5546875" style="205" customWidth="1"/>
    <col min="1032" max="1032" width="6.6640625" style="205" customWidth="1"/>
    <col min="1033" max="1033" width="7.44140625" style="205" customWidth="1"/>
    <col min="1034" max="1034" width="6.6640625" style="205" customWidth="1"/>
    <col min="1035" max="1035" width="7.33203125" style="205" customWidth="1"/>
    <col min="1036" max="1036" width="9.6640625" style="205" bestFit="1" customWidth="1"/>
    <col min="1037" max="1037" width="17.44140625" style="205" bestFit="1" customWidth="1"/>
    <col min="1038" max="1038" width="13.33203125" style="205" bestFit="1" customWidth="1"/>
    <col min="1039" max="1280" width="9.109375" style="205"/>
    <col min="1281" max="1281" width="12" style="205" customWidth="1"/>
    <col min="1282" max="1282" width="7.44140625" style="205" customWidth="1"/>
    <col min="1283" max="1283" width="9.109375" style="205"/>
    <col min="1284" max="1286" width="6.6640625" style="205" customWidth="1"/>
    <col min="1287" max="1287" width="7.5546875" style="205" customWidth="1"/>
    <col min="1288" max="1288" width="6.6640625" style="205" customWidth="1"/>
    <col min="1289" max="1289" width="7.44140625" style="205" customWidth="1"/>
    <col min="1290" max="1290" width="6.6640625" style="205" customWidth="1"/>
    <col min="1291" max="1291" width="7.33203125" style="205" customWidth="1"/>
    <col min="1292" max="1292" width="9.6640625" style="205" bestFit="1" customWidth="1"/>
    <col min="1293" max="1293" width="17.44140625" style="205" bestFit="1" customWidth="1"/>
    <col min="1294" max="1294" width="13.33203125" style="205" bestFit="1" customWidth="1"/>
    <col min="1295" max="1536" width="9.109375" style="205"/>
    <col min="1537" max="1537" width="12" style="205" customWidth="1"/>
    <col min="1538" max="1538" width="7.44140625" style="205" customWidth="1"/>
    <col min="1539" max="1539" width="9.109375" style="205"/>
    <col min="1540" max="1542" width="6.6640625" style="205" customWidth="1"/>
    <col min="1543" max="1543" width="7.5546875" style="205" customWidth="1"/>
    <col min="1544" max="1544" width="6.6640625" style="205" customWidth="1"/>
    <col min="1545" max="1545" width="7.44140625" style="205" customWidth="1"/>
    <col min="1546" max="1546" width="6.6640625" style="205" customWidth="1"/>
    <col min="1547" max="1547" width="7.33203125" style="205" customWidth="1"/>
    <col min="1548" max="1548" width="9.6640625" style="205" bestFit="1" customWidth="1"/>
    <col min="1549" max="1549" width="17.44140625" style="205" bestFit="1" customWidth="1"/>
    <col min="1550" max="1550" width="13.33203125" style="205" bestFit="1" customWidth="1"/>
    <col min="1551" max="1792" width="9.109375" style="205"/>
    <col min="1793" max="1793" width="12" style="205" customWidth="1"/>
    <col min="1794" max="1794" width="7.44140625" style="205" customWidth="1"/>
    <col min="1795" max="1795" width="9.109375" style="205"/>
    <col min="1796" max="1798" width="6.6640625" style="205" customWidth="1"/>
    <col min="1799" max="1799" width="7.5546875" style="205" customWidth="1"/>
    <col min="1800" max="1800" width="6.6640625" style="205" customWidth="1"/>
    <col min="1801" max="1801" width="7.44140625" style="205" customWidth="1"/>
    <col min="1802" max="1802" width="6.6640625" style="205" customWidth="1"/>
    <col min="1803" max="1803" width="7.33203125" style="205" customWidth="1"/>
    <col min="1804" max="1804" width="9.6640625" style="205" bestFit="1" customWidth="1"/>
    <col min="1805" max="1805" width="17.44140625" style="205" bestFit="1" customWidth="1"/>
    <col min="1806" max="1806" width="13.33203125" style="205" bestFit="1" customWidth="1"/>
    <col min="1807" max="2048" width="9.109375" style="205"/>
    <col min="2049" max="2049" width="12" style="205" customWidth="1"/>
    <col min="2050" max="2050" width="7.44140625" style="205" customWidth="1"/>
    <col min="2051" max="2051" width="9.109375" style="205"/>
    <col min="2052" max="2054" width="6.6640625" style="205" customWidth="1"/>
    <col min="2055" max="2055" width="7.5546875" style="205" customWidth="1"/>
    <col min="2056" max="2056" width="6.6640625" style="205" customWidth="1"/>
    <col min="2057" max="2057" width="7.44140625" style="205" customWidth="1"/>
    <col min="2058" max="2058" width="6.6640625" style="205" customWidth="1"/>
    <col min="2059" max="2059" width="7.33203125" style="205" customWidth="1"/>
    <col min="2060" max="2060" width="9.6640625" style="205" bestFit="1" customWidth="1"/>
    <col min="2061" max="2061" width="17.44140625" style="205" bestFit="1" customWidth="1"/>
    <col min="2062" max="2062" width="13.33203125" style="205" bestFit="1" customWidth="1"/>
    <col min="2063" max="2304" width="9.109375" style="205"/>
    <col min="2305" max="2305" width="12" style="205" customWidth="1"/>
    <col min="2306" max="2306" width="7.44140625" style="205" customWidth="1"/>
    <col min="2307" max="2307" width="9.109375" style="205"/>
    <col min="2308" max="2310" width="6.6640625" style="205" customWidth="1"/>
    <col min="2311" max="2311" width="7.5546875" style="205" customWidth="1"/>
    <col min="2312" max="2312" width="6.6640625" style="205" customWidth="1"/>
    <col min="2313" max="2313" width="7.44140625" style="205" customWidth="1"/>
    <col min="2314" max="2314" width="6.6640625" style="205" customWidth="1"/>
    <col min="2315" max="2315" width="7.33203125" style="205" customWidth="1"/>
    <col min="2316" max="2316" width="9.6640625" style="205" bestFit="1" customWidth="1"/>
    <col min="2317" max="2317" width="17.44140625" style="205" bestFit="1" customWidth="1"/>
    <col min="2318" max="2318" width="13.33203125" style="205" bestFit="1" customWidth="1"/>
    <col min="2319" max="2560" width="9.109375" style="205"/>
    <col min="2561" max="2561" width="12" style="205" customWidth="1"/>
    <col min="2562" max="2562" width="7.44140625" style="205" customWidth="1"/>
    <col min="2563" max="2563" width="9.109375" style="205"/>
    <col min="2564" max="2566" width="6.6640625" style="205" customWidth="1"/>
    <col min="2567" max="2567" width="7.5546875" style="205" customWidth="1"/>
    <col min="2568" max="2568" width="6.6640625" style="205" customWidth="1"/>
    <col min="2569" max="2569" width="7.44140625" style="205" customWidth="1"/>
    <col min="2570" max="2570" width="6.6640625" style="205" customWidth="1"/>
    <col min="2571" max="2571" width="7.33203125" style="205" customWidth="1"/>
    <col min="2572" max="2572" width="9.6640625" style="205" bestFit="1" customWidth="1"/>
    <col min="2573" max="2573" width="17.44140625" style="205" bestFit="1" customWidth="1"/>
    <col min="2574" max="2574" width="13.33203125" style="205" bestFit="1" customWidth="1"/>
    <col min="2575" max="2816" width="9.109375" style="205"/>
    <col min="2817" max="2817" width="12" style="205" customWidth="1"/>
    <col min="2818" max="2818" width="7.44140625" style="205" customWidth="1"/>
    <col min="2819" max="2819" width="9.109375" style="205"/>
    <col min="2820" max="2822" width="6.6640625" style="205" customWidth="1"/>
    <col min="2823" max="2823" width="7.5546875" style="205" customWidth="1"/>
    <col min="2824" max="2824" width="6.6640625" style="205" customWidth="1"/>
    <col min="2825" max="2825" width="7.44140625" style="205" customWidth="1"/>
    <col min="2826" max="2826" width="6.6640625" style="205" customWidth="1"/>
    <col min="2827" max="2827" width="7.33203125" style="205" customWidth="1"/>
    <col min="2828" max="2828" width="9.6640625" style="205" bestFit="1" customWidth="1"/>
    <col min="2829" max="2829" width="17.44140625" style="205" bestFit="1" customWidth="1"/>
    <col min="2830" max="2830" width="13.33203125" style="205" bestFit="1" customWidth="1"/>
    <col min="2831" max="3072" width="9.109375" style="205"/>
    <col min="3073" max="3073" width="12" style="205" customWidth="1"/>
    <col min="3074" max="3074" width="7.44140625" style="205" customWidth="1"/>
    <col min="3075" max="3075" width="9.109375" style="205"/>
    <col min="3076" max="3078" width="6.6640625" style="205" customWidth="1"/>
    <col min="3079" max="3079" width="7.5546875" style="205" customWidth="1"/>
    <col min="3080" max="3080" width="6.6640625" style="205" customWidth="1"/>
    <col min="3081" max="3081" width="7.44140625" style="205" customWidth="1"/>
    <col min="3082" max="3082" width="6.6640625" style="205" customWidth="1"/>
    <col min="3083" max="3083" width="7.33203125" style="205" customWidth="1"/>
    <col min="3084" max="3084" width="9.6640625" style="205" bestFit="1" customWidth="1"/>
    <col min="3085" max="3085" width="17.44140625" style="205" bestFit="1" customWidth="1"/>
    <col min="3086" max="3086" width="13.33203125" style="205" bestFit="1" customWidth="1"/>
    <col min="3087" max="3328" width="9.109375" style="205"/>
    <col min="3329" max="3329" width="12" style="205" customWidth="1"/>
    <col min="3330" max="3330" width="7.44140625" style="205" customWidth="1"/>
    <col min="3331" max="3331" width="9.109375" style="205"/>
    <col min="3332" max="3334" width="6.6640625" style="205" customWidth="1"/>
    <col min="3335" max="3335" width="7.5546875" style="205" customWidth="1"/>
    <col min="3336" max="3336" width="6.6640625" style="205" customWidth="1"/>
    <col min="3337" max="3337" width="7.44140625" style="205" customWidth="1"/>
    <col min="3338" max="3338" width="6.6640625" style="205" customWidth="1"/>
    <col min="3339" max="3339" width="7.33203125" style="205" customWidth="1"/>
    <col min="3340" max="3340" width="9.6640625" style="205" bestFit="1" customWidth="1"/>
    <col min="3341" max="3341" width="17.44140625" style="205" bestFit="1" customWidth="1"/>
    <col min="3342" max="3342" width="13.33203125" style="205" bestFit="1" customWidth="1"/>
    <col min="3343" max="3584" width="9.109375" style="205"/>
    <col min="3585" max="3585" width="12" style="205" customWidth="1"/>
    <col min="3586" max="3586" width="7.44140625" style="205" customWidth="1"/>
    <col min="3587" max="3587" width="9.109375" style="205"/>
    <col min="3588" max="3590" width="6.6640625" style="205" customWidth="1"/>
    <col min="3591" max="3591" width="7.5546875" style="205" customWidth="1"/>
    <col min="3592" max="3592" width="6.6640625" style="205" customWidth="1"/>
    <col min="3593" max="3593" width="7.44140625" style="205" customWidth="1"/>
    <col min="3594" max="3594" width="6.6640625" style="205" customWidth="1"/>
    <col min="3595" max="3595" width="7.33203125" style="205" customWidth="1"/>
    <col min="3596" max="3596" width="9.6640625" style="205" bestFit="1" customWidth="1"/>
    <col min="3597" max="3597" width="17.44140625" style="205" bestFit="1" customWidth="1"/>
    <col min="3598" max="3598" width="13.33203125" style="205" bestFit="1" customWidth="1"/>
    <col min="3599" max="3840" width="9.109375" style="205"/>
    <col min="3841" max="3841" width="12" style="205" customWidth="1"/>
    <col min="3842" max="3842" width="7.44140625" style="205" customWidth="1"/>
    <col min="3843" max="3843" width="9.109375" style="205"/>
    <col min="3844" max="3846" width="6.6640625" style="205" customWidth="1"/>
    <col min="3847" max="3847" width="7.5546875" style="205" customWidth="1"/>
    <col min="3848" max="3848" width="6.6640625" style="205" customWidth="1"/>
    <col min="3849" max="3849" width="7.44140625" style="205" customWidth="1"/>
    <col min="3850" max="3850" width="6.6640625" style="205" customWidth="1"/>
    <col min="3851" max="3851" width="7.33203125" style="205" customWidth="1"/>
    <col min="3852" max="3852" width="9.6640625" style="205" bestFit="1" customWidth="1"/>
    <col min="3853" max="3853" width="17.44140625" style="205" bestFit="1" customWidth="1"/>
    <col min="3854" max="3854" width="13.33203125" style="205" bestFit="1" customWidth="1"/>
    <col min="3855" max="4096" width="9.109375" style="205"/>
    <col min="4097" max="4097" width="12" style="205" customWidth="1"/>
    <col min="4098" max="4098" width="7.44140625" style="205" customWidth="1"/>
    <col min="4099" max="4099" width="9.109375" style="205"/>
    <col min="4100" max="4102" width="6.6640625" style="205" customWidth="1"/>
    <col min="4103" max="4103" width="7.5546875" style="205" customWidth="1"/>
    <col min="4104" max="4104" width="6.6640625" style="205" customWidth="1"/>
    <col min="4105" max="4105" width="7.44140625" style="205" customWidth="1"/>
    <col min="4106" max="4106" width="6.6640625" style="205" customWidth="1"/>
    <col min="4107" max="4107" width="7.33203125" style="205" customWidth="1"/>
    <col min="4108" max="4108" width="9.6640625" style="205" bestFit="1" customWidth="1"/>
    <col min="4109" max="4109" width="17.44140625" style="205" bestFit="1" customWidth="1"/>
    <col min="4110" max="4110" width="13.33203125" style="205" bestFit="1" customWidth="1"/>
    <col min="4111" max="4352" width="9.109375" style="205"/>
    <col min="4353" max="4353" width="12" style="205" customWidth="1"/>
    <col min="4354" max="4354" width="7.44140625" style="205" customWidth="1"/>
    <col min="4355" max="4355" width="9.109375" style="205"/>
    <col min="4356" max="4358" width="6.6640625" style="205" customWidth="1"/>
    <col min="4359" max="4359" width="7.5546875" style="205" customWidth="1"/>
    <col min="4360" max="4360" width="6.6640625" style="205" customWidth="1"/>
    <col min="4361" max="4361" width="7.44140625" style="205" customWidth="1"/>
    <col min="4362" max="4362" width="6.6640625" style="205" customWidth="1"/>
    <col min="4363" max="4363" width="7.33203125" style="205" customWidth="1"/>
    <col min="4364" max="4364" width="9.6640625" style="205" bestFit="1" customWidth="1"/>
    <col min="4365" max="4365" width="17.44140625" style="205" bestFit="1" customWidth="1"/>
    <col min="4366" max="4366" width="13.33203125" style="205" bestFit="1" customWidth="1"/>
    <col min="4367" max="4608" width="9.109375" style="205"/>
    <col min="4609" max="4609" width="12" style="205" customWidth="1"/>
    <col min="4610" max="4610" width="7.44140625" style="205" customWidth="1"/>
    <col min="4611" max="4611" width="9.109375" style="205"/>
    <col min="4612" max="4614" width="6.6640625" style="205" customWidth="1"/>
    <col min="4615" max="4615" width="7.5546875" style="205" customWidth="1"/>
    <col min="4616" max="4616" width="6.6640625" style="205" customWidth="1"/>
    <col min="4617" max="4617" width="7.44140625" style="205" customWidth="1"/>
    <col min="4618" max="4618" width="6.6640625" style="205" customWidth="1"/>
    <col min="4619" max="4619" width="7.33203125" style="205" customWidth="1"/>
    <col min="4620" max="4620" width="9.6640625" style="205" bestFit="1" customWidth="1"/>
    <col min="4621" max="4621" width="17.44140625" style="205" bestFit="1" customWidth="1"/>
    <col min="4622" max="4622" width="13.33203125" style="205" bestFit="1" customWidth="1"/>
    <col min="4623" max="4864" width="9.109375" style="205"/>
    <col min="4865" max="4865" width="12" style="205" customWidth="1"/>
    <col min="4866" max="4866" width="7.44140625" style="205" customWidth="1"/>
    <col min="4867" max="4867" width="9.109375" style="205"/>
    <col min="4868" max="4870" width="6.6640625" style="205" customWidth="1"/>
    <col min="4871" max="4871" width="7.5546875" style="205" customWidth="1"/>
    <col min="4872" max="4872" width="6.6640625" style="205" customWidth="1"/>
    <col min="4873" max="4873" width="7.44140625" style="205" customWidth="1"/>
    <col min="4874" max="4874" width="6.6640625" style="205" customWidth="1"/>
    <col min="4875" max="4875" width="7.33203125" style="205" customWidth="1"/>
    <col min="4876" max="4876" width="9.6640625" style="205" bestFit="1" customWidth="1"/>
    <col min="4877" max="4877" width="17.44140625" style="205" bestFit="1" customWidth="1"/>
    <col min="4878" max="4878" width="13.33203125" style="205" bestFit="1" customWidth="1"/>
    <col min="4879" max="5120" width="9.109375" style="205"/>
    <col min="5121" max="5121" width="12" style="205" customWidth="1"/>
    <col min="5122" max="5122" width="7.44140625" style="205" customWidth="1"/>
    <col min="5123" max="5123" width="9.109375" style="205"/>
    <col min="5124" max="5126" width="6.6640625" style="205" customWidth="1"/>
    <col min="5127" max="5127" width="7.5546875" style="205" customWidth="1"/>
    <col min="5128" max="5128" width="6.6640625" style="205" customWidth="1"/>
    <col min="5129" max="5129" width="7.44140625" style="205" customWidth="1"/>
    <col min="5130" max="5130" width="6.6640625" style="205" customWidth="1"/>
    <col min="5131" max="5131" width="7.33203125" style="205" customWidth="1"/>
    <col min="5132" max="5132" width="9.6640625" style="205" bestFit="1" customWidth="1"/>
    <col min="5133" max="5133" width="17.44140625" style="205" bestFit="1" customWidth="1"/>
    <col min="5134" max="5134" width="13.33203125" style="205" bestFit="1" customWidth="1"/>
    <col min="5135" max="5376" width="9.109375" style="205"/>
    <col min="5377" max="5377" width="12" style="205" customWidth="1"/>
    <col min="5378" max="5378" width="7.44140625" style="205" customWidth="1"/>
    <col min="5379" max="5379" width="9.109375" style="205"/>
    <col min="5380" max="5382" width="6.6640625" style="205" customWidth="1"/>
    <col min="5383" max="5383" width="7.5546875" style="205" customWidth="1"/>
    <col min="5384" max="5384" width="6.6640625" style="205" customWidth="1"/>
    <col min="5385" max="5385" width="7.44140625" style="205" customWidth="1"/>
    <col min="5386" max="5386" width="6.6640625" style="205" customWidth="1"/>
    <col min="5387" max="5387" width="7.33203125" style="205" customWidth="1"/>
    <col min="5388" max="5388" width="9.6640625" style="205" bestFit="1" customWidth="1"/>
    <col min="5389" max="5389" width="17.44140625" style="205" bestFit="1" customWidth="1"/>
    <col min="5390" max="5390" width="13.33203125" style="205" bestFit="1" customWidth="1"/>
    <col min="5391" max="5632" width="9.109375" style="205"/>
    <col min="5633" max="5633" width="12" style="205" customWidth="1"/>
    <col min="5634" max="5634" width="7.44140625" style="205" customWidth="1"/>
    <col min="5635" max="5635" width="9.109375" style="205"/>
    <col min="5636" max="5638" width="6.6640625" style="205" customWidth="1"/>
    <col min="5639" max="5639" width="7.5546875" style="205" customWidth="1"/>
    <col min="5640" max="5640" width="6.6640625" style="205" customWidth="1"/>
    <col min="5641" max="5641" width="7.44140625" style="205" customWidth="1"/>
    <col min="5642" max="5642" width="6.6640625" style="205" customWidth="1"/>
    <col min="5643" max="5643" width="7.33203125" style="205" customWidth="1"/>
    <col min="5644" max="5644" width="9.6640625" style="205" bestFit="1" customWidth="1"/>
    <col min="5645" max="5645" width="17.44140625" style="205" bestFit="1" customWidth="1"/>
    <col min="5646" max="5646" width="13.33203125" style="205" bestFit="1" customWidth="1"/>
    <col min="5647" max="5888" width="9.109375" style="205"/>
    <col min="5889" max="5889" width="12" style="205" customWidth="1"/>
    <col min="5890" max="5890" width="7.44140625" style="205" customWidth="1"/>
    <col min="5891" max="5891" width="9.109375" style="205"/>
    <col min="5892" max="5894" width="6.6640625" style="205" customWidth="1"/>
    <col min="5895" max="5895" width="7.5546875" style="205" customWidth="1"/>
    <col min="5896" max="5896" width="6.6640625" style="205" customWidth="1"/>
    <col min="5897" max="5897" width="7.44140625" style="205" customWidth="1"/>
    <col min="5898" max="5898" width="6.6640625" style="205" customWidth="1"/>
    <col min="5899" max="5899" width="7.33203125" style="205" customWidth="1"/>
    <col min="5900" max="5900" width="9.6640625" style="205" bestFit="1" customWidth="1"/>
    <col min="5901" max="5901" width="17.44140625" style="205" bestFit="1" customWidth="1"/>
    <col min="5902" max="5902" width="13.33203125" style="205" bestFit="1" customWidth="1"/>
    <col min="5903" max="6144" width="9.109375" style="205"/>
    <col min="6145" max="6145" width="12" style="205" customWidth="1"/>
    <col min="6146" max="6146" width="7.44140625" style="205" customWidth="1"/>
    <col min="6147" max="6147" width="9.109375" style="205"/>
    <col min="6148" max="6150" width="6.6640625" style="205" customWidth="1"/>
    <col min="6151" max="6151" width="7.5546875" style="205" customWidth="1"/>
    <col min="6152" max="6152" width="6.6640625" style="205" customWidth="1"/>
    <col min="6153" max="6153" width="7.44140625" style="205" customWidth="1"/>
    <col min="6154" max="6154" width="6.6640625" style="205" customWidth="1"/>
    <col min="6155" max="6155" width="7.33203125" style="205" customWidth="1"/>
    <col min="6156" max="6156" width="9.6640625" style="205" bestFit="1" customWidth="1"/>
    <col min="6157" max="6157" width="17.44140625" style="205" bestFit="1" customWidth="1"/>
    <col min="6158" max="6158" width="13.33203125" style="205" bestFit="1" customWidth="1"/>
    <col min="6159" max="6400" width="9.109375" style="205"/>
    <col min="6401" max="6401" width="12" style="205" customWidth="1"/>
    <col min="6402" max="6402" width="7.44140625" style="205" customWidth="1"/>
    <col min="6403" max="6403" width="9.109375" style="205"/>
    <col min="6404" max="6406" width="6.6640625" style="205" customWidth="1"/>
    <col min="6407" max="6407" width="7.5546875" style="205" customWidth="1"/>
    <col min="6408" max="6408" width="6.6640625" style="205" customWidth="1"/>
    <col min="6409" max="6409" width="7.44140625" style="205" customWidth="1"/>
    <col min="6410" max="6410" width="6.6640625" style="205" customWidth="1"/>
    <col min="6411" max="6411" width="7.33203125" style="205" customWidth="1"/>
    <col min="6412" max="6412" width="9.6640625" style="205" bestFit="1" customWidth="1"/>
    <col min="6413" max="6413" width="17.44140625" style="205" bestFit="1" customWidth="1"/>
    <col min="6414" max="6414" width="13.33203125" style="205" bestFit="1" customWidth="1"/>
    <col min="6415" max="6656" width="9.109375" style="205"/>
    <col min="6657" max="6657" width="12" style="205" customWidth="1"/>
    <col min="6658" max="6658" width="7.44140625" style="205" customWidth="1"/>
    <col min="6659" max="6659" width="9.109375" style="205"/>
    <col min="6660" max="6662" width="6.6640625" style="205" customWidth="1"/>
    <col min="6663" max="6663" width="7.5546875" style="205" customWidth="1"/>
    <col min="6664" max="6664" width="6.6640625" style="205" customWidth="1"/>
    <col min="6665" max="6665" width="7.44140625" style="205" customWidth="1"/>
    <col min="6666" max="6666" width="6.6640625" style="205" customWidth="1"/>
    <col min="6667" max="6667" width="7.33203125" style="205" customWidth="1"/>
    <col min="6668" max="6668" width="9.6640625" style="205" bestFit="1" customWidth="1"/>
    <col min="6669" max="6669" width="17.44140625" style="205" bestFit="1" customWidth="1"/>
    <col min="6670" max="6670" width="13.33203125" style="205" bestFit="1" customWidth="1"/>
    <col min="6671" max="6912" width="9.109375" style="205"/>
    <col min="6913" max="6913" width="12" style="205" customWidth="1"/>
    <col min="6914" max="6914" width="7.44140625" style="205" customWidth="1"/>
    <col min="6915" max="6915" width="9.109375" style="205"/>
    <col min="6916" max="6918" width="6.6640625" style="205" customWidth="1"/>
    <col min="6919" max="6919" width="7.5546875" style="205" customWidth="1"/>
    <col min="6920" max="6920" width="6.6640625" style="205" customWidth="1"/>
    <col min="6921" max="6921" width="7.44140625" style="205" customWidth="1"/>
    <col min="6922" max="6922" width="6.6640625" style="205" customWidth="1"/>
    <col min="6923" max="6923" width="7.33203125" style="205" customWidth="1"/>
    <col min="6924" max="6924" width="9.6640625" style="205" bestFit="1" customWidth="1"/>
    <col min="6925" max="6925" width="17.44140625" style="205" bestFit="1" customWidth="1"/>
    <col min="6926" max="6926" width="13.33203125" style="205" bestFit="1" customWidth="1"/>
    <col min="6927" max="7168" width="9.109375" style="205"/>
    <col min="7169" max="7169" width="12" style="205" customWidth="1"/>
    <col min="7170" max="7170" width="7.44140625" style="205" customWidth="1"/>
    <col min="7171" max="7171" width="9.109375" style="205"/>
    <col min="7172" max="7174" width="6.6640625" style="205" customWidth="1"/>
    <col min="7175" max="7175" width="7.5546875" style="205" customWidth="1"/>
    <col min="7176" max="7176" width="6.6640625" style="205" customWidth="1"/>
    <col min="7177" max="7177" width="7.44140625" style="205" customWidth="1"/>
    <col min="7178" max="7178" width="6.6640625" style="205" customWidth="1"/>
    <col min="7179" max="7179" width="7.33203125" style="205" customWidth="1"/>
    <col min="7180" max="7180" width="9.6640625" style="205" bestFit="1" customWidth="1"/>
    <col min="7181" max="7181" width="17.44140625" style="205" bestFit="1" customWidth="1"/>
    <col min="7182" max="7182" width="13.33203125" style="205" bestFit="1" customWidth="1"/>
    <col min="7183" max="7424" width="9.109375" style="205"/>
    <col min="7425" max="7425" width="12" style="205" customWidth="1"/>
    <col min="7426" max="7426" width="7.44140625" style="205" customWidth="1"/>
    <col min="7427" max="7427" width="9.109375" style="205"/>
    <col min="7428" max="7430" width="6.6640625" style="205" customWidth="1"/>
    <col min="7431" max="7431" width="7.5546875" style="205" customWidth="1"/>
    <col min="7432" max="7432" width="6.6640625" style="205" customWidth="1"/>
    <col min="7433" max="7433" width="7.44140625" style="205" customWidth="1"/>
    <col min="7434" max="7434" width="6.6640625" style="205" customWidth="1"/>
    <col min="7435" max="7435" width="7.33203125" style="205" customWidth="1"/>
    <col min="7436" max="7436" width="9.6640625" style="205" bestFit="1" customWidth="1"/>
    <col min="7437" max="7437" width="17.44140625" style="205" bestFit="1" customWidth="1"/>
    <col min="7438" max="7438" width="13.33203125" style="205" bestFit="1" customWidth="1"/>
    <col min="7439" max="7680" width="9.109375" style="205"/>
    <col min="7681" max="7681" width="12" style="205" customWidth="1"/>
    <col min="7682" max="7682" width="7.44140625" style="205" customWidth="1"/>
    <col min="7683" max="7683" width="9.109375" style="205"/>
    <col min="7684" max="7686" width="6.6640625" style="205" customWidth="1"/>
    <col min="7687" max="7687" width="7.5546875" style="205" customWidth="1"/>
    <col min="7688" max="7688" width="6.6640625" style="205" customWidth="1"/>
    <col min="7689" max="7689" width="7.44140625" style="205" customWidth="1"/>
    <col min="7690" max="7690" width="6.6640625" style="205" customWidth="1"/>
    <col min="7691" max="7691" width="7.33203125" style="205" customWidth="1"/>
    <col min="7692" max="7692" width="9.6640625" style="205" bestFit="1" customWidth="1"/>
    <col min="7693" max="7693" width="17.44140625" style="205" bestFit="1" customWidth="1"/>
    <col min="7694" max="7694" width="13.33203125" style="205" bestFit="1" customWidth="1"/>
    <col min="7695" max="7936" width="9.109375" style="205"/>
    <col min="7937" max="7937" width="12" style="205" customWidth="1"/>
    <col min="7938" max="7938" width="7.44140625" style="205" customWidth="1"/>
    <col min="7939" max="7939" width="9.109375" style="205"/>
    <col min="7940" max="7942" width="6.6640625" style="205" customWidth="1"/>
    <col min="7943" max="7943" width="7.5546875" style="205" customWidth="1"/>
    <col min="7944" max="7944" width="6.6640625" style="205" customWidth="1"/>
    <col min="7945" max="7945" width="7.44140625" style="205" customWidth="1"/>
    <col min="7946" max="7946" width="6.6640625" style="205" customWidth="1"/>
    <col min="7947" max="7947" width="7.33203125" style="205" customWidth="1"/>
    <col min="7948" max="7948" width="9.6640625" style="205" bestFit="1" customWidth="1"/>
    <col min="7949" max="7949" width="17.44140625" style="205" bestFit="1" customWidth="1"/>
    <col min="7950" max="7950" width="13.33203125" style="205" bestFit="1" customWidth="1"/>
    <col min="7951" max="8192" width="9.109375" style="205"/>
    <col min="8193" max="8193" width="12" style="205" customWidth="1"/>
    <col min="8194" max="8194" width="7.44140625" style="205" customWidth="1"/>
    <col min="8195" max="8195" width="9.109375" style="205"/>
    <col min="8196" max="8198" width="6.6640625" style="205" customWidth="1"/>
    <col min="8199" max="8199" width="7.5546875" style="205" customWidth="1"/>
    <col min="8200" max="8200" width="6.6640625" style="205" customWidth="1"/>
    <col min="8201" max="8201" width="7.44140625" style="205" customWidth="1"/>
    <col min="8202" max="8202" width="6.6640625" style="205" customWidth="1"/>
    <col min="8203" max="8203" width="7.33203125" style="205" customWidth="1"/>
    <col min="8204" max="8204" width="9.6640625" style="205" bestFit="1" customWidth="1"/>
    <col min="8205" max="8205" width="17.44140625" style="205" bestFit="1" customWidth="1"/>
    <col min="8206" max="8206" width="13.33203125" style="205" bestFit="1" customWidth="1"/>
    <col min="8207" max="8448" width="9.109375" style="205"/>
    <col min="8449" max="8449" width="12" style="205" customWidth="1"/>
    <col min="8450" max="8450" width="7.44140625" style="205" customWidth="1"/>
    <col min="8451" max="8451" width="9.109375" style="205"/>
    <col min="8452" max="8454" width="6.6640625" style="205" customWidth="1"/>
    <col min="8455" max="8455" width="7.5546875" style="205" customWidth="1"/>
    <col min="8456" max="8456" width="6.6640625" style="205" customWidth="1"/>
    <col min="8457" max="8457" width="7.44140625" style="205" customWidth="1"/>
    <col min="8458" max="8458" width="6.6640625" style="205" customWidth="1"/>
    <col min="8459" max="8459" width="7.33203125" style="205" customWidth="1"/>
    <col min="8460" max="8460" width="9.6640625" style="205" bestFit="1" customWidth="1"/>
    <col min="8461" max="8461" width="17.44140625" style="205" bestFit="1" customWidth="1"/>
    <col min="8462" max="8462" width="13.33203125" style="205" bestFit="1" customWidth="1"/>
    <col min="8463" max="8704" width="9.109375" style="205"/>
    <col min="8705" max="8705" width="12" style="205" customWidth="1"/>
    <col min="8706" max="8706" width="7.44140625" style="205" customWidth="1"/>
    <col min="8707" max="8707" width="9.109375" style="205"/>
    <col min="8708" max="8710" width="6.6640625" style="205" customWidth="1"/>
    <col min="8711" max="8711" width="7.5546875" style="205" customWidth="1"/>
    <col min="8712" max="8712" width="6.6640625" style="205" customWidth="1"/>
    <col min="8713" max="8713" width="7.44140625" style="205" customWidth="1"/>
    <col min="8714" max="8714" width="6.6640625" style="205" customWidth="1"/>
    <col min="8715" max="8715" width="7.33203125" style="205" customWidth="1"/>
    <col min="8716" max="8716" width="9.6640625" style="205" bestFit="1" customWidth="1"/>
    <col min="8717" max="8717" width="17.44140625" style="205" bestFit="1" customWidth="1"/>
    <col min="8718" max="8718" width="13.33203125" style="205" bestFit="1" customWidth="1"/>
    <col min="8719" max="8960" width="9.109375" style="205"/>
    <col min="8961" max="8961" width="12" style="205" customWidth="1"/>
    <col min="8962" max="8962" width="7.44140625" style="205" customWidth="1"/>
    <col min="8963" max="8963" width="9.109375" style="205"/>
    <col min="8964" max="8966" width="6.6640625" style="205" customWidth="1"/>
    <col min="8967" max="8967" width="7.5546875" style="205" customWidth="1"/>
    <col min="8968" max="8968" width="6.6640625" style="205" customWidth="1"/>
    <col min="8969" max="8969" width="7.44140625" style="205" customWidth="1"/>
    <col min="8970" max="8970" width="6.6640625" style="205" customWidth="1"/>
    <col min="8971" max="8971" width="7.33203125" style="205" customWidth="1"/>
    <col min="8972" max="8972" width="9.6640625" style="205" bestFit="1" customWidth="1"/>
    <col min="8973" max="8973" width="17.44140625" style="205" bestFit="1" customWidth="1"/>
    <col min="8974" max="8974" width="13.33203125" style="205" bestFit="1" customWidth="1"/>
    <col min="8975" max="9216" width="9.109375" style="205"/>
    <col min="9217" max="9217" width="12" style="205" customWidth="1"/>
    <col min="9218" max="9218" width="7.44140625" style="205" customWidth="1"/>
    <col min="9219" max="9219" width="9.109375" style="205"/>
    <col min="9220" max="9222" width="6.6640625" style="205" customWidth="1"/>
    <col min="9223" max="9223" width="7.5546875" style="205" customWidth="1"/>
    <col min="9224" max="9224" width="6.6640625" style="205" customWidth="1"/>
    <col min="9225" max="9225" width="7.44140625" style="205" customWidth="1"/>
    <col min="9226" max="9226" width="6.6640625" style="205" customWidth="1"/>
    <col min="9227" max="9227" width="7.33203125" style="205" customWidth="1"/>
    <col min="9228" max="9228" width="9.6640625" style="205" bestFit="1" customWidth="1"/>
    <col min="9229" max="9229" width="17.44140625" style="205" bestFit="1" customWidth="1"/>
    <col min="9230" max="9230" width="13.33203125" style="205" bestFit="1" customWidth="1"/>
    <col min="9231" max="9472" width="9.109375" style="205"/>
    <col min="9473" max="9473" width="12" style="205" customWidth="1"/>
    <col min="9474" max="9474" width="7.44140625" style="205" customWidth="1"/>
    <col min="9475" max="9475" width="9.109375" style="205"/>
    <col min="9476" max="9478" width="6.6640625" style="205" customWidth="1"/>
    <col min="9479" max="9479" width="7.5546875" style="205" customWidth="1"/>
    <col min="9480" max="9480" width="6.6640625" style="205" customWidth="1"/>
    <col min="9481" max="9481" width="7.44140625" style="205" customWidth="1"/>
    <col min="9482" max="9482" width="6.6640625" style="205" customWidth="1"/>
    <col min="9483" max="9483" width="7.33203125" style="205" customWidth="1"/>
    <col min="9484" max="9484" width="9.6640625" style="205" bestFit="1" customWidth="1"/>
    <col min="9485" max="9485" width="17.44140625" style="205" bestFit="1" customWidth="1"/>
    <col min="9486" max="9486" width="13.33203125" style="205" bestFit="1" customWidth="1"/>
    <col min="9487" max="9728" width="9.109375" style="205"/>
    <col min="9729" max="9729" width="12" style="205" customWidth="1"/>
    <col min="9730" max="9730" width="7.44140625" style="205" customWidth="1"/>
    <col min="9731" max="9731" width="9.109375" style="205"/>
    <col min="9732" max="9734" width="6.6640625" style="205" customWidth="1"/>
    <col min="9735" max="9735" width="7.5546875" style="205" customWidth="1"/>
    <col min="9736" max="9736" width="6.6640625" style="205" customWidth="1"/>
    <col min="9737" max="9737" width="7.44140625" style="205" customWidth="1"/>
    <col min="9738" max="9738" width="6.6640625" style="205" customWidth="1"/>
    <col min="9739" max="9739" width="7.33203125" style="205" customWidth="1"/>
    <col min="9740" max="9740" width="9.6640625" style="205" bestFit="1" customWidth="1"/>
    <col min="9741" max="9741" width="17.44140625" style="205" bestFit="1" customWidth="1"/>
    <col min="9742" max="9742" width="13.33203125" style="205" bestFit="1" customWidth="1"/>
    <col min="9743" max="9984" width="9.109375" style="205"/>
    <col min="9985" max="9985" width="12" style="205" customWidth="1"/>
    <col min="9986" max="9986" width="7.44140625" style="205" customWidth="1"/>
    <col min="9987" max="9987" width="9.109375" style="205"/>
    <col min="9988" max="9990" width="6.6640625" style="205" customWidth="1"/>
    <col min="9991" max="9991" width="7.5546875" style="205" customWidth="1"/>
    <col min="9992" max="9992" width="6.6640625" style="205" customWidth="1"/>
    <col min="9993" max="9993" width="7.44140625" style="205" customWidth="1"/>
    <col min="9994" max="9994" width="6.6640625" style="205" customWidth="1"/>
    <col min="9995" max="9995" width="7.33203125" style="205" customWidth="1"/>
    <col min="9996" max="9996" width="9.6640625" style="205" bestFit="1" customWidth="1"/>
    <col min="9997" max="9997" width="17.44140625" style="205" bestFit="1" customWidth="1"/>
    <col min="9998" max="9998" width="13.33203125" style="205" bestFit="1" customWidth="1"/>
    <col min="9999" max="10240" width="9.109375" style="205"/>
    <col min="10241" max="10241" width="12" style="205" customWidth="1"/>
    <col min="10242" max="10242" width="7.44140625" style="205" customWidth="1"/>
    <col min="10243" max="10243" width="9.109375" style="205"/>
    <col min="10244" max="10246" width="6.6640625" style="205" customWidth="1"/>
    <col min="10247" max="10247" width="7.5546875" style="205" customWidth="1"/>
    <col min="10248" max="10248" width="6.6640625" style="205" customWidth="1"/>
    <col min="10249" max="10249" width="7.44140625" style="205" customWidth="1"/>
    <col min="10250" max="10250" width="6.6640625" style="205" customWidth="1"/>
    <col min="10251" max="10251" width="7.33203125" style="205" customWidth="1"/>
    <col min="10252" max="10252" width="9.6640625" style="205" bestFit="1" customWidth="1"/>
    <col min="10253" max="10253" width="17.44140625" style="205" bestFit="1" customWidth="1"/>
    <col min="10254" max="10254" width="13.33203125" style="205" bestFit="1" customWidth="1"/>
    <col min="10255" max="10496" width="9.109375" style="205"/>
    <col min="10497" max="10497" width="12" style="205" customWidth="1"/>
    <col min="10498" max="10498" width="7.44140625" style="205" customWidth="1"/>
    <col min="10499" max="10499" width="9.109375" style="205"/>
    <col min="10500" max="10502" width="6.6640625" style="205" customWidth="1"/>
    <col min="10503" max="10503" width="7.5546875" style="205" customWidth="1"/>
    <col min="10504" max="10504" width="6.6640625" style="205" customWidth="1"/>
    <col min="10505" max="10505" width="7.44140625" style="205" customWidth="1"/>
    <col min="10506" max="10506" width="6.6640625" style="205" customWidth="1"/>
    <col min="10507" max="10507" width="7.33203125" style="205" customWidth="1"/>
    <col min="10508" max="10508" width="9.6640625" style="205" bestFit="1" customWidth="1"/>
    <col min="10509" max="10509" width="17.44140625" style="205" bestFit="1" customWidth="1"/>
    <col min="10510" max="10510" width="13.33203125" style="205" bestFit="1" customWidth="1"/>
    <col min="10511" max="10752" width="9.109375" style="205"/>
    <col min="10753" max="10753" width="12" style="205" customWidth="1"/>
    <col min="10754" max="10754" width="7.44140625" style="205" customWidth="1"/>
    <col min="10755" max="10755" width="9.109375" style="205"/>
    <col min="10756" max="10758" width="6.6640625" style="205" customWidth="1"/>
    <col min="10759" max="10759" width="7.5546875" style="205" customWidth="1"/>
    <col min="10760" max="10760" width="6.6640625" style="205" customWidth="1"/>
    <col min="10761" max="10761" width="7.44140625" style="205" customWidth="1"/>
    <col min="10762" max="10762" width="6.6640625" style="205" customWidth="1"/>
    <col min="10763" max="10763" width="7.33203125" style="205" customWidth="1"/>
    <col min="10764" max="10764" width="9.6640625" style="205" bestFit="1" customWidth="1"/>
    <col min="10765" max="10765" width="17.44140625" style="205" bestFit="1" customWidth="1"/>
    <col min="10766" max="10766" width="13.33203125" style="205" bestFit="1" customWidth="1"/>
    <col min="10767" max="11008" width="9.109375" style="205"/>
    <col min="11009" max="11009" width="12" style="205" customWidth="1"/>
    <col min="11010" max="11010" width="7.44140625" style="205" customWidth="1"/>
    <col min="11011" max="11011" width="9.109375" style="205"/>
    <col min="11012" max="11014" width="6.6640625" style="205" customWidth="1"/>
    <col min="11015" max="11015" width="7.5546875" style="205" customWidth="1"/>
    <col min="11016" max="11016" width="6.6640625" style="205" customWidth="1"/>
    <col min="11017" max="11017" width="7.44140625" style="205" customWidth="1"/>
    <col min="11018" max="11018" width="6.6640625" style="205" customWidth="1"/>
    <col min="11019" max="11019" width="7.33203125" style="205" customWidth="1"/>
    <col min="11020" max="11020" width="9.6640625" style="205" bestFit="1" customWidth="1"/>
    <col min="11021" max="11021" width="17.44140625" style="205" bestFit="1" customWidth="1"/>
    <col min="11022" max="11022" width="13.33203125" style="205" bestFit="1" customWidth="1"/>
    <col min="11023" max="11264" width="9.109375" style="205"/>
    <col min="11265" max="11265" width="12" style="205" customWidth="1"/>
    <col min="11266" max="11266" width="7.44140625" style="205" customWidth="1"/>
    <col min="11267" max="11267" width="9.109375" style="205"/>
    <col min="11268" max="11270" width="6.6640625" style="205" customWidth="1"/>
    <col min="11271" max="11271" width="7.5546875" style="205" customWidth="1"/>
    <col min="11272" max="11272" width="6.6640625" style="205" customWidth="1"/>
    <col min="11273" max="11273" width="7.44140625" style="205" customWidth="1"/>
    <col min="11274" max="11274" width="6.6640625" style="205" customWidth="1"/>
    <col min="11275" max="11275" width="7.33203125" style="205" customWidth="1"/>
    <col min="11276" max="11276" width="9.6640625" style="205" bestFit="1" customWidth="1"/>
    <col min="11277" max="11277" width="17.44140625" style="205" bestFit="1" customWidth="1"/>
    <col min="11278" max="11278" width="13.33203125" style="205" bestFit="1" customWidth="1"/>
    <col min="11279" max="11520" width="9.109375" style="205"/>
    <col min="11521" max="11521" width="12" style="205" customWidth="1"/>
    <col min="11522" max="11522" width="7.44140625" style="205" customWidth="1"/>
    <col min="11523" max="11523" width="9.109375" style="205"/>
    <col min="11524" max="11526" width="6.6640625" style="205" customWidth="1"/>
    <col min="11527" max="11527" width="7.5546875" style="205" customWidth="1"/>
    <col min="11528" max="11528" width="6.6640625" style="205" customWidth="1"/>
    <col min="11529" max="11529" width="7.44140625" style="205" customWidth="1"/>
    <col min="11530" max="11530" width="6.6640625" style="205" customWidth="1"/>
    <col min="11531" max="11531" width="7.33203125" style="205" customWidth="1"/>
    <col min="11532" max="11532" width="9.6640625" style="205" bestFit="1" customWidth="1"/>
    <col min="11533" max="11533" width="17.44140625" style="205" bestFit="1" customWidth="1"/>
    <col min="11534" max="11534" width="13.33203125" style="205" bestFit="1" customWidth="1"/>
    <col min="11535" max="11776" width="9.109375" style="205"/>
    <col min="11777" max="11777" width="12" style="205" customWidth="1"/>
    <col min="11778" max="11778" width="7.44140625" style="205" customWidth="1"/>
    <col min="11779" max="11779" width="9.109375" style="205"/>
    <col min="11780" max="11782" width="6.6640625" style="205" customWidth="1"/>
    <col min="11783" max="11783" width="7.5546875" style="205" customWidth="1"/>
    <col min="11784" max="11784" width="6.6640625" style="205" customWidth="1"/>
    <col min="11785" max="11785" width="7.44140625" style="205" customWidth="1"/>
    <col min="11786" max="11786" width="6.6640625" style="205" customWidth="1"/>
    <col min="11787" max="11787" width="7.33203125" style="205" customWidth="1"/>
    <col min="11788" max="11788" width="9.6640625" style="205" bestFit="1" customWidth="1"/>
    <col min="11789" max="11789" width="17.44140625" style="205" bestFit="1" customWidth="1"/>
    <col min="11790" max="11790" width="13.33203125" style="205" bestFit="1" customWidth="1"/>
    <col min="11791" max="12032" width="9.109375" style="205"/>
    <col min="12033" max="12033" width="12" style="205" customWidth="1"/>
    <col min="12034" max="12034" width="7.44140625" style="205" customWidth="1"/>
    <col min="12035" max="12035" width="9.109375" style="205"/>
    <col min="12036" max="12038" width="6.6640625" style="205" customWidth="1"/>
    <col min="12039" max="12039" width="7.5546875" style="205" customWidth="1"/>
    <col min="12040" max="12040" width="6.6640625" style="205" customWidth="1"/>
    <col min="12041" max="12041" width="7.44140625" style="205" customWidth="1"/>
    <col min="12042" max="12042" width="6.6640625" style="205" customWidth="1"/>
    <col min="12043" max="12043" width="7.33203125" style="205" customWidth="1"/>
    <col min="12044" max="12044" width="9.6640625" style="205" bestFit="1" customWidth="1"/>
    <col min="12045" max="12045" width="17.44140625" style="205" bestFit="1" customWidth="1"/>
    <col min="12046" max="12046" width="13.33203125" style="205" bestFit="1" customWidth="1"/>
    <col min="12047" max="12288" width="9.109375" style="205"/>
    <col min="12289" max="12289" width="12" style="205" customWidth="1"/>
    <col min="12290" max="12290" width="7.44140625" style="205" customWidth="1"/>
    <col min="12291" max="12291" width="9.109375" style="205"/>
    <col min="12292" max="12294" width="6.6640625" style="205" customWidth="1"/>
    <col min="12295" max="12295" width="7.5546875" style="205" customWidth="1"/>
    <col min="12296" max="12296" width="6.6640625" style="205" customWidth="1"/>
    <col min="12297" max="12297" width="7.44140625" style="205" customWidth="1"/>
    <col min="12298" max="12298" width="6.6640625" style="205" customWidth="1"/>
    <col min="12299" max="12299" width="7.33203125" style="205" customWidth="1"/>
    <col min="12300" max="12300" width="9.6640625" style="205" bestFit="1" customWidth="1"/>
    <col min="12301" max="12301" width="17.44140625" style="205" bestFit="1" customWidth="1"/>
    <col min="12302" max="12302" width="13.33203125" style="205" bestFit="1" customWidth="1"/>
    <col min="12303" max="12544" width="9.109375" style="205"/>
    <col min="12545" max="12545" width="12" style="205" customWidth="1"/>
    <col min="12546" max="12546" width="7.44140625" style="205" customWidth="1"/>
    <col min="12547" max="12547" width="9.109375" style="205"/>
    <col min="12548" max="12550" width="6.6640625" style="205" customWidth="1"/>
    <col min="12551" max="12551" width="7.5546875" style="205" customWidth="1"/>
    <col min="12552" max="12552" width="6.6640625" style="205" customWidth="1"/>
    <col min="12553" max="12553" width="7.44140625" style="205" customWidth="1"/>
    <col min="12554" max="12554" width="6.6640625" style="205" customWidth="1"/>
    <col min="12555" max="12555" width="7.33203125" style="205" customWidth="1"/>
    <col min="12556" max="12556" width="9.6640625" style="205" bestFit="1" customWidth="1"/>
    <col min="12557" max="12557" width="17.44140625" style="205" bestFit="1" customWidth="1"/>
    <col min="12558" max="12558" width="13.33203125" style="205" bestFit="1" customWidth="1"/>
    <col min="12559" max="12800" width="9.109375" style="205"/>
    <col min="12801" max="12801" width="12" style="205" customWidth="1"/>
    <col min="12802" max="12802" width="7.44140625" style="205" customWidth="1"/>
    <col min="12803" max="12803" width="9.109375" style="205"/>
    <col min="12804" max="12806" width="6.6640625" style="205" customWidth="1"/>
    <col min="12807" max="12807" width="7.5546875" style="205" customWidth="1"/>
    <col min="12808" max="12808" width="6.6640625" style="205" customWidth="1"/>
    <col min="12809" max="12809" width="7.44140625" style="205" customWidth="1"/>
    <col min="12810" max="12810" width="6.6640625" style="205" customWidth="1"/>
    <col min="12811" max="12811" width="7.33203125" style="205" customWidth="1"/>
    <col min="12812" max="12812" width="9.6640625" style="205" bestFit="1" customWidth="1"/>
    <col min="12813" max="12813" width="17.44140625" style="205" bestFit="1" customWidth="1"/>
    <col min="12814" max="12814" width="13.33203125" style="205" bestFit="1" customWidth="1"/>
    <col min="12815" max="13056" width="9.109375" style="205"/>
    <col min="13057" max="13057" width="12" style="205" customWidth="1"/>
    <col min="13058" max="13058" width="7.44140625" style="205" customWidth="1"/>
    <col min="13059" max="13059" width="9.109375" style="205"/>
    <col min="13060" max="13062" width="6.6640625" style="205" customWidth="1"/>
    <col min="13063" max="13063" width="7.5546875" style="205" customWidth="1"/>
    <col min="13064" max="13064" width="6.6640625" style="205" customWidth="1"/>
    <col min="13065" max="13065" width="7.44140625" style="205" customWidth="1"/>
    <col min="13066" max="13066" width="6.6640625" style="205" customWidth="1"/>
    <col min="13067" max="13067" width="7.33203125" style="205" customWidth="1"/>
    <col min="13068" max="13068" width="9.6640625" style="205" bestFit="1" customWidth="1"/>
    <col min="13069" max="13069" width="17.44140625" style="205" bestFit="1" customWidth="1"/>
    <col min="13070" max="13070" width="13.33203125" style="205" bestFit="1" customWidth="1"/>
    <col min="13071" max="13312" width="9.109375" style="205"/>
    <col min="13313" max="13313" width="12" style="205" customWidth="1"/>
    <col min="13314" max="13314" width="7.44140625" style="205" customWidth="1"/>
    <col min="13315" max="13315" width="9.109375" style="205"/>
    <col min="13316" max="13318" width="6.6640625" style="205" customWidth="1"/>
    <col min="13319" max="13319" width="7.5546875" style="205" customWidth="1"/>
    <col min="13320" max="13320" width="6.6640625" style="205" customWidth="1"/>
    <col min="13321" max="13321" width="7.44140625" style="205" customWidth="1"/>
    <col min="13322" max="13322" width="6.6640625" style="205" customWidth="1"/>
    <col min="13323" max="13323" width="7.33203125" style="205" customWidth="1"/>
    <col min="13324" max="13324" width="9.6640625" style="205" bestFit="1" customWidth="1"/>
    <col min="13325" max="13325" width="17.44140625" style="205" bestFit="1" customWidth="1"/>
    <col min="13326" max="13326" width="13.33203125" style="205" bestFit="1" customWidth="1"/>
    <col min="13327" max="13568" width="9.109375" style="205"/>
    <col min="13569" max="13569" width="12" style="205" customWidth="1"/>
    <col min="13570" max="13570" width="7.44140625" style="205" customWidth="1"/>
    <col min="13571" max="13571" width="9.109375" style="205"/>
    <col min="13572" max="13574" width="6.6640625" style="205" customWidth="1"/>
    <col min="13575" max="13575" width="7.5546875" style="205" customWidth="1"/>
    <col min="13576" max="13576" width="6.6640625" style="205" customWidth="1"/>
    <col min="13577" max="13577" width="7.44140625" style="205" customWidth="1"/>
    <col min="13578" max="13578" width="6.6640625" style="205" customWidth="1"/>
    <col min="13579" max="13579" width="7.33203125" style="205" customWidth="1"/>
    <col min="13580" max="13580" width="9.6640625" style="205" bestFit="1" customWidth="1"/>
    <col min="13581" max="13581" width="17.44140625" style="205" bestFit="1" customWidth="1"/>
    <col min="13582" max="13582" width="13.33203125" style="205" bestFit="1" customWidth="1"/>
    <col min="13583" max="13824" width="9.109375" style="205"/>
    <col min="13825" max="13825" width="12" style="205" customWidth="1"/>
    <col min="13826" max="13826" width="7.44140625" style="205" customWidth="1"/>
    <col min="13827" max="13827" width="9.109375" style="205"/>
    <col min="13828" max="13830" width="6.6640625" style="205" customWidth="1"/>
    <col min="13831" max="13831" width="7.5546875" style="205" customWidth="1"/>
    <col min="13832" max="13832" width="6.6640625" style="205" customWidth="1"/>
    <col min="13833" max="13833" width="7.44140625" style="205" customWidth="1"/>
    <col min="13834" max="13834" width="6.6640625" style="205" customWidth="1"/>
    <col min="13835" max="13835" width="7.33203125" style="205" customWidth="1"/>
    <col min="13836" max="13836" width="9.6640625" style="205" bestFit="1" customWidth="1"/>
    <col min="13837" max="13837" width="17.44140625" style="205" bestFit="1" customWidth="1"/>
    <col min="13838" max="13838" width="13.33203125" style="205" bestFit="1" customWidth="1"/>
    <col min="13839" max="14080" width="9.109375" style="205"/>
    <col min="14081" max="14081" width="12" style="205" customWidth="1"/>
    <col min="14082" max="14082" width="7.44140625" style="205" customWidth="1"/>
    <col min="14083" max="14083" width="9.109375" style="205"/>
    <col min="14084" max="14086" width="6.6640625" style="205" customWidth="1"/>
    <col min="14087" max="14087" width="7.5546875" style="205" customWidth="1"/>
    <col min="14088" max="14088" width="6.6640625" style="205" customWidth="1"/>
    <col min="14089" max="14089" width="7.44140625" style="205" customWidth="1"/>
    <col min="14090" max="14090" width="6.6640625" style="205" customWidth="1"/>
    <col min="14091" max="14091" width="7.33203125" style="205" customWidth="1"/>
    <col min="14092" max="14092" width="9.6640625" style="205" bestFit="1" customWidth="1"/>
    <col min="14093" max="14093" width="17.44140625" style="205" bestFit="1" customWidth="1"/>
    <col min="14094" max="14094" width="13.33203125" style="205" bestFit="1" customWidth="1"/>
    <col min="14095" max="14336" width="9.109375" style="205"/>
    <col min="14337" max="14337" width="12" style="205" customWidth="1"/>
    <col min="14338" max="14338" width="7.44140625" style="205" customWidth="1"/>
    <col min="14339" max="14339" width="9.109375" style="205"/>
    <col min="14340" max="14342" width="6.6640625" style="205" customWidth="1"/>
    <col min="14343" max="14343" width="7.5546875" style="205" customWidth="1"/>
    <col min="14344" max="14344" width="6.6640625" style="205" customWidth="1"/>
    <col min="14345" max="14345" width="7.44140625" style="205" customWidth="1"/>
    <col min="14346" max="14346" width="6.6640625" style="205" customWidth="1"/>
    <col min="14347" max="14347" width="7.33203125" style="205" customWidth="1"/>
    <col min="14348" max="14348" width="9.6640625" style="205" bestFit="1" customWidth="1"/>
    <col min="14349" max="14349" width="17.44140625" style="205" bestFit="1" customWidth="1"/>
    <col min="14350" max="14350" width="13.33203125" style="205" bestFit="1" customWidth="1"/>
    <col min="14351" max="14592" width="9.109375" style="205"/>
    <col min="14593" max="14593" width="12" style="205" customWidth="1"/>
    <col min="14594" max="14594" width="7.44140625" style="205" customWidth="1"/>
    <col min="14595" max="14595" width="9.109375" style="205"/>
    <col min="14596" max="14598" width="6.6640625" style="205" customWidth="1"/>
    <col min="14599" max="14599" width="7.5546875" style="205" customWidth="1"/>
    <col min="14600" max="14600" width="6.6640625" style="205" customWidth="1"/>
    <col min="14601" max="14601" width="7.44140625" style="205" customWidth="1"/>
    <col min="14602" max="14602" width="6.6640625" style="205" customWidth="1"/>
    <col min="14603" max="14603" width="7.33203125" style="205" customWidth="1"/>
    <col min="14604" max="14604" width="9.6640625" style="205" bestFit="1" customWidth="1"/>
    <col min="14605" max="14605" width="17.44140625" style="205" bestFit="1" customWidth="1"/>
    <col min="14606" max="14606" width="13.33203125" style="205" bestFit="1" customWidth="1"/>
    <col min="14607" max="14848" width="9.109375" style="205"/>
    <col min="14849" max="14849" width="12" style="205" customWidth="1"/>
    <col min="14850" max="14850" width="7.44140625" style="205" customWidth="1"/>
    <col min="14851" max="14851" width="9.109375" style="205"/>
    <col min="14852" max="14854" width="6.6640625" style="205" customWidth="1"/>
    <col min="14855" max="14855" width="7.5546875" style="205" customWidth="1"/>
    <col min="14856" max="14856" width="6.6640625" style="205" customWidth="1"/>
    <col min="14857" max="14857" width="7.44140625" style="205" customWidth="1"/>
    <col min="14858" max="14858" width="6.6640625" style="205" customWidth="1"/>
    <col min="14859" max="14859" width="7.33203125" style="205" customWidth="1"/>
    <col min="14860" max="14860" width="9.6640625" style="205" bestFit="1" customWidth="1"/>
    <col min="14861" max="14861" width="17.44140625" style="205" bestFit="1" customWidth="1"/>
    <col min="14862" max="14862" width="13.33203125" style="205" bestFit="1" customWidth="1"/>
    <col min="14863" max="15104" width="9.109375" style="205"/>
    <col min="15105" max="15105" width="12" style="205" customWidth="1"/>
    <col min="15106" max="15106" width="7.44140625" style="205" customWidth="1"/>
    <col min="15107" max="15107" width="9.109375" style="205"/>
    <col min="15108" max="15110" width="6.6640625" style="205" customWidth="1"/>
    <col min="15111" max="15111" width="7.5546875" style="205" customWidth="1"/>
    <col min="15112" max="15112" width="6.6640625" style="205" customWidth="1"/>
    <col min="15113" max="15113" width="7.44140625" style="205" customWidth="1"/>
    <col min="15114" max="15114" width="6.6640625" style="205" customWidth="1"/>
    <col min="15115" max="15115" width="7.33203125" style="205" customWidth="1"/>
    <col min="15116" max="15116" width="9.6640625" style="205" bestFit="1" customWidth="1"/>
    <col min="15117" max="15117" width="17.44140625" style="205" bestFit="1" customWidth="1"/>
    <col min="15118" max="15118" width="13.33203125" style="205" bestFit="1" customWidth="1"/>
    <col min="15119" max="15360" width="9.109375" style="205"/>
    <col min="15361" max="15361" width="12" style="205" customWidth="1"/>
    <col min="15362" max="15362" width="7.44140625" style="205" customWidth="1"/>
    <col min="15363" max="15363" width="9.109375" style="205"/>
    <col min="15364" max="15366" width="6.6640625" style="205" customWidth="1"/>
    <col min="15367" max="15367" width="7.5546875" style="205" customWidth="1"/>
    <col min="15368" max="15368" width="6.6640625" style="205" customWidth="1"/>
    <col min="15369" max="15369" width="7.44140625" style="205" customWidth="1"/>
    <col min="15370" max="15370" width="6.6640625" style="205" customWidth="1"/>
    <col min="15371" max="15371" width="7.33203125" style="205" customWidth="1"/>
    <col min="15372" max="15372" width="9.6640625" style="205" bestFit="1" customWidth="1"/>
    <col min="15373" max="15373" width="17.44140625" style="205" bestFit="1" customWidth="1"/>
    <col min="15374" max="15374" width="13.33203125" style="205" bestFit="1" customWidth="1"/>
    <col min="15375" max="15616" width="9.109375" style="205"/>
    <col min="15617" max="15617" width="12" style="205" customWidth="1"/>
    <col min="15618" max="15618" width="7.44140625" style="205" customWidth="1"/>
    <col min="15619" max="15619" width="9.109375" style="205"/>
    <col min="15620" max="15622" width="6.6640625" style="205" customWidth="1"/>
    <col min="15623" max="15623" width="7.5546875" style="205" customWidth="1"/>
    <col min="15624" max="15624" width="6.6640625" style="205" customWidth="1"/>
    <col min="15625" max="15625" width="7.44140625" style="205" customWidth="1"/>
    <col min="15626" max="15626" width="6.6640625" style="205" customWidth="1"/>
    <col min="15627" max="15627" width="7.33203125" style="205" customWidth="1"/>
    <col min="15628" max="15628" width="9.6640625" style="205" bestFit="1" customWidth="1"/>
    <col min="15629" max="15629" width="17.44140625" style="205" bestFit="1" customWidth="1"/>
    <col min="15630" max="15630" width="13.33203125" style="205" bestFit="1" customWidth="1"/>
    <col min="15631" max="15872" width="9.109375" style="205"/>
    <col min="15873" max="15873" width="12" style="205" customWidth="1"/>
    <col min="15874" max="15874" width="7.44140625" style="205" customWidth="1"/>
    <col min="15875" max="15875" width="9.109375" style="205"/>
    <col min="15876" max="15878" width="6.6640625" style="205" customWidth="1"/>
    <col min="15879" max="15879" width="7.5546875" style="205" customWidth="1"/>
    <col min="15880" max="15880" width="6.6640625" style="205" customWidth="1"/>
    <col min="15881" max="15881" width="7.44140625" style="205" customWidth="1"/>
    <col min="15882" max="15882" width="6.6640625" style="205" customWidth="1"/>
    <col min="15883" max="15883" width="7.33203125" style="205" customWidth="1"/>
    <col min="15884" max="15884" width="9.6640625" style="205" bestFit="1" customWidth="1"/>
    <col min="15885" max="15885" width="17.44140625" style="205" bestFit="1" customWidth="1"/>
    <col min="15886" max="15886" width="13.33203125" style="205" bestFit="1" customWidth="1"/>
    <col min="15887" max="16128" width="9.109375" style="205"/>
    <col min="16129" max="16129" width="12" style="205" customWidth="1"/>
    <col min="16130" max="16130" width="7.44140625" style="205" customWidth="1"/>
    <col min="16131" max="16131" width="9.109375" style="205"/>
    <col min="16132" max="16134" width="6.6640625" style="205" customWidth="1"/>
    <col min="16135" max="16135" width="7.5546875" style="205" customWidth="1"/>
    <col min="16136" max="16136" width="6.6640625" style="205" customWidth="1"/>
    <col min="16137" max="16137" width="7.44140625" style="205" customWidth="1"/>
    <col min="16138" max="16138" width="6.6640625" style="205" customWidth="1"/>
    <col min="16139" max="16139" width="7.33203125" style="205" customWidth="1"/>
    <col min="16140" max="16140" width="9.6640625" style="205" bestFit="1" customWidth="1"/>
    <col min="16141" max="16141" width="17.44140625" style="205" bestFit="1" customWidth="1"/>
    <col min="16142" max="16142" width="13.33203125" style="205" bestFit="1" customWidth="1"/>
    <col min="16143" max="16384" width="9.109375" style="205"/>
  </cols>
  <sheetData>
    <row r="1" spans="1:17">
      <c r="A1" s="371" t="s">
        <v>515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3" spans="1:17" ht="19.5" customHeight="1">
      <c r="A3" s="373" t="s">
        <v>348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209"/>
      <c r="O3" s="209"/>
      <c r="P3" s="209"/>
      <c r="Q3" s="209"/>
    </row>
    <row r="4" spans="1:17" ht="19.5" customHeight="1">
      <c r="A4" s="373" t="s">
        <v>503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210"/>
    </row>
    <row r="5" spans="1:17"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7"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7" s="212" customFormat="1">
      <c r="A7" s="375" t="s">
        <v>349</v>
      </c>
      <c r="B7" s="375"/>
      <c r="C7" s="375" t="s">
        <v>350</v>
      </c>
      <c r="D7" s="375" t="s">
        <v>351</v>
      </c>
      <c r="E7" s="375"/>
      <c r="F7" s="375" t="s">
        <v>352</v>
      </c>
      <c r="G7" s="375"/>
      <c r="H7" s="375" t="s">
        <v>353</v>
      </c>
      <c r="I7" s="375"/>
      <c r="J7" s="375" t="s">
        <v>354</v>
      </c>
      <c r="K7" s="375"/>
      <c r="L7" s="375" t="s">
        <v>355</v>
      </c>
      <c r="M7" s="375" t="s">
        <v>356</v>
      </c>
      <c r="N7" s="211"/>
    </row>
    <row r="8" spans="1:17" s="212" customFormat="1" ht="15.75" customHeight="1">
      <c r="A8" s="375"/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</row>
    <row r="9" spans="1:17" ht="15.6">
      <c r="A9" s="369" t="s">
        <v>357</v>
      </c>
      <c r="B9" s="369"/>
      <c r="C9" s="213">
        <f>SUM(C10:C17)</f>
        <v>8</v>
      </c>
      <c r="D9" s="369">
        <f>SUM(D10:E16)</f>
        <v>1</v>
      </c>
      <c r="E9" s="369"/>
      <c r="F9" s="369">
        <f>SUM(F10:G16)</f>
        <v>1</v>
      </c>
      <c r="G9" s="369"/>
      <c r="H9" s="369">
        <f>SUM(H10:I16)</f>
        <v>0</v>
      </c>
      <c r="I9" s="369"/>
      <c r="J9" s="370">
        <f>SUM(J10:K16)</f>
        <v>4</v>
      </c>
      <c r="K9" s="370"/>
      <c r="L9" s="213">
        <f>SUM(L10:L16)</f>
        <v>0</v>
      </c>
      <c r="M9" s="214">
        <f>SUM(M10:M17)</f>
        <v>2</v>
      </c>
    </row>
    <row r="10" spans="1:17" ht="37.5" customHeight="1">
      <c r="A10" s="367" t="s">
        <v>358</v>
      </c>
      <c r="B10" s="367"/>
      <c r="C10" s="213">
        <f>SUM(D10:M10)</f>
        <v>2</v>
      </c>
      <c r="D10" s="368">
        <v>1</v>
      </c>
      <c r="E10" s="368"/>
      <c r="F10" s="368">
        <v>1</v>
      </c>
      <c r="G10" s="368"/>
      <c r="H10" s="370"/>
      <c r="I10" s="370"/>
      <c r="J10" s="370"/>
      <c r="K10" s="370"/>
      <c r="L10" s="214"/>
      <c r="M10" s="214"/>
    </row>
    <row r="11" spans="1:17" s="216" customFormat="1" ht="15" customHeight="1">
      <c r="A11" s="367" t="s">
        <v>359</v>
      </c>
      <c r="B11" s="367"/>
      <c r="C11" s="213">
        <f t="shared" ref="C11:C17" si="0">SUM(D11:M11)</f>
        <v>0</v>
      </c>
      <c r="D11" s="368"/>
      <c r="E11" s="368"/>
      <c r="F11" s="368"/>
      <c r="G11" s="368"/>
      <c r="H11" s="368"/>
      <c r="I11" s="368"/>
      <c r="J11" s="368"/>
      <c r="K11" s="368"/>
      <c r="L11" s="215"/>
      <c r="M11" s="215"/>
    </row>
    <row r="12" spans="1:17" s="216" customFormat="1" ht="15" customHeight="1">
      <c r="A12" s="367" t="s">
        <v>360</v>
      </c>
      <c r="B12" s="367"/>
      <c r="C12" s="213">
        <f t="shared" si="0"/>
        <v>0</v>
      </c>
      <c r="D12" s="368"/>
      <c r="E12" s="368"/>
      <c r="F12" s="368"/>
      <c r="G12" s="368"/>
      <c r="H12" s="368"/>
      <c r="I12" s="368"/>
      <c r="J12" s="368"/>
      <c r="K12" s="368"/>
      <c r="L12" s="215"/>
      <c r="M12" s="215"/>
    </row>
    <row r="13" spans="1:17" s="216" customFormat="1" ht="15" customHeight="1">
      <c r="A13" s="367" t="s">
        <v>361</v>
      </c>
      <c r="B13" s="367"/>
      <c r="C13" s="213">
        <f>SUM(D13:M13)</f>
        <v>1</v>
      </c>
      <c r="D13" s="368"/>
      <c r="E13" s="368"/>
      <c r="F13" s="368"/>
      <c r="G13" s="368"/>
      <c r="H13" s="368"/>
      <c r="I13" s="368"/>
      <c r="J13" s="368">
        <v>1</v>
      </c>
      <c r="K13" s="368"/>
      <c r="L13" s="215"/>
      <c r="M13" s="215"/>
    </row>
    <row r="14" spans="1:17" s="216" customFormat="1" ht="15" customHeight="1">
      <c r="A14" s="367" t="s">
        <v>362</v>
      </c>
      <c r="B14" s="367"/>
      <c r="C14" s="213">
        <f t="shared" si="0"/>
        <v>1</v>
      </c>
      <c r="D14" s="368"/>
      <c r="E14" s="368"/>
      <c r="F14" s="368"/>
      <c r="G14" s="368"/>
      <c r="H14" s="368"/>
      <c r="I14" s="368"/>
      <c r="J14" s="368">
        <v>1</v>
      </c>
      <c r="K14" s="368"/>
      <c r="L14" s="215"/>
      <c r="M14" s="215"/>
    </row>
    <row r="15" spans="1:17" s="216" customFormat="1" ht="15" customHeight="1">
      <c r="A15" s="367" t="s">
        <v>363</v>
      </c>
      <c r="B15" s="367"/>
      <c r="C15" s="213">
        <f t="shared" si="0"/>
        <v>1</v>
      </c>
      <c r="D15" s="368"/>
      <c r="E15" s="368"/>
      <c r="F15" s="368"/>
      <c r="G15" s="368"/>
      <c r="H15" s="368"/>
      <c r="I15" s="368"/>
      <c r="J15" s="368">
        <v>1</v>
      </c>
      <c r="K15" s="368"/>
      <c r="L15" s="215"/>
      <c r="M15" s="215"/>
    </row>
    <row r="16" spans="1:17" s="216" customFormat="1" ht="15" customHeight="1">
      <c r="A16" s="367" t="s">
        <v>364</v>
      </c>
      <c r="B16" s="367"/>
      <c r="C16" s="213">
        <f t="shared" si="0"/>
        <v>1</v>
      </c>
      <c r="D16" s="368"/>
      <c r="E16" s="368"/>
      <c r="F16" s="368"/>
      <c r="G16" s="368"/>
      <c r="H16" s="368"/>
      <c r="I16" s="368"/>
      <c r="J16" s="368">
        <v>1</v>
      </c>
      <c r="K16" s="368"/>
      <c r="L16" s="215"/>
      <c r="M16" s="215"/>
    </row>
    <row r="17" spans="1:13" ht="15" customHeight="1">
      <c r="A17" s="395" t="s">
        <v>365</v>
      </c>
      <c r="B17" s="395"/>
      <c r="C17" s="214">
        <f t="shared" si="0"/>
        <v>2</v>
      </c>
      <c r="D17" s="396"/>
      <c r="E17" s="396"/>
      <c r="F17" s="396"/>
      <c r="G17" s="396"/>
      <c r="H17" s="396"/>
      <c r="I17" s="396"/>
      <c r="J17" s="396"/>
      <c r="K17" s="396"/>
      <c r="L17" s="397"/>
      <c r="M17" s="397">
        <v>2</v>
      </c>
    </row>
    <row r="18" spans="1:13" ht="15" customHeight="1">
      <c r="A18" s="398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</row>
    <row r="19" spans="1:13" s="217" customFormat="1" ht="15" customHeight="1">
      <c r="A19" s="409" t="s">
        <v>311</v>
      </c>
      <c r="B19" s="410"/>
      <c r="C19" s="312">
        <f>SUM(H19)</f>
        <v>8</v>
      </c>
      <c r="D19" s="407"/>
      <c r="E19" s="408"/>
      <c r="F19" s="407"/>
      <c r="G19" s="408"/>
      <c r="H19" s="407">
        <v>8</v>
      </c>
      <c r="I19" s="408"/>
      <c r="J19" s="407"/>
      <c r="K19" s="408"/>
      <c r="L19" s="214"/>
      <c r="M19" s="214"/>
    </row>
    <row r="20" spans="1:13" ht="15" customHeight="1">
      <c r="A20" s="404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5"/>
    </row>
    <row r="21" spans="1:13" s="217" customFormat="1" ht="15" customHeight="1">
      <c r="A21" s="399" t="s">
        <v>312</v>
      </c>
      <c r="B21" s="399"/>
      <c r="C21" s="312">
        <f>SUM(C22:C26)</f>
        <v>20.5</v>
      </c>
      <c r="D21" s="370"/>
      <c r="E21" s="370"/>
      <c r="F21" s="370"/>
      <c r="G21" s="370"/>
      <c r="H21" s="370"/>
      <c r="I21" s="370"/>
      <c r="J21" s="370">
        <f>SUM(J22:K25)</f>
        <v>20</v>
      </c>
      <c r="K21" s="370"/>
      <c r="L21" s="312">
        <f>SUM(L22:L26)</f>
        <v>0.5</v>
      </c>
      <c r="M21" s="312"/>
    </row>
    <row r="22" spans="1:13" ht="15" customHeight="1">
      <c r="A22" s="398" t="s">
        <v>366</v>
      </c>
      <c r="B22" s="398"/>
      <c r="C22" s="400">
        <v>9</v>
      </c>
      <c r="D22" s="396"/>
      <c r="E22" s="396"/>
      <c r="F22" s="396"/>
      <c r="G22" s="396"/>
      <c r="H22" s="396"/>
      <c r="I22" s="396"/>
      <c r="J22" s="396">
        <v>9</v>
      </c>
      <c r="K22" s="396"/>
      <c r="L22" s="400"/>
      <c r="M22" s="400"/>
    </row>
    <row r="23" spans="1:13" ht="15" customHeight="1">
      <c r="A23" s="401" t="s">
        <v>367</v>
      </c>
      <c r="B23" s="402"/>
      <c r="C23" s="400">
        <f>SUM(D23:M23)</f>
        <v>4</v>
      </c>
      <c r="D23" s="401"/>
      <c r="E23" s="402"/>
      <c r="F23" s="401"/>
      <c r="G23" s="402"/>
      <c r="H23" s="401"/>
      <c r="I23" s="402"/>
      <c r="J23" s="401">
        <v>4</v>
      </c>
      <c r="K23" s="403"/>
      <c r="L23" s="400"/>
      <c r="M23" s="400"/>
    </row>
    <row r="24" spans="1:13" ht="15" customHeight="1">
      <c r="A24" s="398" t="s">
        <v>368</v>
      </c>
      <c r="B24" s="398"/>
      <c r="C24" s="400">
        <f>SUM(D24:M24)</f>
        <v>1</v>
      </c>
      <c r="D24" s="396"/>
      <c r="E24" s="396"/>
      <c r="F24" s="396"/>
      <c r="G24" s="396"/>
      <c r="H24" s="396"/>
      <c r="I24" s="396"/>
      <c r="J24" s="396">
        <v>1</v>
      </c>
      <c r="K24" s="396"/>
      <c r="L24" s="400"/>
      <c r="M24" s="400"/>
    </row>
    <row r="25" spans="1:13" ht="15" customHeight="1">
      <c r="A25" s="398" t="s">
        <v>369</v>
      </c>
      <c r="B25" s="398"/>
      <c r="C25" s="400">
        <f>SUM(D25:M25)</f>
        <v>6</v>
      </c>
      <c r="D25" s="396"/>
      <c r="E25" s="396"/>
      <c r="F25" s="396"/>
      <c r="G25" s="396"/>
      <c r="H25" s="396"/>
      <c r="I25" s="396"/>
      <c r="J25" s="396">
        <v>6</v>
      </c>
      <c r="K25" s="396"/>
      <c r="L25" s="400"/>
      <c r="M25" s="400"/>
    </row>
    <row r="26" spans="1:13" ht="15.6">
      <c r="A26" s="404" t="s">
        <v>370</v>
      </c>
      <c r="B26" s="405"/>
      <c r="C26" s="400">
        <v>0.5</v>
      </c>
      <c r="D26" s="401"/>
      <c r="E26" s="402"/>
      <c r="F26" s="401"/>
      <c r="G26" s="402"/>
      <c r="H26" s="401"/>
      <c r="I26" s="402"/>
      <c r="J26" s="401"/>
      <c r="K26" s="402"/>
      <c r="L26" s="400">
        <v>0.5</v>
      </c>
      <c r="M26" s="400"/>
    </row>
    <row r="27" spans="1:13" ht="15" customHeight="1">
      <c r="A27" s="218"/>
      <c r="B27" s="218"/>
      <c r="C27" s="219"/>
      <c r="D27" s="220"/>
      <c r="E27" s="220"/>
      <c r="F27" s="220"/>
      <c r="G27" s="220"/>
      <c r="H27" s="220"/>
      <c r="I27" s="220"/>
      <c r="J27" s="220"/>
      <c r="K27" s="220"/>
      <c r="L27" s="219"/>
      <c r="M27" s="219"/>
    </row>
    <row r="28" spans="1:13" ht="15.6">
      <c r="A28" s="218"/>
      <c r="B28" s="218"/>
      <c r="C28" s="219"/>
      <c r="D28" s="220"/>
      <c r="E28" s="220"/>
      <c r="F28" s="220"/>
      <c r="G28" s="220"/>
      <c r="H28" s="220"/>
      <c r="I28" s="220"/>
      <c r="J28" s="220"/>
      <c r="K28" s="220"/>
      <c r="L28" s="219"/>
      <c r="M28" s="219"/>
    </row>
    <row r="29" spans="1:13" ht="15.6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</row>
    <row r="30" spans="1:13" ht="15.6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</row>
  </sheetData>
  <mergeCells count="93">
    <mergeCell ref="J19:K19"/>
    <mergeCell ref="H19:I19"/>
    <mergeCell ref="F19:G19"/>
    <mergeCell ref="D19:E19"/>
    <mergeCell ref="A19:B19"/>
    <mergeCell ref="A1:M1"/>
    <mergeCell ref="A3:M3"/>
    <mergeCell ref="A4:M4"/>
    <mergeCell ref="A7:B8"/>
    <mergeCell ref="C7:C8"/>
    <mergeCell ref="D7:E8"/>
    <mergeCell ref="F7:G8"/>
    <mergeCell ref="H7:I8"/>
    <mergeCell ref="J7:K8"/>
    <mergeCell ref="L7:L8"/>
    <mergeCell ref="M7:M8"/>
    <mergeCell ref="A9:B9"/>
    <mergeCell ref="D9:E9"/>
    <mergeCell ref="F9:G9"/>
    <mergeCell ref="H9:I9"/>
    <mergeCell ref="J9:K9"/>
    <mergeCell ref="A11:B11"/>
    <mergeCell ref="D11:E11"/>
    <mergeCell ref="F11:G11"/>
    <mergeCell ref="H11:I11"/>
    <mergeCell ref="J11:K11"/>
    <mergeCell ref="A10:B10"/>
    <mergeCell ref="D10:E10"/>
    <mergeCell ref="F10:G10"/>
    <mergeCell ref="H10:I10"/>
    <mergeCell ref="J10:K10"/>
    <mergeCell ref="A13:B13"/>
    <mergeCell ref="D13:E13"/>
    <mergeCell ref="F13:G13"/>
    <mergeCell ref="H13:I13"/>
    <mergeCell ref="J13:K13"/>
    <mergeCell ref="A12:B12"/>
    <mergeCell ref="D12:E12"/>
    <mergeCell ref="F12:G12"/>
    <mergeCell ref="H12:I12"/>
    <mergeCell ref="J12:K12"/>
    <mergeCell ref="A15:B15"/>
    <mergeCell ref="D15:E15"/>
    <mergeCell ref="F15:G15"/>
    <mergeCell ref="H15:I15"/>
    <mergeCell ref="J15:K15"/>
    <mergeCell ref="A14:B14"/>
    <mergeCell ref="D14:E14"/>
    <mergeCell ref="F14:G14"/>
    <mergeCell ref="H14:I14"/>
    <mergeCell ref="J14:K14"/>
    <mergeCell ref="A17:B17"/>
    <mergeCell ref="D17:E17"/>
    <mergeCell ref="F17:G17"/>
    <mergeCell ref="H17:I17"/>
    <mergeCell ref="J17:K17"/>
    <mergeCell ref="A16:B16"/>
    <mergeCell ref="D16:E16"/>
    <mergeCell ref="F16:G16"/>
    <mergeCell ref="H16:I16"/>
    <mergeCell ref="J16:K16"/>
    <mergeCell ref="A18:M18"/>
    <mergeCell ref="A20:M20"/>
    <mergeCell ref="A21:B21"/>
    <mergeCell ref="D21:E21"/>
    <mergeCell ref="F21:G21"/>
    <mergeCell ref="H21:I21"/>
    <mergeCell ref="J21:K21"/>
    <mergeCell ref="A23:B23"/>
    <mergeCell ref="D23:E23"/>
    <mergeCell ref="F23:G23"/>
    <mergeCell ref="H23:I23"/>
    <mergeCell ref="J23:K23"/>
    <mergeCell ref="A22:B22"/>
    <mergeCell ref="D22:E22"/>
    <mergeCell ref="F22:G22"/>
    <mergeCell ref="H22:I22"/>
    <mergeCell ref="J22:K22"/>
    <mergeCell ref="A25:B25"/>
    <mergeCell ref="D25:E25"/>
    <mergeCell ref="F25:G25"/>
    <mergeCell ref="H25:I25"/>
    <mergeCell ref="J25:K25"/>
    <mergeCell ref="A24:B24"/>
    <mergeCell ref="D24:E24"/>
    <mergeCell ref="F24:G24"/>
    <mergeCell ref="H24:I24"/>
    <mergeCell ref="J24:K24"/>
    <mergeCell ref="A26:B26"/>
    <mergeCell ref="D26:E26"/>
    <mergeCell ref="F26:G26"/>
    <mergeCell ref="H26:I26"/>
    <mergeCell ref="J26:K26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1.mérleg </vt:lpstr>
      <vt:lpstr>2.bevétel</vt:lpstr>
      <vt:lpstr>3.kiadás </vt:lpstr>
      <vt:lpstr>4. Köt-önként-állig.</vt:lpstr>
      <vt:lpstr>5. beruházás</vt:lpstr>
      <vt:lpstr>6.Bevételek kgvetési szervek</vt:lpstr>
      <vt:lpstr>7. Kiadások kgvetési szervek</vt:lpstr>
      <vt:lpstr>8.Előir.felhaszn.</vt:lpstr>
      <vt:lpstr>9.Létszám</vt:lpstr>
      <vt:lpstr>10. Gördülő tervezés</vt:lpstr>
      <vt:lpstr>11. Több éves</vt:lpstr>
      <vt:lpstr>'3.kiadás '!Nyomtatási_cím</vt:lpstr>
      <vt:lpstr>'1.mérleg '!Nyomtatási_terület</vt:lpstr>
      <vt:lpstr>'2.bevétel'!Nyomtatási_terület</vt:lpstr>
      <vt:lpstr>'3.kiadás '!Nyomtatási_terület</vt:lpstr>
      <vt:lpstr>'6.Bevételek kgvetési szervek'!Nyomtatási_terület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Iszkaszentgyörgy Önk</cp:lastModifiedBy>
  <cp:lastPrinted>2020-03-02T13:59:06Z</cp:lastPrinted>
  <dcterms:created xsi:type="dcterms:W3CDTF">2017-07-25T11:44:17Z</dcterms:created>
  <dcterms:modified xsi:type="dcterms:W3CDTF">2020-03-02T15:05:05Z</dcterms:modified>
</cp:coreProperties>
</file>