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KORONAVÍRUS\II. HULLÁM\ISZTIMÉR\Zárszámadás 2020\"/>
    </mc:Choice>
  </mc:AlternateContent>
  <bookViews>
    <workbookView xWindow="0" yWindow="0" windowWidth="16380" windowHeight="8196"/>
  </bookViews>
  <sheets>
    <sheet name="2020_9melléklet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E14" i="1" l="1"/>
  <c r="E15" i="1"/>
  <c r="E17" i="1"/>
  <c r="E18" i="1"/>
  <c r="E19" i="1"/>
  <c r="E21" i="1"/>
  <c r="C22" i="1"/>
  <c r="C56" i="1" s="1"/>
  <c r="D22" i="1"/>
  <c r="E22" i="1" s="1"/>
  <c r="E56" i="1" s="1"/>
  <c r="E23" i="1"/>
  <c r="E24" i="1"/>
  <c r="E25" i="1"/>
  <c r="E26" i="1"/>
  <c r="E27" i="1"/>
  <c r="E28" i="1"/>
  <c r="E30" i="1"/>
  <c r="E32" i="1"/>
  <c r="E33" i="1"/>
  <c r="E34" i="1"/>
  <c r="E35" i="1"/>
  <c r="E37" i="1"/>
  <c r="C38" i="1"/>
  <c r="D38" i="1"/>
  <c r="D512" i="1" s="1"/>
  <c r="E512" i="1" s="1"/>
  <c r="E38" i="1"/>
  <c r="E40" i="1"/>
  <c r="E41" i="1"/>
  <c r="E42" i="1"/>
  <c r="E43" i="1"/>
  <c r="E44" i="1"/>
  <c r="E45" i="1"/>
  <c r="E46" i="1"/>
  <c r="E47" i="1"/>
  <c r="E50" i="1"/>
  <c r="C51" i="1"/>
  <c r="D51" i="1"/>
  <c r="E51" i="1"/>
  <c r="E52" i="1"/>
  <c r="E54" i="1"/>
  <c r="C55" i="1"/>
  <c r="D55" i="1"/>
  <c r="E55" i="1" s="1"/>
  <c r="E61" i="1"/>
  <c r="E62" i="1"/>
  <c r="E63" i="1"/>
  <c r="E64" i="1"/>
  <c r="E65" i="1"/>
  <c r="E66" i="1"/>
  <c r="C67" i="1"/>
  <c r="C497" i="1" s="1"/>
  <c r="D67" i="1"/>
  <c r="E67" i="1" s="1"/>
  <c r="E75" i="1"/>
  <c r="C76" i="1"/>
  <c r="C77" i="1" s="1"/>
  <c r="D76" i="1"/>
  <c r="D77" i="1" s="1"/>
  <c r="E77" i="1" s="1"/>
  <c r="E76" i="1"/>
  <c r="E79" i="1"/>
  <c r="E80" i="1"/>
  <c r="E81" i="1"/>
  <c r="E82" i="1"/>
  <c r="E83" i="1"/>
  <c r="C84" i="1"/>
  <c r="D84" i="1"/>
  <c r="E84" i="1"/>
  <c r="E85" i="1" s="1"/>
  <c r="C85" i="1"/>
  <c r="D85" i="1"/>
  <c r="E90" i="1"/>
  <c r="C91" i="1"/>
  <c r="C92" i="1" s="1"/>
  <c r="D91" i="1"/>
  <c r="D92" i="1"/>
  <c r="E94" i="1"/>
  <c r="E95" i="1"/>
  <c r="C96" i="1"/>
  <c r="C97" i="1" s="1"/>
  <c r="D96" i="1"/>
  <c r="D97" i="1"/>
  <c r="E106" i="1"/>
  <c r="E107" i="1"/>
  <c r="E109" i="1"/>
  <c r="E111" i="1"/>
  <c r="C112" i="1"/>
  <c r="C113" i="1" s="1"/>
  <c r="D112" i="1"/>
  <c r="D113" i="1" s="1"/>
  <c r="E113" i="1" s="1"/>
  <c r="E112" i="1"/>
  <c r="E118" i="1"/>
  <c r="E119" i="1"/>
  <c r="E120" i="1"/>
  <c r="E121" i="1"/>
  <c r="C122" i="1"/>
  <c r="C495" i="1" s="1"/>
  <c r="D122" i="1"/>
  <c r="E122" i="1" s="1"/>
  <c r="E123" i="1"/>
  <c r="D125" i="1"/>
  <c r="D128" i="1"/>
  <c r="D131" i="1" s="1"/>
  <c r="E131" i="1" s="1"/>
  <c r="E129" i="1"/>
  <c r="C131" i="1"/>
  <c r="E137" i="1"/>
  <c r="E139" i="1"/>
  <c r="C140" i="1"/>
  <c r="D140" i="1"/>
  <c r="D141" i="1" s="1"/>
  <c r="E141" i="1" s="1"/>
  <c r="E140" i="1"/>
  <c r="C141" i="1"/>
  <c r="E143" i="1"/>
  <c r="C144" i="1"/>
  <c r="D144" i="1"/>
  <c r="E144" i="1"/>
  <c r="E147" i="1"/>
  <c r="E149" i="1"/>
  <c r="C150" i="1"/>
  <c r="D150" i="1"/>
  <c r="D151" i="1" s="1"/>
  <c r="E151" i="1" s="1"/>
  <c r="E150" i="1"/>
  <c r="C151" i="1"/>
  <c r="E156" i="1"/>
  <c r="E157" i="1"/>
  <c r="E158" i="1"/>
  <c r="E159" i="1"/>
  <c r="C161" i="1"/>
  <c r="C162" i="1" s="1"/>
  <c r="D161" i="1"/>
  <c r="D162" i="1"/>
  <c r="E162" i="1" s="1"/>
  <c r="E168" i="1"/>
  <c r="E169" i="1"/>
  <c r="E170" i="1"/>
  <c r="C171" i="1"/>
  <c r="D171" i="1"/>
  <c r="D172" i="1" s="1"/>
  <c r="E172" i="1" s="1"/>
  <c r="E171" i="1"/>
  <c r="C172" i="1"/>
  <c r="E178" i="1"/>
  <c r="C179" i="1"/>
  <c r="C181" i="1" s="1"/>
  <c r="D179" i="1"/>
  <c r="D181" i="1"/>
  <c r="E183" i="1"/>
  <c r="C184" i="1"/>
  <c r="D184" i="1"/>
  <c r="E184" i="1" s="1"/>
  <c r="E185" i="1"/>
  <c r="E187" i="1"/>
  <c r="C188" i="1"/>
  <c r="E193" i="1"/>
  <c r="C194" i="1"/>
  <c r="C195" i="1" s="1"/>
  <c r="D194" i="1"/>
  <c r="D195" i="1"/>
  <c r="E195" i="1" s="1"/>
  <c r="E197" i="1"/>
  <c r="E198" i="1"/>
  <c r="E201" i="1"/>
  <c r="C202" i="1"/>
  <c r="D202" i="1"/>
  <c r="E202" i="1"/>
  <c r="E203" i="1"/>
  <c r="E204" i="1"/>
  <c r="C205" i="1"/>
  <c r="C206" i="1" s="1"/>
  <c r="D205" i="1"/>
  <c r="D516" i="1" s="1"/>
  <c r="E516" i="1" s="1"/>
  <c r="E205" i="1"/>
  <c r="E211" i="1"/>
  <c r="E212" i="1"/>
  <c r="C214" i="1"/>
  <c r="C215" i="1" s="1"/>
  <c r="D214" i="1"/>
  <c r="D498" i="1" s="1"/>
  <c r="E498" i="1" s="1"/>
  <c r="E214" i="1"/>
  <c r="E219" i="1"/>
  <c r="E220" i="1"/>
  <c r="C221" i="1"/>
  <c r="C222" i="1" s="1"/>
  <c r="D221" i="1"/>
  <c r="D222" i="1" s="1"/>
  <c r="E222" i="1" s="1"/>
  <c r="E221" i="1"/>
  <c r="E227" i="1"/>
  <c r="E228" i="1"/>
  <c r="C229" i="1"/>
  <c r="D229" i="1"/>
  <c r="E229" i="1"/>
  <c r="E230" i="1"/>
  <c r="C231" i="1"/>
  <c r="D231" i="1"/>
  <c r="E231" i="1"/>
  <c r="E233" i="1"/>
  <c r="E234" i="1"/>
  <c r="C235" i="1"/>
  <c r="C515" i="1" s="1"/>
  <c r="D235" i="1"/>
  <c r="E235" i="1" s="1"/>
  <c r="E241" i="1"/>
  <c r="E242" i="1"/>
  <c r="E243" i="1"/>
  <c r="C244" i="1"/>
  <c r="C245" i="1" s="1"/>
  <c r="D244" i="1"/>
  <c r="D245" i="1"/>
  <c r="E245" i="1" s="1"/>
  <c r="E250" i="1"/>
  <c r="E251" i="1"/>
  <c r="C252" i="1"/>
  <c r="E252" i="1" s="1"/>
  <c r="D252" i="1"/>
  <c r="D253" i="1"/>
  <c r="E258" i="1"/>
  <c r="C260" i="1"/>
  <c r="C261" i="1" s="1"/>
  <c r="D260" i="1"/>
  <c r="E260" i="1" s="1"/>
  <c r="E263" i="1"/>
  <c r="E264" i="1"/>
  <c r="C266" i="1"/>
  <c r="D266" i="1"/>
  <c r="E266" i="1" s="1"/>
  <c r="E267" i="1"/>
  <c r="E268" i="1"/>
  <c r="E270" i="1"/>
  <c r="C272" i="1"/>
  <c r="D272" i="1"/>
  <c r="E272" i="1"/>
  <c r="C273" i="1"/>
  <c r="E278" i="1"/>
  <c r="C282" i="1"/>
  <c r="E282" i="1" s="1"/>
  <c r="D282" i="1"/>
  <c r="E283" i="1"/>
  <c r="C284" i="1"/>
  <c r="E284" i="1" s="1"/>
  <c r="D284" i="1"/>
  <c r="D285" i="1"/>
  <c r="E287" i="1"/>
  <c r="E289" i="1"/>
  <c r="E290" i="1"/>
  <c r="E291" i="1"/>
  <c r="C293" i="1"/>
  <c r="D293" i="1"/>
  <c r="E293" i="1"/>
  <c r="E294" i="1"/>
  <c r="E295" i="1"/>
  <c r="C296" i="1"/>
  <c r="C297" i="1" s="1"/>
  <c r="D296" i="1"/>
  <c r="E296" i="1" s="1"/>
  <c r="E302" i="1"/>
  <c r="C303" i="1"/>
  <c r="C308" i="1" s="1"/>
  <c r="D303" i="1"/>
  <c r="D308" i="1" s="1"/>
  <c r="E308" i="1" s="1"/>
  <c r="E303" i="1"/>
  <c r="E305" i="1"/>
  <c r="C307" i="1"/>
  <c r="D307" i="1"/>
  <c r="E307" i="1"/>
  <c r="E310" i="1"/>
  <c r="E311" i="1"/>
  <c r="E313" i="1"/>
  <c r="C314" i="1"/>
  <c r="C334" i="1" s="1"/>
  <c r="D314" i="1"/>
  <c r="E314" i="1" s="1"/>
  <c r="E315" i="1"/>
  <c r="E316" i="1"/>
  <c r="E317" i="1"/>
  <c r="E318" i="1"/>
  <c r="E319" i="1"/>
  <c r="E320" i="1"/>
  <c r="E321" i="1"/>
  <c r="E322" i="1"/>
  <c r="E323" i="1"/>
  <c r="E324" i="1"/>
  <c r="C326" i="1"/>
  <c r="E326" i="1" s="1"/>
  <c r="D326" i="1"/>
  <c r="E327" i="1"/>
  <c r="E328" i="1"/>
  <c r="C329" i="1"/>
  <c r="D329" i="1"/>
  <c r="E329" i="1"/>
  <c r="E330" i="1"/>
  <c r="E331" i="1"/>
  <c r="C332" i="1"/>
  <c r="D332" i="1"/>
  <c r="E332" i="1"/>
  <c r="E333" i="1"/>
  <c r="C342" i="1"/>
  <c r="D342" i="1"/>
  <c r="E348" i="1"/>
  <c r="C349" i="1"/>
  <c r="C350" i="1" s="1"/>
  <c r="D349" i="1"/>
  <c r="D350" i="1"/>
  <c r="E350" i="1" s="1"/>
  <c r="E356" i="1"/>
  <c r="C357" i="1"/>
  <c r="C358" i="1" s="1"/>
  <c r="D357" i="1"/>
  <c r="E357" i="1" s="1"/>
  <c r="E360" i="1"/>
  <c r="E361" i="1"/>
  <c r="C362" i="1"/>
  <c r="C363" i="1" s="1"/>
  <c r="D362" i="1"/>
  <c r="E362" i="1" s="1"/>
  <c r="E369" i="1"/>
  <c r="C371" i="1"/>
  <c r="C372" i="1" s="1"/>
  <c r="D371" i="1"/>
  <c r="D372" i="1" s="1"/>
  <c r="E371" i="1"/>
  <c r="E374" i="1"/>
  <c r="E375" i="1"/>
  <c r="E376" i="1"/>
  <c r="E377" i="1"/>
  <c r="E378" i="1"/>
  <c r="E381" i="1"/>
  <c r="C383" i="1"/>
  <c r="C384" i="1" s="1"/>
  <c r="D383" i="1"/>
  <c r="D384" i="1" s="1"/>
  <c r="E384" i="1" s="1"/>
  <c r="E383" i="1"/>
  <c r="C390" i="1"/>
  <c r="D390" i="1"/>
  <c r="E392" i="1"/>
  <c r="E393" i="1"/>
  <c r="E395" i="1"/>
  <c r="E396" i="1"/>
  <c r="E399" i="1"/>
  <c r="C401" i="1"/>
  <c r="C402" i="1" s="1"/>
  <c r="D401" i="1"/>
  <c r="E401" i="1" s="1"/>
  <c r="E407" i="1"/>
  <c r="C408" i="1"/>
  <c r="D408" i="1"/>
  <c r="E408" i="1"/>
  <c r="C409" i="1"/>
  <c r="D409" i="1"/>
  <c r="E409" i="1"/>
  <c r="E411" i="1"/>
  <c r="E413" i="1"/>
  <c r="C414" i="1"/>
  <c r="C424" i="1" s="1"/>
  <c r="D414" i="1"/>
  <c r="D424" i="1" s="1"/>
  <c r="E424" i="1" s="1"/>
  <c r="E414" i="1"/>
  <c r="E415" i="1"/>
  <c r="E416" i="1"/>
  <c r="E420" i="1"/>
  <c r="E421" i="1"/>
  <c r="E422" i="1"/>
  <c r="C423" i="1"/>
  <c r="D423" i="1"/>
  <c r="E423" i="1"/>
  <c r="E429" i="1"/>
  <c r="E430" i="1"/>
  <c r="C431" i="1"/>
  <c r="C432" i="1" s="1"/>
  <c r="D431" i="1"/>
  <c r="D432" i="1" s="1"/>
  <c r="E432" i="1" s="1"/>
  <c r="E431" i="1"/>
  <c r="E440" i="1"/>
  <c r="E441" i="1"/>
  <c r="E442" i="1"/>
  <c r="E443" i="1"/>
  <c r="E444" i="1"/>
  <c r="E445" i="1"/>
  <c r="E447" i="1"/>
  <c r="E448" i="1"/>
  <c r="C450" i="1"/>
  <c r="E450" i="1" s="1"/>
  <c r="D450" i="1"/>
  <c r="E451" i="1"/>
  <c r="C452" i="1"/>
  <c r="E452" i="1" s="1"/>
  <c r="D452" i="1"/>
  <c r="E453" i="1"/>
  <c r="E454" i="1"/>
  <c r="C455" i="1"/>
  <c r="E456" i="1"/>
  <c r="E457" i="1"/>
  <c r="C458" i="1"/>
  <c r="E458" i="1" s="1"/>
  <c r="D458" i="1"/>
  <c r="E459" i="1"/>
  <c r="C460" i="1"/>
  <c r="E460" i="1" s="1"/>
  <c r="D460" i="1"/>
  <c r="E466" i="1"/>
  <c r="C467" i="1"/>
  <c r="E467" i="1" s="1"/>
  <c r="D467" i="1"/>
  <c r="E468" i="1"/>
  <c r="C469" i="1"/>
  <c r="E469" i="1" s="1"/>
  <c r="D469" i="1"/>
  <c r="D479" i="1"/>
  <c r="D487" i="1" s="1"/>
  <c r="E487" i="1" s="1"/>
  <c r="E480" i="1"/>
  <c r="E482" i="1"/>
  <c r="E483" i="1"/>
  <c r="E484" i="1"/>
  <c r="E485" i="1"/>
  <c r="C486" i="1"/>
  <c r="D486" i="1"/>
  <c r="E486" i="1"/>
  <c r="C487" i="1"/>
  <c r="D495" i="1"/>
  <c r="E495" i="1" s="1"/>
  <c r="D496" i="1"/>
  <c r="C498" i="1"/>
  <c r="D499" i="1"/>
  <c r="C500" i="1"/>
  <c r="E500" i="1" s="1"/>
  <c r="D500" i="1"/>
  <c r="C502" i="1"/>
  <c r="D502" i="1"/>
  <c r="E502" i="1" s="1"/>
  <c r="D503" i="1"/>
  <c r="C511" i="1"/>
  <c r="D511" i="1"/>
  <c r="E511" i="1"/>
  <c r="C512" i="1"/>
  <c r="C513" i="1"/>
  <c r="D513" i="1"/>
  <c r="E513" i="1" s="1"/>
  <c r="D514" i="1"/>
  <c r="C516" i="1"/>
  <c r="C517" i="1"/>
  <c r="D517" i="1"/>
  <c r="C518" i="1"/>
  <c r="D518" i="1"/>
  <c r="E518" i="1"/>
  <c r="E181" i="1" l="1"/>
  <c r="E97" i="1"/>
  <c r="E372" i="1"/>
  <c r="E125" i="1"/>
  <c r="E92" i="1"/>
  <c r="C125" i="1"/>
  <c r="D363" i="1"/>
  <c r="E363" i="1" s="1"/>
  <c r="D334" i="1"/>
  <c r="E334" i="1" s="1"/>
  <c r="C285" i="1"/>
  <c r="E285" i="1" s="1"/>
  <c r="C253" i="1"/>
  <c r="E253" i="1" s="1"/>
  <c r="D68" i="1"/>
  <c r="D515" i="1"/>
  <c r="E515" i="1" s="1"/>
  <c r="C514" i="1"/>
  <c r="E514" i="1" s="1"/>
  <c r="C510" i="1"/>
  <c r="D497" i="1"/>
  <c r="C496" i="1"/>
  <c r="E496" i="1" s="1"/>
  <c r="E349" i="1"/>
  <c r="E244" i="1"/>
  <c r="C236" i="1"/>
  <c r="D215" i="1"/>
  <c r="E215" i="1" s="1"/>
  <c r="D206" i="1"/>
  <c r="E206" i="1" s="1"/>
  <c r="E194" i="1"/>
  <c r="E179" i="1"/>
  <c r="E161" i="1"/>
  <c r="E96" i="1"/>
  <c r="E91" i="1"/>
  <c r="C68" i="1"/>
  <c r="D510" i="1"/>
  <c r="D402" i="1"/>
  <c r="E402" i="1" s="1"/>
  <c r="D358" i="1"/>
  <c r="E358" i="1" s="1"/>
  <c r="D297" i="1"/>
  <c r="E297" i="1" s="1"/>
  <c r="D261" i="1"/>
  <c r="E261" i="1" s="1"/>
  <c r="D236" i="1"/>
  <c r="E236" i="1" s="1"/>
  <c r="D56" i="1"/>
  <c r="D273" i="1"/>
  <c r="E273" i="1" s="1"/>
  <c r="D188" i="1"/>
  <c r="E188" i="1" s="1"/>
  <c r="D519" i="1" l="1"/>
  <c r="E510" i="1"/>
  <c r="E497" i="1"/>
  <c r="D504" i="1"/>
  <c r="E504" i="1" s="1"/>
  <c r="E68" i="1"/>
  <c r="C504" i="1"/>
  <c r="C519" i="1"/>
  <c r="E519" i="1" l="1"/>
</calcChain>
</file>

<file path=xl/sharedStrings.xml><?xml version="1.0" encoding="utf-8"?>
<sst xmlns="http://schemas.openxmlformats.org/spreadsheetml/2006/main" count="933" uniqueCount="316">
  <si>
    <t>9. melléklet a .../2021. (…...) önkormányzati rendelethez</t>
  </si>
  <si>
    <t xml:space="preserve">Isztimér Község Önkormányzat 2020. évi költségvetési beszámolója </t>
  </si>
  <si>
    <t>kormányzati funkciók szerint</t>
  </si>
  <si>
    <t>,</t>
  </si>
  <si>
    <t>Rovat</t>
  </si>
  <si>
    <t>Kormányzati funkció/Megnevezés</t>
  </si>
  <si>
    <t>011130 Önkormányzatok és önkormányzati hivatalok jogalkotó és általános igazgatási tevékenysége</t>
  </si>
  <si>
    <t>Módosított</t>
  </si>
  <si>
    <t>Teljesítés</t>
  </si>
  <si>
    <t>előirányzat</t>
  </si>
  <si>
    <t>Ft</t>
  </si>
  <si>
    <t>%</t>
  </si>
  <si>
    <t xml:space="preserve">Bevételek: </t>
  </si>
  <si>
    <t>B16</t>
  </si>
  <si>
    <t>Bértámogatás</t>
  </si>
  <si>
    <t>B25</t>
  </si>
  <si>
    <t>Felhalm. Támogatás:</t>
  </si>
  <si>
    <t>B4</t>
  </si>
  <si>
    <t xml:space="preserve">Működési bevételek </t>
  </si>
  <si>
    <t>B64</t>
  </si>
  <si>
    <t xml:space="preserve">Működési célú visszatér.támogatás </t>
  </si>
  <si>
    <t>Kiadások:</t>
  </si>
  <si>
    <t>K121</t>
  </si>
  <si>
    <t>Választott tisztségviselők juttatásai (pm:398300x12+59745x12alpolg.179235x12+26885x12+12280x12+38650x3x12)</t>
  </si>
  <si>
    <t>K1101</t>
  </si>
  <si>
    <t>Törvény szerinti illetmények(Andi ill.kieg. Ancsa megb.sz. Ancsa tált.adm.támogatott 8+4hónap)</t>
  </si>
  <si>
    <t>K1107</t>
  </si>
  <si>
    <t>Béren kívüli juttatások (Cafetéria Tibor, Ancsa)</t>
  </si>
  <si>
    <t>K122</t>
  </si>
  <si>
    <t>Más nem dolgozónak kifizetett járandóság  (megb.d.)</t>
  </si>
  <si>
    <t>K123</t>
  </si>
  <si>
    <t xml:space="preserve">Egyéb személyi jellegű kifizetés </t>
  </si>
  <si>
    <t>K1</t>
  </si>
  <si>
    <t>Személyi juttatások összesen:</t>
  </si>
  <si>
    <t>K2</t>
  </si>
  <si>
    <t>Munkaadókat terhelő járulékok és szocho:</t>
  </si>
  <si>
    <t>K311</t>
  </si>
  <si>
    <t xml:space="preserve">Szakmai anyag </t>
  </si>
  <si>
    <t>K312</t>
  </si>
  <si>
    <t>Üzemeltetési any.(irodaszer,papír,nyomtatv.e.készlet)</t>
  </si>
  <si>
    <t>K321</t>
  </si>
  <si>
    <t>Informatikai szolg.(internet,informatikai szolgáltatás)</t>
  </si>
  <si>
    <t>K322</t>
  </si>
  <si>
    <t>Egyéb komm.szolg. (telefon)</t>
  </si>
  <si>
    <t>K331</t>
  </si>
  <si>
    <t>Közüzemi díjak</t>
  </si>
  <si>
    <t>K333</t>
  </si>
  <si>
    <t xml:space="preserve">Bérleti díjak </t>
  </si>
  <si>
    <t>K334</t>
  </si>
  <si>
    <t>Karbantartás, kisjavítási szolgáltatások (fénymásoló, kazán, számítógépek, stb)</t>
  </si>
  <si>
    <t>K335</t>
  </si>
  <si>
    <t>Közvetített szolgáltatás</t>
  </si>
  <si>
    <t>K336</t>
  </si>
  <si>
    <t xml:space="preserve">Szakmai segítő szolgáltatás </t>
  </si>
  <si>
    <t>K337</t>
  </si>
  <si>
    <t>Egyéb szolgáltatások (kp.felv.,utalv.vagyonbizt.forg.jutalék,számtechn.szolg.)</t>
  </si>
  <si>
    <t>K341</t>
  </si>
  <si>
    <t>Kiküldetések kiadásai</t>
  </si>
  <si>
    <t>K351</t>
  </si>
  <si>
    <t>Előzetesen felszámított áfa</t>
  </si>
  <si>
    <t>K352</t>
  </si>
  <si>
    <t>Fizetendő áfa</t>
  </si>
  <si>
    <t>K355</t>
  </si>
  <si>
    <t xml:space="preserve">Egyédb dologi kiadás </t>
  </si>
  <si>
    <t>K3</t>
  </si>
  <si>
    <t>Dologi kiadások összesen:</t>
  </si>
  <si>
    <t>K502</t>
  </si>
  <si>
    <t>Előző évi kötelezettség</t>
  </si>
  <si>
    <t>TÖOSZ (20.- Ft/fő)</t>
  </si>
  <si>
    <t>Pénzügyi Alap (30,-Ft/fő)</t>
  </si>
  <si>
    <t>K506</t>
  </si>
  <si>
    <t>Katasztrófa Alap (20,-Ft/fő)</t>
  </si>
  <si>
    <t>Mór TKT működéséhez hj. (150,-Ft/fő)tagdíj</t>
  </si>
  <si>
    <t xml:space="preserve">Mór Kistérségi Irodához hozzájárulás, belső ell.fel. </t>
  </si>
  <si>
    <t>Polgárdinak hulladékgaz.kapcs.műk.ktg.(100,-Ft/fő)</t>
  </si>
  <si>
    <t>K508</t>
  </si>
  <si>
    <t>K512</t>
  </si>
  <si>
    <t>EZER-JÓ VE tagdíj</t>
  </si>
  <si>
    <t>A Bakonyért VAE</t>
  </si>
  <si>
    <t>PV tagdíj</t>
  </si>
  <si>
    <t>K513</t>
  </si>
  <si>
    <t>Tartalékok</t>
  </si>
  <si>
    <t>K5</t>
  </si>
  <si>
    <t>Egyéb működési célú kiadások összesen:</t>
  </si>
  <si>
    <t>K61</t>
  </si>
  <si>
    <t>Immateriális javak:</t>
  </si>
  <si>
    <t xml:space="preserve">K64 </t>
  </si>
  <si>
    <t xml:space="preserve">Tárgyi eszköz beszerzés </t>
  </si>
  <si>
    <t>K67</t>
  </si>
  <si>
    <t>Tárgyi eszköz ÁFA</t>
  </si>
  <si>
    <t>K6</t>
  </si>
  <si>
    <t xml:space="preserve">Összesen: </t>
  </si>
  <si>
    <t>K1-K9</t>
  </si>
  <si>
    <t>Kormányzati funkción kiadások összesen:</t>
  </si>
  <si>
    <t xml:space="preserve"> 900020  Adó-, Vám- és Jövedéki igazgatás</t>
  </si>
  <si>
    <t xml:space="preserve">Teljesítés </t>
  </si>
  <si>
    <t xml:space="preserve">Forintban </t>
  </si>
  <si>
    <t>Bevételek:</t>
  </si>
  <si>
    <t>B34</t>
  </si>
  <si>
    <t>Vagyoni típusú adók (Komm.adó)</t>
  </si>
  <si>
    <t>B351</t>
  </si>
  <si>
    <t>Értékesítési és forg.adók (Iparűzési adó)</t>
  </si>
  <si>
    <t>B354</t>
  </si>
  <si>
    <t>Gépjárműadó</t>
  </si>
  <si>
    <t>B355</t>
  </si>
  <si>
    <t>Egyéb áruhaszn.és szolg. adók (talajterh.díj;idegenf.adó)</t>
  </si>
  <si>
    <t>Idegenforgalmi adó</t>
  </si>
  <si>
    <t>B36</t>
  </si>
  <si>
    <t>Egyéb közhatalmi bevételek (késedelmi pótlék)</t>
  </si>
  <si>
    <t>B3</t>
  </si>
  <si>
    <t>Működési célú támogatások ÁHT-n belülről</t>
  </si>
  <si>
    <t>B1-B8</t>
  </si>
  <si>
    <t>Kormányzati funkción bevételek összesen:</t>
  </si>
  <si>
    <t>013320  Köztemető fenntartás és működtetés</t>
  </si>
  <si>
    <t>Felhalmozási támogatás</t>
  </si>
  <si>
    <t>B402</t>
  </si>
  <si>
    <t>Szolgáltatások ellenértéke (sírhely)</t>
  </si>
  <si>
    <t>Működési bevételek összesen:</t>
  </si>
  <si>
    <t>Üzemelt. any. besz. (fűnyíráshoz benzin)</t>
  </si>
  <si>
    <t>Karbantartás, javítás</t>
  </si>
  <si>
    <t>Egyéb szolgáltatás</t>
  </si>
  <si>
    <t>013350 Az önkormányzati vagyonnal való gazdálkodással kapcs. feladatok</t>
  </si>
  <si>
    <t>(lakóingatlan bérbeadása)</t>
  </si>
  <si>
    <t>Szolgáltatások ellenértéke (lakbér)</t>
  </si>
  <si>
    <t>Karbantartás, kisjavítási szolgáltatások</t>
  </si>
  <si>
    <t>016080 Kiemelt állami és önk. rendezvények</t>
  </si>
  <si>
    <t xml:space="preserve">Rendezvényre támogatás </t>
  </si>
  <si>
    <t>B411</t>
  </si>
  <si>
    <t>Egyéb kamatbevétel</t>
  </si>
  <si>
    <t>Üzemeltetési anyagok beszerzése</t>
  </si>
  <si>
    <t>Bérleti díj</t>
  </si>
  <si>
    <t>Szakmai szolgáltatások</t>
  </si>
  <si>
    <t>Egyéb szolgáltatások</t>
  </si>
  <si>
    <t xml:space="preserve">Egyéb dologi kiadás </t>
  </si>
  <si>
    <t>018010 Önkormányzatok elszámolása a központi költségvetéssel</t>
  </si>
  <si>
    <t xml:space="preserve">Módosított </t>
  </si>
  <si>
    <t>B111</t>
  </si>
  <si>
    <t>Helyi önkormányzatok működésének általános támogatása</t>
  </si>
  <si>
    <t>B113</t>
  </si>
  <si>
    <t>Települési önkormányzatok szoc.és gyermekjóléti feladatainak támogatása</t>
  </si>
  <si>
    <t>B114</t>
  </si>
  <si>
    <t>Települési önkormányzatok könyvtári és közművelődési feladatainak támogatása</t>
  </si>
  <si>
    <t>B115</t>
  </si>
  <si>
    <t>Működési célú egyéb támogatások</t>
  </si>
  <si>
    <t>B1</t>
  </si>
  <si>
    <t>B211</t>
  </si>
  <si>
    <t>Felhalmozási célút támogatások:</t>
  </si>
  <si>
    <t>B914</t>
  </si>
  <si>
    <t>Megeleőlegezés</t>
  </si>
  <si>
    <t>B1-B9</t>
  </si>
  <si>
    <t>Előző évi elsz. Befizetései:</t>
  </si>
  <si>
    <t>K914</t>
  </si>
  <si>
    <t>018030 Támogatási célú finanszírozási műveletek</t>
  </si>
  <si>
    <t>Működési céjú egyéb támogatás</t>
  </si>
  <si>
    <t>B813</t>
  </si>
  <si>
    <t>Maradvány igénybevétele</t>
  </si>
  <si>
    <t>Finanszírozási bevételek összesen:</t>
  </si>
  <si>
    <t>Államháztartáson belüli megelőlegezések visszafizetése</t>
  </si>
  <si>
    <t>K9</t>
  </si>
  <si>
    <t>Finanszírozási kiadások összesen:</t>
  </si>
  <si>
    <t>Közös Hiv. Kincsesbánya műk.hozzájárulás</t>
  </si>
  <si>
    <t>Mór Önkormányzatnak szociális feladatokra (szoc.étk.)</t>
  </si>
  <si>
    <t>Mór Önkormányzatnak szociális feladatokra</t>
  </si>
  <si>
    <t>Mór Önkormányzatnak szociális feladatokraGYEJO/CSSK</t>
  </si>
  <si>
    <t>Önk. Tulajd, nem pü. Vállalkozásnak</t>
  </si>
  <si>
    <t xml:space="preserve">Működési hozzájárulás összesen: </t>
  </si>
  <si>
    <t>031060 Bűnmegelőzés</t>
  </si>
  <si>
    <t>Informatikai szolgáltatás (internet)</t>
  </si>
  <si>
    <t>Telefon</t>
  </si>
  <si>
    <t xml:space="preserve"> 032020 Tűz- és katasztrófavédelmi tevékenységek</t>
  </si>
  <si>
    <t>Üzemeltetési anyagok</t>
  </si>
  <si>
    <t>041233 Hosszabb időtartamú közfoglalkoztatás</t>
  </si>
  <si>
    <t>E.műk.c.tám.bev.ÁHT-n belülről (Közfogl.tám.)</t>
  </si>
  <si>
    <t>Műk. c. támogatások ÁHT-n belülről összesen:</t>
  </si>
  <si>
    <t>Kamatbevétel:</t>
  </si>
  <si>
    <t>B1-B7</t>
  </si>
  <si>
    <t>Törvény szerinti illetmények</t>
  </si>
  <si>
    <t xml:space="preserve">Dologi kiadások összesen: </t>
  </si>
  <si>
    <t>045160 Közutak, hidak, alagutak üzemeltetése, fenntartása</t>
  </si>
  <si>
    <t>Felhalmozási célú támogatások:</t>
  </si>
  <si>
    <t>Támogatások összesen:</t>
  </si>
  <si>
    <t>Egyéb külső személyi juttatások:</t>
  </si>
  <si>
    <t>Szakmai szolgáltatás:</t>
  </si>
  <si>
    <t>K71</t>
  </si>
  <si>
    <t>Felújítás:</t>
  </si>
  <si>
    <t>K74</t>
  </si>
  <si>
    <t>Áfa:</t>
  </si>
  <si>
    <t>Összesen:</t>
  </si>
  <si>
    <t>046030 Egyéb távközlés</t>
  </si>
  <si>
    <t>B403</t>
  </si>
  <si>
    <t>Közvetített szolgáltatások ellenértéke (telefon)</t>
  </si>
  <si>
    <t>B406</t>
  </si>
  <si>
    <t>Kiszámlázott áfa</t>
  </si>
  <si>
    <t>Kamatbevétel</t>
  </si>
  <si>
    <t>Közvetített szolgáltatások  (telefon)</t>
  </si>
  <si>
    <t>052020 Szennyvíz gyűjtése, tisztítása, elhelyezése</t>
  </si>
  <si>
    <t>B404</t>
  </si>
  <si>
    <t>Tulajdonosi bevételek (Viziközmű eszközhaszn.díj)</t>
  </si>
  <si>
    <t>B65</t>
  </si>
  <si>
    <t>Átvett pénzeszköz</t>
  </si>
  <si>
    <t>K64</t>
  </si>
  <si>
    <t>Szennyvíz szivattyúk cseréje</t>
  </si>
  <si>
    <t>Beruházási célú előzetesen felszámított áfa</t>
  </si>
  <si>
    <t xml:space="preserve">Összesen </t>
  </si>
  <si>
    <t xml:space="preserve"> 063020 Víztermelés, -kezelés, -ellátás</t>
  </si>
  <si>
    <t>064010  Közvilágítási feladatok</t>
  </si>
  <si>
    <t>066010 Zöldterület kezelés</t>
  </si>
  <si>
    <t>Szolgáltatások ellenértéke (földbérleti díjVodafon, magán)</t>
  </si>
  <si>
    <t>Béren kívüli juttatások (Cafetéria)</t>
  </si>
  <si>
    <t>Külső személyi juttatás</t>
  </si>
  <si>
    <t>Üzemeltetési anyagok beszerzése (benzin,virágpalánták,föld)</t>
  </si>
  <si>
    <t>066020 Város-, községgazdálkodási egyéb szolgáltatások</t>
  </si>
  <si>
    <t>Szolgáltatások ellenértéke (közterület fogl.)</t>
  </si>
  <si>
    <t>Áfa</t>
  </si>
  <si>
    <t>Kamat</t>
  </si>
  <si>
    <t>Felhalmozási célú pe. Átvétel:</t>
  </si>
  <si>
    <t>Közüzemi díjak (közkutak vízdíja, rendezvénytér,telefonfülke áram)</t>
  </si>
  <si>
    <t>Egyéb szolgáltatások (kutyabefogás, Gányás szemétszállítás)</t>
  </si>
  <si>
    <t>Ingatlan felújítása</t>
  </si>
  <si>
    <t>K7</t>
  </si>
  <si>
    <t>Felújítás összesen:</t>
  </si>
  <si>
    <t>K3-K9</t>
  </si>
  <si>
    <t>072111 Háziorvosi alapellátás</t>
  </si>
  <si>
    <t>E.műk.c.tám.bev.ÁHT-n belülről (ÁEEK-tól)</t>
  </si>
  <si>
    <t>Szakmai Szolgáltatás bevétele</t>
  </si>
  <si>
    <t>Kamat:</t>
  </si>
  <si>
    <t xml:space="preserve">Béren kívüli juttatások </t>
  </si>
  <si>
    <t>K1109</t>
  </si>
  <si>
    <t>Közlekedési költségtérítés</t>
  </si>
  <si>
    <t>Nem saját fogl.-nak fiz.jutt. (megbízási díj)</t>
  </si>
  <si>
    <t>Szakmai anyagok besz. (gyógyszer ,tesztcsík stb.)</t>
  </si>
  <si>
    <t>Üzemelt. any. besz. (tisztítószerek, munkaruha 20e)</t>
  </si>
  <si>
    <t>Karbantartás</t>
  </si>
  <si>
    <t>Szakmai szollgáltatás</t>
  </si>
  <si>
    <t>Egyéb szolgáltatások (kéményell.,tűzoltókészülék ell., szemétszállítás,veszélyes hulladék)</t>
  </si>
  <si>
    <t>Egyéb tárgyi eszköz beszerzése</t>
  </si>
  <si>
    <t>Eszköz besz. ÁFA</t>
  </si>
  <si>
    <t xml:space="preserve">Orvosi rendelő felújítása pályázatból </t>
  </si>
  <si>
    <t>Felújítás ÁFA</t>
  </si>
  <si>
    <t xml:space="preserve">Felújítás összesen: </t>
  </si>
  <si>
    <t>K84</t>
  </si>
  <si>
    <t>EU-s támogatás visszafizetése</t>
  </si>
  <si>
    <t>074040 Fertőző betegségek megelőzése</t>
  </si>
  <si>
    <t xml:space="preserve">Dologi kiadások </t>
  </si>
  <si>
    <t>Beruházási kiadások</t>
  </si>
  <si>
    <t>072112 Háziorvosi ügyeleti ellátás</t>
  </si>
  <si>
    <t>E.működ.c.tám. ÁHT-n belülre (Orvosi ügyelet)</t>
  </si>
  <si>
    <t xml:space="preserve">074032 Ifjúság-egészségügyi gondozás </t>
  </si>
  <si>
    <t>(Iskola eü.)</t>
  </si>
  <si>
    <t>E.műk.c.tám.bev.ÁHT-n belülről (OEP-től)</t>
  </si>
  <si>
    <t>086090 Egyéb szabadidős szolgáltatás</t>
  </si>
  <si>
    <t>Szolgáltatások ellenértéke (terembérleti díj)</t>
  </si>
  <si>
    <t xml:space="preserve">Internet szolgáltatás </t>
  </si>
  <si>
    <t xml:space="preserve">Televízió szolgáltatás </t>
  </si>
  <si>
    <t xml:space="preserve">Karbantartás, kisjavítási szolgáltatások </t>
  </si>
  <si>
    <t>082044 Könyvtári szolgáltatások</t>
  </si>
  <si>
    <t>(teleház is)</t>
  </si>
  <si>
    <t xml:space="preserve">Könyvtári szolgáltatás bevétele </t>
  </si>
  <si>
    <t>Szakmai anyagok besz. (könyv, folyóirat)</t>
  </si>
  <si>
    <t>Üzemelt. any. besz. (tisztítószerek)</t>
  </si>
  <si>
    <t xml:space="preserve">Közüzemi díjak </t>
  </si>
  <si>
    <t>082091 Közművelődés - közösségi és társadalmi</t>
  </si>
  <si>
    <t>részvétel fejlesztése (kultúrház)</t>
  </si>
  <si>
    <t>Közlekedési ktgtérítés:</t>
  </si>
  <si>
    <t>Üzemelt. any. besz. (tisztószerek)</t>
  </si>
  <si>
    <t>Egyéb szolgáltatások (kéményell.,tűzoltókészülék ell., szemétszállítás)</t>
  </si>
  <si>
    <t>084031 Civil szervezetek működési támogatása</t>
  </si>
  <si>
    <t>Tűzoltó és Védőegyesület tám.</t>
  </si>
  <si>
    <t xml:space="preserve">Isztiméri Burok és Ifjúságért Egyesület tám. </t>
  </si>
  <si>
    <t>091140 Óvodai nevelés, ellátás működtetési feladatai</t>
  </si>
  <si>
    <t>Munkaadókat terhelő járulékok és szocho</t>
  </si>
  <si>
    <t>Szakmai anyagok beszerzése</t>
  </si>
  <si>
    <t>E.működ.c.tám. ÁHT-n belülre (Tagóvoda műk.hj.+dajka)</t>
  </si>
  <si>
    <t>Tárgyi eszköz beszerzés</t>
  </si>
  <si>
    <t>Tárgyi eszköz összesen</t>
  </si>
  <si>
    <t xml:space="preserve">Óvoda felújtása pályázatból </t>
  </si>
  <si>
    <t xml:space="preserve">Felújítás ÁFA </t>
  </si>
  <si>
    <t>EU-s támogatás visszafizetése:</t>
  </si>
  <si>
    <t>096015 Gyermekétkeztetés köznevelési intézményben</t>
  </si>
  <si>
    <t>Nem saját foglalkoztatottnak fizetett juttatások</t>
  </si>
  <si>
    <t>107060  Egyéb szociális pénzbeli és természetbeni ellátások, támogatások</t>
  </si>
  <si>
    <t xml:space="preserve">Pénzbeli szociális támogatás bevétele </t>
  </si>
  <si>
    <t>K48</t>
  </si>
  <si>
    <t>Kamatmentes kölcsön</t>
  </si>
  <si>
    <t>Iskolakezdési támogatás</t>
  </si>
  <si>
    <t>Temetési támogatás</t>
  </si>
  <si>
    <t>Születési támogatás</t>
  </si>
  <si>
    <t>Rendkívüli önkormányzati segély</t>
  </si>
  <si>
    <t>Bursa Hungarica Önkormányzati Ösztöndíj</t>
  </si>
  <si>
    <t>K4</t>
  </si>
  <si>
    <t>Ellátottak pénzbeli juttatásai</t>
  </si>
  <si>
    <t>Isztimér Önkormányzat 2020. évi bevételei</t>
  </si>
  <si>
    <t>B2</t>
  </si>
  <si>
    <t>Felhalmozási célú támogatások ÁHT-n belülről</t>
  </si>
  <si>
    <t>Közhatalmi bevételek</t>
  </si>
  <si>
    <t>Működési bevételek</t>
  </si>
  <si>
    <t>B5</t>
  </si>
  <si>
    <t>Felhalmozási bevételek</t>
  </si>
  <si>
    <t>B6</t>
  </si>
  <si>
    <t>Működési célú átvett pénzeszközök</t>
  </si>
  <si>
    <t>B7</t>
  </si>
  <si>
    <t>Felhalmozási  célú átvett pénzeszközök</t>
  </si>
  <si>
    <t>B8</t>
  </si>
  <si>
    <t>Finanszírozási bevételek</t>
  </si>
  <si>
    <t>B9</t>
  </si>
  <si>
    <t>Megelőlegezés</t>
  </si>
  <si>
    <t>Bevételek összesen:</t>
  </si>
  <si>
    <t>Isztimér Önkormányzat 2020. évi kiadásai</t>
  </si>
  <si>
    <t xml:space="preserve">Személyi juttatások </t>
  </si>
  <si>
    <t>Egyéb működési célú kiadások</t>
  </si>
  <si>
    <t>Beruházások</t>
  </si>
  <si>
    <t>Felújítások</t>
  </si>
  <si>
    <t>K8</t>
  </si>
  <si>
    <t>Egyéb felhalmozási célú kiadások</t>
  </si>
  <si>
    <t>Finanszírozási kiadások</t>
  </si>
  <si>
    <t>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</si>
</sst>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yyyy\-mm\-dd"/>
  </numFmts>
  <fonts count="24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Calibri"/>
      <family val="2"/>
      <charset val="238"/>
    </font>
    <font>
      <sz val="14"/>
      <color indexed="8"/>
      <name val="Arial"/>
      <family val="2"/>
      <charset val="238"/>
    </font>
    <font>
      <sz val="14"/>
      <color indexed="8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2"/>
      <name val="Times New Roman"/>
      <family val="1"/>
      <charset val="238"/>
    </font>
    <font>
      <b/>
      <u/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9" fontId="23" fillId="0" borderId="0" applyFill="0" applyBorder="0" applyAlignment="0" applyProtection="0"/>
  </cellStyleXfs>
  <cellXfs count="385">
    <xf numFmtId="0" fontId="0" fillId="0" borderId="0" xfId="0"/>
    <xf numFmtId="0" fontId="0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0" fillId="0" borderId="1" xfId="0" applyFont="1" applyBorder="1"/>
    <xf numFmtId="0" fontId="4" fillId="2" borderId="2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0" fillId="0" borderId="5" xfId="0" applyFont="1" applyBorder="1"/>
    <xf numFmtId="0" fontId="5" fillId="2" borderId="6" xfId="0" applyFont="1" applyFill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0" fontId="0" fillId="0" borderId="9" xfId="0" applyFont="1" applyBorder="1"/>
    <xf numFmtId="0" fontId="5" fillId="2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6" fillId="0" borderId="9" xfId="0" applyFont="1" applyBorder="1"/>
    <xf numFmtId="0" fontId="5" fillId="2" borderId="10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right" vertical="center"/>
    </xf>
    <xf numFmtId="9" fontId="5" fillId="0" borderId="11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/>
    </xf>
    <xf numFmtId="3" fontId="6" fillId="0" borderId="10" xfId="0" applyNumberFormat="1" applyFont="1" applyBorder="1"/>
    <xf numFmtId="3" fontId="7" fillId="2" borderId="10" xfId="0" applyNumberFormat="1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Font="1" applyBorder="1" applyAlignment="1">
      <alignment vertical="center"/>
    </xf>
    <xf numFmtId="0" fontId="8" fillId="2" borderId="13" xfId="0" applyFont="1" applyFill="1" applyBorder="1" applyAlignment="1">
      <alignment wrapText="1"/>
    </xf>
    <xf numFmtId="3" fontId="8" fillId="2" borderId="14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9" fontId="0" fillId="0" borderId="16" xfId="1" applyFont="1" applyFill="1" applyBorder="1" applyAlignment="1" applyProtection="1">
      <alignment vertical="center"/>
    </xf>
    <xf numFmtId="0" fontId="8" fillId="2" borderId="17" xfId="0" applyFont="1" applyFill="1" applyBorder="1" applyAlignment="1">
      <alignment horizontal="left" wrapText="1"/>
    </xf>
    <xf numFmtId="3" fontId="9" fillId="0" borderId="10" xfId="0" applyNumberFormat="1" applyFont="1" applyBorder="1" applyAlignment="1">
      <alignment vertical="center"/>
    </xf>
    <xf numFmtId="9" fontId="0" fillId="0" borderId="11" xfId="1" applyFont="1" applyFill="1" applyBorder="1" applyAlignment="1" applyProtection="1">
      <alignment vertical="center"/>
    </xf>
    <xf numFmtId="0" fontId="8" fillId="2" borderId="17" xfId="0" applyFont="1" applyFill="1" applyBorder="1" applyAlignment="1">
      <alignment wrapText="1"/>
    </xf>
    <xf numFmtId="3" fontId="8" fillId="2" borderId="18" xfId="0" applyNumberFormat="1" applyFont="1" applyFill="1" applyBorder="1" applyAlignment="1">
      <alignment vertical="center"/>
    </xf>
    <xf numFmtId="3" fontId="9" fillId="0" borderId="10" xfId="0" applyNumberFormat="1" applyFont="1" applyBorder="1"/>
    <xf numFmtId="0" fontId="8" fillId="2" borderId="19" xfId="0" applyFont="1" applyFill="1" applyBorder="1" applyAlignment="1">
      <alignment wrapText="1"/>
    </xf>
    <xf numFmtId="3" fontId="9" fillId="0" borderId="0" xfId="0" applyNumberFormat="1" applyFont="1" applyBorder="1"/>
    <xf numFmtId="0" fontId="5" fillId="2" borderId="19" xfId="0" applyFont="1" applyFill="1" applyBorder="1" applyAlignment="1">
      <alignment wrapText="1"/>
    </xf>
    <xf numFmtId="3" fontId="5" fillId="2" borderId="18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wrapText="1"/>
    </xf>
    <xf numFmtId="3" fontId="10" fillId="0" borderId="10" xfId="0" applyNumberFormat="1" applyFont="1" applyBorder="1"/>
    <xf numFmtId="9" fontId="6" fillId="0" borderId="11" xfId="1" applyFont="1" applyFill="1" applyBorder="1" applyAlignment="1" applyProtection="1">
      <alignment vertical="center"/>
    </xf>
    <xf numFmtId="3" fontId="9" fillId="2" borderId="18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8" fillId="0" borderId="17" xfId="0" applyFont="1" applyFill="1" applyBorder="1" applyAlignment="1">
      <alignment wrapText="1"/>
    </xf>
    <xf numFmtId="0" fontId="7" fillId="2" borderId="17" xfId="0" applyFont="1" applyFill="1" applyBorder="1" applyAlignment="1">
      <alignment wrapText="1"/>
    </xf>
    <xf numFmtId="0" fontId="0" fillId="0" borderId="20" xfId="0" applyFont="1" applyBorder="1"/>
    <xf numFmtId="3" fontId="8" fillId="2" borderId="0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9" fillId="2" borderId="17" xfId="0" applyFont="1" applyFill="1" applyBorder="1" applyAlignment="1">
      <alignment wrapText="1"/>
    </xf>
    <xf numFmtId="0" fontId="0" fillId="0" borderId="21" xfId="0" applyFont="1" applyBorder="1" applyAlignment="1">
      <alignment vertical="center"/>
    </xf>
    <xf numFmtId="0" fontId="9" fillId="2" borderId="22" xfId="0" applyFont="1" applyFill="1" applyBorder="1" applyAlignment="1">
      <alignment wrapText="1"/>
    </xf>
    <xf numFmtId="3" fontId="9" fillId="2" borderId="23" xfId="0" applyNumberFormat="1" applyFont="1" applyFill="1" applyBorder="1" applyAlignment="1">
      <alignment vertical="center"/>
    </xf>
    <xf numFmtId="3" fontId="9" fillId="0" borderId="7" xfId="0" applyNumberFormat="1" applyFont="1" applyBorder="1"/>
    <xf numFmtId="9" fontId="0" fillId="0" borderId="8" xfId="1" applyFont="1" applyFill="1" applyBorder="1" applyAlignment="1" applyProtection="1">
      <alignment vertical="center"/>
    </xf>
    <xf numFmtId="0" fontId="5" fillId="2" borderId="10" xfId="0" applyFont="1" applyFill="1" applyBorder="1" applyAlignment="1">
      <alignment wrapText="1"/>
    </xf>
    <xf numFmtId="3" fontId="10" fillId="2" borderId="10" xfId="0" applyNumberFormat="1" applyFont="1" applyFill="1" applyBorder="1" applyAlignment="1">
      <alignment vertical="center"/>
    </xf>
    <xf numFmtId="0" fontId="8" fillId="2" borderId="10" xfId="0" applyFont="1" applyFill="1" applyBorder="1" applyAlignment="1">
      <alignment wrapText="1"/>
    </xf>
    <xf numFmtId="3" fontId="9" fillId="2" borderId="10" xfId="0" applyNumberFormat="1" applyFont="1" applyFill="1" applyBorder="1" applyAlignment="1">
      <alignment vertical="center"/>
    </xf>
    <xf numFmtId="0" fontId="6" fillId="0" borderId="24" xfId="0" applyFont="1" applyBorder="1"/>
    <xf numFmtId="0" fontId="11" fillId="2" borderId="25" xfId="0" applyFont="1" applyFill="1" applyBorder="1" applyAlignment="1">
      <alignment wrapText="1"/>
    </xf>
    <xf numFmtId="3" fontId="5" fillId="2" borderId="26" xfId="0" applyNumberFormat="1" applyFont="1" applyFill="1" applyBorder="1" applyAlignment="1">
      <alignment vertical="center"/>
    </xf>
    <xf numFmtId="3" fontId="7" fillId="2" borderId="26" xfId="0" applyNumberFormat="1" applyFont="1" applyFill="1" applyBorder="1" applyAlignment="1">
      <alignment vertical="center"/>
    </xf>
    <xf numFmtId="0" fontId="6" fillId="0" borderId="0" xfId="0" applyFont="1" applyBorder="1"/>
    <xf numFmtId="0" fontId="11" fillId="2" borderId="0" xfId="0" applyFont="1" applyFill="1" applyBorder="1" applyAlignment="1">
      <alignment wrapText="1"/>
    </xf>
    <xf numFmtId="3" fontId="7" fillId="2" borderId="0" xfId="0" applyNumberFormat="1" applyFont="1" applyFill="1" applyBorder="1" applyAlignment="1">
      <alignment vertical="center"/>
    </xf>
    <xf numFmtId="0" fontId="4" fillId="2" borderId="27" xfId="0" applyFont="1" applyFill="1" applyBorder="1" applyAlignment="1">
      <alignment horizontal="center" wrapText="1"/>
    </xf>
    <xf numFmtId="3" fontId="5" fillId="2" borderId="28" xfId="0" applyNumberFormat="1" applyFont="1" applyFill="1" applyBorder="1" applyAlignment="1">
      <alignment horizontal="center" vertical="center"/>
    </xf>
    <xf numFmtId="0" fontId="0" fillId="0" borderId="30" xfId="0" applyFont="1" applyBorder="1"/>
    <xf numFmtId="0" fontId="5" fillId="2" borderId="31" xfId="0" applyFont="1" applyFill="1" applyBorder="1" applyAlignment="1">
      <alignment horizontal="center" wrapText="1"/>
    </xf>
    <xf numFmtId="3" fontId="5" fillId="2" borderId="32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/>
    <xf numFmtId="0" fontId="5" fillId="2" borderId="35" xfId="0" applyFont="1" applyFill="1" applyBorder="1" applyAlignment="1">
      <alignment horizontal="center" wrapText="1"/>
    </xf>
    <xf numFmtId="3" fontId="8" fillId="2" borderId="35" xfId="0" applyNumberFormat="1" applyFont="1" applyFill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9" fillId="2" borderId="19" xfId="0" applyFont="1" applyFill="1" applyBorder="1" applyAlignment="1">
      <alignment wrapText="1"/>
    </xf>
    <xf numFmtId="3" fontId="9" fillId="2" borderId="19" xfId="0" applyNumberFormat="1" applyFont="1" applyFill="1" applyBorder="1" applyAlignment="1">
      <alignment vertical="center"/>
    </xf>
    <xf numFmtId="9" fontId="0" fillId="0" borderId="11" xfId="1" applyFont="1" applyFill="1" applyBorder="1" applyAlignment="1" applyProtection="1"/>
    <xf numFmtId="0" fontId="8" fillId="2" borderId="36" xfId="0" applyFont="1" applyFill="1" applyBorder="1" applyAlignment="1">
      <alignment wrapText="1"/>
    </xf>
    <xf numFmtId="3" fontId="8" fillId="2" borderId="37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wrapText="1"/>
    </xf>
    <xf numFmtId="0" fontId="0" fillId="0" borderId="21" xfId="0" applyFont="1" applyBorder="1"/>
    <xf numFmtId="0" fontId="9" fillId="2" borderId="13" xfId="0" applyFont="1" applyFill="1" applyBorder="1" applyAlignment="1">
      <alignment wrapText="1"/>
    </xf>
    <xf numFmtId="3" fontId="9" fillId="2" borderId="14" xfId="0" applyNumberFormat="1" applyFont="1" applyFill="1" applyBorder="1" applyAlignment="1">
      <alignment vertical="center"/>
    </xf>
    <xf numFmtId="0" fontId="6" fillId="0" borderId="20" xfId="0" applyFont="1" applyBorder="1"/>
    <xf numFmtId="0" fontId="5" fillId="2" borderId="22" xfId="0" applyFont="1" applyFill="1" applyBorder="1" applyAlignment="1">
      <alignment wrapText="1"/>
    </xf>
    <xf numFmtId="3" fontId="5" fillId="2" borderId="23" xfId="0" applyNumberFormat="1" applyFont="1" applyFill="1" applyBorder="1" applyAlignment="1">
      <alignment vertical="center"/>
    </xf>
    <xf numFmtId="3" fontId="10" fillId="0" borderId="7" xfId="0" applyNumberFormat="1" applyFont="1" applyBorder="1"/>
    <xf numFmtId="9" fontId="6" fillId="0" borderId="8" xfId="1" applyFont="1" applyFill="1" applyBorder="1" applyAlignment="1" applyProtection="1"/>
    <xf numFmtId="0" fontId="11" fillId="2" borderId="26" xfId="0" applyFont="1" applyFill="1" applyBorder="1" applyAlignment="1">
      <alignment wrapText="1"/>
    </xf>
    <xf numFmtId="3" fontId="10" fillId="2" borderId="38" xfId="0" applyNumberFormat="1" applyFont="1" applyFill="1" applyBorder="1"/>
    <xf numFmtId="9" fontId="10" fillId="0" borderId="26" xfId="1" applyFont="1" applyFill="1" applyBorder="1" applyAlignment="1" applyProtection="1"/>
    <xf numFmtId="0" fontId="0" fillId="2" borderId="0" xfId="0" applyFont="1" applyFill="1" applyBorder="1" applyAlignment="1">
      <alignment horizontal="right"/>
    </xf>
    <xf numFmtId="3" fontId="5" fillId="2" borderId="39" xfId="0" applyNumberFormat="1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wrapText="1"/>
    </xf>
    <xf numFmtId="3" fontId="5" fillId="2" borderId="41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0" fontId="0" fillId="2" borderId="14" xfId="0" applyFill="1" applyBorder="1"/>
    <xf numFmtId="0" fontId="6" fillId="0" borderId="42" xfId="0" applyFont="1" applyBorder="1"/>
    <xf numFmtId="0" fontId="10" fillId="2" borderId="13" xfId="0" applyFont="1" applyFill="1" applyBorder="1" applyAlignment="1">
      <alignment horizontal="left"/>
    </xf>
    <xf numFmtId="0" fontId="6" fillId="2" borderId="14" xfId="0" applyFont="1" applyFill="1" applyBorder="1"/>
    <xf numFmtId="3" fontId="9" fillId="2" borderId="18" xfId="0" applyNumberFormat="1" applyFont="1" applyFill="1" applyBorder="1"/>
    <xf numFmtId="0" fontId="9" fillId="0" borderId="10" xfId="0" applyFont="1" applyBorder="1"/>
    <xf numFmtId="0" fontId="5" fillId="2" borderId="43" xfId="0" applyFont="1" applyFill="1" applyBorder="1" applyAlignment="1">
      <alignment horizontal="left" wrapText="1"/>
    </xf>
    <xf numFmtId="3" fontId="10" fillId="2" borderId="43" xfId="0" applyNumberFormat="1" applyFont="1" applyFill="1" applyBorder="1"/>
    <xf numFmtId="0" fontId="10" fillId="0" borderId="7" xfId="0" applyFont="1" applyBorder="1"/>
    <xf numFmtId="0" fontId="11" fillId="2" borderId="44" xfId="0" applyFont="1" applyFill="1" applyBorder="1" applyAlignment="1">
      <alignment wrapText="1"/>
    </xf>
    <xf numFmtId="3" fontId="10" fillId="2" borderId="25" xfId="0" applyNumberFormat="1" applyFont="1" applyFill="1" applyBorder="1"/>
    <xf numFmtId="3" fontId="10" fillId="0" borderId="45" xfId="0" applyNumberFormat="1" applyFont="1" applyBorder="1"/>
    <xf numFmtId="9" fontId="6" fillId="0" borderId="26" xfId="1" applyFont="1" applyFill="1" applyBorder="1" applyAlignment="1" applyProtection="1"/>
    <xf numFmtId="0" fontId="5" fillId="2" borderId="13" xfId="0" applyFont="1" applyFill="1" applyBorder="1" applyAlignment="1">
      <alignment horizontal="center" wrapText="1"/>
    </xf>
    <xf numFmtId="3" fontId="5" fillId="2" borderId="14" xfId="0" applyNumberFormat="1" applyFont="1" applyFill="1" applyBorder="1" applyAlignment="1">
      <alignment horizontal="center" vertical="center"/>
    </xf>
    <xf numFmtId="0" fontId="9" fillId="0" borderId="15" xfId="0" applyFont="1" applyBorder="1"/>
    <xf numFmtId="9" fontId="0" fillId="0" borderId="16" xfId="1" applyFont="1" applyFill="1" applyBorder="1" applyAlignment="1" applyProtection="1"/>
    <xf numFmtId="3" fontId="8" fillId="2" borderId="14" xfId="0" applyNumberFormat="1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left" wrapText="1"/>
    </xf>
    <xf numFmtId="3" fontId="8" fillId="2" borderId="37" xfId="0" applyNumberFormat="1" applyFont="1" applyFill="1" applyBorder="1" applyAlignment="1">
      <alignment horizontal="right" vertical="center"/>
    </xf>
    <xf numFmtId="9" fontId="0" fillId="0" borderId="8" xfId="1" applyFont="1" applyFill="1" applyBorder="1" applyAlignment="1" applyProtection="1"/>
    <xf numFmtId="0" fontId="8" fillId="2" borderId="22" xfId="0" applyFont="1" applyFill="1" applyBorder="1" applyAlignment="1">
      <alignment wrapText="1"/>
    </xf>
    <xf numFmtId="3" fontId="8" fillId="2" borderId="23" xfId="0" applyNumberFormat="1" applyFont="1" applyFill="1" applyBorder="1" applyAlignment="1">
      <alignment vertical="center"/>
    </xf>
    <xf numFmtId="0" fontId="0" fillId="0" borderId="10" xfId="0" applyFont="1" applyBorder="1"/>
    <xf numFmtId="9" fontId="6" fillId="0" borderId="10" xfId="1" applyFont="1" applyFill="1" applyBorder="1" applyAlignment="1" applyProtection="1"/>
    <xf numFmtId="0" fontId="6" fillId="0" borderId="46" xfId="0" applyFont="1" applyBorder="1"/>
    <xf numFmtId="0" fontId="11" fillId="2" borderId="31" xfId="0" applyFont="1" applyFill="1" applyBorder="1" applyAlignment="1">
      <alignment wrapText="1"/>
    </xf>
    <xf numFmtId="3" fontId="7" fillId="2" borderId="30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left" wrapText="1"/>
    </xf>
    <xf numFmtId="3" fontId="10" fillId="2" borderId="23" xfId="0" applyNumberFormat="1" applyFont="1" applyFill="1" applyBorder="1"/>
    <xf numFmtId="9" fontId="0" fillId="0" borderId="26" xfId="1" applyFont="1" applyFill="1" applyBorder="1" applyAlignment="1" applyProtection="1"/>
    <xf numFmtId="3" fontId="5" fillId="2" borderId="35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3" fontId="10" fillId="2" borderId="23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wrapText="1"/>
    </xf>
    <xf numFmtId="3" fontId="5" fillId="2" borderId="48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" fillId="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9" fontId="6" fillId="0" borderId="11" xfId="0" applyNumberFormat="1" applyFont="1" applyBorder="1" applyAlignment="1">
      <alignment horizontal="right"/>
    </xf>
    <xf numFmtId="3" fontId="0" fillId="0" borderId="15" xfId="0" applyNumberFormat="1" applyBorder="1"/>
    <xf numFmtId="3" fontId="0" fillId="0" borderId="10" xfId="0" applyNumberFormat="1" applyBorder="1"/>
    <xf numFmtId="0" fontId="8" fillId="2" borderId="35" xfId="0" applyFont="1" applyFill="1" applyBorder="1" applyAlignment="1">
      <alignment wrapText="1"/>
    </xf>
    <xf numFmtId="3" fontId="5" fillId="2" borderId="43" xfId="0" applyNumberFormat="1" applyFont="1" applyFill="1" applyBorder="1" applyAlignment="1">
      <alignment vertical="center"/>
    </xf>
    <xf numFmtId="3" fontId="6" fillId="0" borderId="7" xfId="0" applyNumberFormat="1" applyFont="1" applyBorder="1"/>
    <xf numFmtId="3" fontId="5" fillId="2" borderId="44" xfId="0" applyNumberFormat="1" applyFont="1" applyFill="1" applyBorder="1" applyAlignment="1">
      <alignment vertical="center"/>
    </xf>
    <xf numFmtId="0" fontId="0" fillId="0" borderId="49" xfId="0" applyFont="1" applyBorder="1"/>
    <xf numFmtId="0" fontId="5" fillId="2" borderId="50" xfId="0" applyFont="1" applyFill="1" applyBorder="1" applyAlignment="1">
      <alignment horizontal="center" wrapText="1"/>
    </xf>
    <xf numFmtId="3" fontId="8" fillId="2" borderId="51" xfId="0" applyNumberFormat="1" applyFont="1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3" fontId="9" fillId="0" borderId="10" xfId="0" applyNumberFormat="1" applyFont="1" applyBorder="1" applyAlignment="1">
      <alignment horizontal="right" vertical="center"/>
    </xf>
    <xf numFmtId="0" fontId="9" fillId="2" borderId="52" xfId="0" applyFont="1" applyFill="1" applyBorder="1" applyAlignment="1">
      <alignment wrapText="1"/>
    </xf>
    <xf numFmtId="3" fontId="9" fillId="2" borderId="37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wrapText="1"/>
    </xf>
    <xf numFmtId="3" fontId="5" fillId="2" borderId="7" xfId="0" applyNumberFormat="1" applyFont="1" applyFill="1" applyBorder="1" applyAlignment="1">
      <alignment vertical="center"/>
    </xf>
    <xf numFmtId="0" fontId="6" fillId="0" borderId="33" xfId="0" applyFont="1" applyBorder="1"/>
    <xf numFmtId="0" fontId="11" fillId="2" borderId="53" xfId="0" applyFont="1" applyFill="1" applyBorder="1" applyAlignment="1">
      <alignment wrapText="1"/>
    </xf>
    <xf numFmtId="3" fontId="5" fillId="2" borderId="53" xfId="0" applyNumberFormat="1" applyFont="1" applyFill="1" applyBorder="1" applyAlignment="1">
      <alignment wrapText="1"/>
    </xf>
    <xf numFmtId="0" fontId="8" fillId="2" borderId="10" xfId="0" applyFont="1" applyFill="1" applyBorder="1" applyAlignment="1">
      <alignment horizontal="left" wrapText="1"/>
    </xf>
    <xf numFmtId="3" fontId="8" fillId="2" borderId="10" xfId="0" applyNumberFormat="1" applyFont="1" applyFill="1" applyBorder="1" applyAlignment="1">
      <alignment vertical="center"/>
    </xf>
    <xf numFmtId="164" fontId="0" fillId="0" borderId="10" xfId="0" applyNumberFormat="1" applyBorder="1"/>
    <xf numFmtId="164" fontId="6" fillId="0" borderId="10" xfId="0" applyNumberFormat="1" applyFont="1" applyBorder="1"/>
    <xf numFmtId="9" fontId="6" fillId="0" borderId="11" xfId="1" applyFont="1" applyFill="1" applyBorder="1" applyAlignment="1" applyProtection="1"/>
    <xf numFmtId="3" fontId="5" fillId="2" borderId="0" xfId="0" applyNumberFormat="1" applyFont="1" applyFill="1" applyBorder="1" applyAlignment="1">
      <alignment wrapText="1"/>
    </xf>
    <xf numFmtId="3" fontId="5" fillId="2" borderId="54" xfId="0" applyNumberFormat="1" applyFont="1" applyFill="1" applyBorder="1" applyAlignment="1">
      <alignment horizontal="center" vertical="center"/>
    </xf>
    <xf numFmtId="3" fontId="5" fillId="2" borderId="55" xfId="0" applyNumberFormat="1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wrapText="1"/>
    </xf>
    <xf numFmtId="3" fontId="8" fillId="0" borderId="37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3" fontId="9" fillId="0" borderId="14" xfId="0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wrapText="1"/>
    </xf>
    <xf numFmtId="3" fontId="5" fillId="2" borderId="56" xfId="0" applyNumberFormat="1" applyFont="1" applyFill="1" applyBorder="1" applyAlignment="1">
      <alignment wrapText="1"/>
    </xf>
    <xf numFmtId="3" fontId="7" fillId="2" borderId="14" xfId="0" applyNumberFormat="1" applyFont="1" applyFill="1" applyBorder="1" applyAlignment="1">
      <alignment vertical="center"/>
    </xf>
    <xf numFmtId="3" fontId="9" fillId="0" borderId="15" xfId="0" applyNumberFormat="1" applyFont="1" applyBorder="1"/>
    <xf numFmtId="3" fontId="8" fillId="2" borderId="23" xfId="0" applyNumberFormat="1" applyFont="1" applyFill="1" applyBorder="1" applyAlignment="1">
      <alignment horizontal="right" vertical="center"/>
    </xf>
    <xf numFmtId="0" fontId="6" fillId="0" borderId="10" xfId="0" applyFont="1" applyBorder="1"/>
    <xf numFmtId="3" fontId="9" fillId="0" borderId="7" xfId="0" applyNumberFormat="1" applyFont="1" applyBorder="1" applyAlignment="1">
      <alignment wrapText="1"/>
    </xf>
    <xf numFmtId="0" fontId="8" fillId="0" borderId="17" xfId="0" applyFont="1" applyFill="1" applyBorder="1" applyAlignment="1">
      <alignment horizontal="left" wrapText="1"/>
    </xf>
    <xf numFmtId="3" fontId="9" fillId="0" borderId="36" xfId="0" applyNumberFormat="1" applyFont="1" applyBorder="1" applyAlignment="1">
      <alignment wrapText="1"/>
    </xf>
    <xf numFmtId="9" fontId="0" fillId="0" borderId="57" xfId="1" applyFont="1" applyFill="1" applyBorder="1" applyAlignment="1" applyProtection="1"/>
    <xf numFmtId="3" fontId="9" fillId="0" borderId="15" xfId="0" applyNumberFormat="1" applyFont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3" fontId="5" fillId="2" borderId="25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0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right" vertical="center"/>
    </xf>
    <xf numFmtId="0" fontId="4" fillId="2" borderId="58" xfId="0" applyFont="1" applyFill="1" applyBorder="1" applyAlignment="1">
      <alignment horizontal="center" wrapText="1"/>
    </xf>
    <xf numFmtId="3" fontId="5" fillId="2" borderId="59" xfId="0" applyNumberFormat="1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wrapText="1"/>
    </xf>
    <xf numFmtId="3" fontId="5" fillId="2" borderId="61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right" vertical="center"/>
    </xf>
    <xf numFmtId="0" fontId="6" fillId="0" borderId="21" xfId="0" applyFont="1" applyBorder="1"/>
    <xf numFmtId="3" fontId="5" fillId="2" borderId="43" xfId="0" applyNumberFormat="1" applyFont="1" applyFill="1" applyBorder="1" applyAlignment="1">
      <alignment horizontal="right" vertical="center"/>
    </xf>
    <xf numFmtId="0" fontId="6" fillId="0" borderId="5" xfId="0" applyFont="1" applyBorder="1"/>
    <xf numFmtId="0" fontId="5" fillId="2" borderId="0" xfId="0" applyFont="1" applyFill="1" applyBorder="1" applyAlignment="1">
      <alignment wrapText="1"/>
    </xf>
    <xf numFmtId="3" fontId="5" fillId="2" borderId="0" xfId="0" applyNumberFormat="1" applyFont="1" applyFill="1" applyBorder="1" applyAlignment="1">
      <alignment horizontal="right" vertical="center"/>
    </xf>
    <xf numFmtId="3" fontId="7" fillId="2" borderId="38" xfId="0" applyNumberFormat="1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left" wrapText="1"/>
    </xf>
    <xf numFmtId="3" fontId="8" fillId="2" borderId="19" xfId="0" applyNumberFormat="1" applyFont="1" applyFill="1" applyBorder="1" applyAlignment="1">
      <alignment vertical="center"/>
    </xf>
    <xf numFmtId="0" fontId="5" fillId="2" borderId="43" xfId="0" applyFont="1" applyFill="1" applyBorder="1" applyAlignment="1">
      <alignment wrapText="1"/>
    </xf>
    <xf numFmtId="3" fontId="5" fillId="2" borderId="30" xfId="0" applyNumberFormat="1" applyFont="1" applyFill="1" applyBorder="1" applyAlignment="1">
      <alignment vertical="center"/>
    </xf>
    <xf numFmtId="3" fontId="10" fillId="0" borderId="62" xfId="0" applyNumberFormat="1" applyFont="1" applyBorder="1"/>
    <xf numFmtId="9" fontId="6" fillId="0" borderId="63" xfId="1" applyFont="1" applyFill="1" applyBorder="1" applyAlignment="1" applyProtection="1"/>
    <xf numFmtId="0" fontId="7" fillId="2" borderId="40" xfId="0" applyFont="1" applyFill="1" applyBorder="1" applyAlignment="1">
      <alignment wrapText="1"/>
    </xf>
    <xf numFmtId="0" fontId="11" fillId="2" borderId="64" xfId="0" applyFont="1" applyFill="1" applyBorder="1" applyAlignment="1">
      <alignment wrapText="1"/>
    </xf>
    <xf numFmtId="3" fontId="5" fillId="2" borderId="31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horizontal="right" vertical="center"/>
    </xf>
    <xf numFmtId="0" fontId="8" fillId="2" borderId="35" xfId="0" applyFont="1" applyFill="1" applyBorder="1" applyAlignment="1">
      <alignment horizontal="left" wrapText="1"/>
    </xf>
    <xf numFmtId="3" fontId="5" fillId="2" borderId="37" xfId="0" applyNumberFormat="1" applyFont="1" applyFill="1" applyBorder="1" applyAlignment="1">
      <alignment vertical="center"/>
    </xf>
    <xf numFmtId="3" fontId="10" fillId="0" borderId="0" xfId="0" applyNumberFormat="1" applyFont="1" applyBorder="1"/>
    <xf numFmtId="0" fontId="8" fillId="2" borderId="40" xfId="0" applyFont="1" applyFill="1" applyBorder="1" applyAlignment="1">
      <alignment wrapText="1"/>
    </xf>
    <xf numFmtId="0" fontId="5" fillId="2" borderId="13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vertical="center"/>
    </xf>
    <xf numFmtId="0" fontId="11" fillId="2" borderId="40" xfId="0" applyFont="1" applyFill="1" applyBorder="1" applyAlignment="1">
      <alignment wrapText="1"/>
    </xf>
    <xf numFmtId="0" fontId="4" fillId="2" borderId="35" xfId="0" applyFont="1" applyFill="1" applyBorder="1" applyAlignment="1">
      <alignment horizontal="center" wrapText="1"/>
    </xf>
    <xf numFmtId="3" fontId="4" fillId="2" borderId="14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wrapText="1"/>
    </xf>
    <xf numFmtId="3" fontId="7" fillId="2" borderId="4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wrapText="1"/>
    </xf>
    <xf numFmtId="3" fontId="5" fillId="2" borderId="3" xfId="0" applyNumberFormat="1" applyFont="1" applyFill="1" applyBorder="1" applyAlignment="1">
      <alignment horizontal="center" vertical="center"/>
    </xf>
    <xf numFmtId="0" fontId="0" fillId="0" borderId="33" xfId="0" applyFont="1" applyBorder="1"/>
    <xf numFmtId="0" fontId="5" fillId="2" borderId="53" xfId="0" applyFont="1" applyFill="1" applyBorder="1" applyAlignment="1">
      <alignment horizontal="center" wrapText="1"/>
    </xf>
    <xf numFmtId="3" fontId="8" fillId="2" borderId="53" xfId="0" applyNumberFormat="1" applyFont="1" applyFill="1" applyBorder="1" applyAlignment="1">
      <alignment vertical="center"/>
    </xf>
    <xf numFmtId="0" fontId="0" fillId="0" borderId="53" xfId="0" applyBorder="1"/>
    <xf numFmtId="0" fontId="0" fillId="0" borderId="34" xfId="0" applyBorder="1"/>
    <xf numFmtId="0" fontId="8" fillId="2" borderId="15" xfId="0" applyFont="1" applyFill="1" applyBorder="1" applyAlignment="1">
      <alignment horizontal="left" wrapText="1"/>
    </xf>
    <xf numFmtId="3" fontId="8" fillId="2" borderId="15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9" fontId="0" fillId="0" borderId="34" xfId="1" applyFont="1" applyFill="1" applyBorder="1" applyAlignment="1" applyProtection="1"/>
    <xf numFmtId="3" fontId="5" fillId="2" borderId="64" xfId="0" applyNumberFormat="1" applyFont="1" applyFill="1" applyBorder="1" applyAlignment="1">
      <alignment vertical="center"/>
    </xf>
    <xf numFmtId="0" fontId="0" fillId="0" borderId="65" xfId="0" applyFont="1" applyBorder="1"/>
    <xf numFmtId="0" fontId="0" fillId="0" borderId="46" xfId="0" applyFont="1" applyBorder="1"/>
    <xf numFmtId="3" fontId="7" fillId="2" borderId="37" xfId="0" applyNumberFormat="1" applyFont="1" applyFill="1" applyBorder="1" applyAlignment="1">
      <alignment vertical="center"/>
    </xf>
    <xf numFmtId="9" fontId="0" fillId="0" borderId="10" xfId="1" applyFont="1" applyFill="1" applyBorder="1" applyAlignment="1" applyProtection="1"/>
    <xf numFmtId="0" fontId="5" fillId="2" borderId="62" xfId="0" applyFont="1" applyFill="1" applyBorder="1" applyAlignment="1">
      <alignment horizontal="left" wrapText="1"/>
    </xf>
    <xf numFmtId="0" fontId="8" fillId="2" borderId="36" xfId="0" applyFont="1" applyFill="1" applyBorder="1" applyAlignment="1">
      <alignment horizontal="left" wrapText="1"/>
    </xf>
    <xf numFmtId="0" fontId="6" fillId="0" borderId="65" xfId="0" applyFont="1" applyBorder="1"/>
    <xf numFmtId="0" fontId="5" fillId="2" borderId="66" xfId="0" applyFont="1" applyFill="1" applyBorder="1" applyAlignment="1">
      <alignment horizontal="left" wrapText="1"/>
    </xf>
    <xf numFmtId="3" fontId="5" fillId="2" borderId="67" xfId="0" applyNumberFormat="1" applyFont="1" applyFill="1" applyBorder="1" applyAlignment="1">
      <alignment vertical="center"/>
    </xf>
    <xf numFmtId="9" fontId="6" fillId="0" borderId="68" xfId="1" applyFont="1" applyFill="1" applyBorder="1" applyAlignment="1" applyProtection="1"/>
    <xf numFmtId="3" fontId="0" fillId="0" borderId="7" xfId="0" applyNumberFormat="1" applyBorder="1"/>
    <xf numFmtId="3" fontId="0" fillId="0" borderId="10" xfId="0" applyNumberFormat="1" applyFont="1" applyBorder="1"/>
    <xf numFmtId="9" fontId="6" fillId="0" borderId="34" xfId="1" applyFont="1" applyFill="1" applyBorder="1" applyAlignment="1" applyProtection="1"/>
    <xf numFmtId="0" fontId="5" fillId="2" borderId="5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wrapText="1"/>
    </xf>
    <xf numFmtId="3" fontId="5" fillId="2" borderId="62" xfId="0" applyNumberFormat="1" applyFont="1" applyFill="1" applyBorder="1" applyAlignment="1">
      <alignment wrapText="1"/>
    </xf>
    <xf numFmtId="0" fontId="5" fillId="2" borderId="3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wrapText="1"/>
    </xf>
    <xf numFmtId="0" fontId="0" fillId="0" borderId="47" xfId="0" applyFont="1" applyBorder="1"/>
    <xf numFmtId="0" fontId="8" fillId="2" borderId="18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5" fillId="2" borderId="45" xfId="0" applyFont="1" applyFill="1" applyBorder="1" applyAlignment="1">
      <alignment wrapText="1"/>
    </xf>
    <xf numFmtId="0" fontId="5" fillId="2" borderId="25" xfId="0" applyFont="1" applyFill="1" applyBorder="1" applyAlignment="1">
      <alignment wrapText="1"/>
    </xf>
    <xf numFmtId="3" fontId="10" fillId="0" borderId="44" xfId="0" applyNumberFormat="1" applyFont="1" applyBorder="1"/>
    <xf numFmtId="0" fontId="11" fillId="2" borderId="27" xfId="0" applyFont="1" applyFill="1" applyBorder="1" applyAlignment="1">
      <alignment wrapText="1"/>
    </xf>
    <xf numFmtId="0" fontId="5" fillId="2" borderId="41" xfId="0" applyFont="1" applyFill="1" applyBorder="1" applyAlignment="1">
      <alignment horizontal="center" vertical="center"/>
    </xf>
    <xf numFmtId="165" fontId="6" fillId="0" borderId="20" xfId="0" applyNumberFormat="1" applyFont="1" applyBorder="1"/>
    <xf numFmtId="0" fontId="6" fillId="0" borderId="27" xfId="0" applyFont="1" applyBorder="1"/>
    <xf numFmtId="3" fontId="5" fillId="2" borderId="27" xfId="0" applyNumberFormat="1" applyFont="1" applyFill="1" applyBorder="1" applyAlignment="1">
      <alignment vertical="center"/>
    </xf>
    <xf numFmtId="9" fontId="6" fillId="0" borderId="27" xfId="1" applyFont="1" applyFill="1" applyBorder="1" applyAlignment="1" applyProtection="1"/>
    <xf numFmtId="0" fontId="4" fillId="2" borderId="40" xfId="0" applyFont="1" applyFill="1" applyBorder="1" applyAlignment="1">
      <alignment horizontal="center" wrapText="1"/>
    </xf>
    <xf numFmtId="3" fontId="5" fillId="2" borderId="23" xfId="0" applyNumberFormat="1" applyFont="1" applyFill="1" applyBorder="1" applyAlignment="1">
      <alignment horizontal="right" vertical="center"/>
    </xf>
    <xf numFmtId="3" fontId="5" fillId="2" borderId="4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left" wrapText="1"/>
    </xf>
    <xf numFmtId="3" fontId="6" fillId="0" borderId="15" xfId="0" applyNumberFormat="1" applyFont="1" applyBorder="1"/>
    <xf numFmtId="3" fontId="8" fillId="2" borderId="1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wrapText="1"/>
    </xf>
    <xf numFmtId="3" fontId="8" fillId="2" borderId="7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wrapText="1"/>
    </xf>
    <xf numFmtId="0" fontId="8" fillId="2" borderId="43" xfId="0" applyFont="1" applyFill="1" applyBorder="1" applyAlignment="1">
      <alignment wrapText="1"/>
    </xf>
    <xf numFmtId="3" fontId="5" fillId="2" borderId="10" xfId="0" applyNumberFormat="1" applyFont="1" applyFill="1" applyBorder="1" applyAlignment="1">
      <alignment horizontal="right" vertical="center"/>
    </xf>
    <xf numFmtId="3" fontId="5" fillId="2" borderId="68" xfId="0" applyNumberFormat="1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wrapText="1"/>
    </xf>
    <xf numFmtId="0" fontId="5" fillId="2" borderId="6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wrapText="1"/>
    </xf>
    <xf numFmtId="3" fontId="8" fillId="2" borderId="10" xfId="0" applyNumberFormat="1" applyFont="1" applyFill="1" applyBorder="1" applyAlignment="1"/>
    <xf numFmtId="0" fontId="11" fillId="2" borderId="62" xfId="0" applyFont="1" applyFill="1" applyBorder="1" applyAlignment="1">
      <alignment wrapText="1"/>
    </xf>
    <xf numFmtId="3" fontId="5" fillId="2" borderId="31" xfId="0" applyNumberFormat="1" applyFont="1" applyFill="1" applyBorder="1" applyAlignment="1">
      <alignment horizontal="right"/>
    </xf>
    <xf numFmtId="0" fontId="6" fillId="0" borderId="62" xfId="0" applyFont="1" applyBorder="1"/>
    <xf numFmtId="3" fontId="5" fillId="2" borderId="14" xfId="0" applyNumberFormat="1" applyFont="1" applyFill="1" applyBorder="1" applyAlignment="1">
      <alignment horizontal="center"/>
    </xf>
    <xf numFmtId="0" fontId="0" fillId="0" borderId="57" xfId="0" applyBorder="1"/>
    <xf numFmtId="0" fontId="8" fillId="2" borderId="52" xfId="0" applyFont="1" applyFill="1" applyBorder="1" applyAlignment="1">
      <alignment wrapText="1"/>
    </xf>
    <xf numFmtId="0" fontId="4" fillId="2" borderId="54" xfId="0" applyFont="1" applyFill="1" applyBorder="1" applyAlignment="1">
      <alignment horizontal="center" wrapText="1"/>
    </xf>
    <xf numFmtId="0" fontId="4" fillId="2" borderId="55" xfId="0" applyFont="1" applyFill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center" vertical="center"/>
    </xf>
    <xf numFmtId="0" fontId="0" fillId="0" borderId="36" xfId="0" applyBorder="1"/>
    <xf numFmtId="3" fontId="5" fillId="2" borderId="64" xfId="0" applyNumberFormat="1" applyFont="1" applyFill="1" applyBorder="1" applyAlignment="1">
      <alignment horizontal="right" vertical="center"/>
    </xf>
    <xf numFmtId="0" fontId="0" fillId="2" borderId="40" xfId="0" applyFill="1" applyBorder="1"/>
    <xf numFmtId="0" fontId="5" fillId="2" borderId="15" xfId="0" applyFont="1" applyFill="1" applyBorder="1" applyAlignment="1">
      <alignment horizontal="center" wrapText="1"/>
    </xf>
    <xf numFmtId="0" fontId="9" fillId="2" borderId="36" xfId="0" applyFont="1" applyFill="1" applyBorder="1" applyAlignment="1">
      <alignment wrapText="1"/>
    </xf>
    <xf numFmtId="0" fontId="9" fillId="2" borderId="15" xfId="0" applyFont="1" applyFill="1" applyBorder="1" applyAlignment="1">
      <alignment wrapText="1"/>
    </xf>
    <xf numFmtId="3" fontId="7" fillId="2" borderId="25" xfId="0" applyNumberFormat="1" applyFont="1" applyFill="1" applyBorder="1" applyAlignment="1">
      <alignment horizontal="right" vertical="center"/>
    </xf>
    <xf numFmtId="3" fontId="12" fillId="0" borderId="45" xfId="0" applyNumberFormat="1" applyFont="1" applyBorder="1"/>
    <xf numFmtId="0" fontId="5" fillId="2" borderId="55" xfId="0" applyFont="1" applyFill="1" applyBorder="1" applyAlignment="1">
      <alignment horizontal="center" wrapText="1"/>
    </xf>
    <xf numFmtId="3" fontId="5" fillId="2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5" fontId="0" fillId="0" borderId="9" xfId="0" applyNumberFormat="1" applyFont="1" applyBorder="1"/>
    <xf numFmtId="3" fontId="9" fillId="2" borderId="18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wrapText="1"/>
    </xf>
    <xf numFmtId="0" fontId="5" fillId="2" borderId="46" xfId="0" applyFont="1" applyFill="1" applyBorder="1" applyAlignment="1">
      <alignment horizontal="center" wrapText="1"/>
    </xf>
    <xf numFmtId="3" fontId="8" fillId="2" borderId="64" xfId="0" applyNumberFormat="1" applyFont="1" applyFill="1" applyBorder="1" applyAlignment="1">
      <alignment vertical="center"/>
    </xf>
    <xf numFmtId="0" fontId="0" fillId="0" borderId="69" xfId="0" applyFont="1" applyBorder="1"/>
    <xf numFmtId="0" fontId="5" fillId="2" borderId="12" xfId="0" applyFont="1" applyFill="1" applyBorder="1" applyAlignment="1">
      <alignment horizontal="center" wrapText="1"/>
    </xf>
    <xf numFmtId="0" fontId="13" fillId="0" borderId="10" xfId="0" applyFont="1" applyBorder="1"/>
    <xf numFmtId="0" fontId="8" fillId="2" borderId="12" xfId="0" applyFont="1" applyFill="1" applyBorder="1" applyAlignment="1">
      <alignment horizontal="left" wrapText="1"/>
    </xf>
    <xf numFmtId="0" fontId="6" fillId="0" borderId="70" xfId="0" applyFont="1" applyBorder="1"/>
    <xf numFmtId="0" fontId="5" fillId="2" borderId="47" xfId="0" applyFont="1" applyFill="1" applyBorder="1" applyAlignment="1">
      <alignment wrapText="1"/>
    </xf>
    <xf numFmtId="0" fontId="6" fillId="0" borderId="71" xfId="0" applyFont="1" applyBorder="1"/>
    <xf numFmtId="0" fontId="5" fillId="2" borderId="20" xfId="0" applyFont="1" applyFill="1" applyBorder="1" applyAlignment="1">
      <alignment horizontal="left" wrapText="1"/>
    </xf>
    <xf numFmtId="0" fontId="6" fillId="0" borderId="38" xfId="0" applyFont="1" applyBorder="1"/>
    <xf numFmtId="0" fontId="11" fillId="2" borderId="38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3" fontId="5" fillId="2" borderId="7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wrapText="1"/>
    </xf>
    <xf numFmtId="165" fontId="0" fillId="0" borderId="21" xfId="0" applyNumberFormat="1" applyFont="1" applyBorder="1"/>
    <xf numFmtId="0" fontId="6" fillId="0" borderId="15" xfId="0" applyFont="1" applyBorder="1"/>
    <xf numFmtId="0" fontId="8" fillId="2" borderId="17" xfId="0" applyFont="1" applyFill="1" applyBorder="1"/>
    <xf numFmtId="3" fontId="9" fillId="0" borderId="36" xfId="0" applyNumberFormat="1" applyFont="1" applyBorder="1"/>
    <xf numFmtId="0" fontId="0" fillId="0" borderId="5" xfId="0" applyBorder="1" applyAlignment="1">
      <alignment vertical="center"/>
    </xf>
    <xf numFmtId="0" fontId="8" fillId="2" borderId="22" xfId="0" applyFont="1" applyFill="1" applyBorder="1"/>
    <xf numFmtId="3" fontId="5" fillId="0" borderId="23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0" fillId="2" borderId="0" xfId="0" applyFill="1"/>
    <xf numFmtId="0" fontId="0" fillId="0" borderId="0" xfId="0" applyFill="1"/>
    <xf numFmtId="3" fontId="8" fillId="0" borderId="0" xfId="0" applyNumberFormat="1" applyFont="1" applyFill="1" applyBorder="1" applyAlignment="1">
      <alignment vertical="center"/>
    </xf>
    <xf numFmtId="3" fontId="0" fillId="0" borderId="0" xfId="0" applyNumberFormat="1"/>
    <xf numFmtId="3" fontId="2" fillId="0" borderId="0" xfId="0" applyNumberFormat="1" applyFont="1"/>
    <xf numFmtId="0" fontId="14" fillId="2" borderId="65" xfId="0" applyFont="1" applyFill="1" applyBorder="1" applyAlignment="1">
      <alignment horizontal="center" wrapText="1"/>
    </xf>
    <xf numFmtId="0" fontId="15" fillId="2" borderId="46" xfId="0" applyFont="1" applyFill="1" applyBorder="1" applyAlignment="1">
      <alignment horizontal="center" wrapText="1"/>
    </xf>
    <xf numFmtId="0" fontId="0" fillId="0" borderId="74" xfId="0" applyFont="1" applyBorder="1" applyAlignment="1">
      <alignment horizontal="center"/>
    </xf>
    <xf numFmtId="0" fontId="8" fillId="2" borderId="21" xfId="0" applyFont="1" applyFill="1" applyBorder="1" applyAlignment="1">
      <alignment wrapText="1"/>
    </xf>
    <xf numFmtId="3" fontId="5" fillId="0" borderId="37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wrapText="1"/>
    </xf>
    <xf numFmtId="0" fontId="6" fillId="0" borderId="47" xfId="0" applyFont="1" applyBorder="1"/>
    <xf numFmtId="0" fontId="5" fillId="2" borderId="9" xfId="0" applyFont="1" applyFill="1" applyBorder="1" applyAlignment="1">
      <alignment wrapText="1"/>
    </xf>
    <xf numFmtId="3" fontId="5" fillId="2" borderId="10" xfId="0" applyNumberFormat="1" applyFont="1" applyFill="1" applyBorder="1" applyAlignment="1">
      <alignment wrapText="1"/>
    </xf>
    <xf numFmtId="0" fontId="10" fillId="2" borderId="9" xfId="0" applyFont="1" applyFill="1" applyBorder="1"/>
    <xf numFmtId="3" fontId="10" fillId="2" borderId="10" xfId="0" applyNumberFormat="1" applyFont="1" applyFill="1" applyBorder="1"/>
    <xf numFmtId="3" fontId="10" fillId="0" borderId="10" xfId="0" applyNumberFormat="1" applyFont="1" applyFill="1" applyBorder="1"/>
    <xf numFmtId="3" fontId="5" fillId="0" borderId="10" xfId="0" applyNumberFormat="1" applyFont="1" applyFill="1" applyBorder="1" applyAlignment="1">
      <alignment wrapText="1"/>
    </xf>
    <xf numFmtId="0" fontId="10" fillId="0" borderId="9" xfId="0" applyFont="1" applyFill="1" applyBorder="1"/>
    <xf numFmtId="0" fontId="10" fillId="0" borderId="21" xfId="0" applyFont="1" applyFill="1" applyBorder="1"/>
    <xf numFmtId="3" fontId="10" fillId="2" borderId="0" xfId="0" applyNumberFormat="1" applyFont="1" applyFill="1" applyBorder="1"/>
    <xf numFmtId="3" fontId="10" fillId="0" borderId="0" xfId="0" applyNumberFormat="1" applyFont="1" applyFill="1" applyBorder="1"/>
    <xf numFmtId="0" fontId="16" fillId="2" borderId="46" xfId="0" applyFont="1" applyFill="1" applyBorder="1"/>
    <xf numFmtId="3" fontId="17" fillId="2" borderId="31" xfId="0" applyNumberFormat="1" applyFont="1" applyFill="1" applyBorder="1"/>
    <xf numFmtId="0" fontId="16" fillId="2" borderId="0" xfId="0" applyFont="1" applyFill="1" applyBorder="1"/>
    <xf numFmtId="3" fontId="18" fillId="0" borderId="0" xfId="0" applyNumberFormat="1" applyFont="1" applyFill="1" applyBorder="1"/>
    <xf numFmtId="0" fontId="19" fillId="2" borderId="58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/>
    </xf>
    <xf numFmtId="0" fontId="20" fillId="2" borderId="60" xfId="0" applyFont="1" applyFill="1" applyBorder="1"/>
    <xf numFmtId="0" fontId="10" fillId="0" borderId="53" xfId="0" applyFont="1" applyFill="1" applyBorder="1" applyAlignment="1">
      <alignment horizontal="center"/>
    </xf>
    <xf numFmtId="0" fontId="0" fillId="2" borderId="52" xfId="0" applyFill="1" applyBorder="1"/>
    <xf numFmtId="0" fontId="10" fillId="0" borderId="37" xfId="0" applyFont="1" applyFill="1" applyBorder="1" applyAlignment="1">
      <alignment horizontal="center"/>
    </xf>
    <xf numFmtId="0" fontId="0" fillId="2" borderId="10" xfId="0" applyFill="1" applyBorder="1"/>
    <xf numFmtId="0" fontId="10" fillId="0" borderId="10" xfId="0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right" wrapText="1"/>
    </xf>
    <xf numFmtId="0" fontId="21" fillId="2" borderId="62" xfId="0" applyFont="1" applyFill="1" applyBorder="1" applyAlignment="1">
      <alignment wrapText="1"/>
    </xf>
    <xf numFmtId="3" fontId="22" fillId="2" borderId="3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9" xfId="0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9" fontId="0" fillId="0" borderId="11" xfId="1" applyFont="1" applyFill="1" applyBorder="1" applyAlignment="1" applyProtection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5" fillId="0" borderId="45" xfId="0" applyNumberFormat="1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9"/>
  <sheetViews>
    <sheetView tabSelected="1" topLeftCell="A500" workbookViewId="0">
      <selection activeCell="J517" sqref="J517"/>
    </sheetView>
  </sheetViews>
  <sheetFormatPr defaultRowHeight="13.2" x14ac:dyDescent="0.25"/>
  <cols>
    <col min="1" max="1" width="7.33203125" style="1" customWidth="1"/>
    <col min="2" max="2" width="45.88671875" customWidth="1"/>
    <col min="3" max="3" width="17.33203125" customWidth="1"/>
    <col min="4" max="4" width="16.5546875" customWidth="1"/>
    <col min="5" max="5" width="13.5546875" customWidth="1"/>
    <col min="7" max="7" width="9.33203125" customWidth="1"/>
  </cols>
  <sheetData>
    <row r="1" spans="1:6" ht="20.25" customHeight="1" x14ac:dyDescent="0.3">
      <c r="A1" s="376" t="s">
        <v>0</v>
      </c>
      <c r="B1" s="376"/>
      <c r="C1" s="376"/>
      <c r="D1" s="376"/>
      <c r="E1" s="376"/>
    </row>
    <row r="2" spans="1:6" ht="24" customHeight="1" x14ac:dyDescent="0.3">
      <c r="A2" s="376" t="s">
        <v>1</v>
      </c>
      <c r="B2" s="376"/>
      <c r="C2" s="376"/>
      <c r="D2" s="376"/>
      <c r="E2" s="376"/>
    </row>
    <row r="3" spans="1:6" ht="17.399999999999999" x14ac:dyDescent="0.3">
      <c r="A3" s="376" t="s">
        <v>2</v>
      </c>
      <c r="B3" s="376"/>
      <c r="C3" s="376"/>
      <c r="D3" s="376"/>
      <c r="E3" s="376"/>
      <c r="F3" t="s">
        <v>3</v>
      </c>
    </row>
    <row r="4" spans="1:6" ht="17.399999999999999" x14ac:dyDescent="0.3">
      <c r="A4" s="2"/>
      <c r="B4" s="2"/>
    </row>
    <row r="5" spans="1:6" x14ac:dyDescent="0.25">
      <c r="F5" s="3"/>
    </row>
    <row r="6" spans="1:6" x14ac:dyDescent="0.25">
      <c r="A6" s="1" t="s">
        <v>4</v>
      </c>
      <c r="B6" s="4" t="s">
        <v>5</v>
      </c>
    </row>
    <row r="7" spans="1:6" x14ac:dyDescent="0.25">
      <c r="B7" s="4"/>
    </row>
    <row r="8" spans="1:6" x14ac:dyDescent="0.25">
      <c r="B8" s="4"/>
    </row>
    <row r="9" spans="1:6" ht="39.6" x14ac:dyDescent="0.25">
      <c r="A9" s="5"/>
      <c r="B9" s="6" t="s">
        <v>6</v>
      </c>
      <c r="C9" s="7" t="s">
        <v>7</v>
      </c>
      <c r="D9" s="7" t="s">
        <v>8</v>
      </c>
      <c r="E9" s="8"/>
    </row>
    <row r="10" spans="1:6" x14ac:dyDescent="0.25">
      <c r="A10" s="9"/>
      <c r="B10" s="10"/>
      <c r="C10" s="11" t="s">
        <v>9</v>
      </c>
      <c r="D10" s="11" t="s">
        <v>10</v>
      </c>
      <c r="E10" s="12" t="s">
        <v>11</v>
      </c>
    </row>
    <row r="11" spans="1:6" x14ac:dyDescent="0.25">
      <c r="A11" s="13"/>
      <c r="B11" s="14" t="s">
        <v>12</v>
      </c>
      <c r="C11" s="15"/>
      <c r="D11" s="15"/>
      <c r="E11" s="16"/>
    </row>
    <row r="12" spans="1:6" x14ac:dyDescent="0.25">
      <c r="A12" s="17" t="s">
        <v>13</v>
      </c>
      <c r="B12" s="18" t="s">
        <v>14</v>
      </c>
      <c r="C12" s="15"/>
      <c r="D12" s="19">
        <v>521482</v>
      </c>
      <c r="E12" s="20">
        <v>0</v>
      </c>
    </row>
    <row r="13" spans="1:6" x14ac:dyDescent="0.25">
      <c r="A13" s="17" t="s">
        <v>15</v>
      </c>
      <c r="B13" s="18" t="s">
        <v>16</v>
      </c>
      <c r="C13" s="15"/>
      <c r="D13" s="19">
        <v>139244</v>
      </c>
      <c r="E13" s="20"/>
    </row>
    <row r="14" spans="1:6" x14ac:dyDescent="0.25">
      <c r="A14" s="17" t="s">
        <v>17</v>
      </c>
      <c r="B14" s="18" t="s">
        <v>18</v>
      </c>
      <c r="C14" s="19">
        <v>64000</v>
      </c>
      <c r="D14" s="19">
        <v>173653</v>
      </c>
      <c r="E14" s="20">
        <f>D14/C14</f>
        <v>2.7133281249999999</v>
      </c>
    </row>
    <row r="15" spans="1:6" x14ac:dyDescent="0.25">
      <c r="A15" s="17" t="s">
        <v>19</v>
      </c>
      <c r="B15" s="21" t="s">
        <v>20</v>
      </c>
      <c r="C15" s="22">
        <v>120000</v>
      </c>
      <c r="D15" s="19">
        <v>140000</v>
      </c>
      <c r="E15" s="20">
        <f>D15/C15</f>
        <v>1.1666666666666667</v>
      </c>
    </row>
    <row r="16" spans="1:6" ht="13.8" x14ac:dyDescent="0.25">
      <c r="A16" s="13"/>
      <c r="B16" s="14" t="s">
        <v>21</v>
      </c>
      <c r="C16" s="23"/>
      <c r="D16" s="24"/>
      <c r="E16" s="25"/>
    </row>
    <row r="17" spans="1:5" ht="39.6" x14ac:dyDescent="0.25">
      <c r="A17" s="26" t="s">
        <v>22</v>
      </c>
      <c r="B17" s="27" t="s">
        <v>23</v>
      </c>
      <c r="C17" s="28">
        <v>5677653</v>
      </c>
      <c r="D17" s="29">
        <v>5677653</v>
      </c>
      <c r="E17" s="30">
        <f>D17/C17</f>
        <v>1</v>
      </c>
    </row>
    <row r="18" spans="1:5" ht="26.4" x14ac:dyDescent="0.25">
      <c r="A18" s="13" t="s">
        <v>24</v>
      </c>
      <c r="B18" s="31" t="s">
        <v>25</v>
      </c>
      <c r="C18" s="28">
        <v>2639471</v>
      </c>
      <c r="D18" s="32">
        <v>451503</v>
      </c>
      <c r="E18" s="33">
        <f>D18/C18</f>
        <v>0.17105814005912548</v>
      </c>
    </row>
    <row r="19" spans="1:5" x14ac:dyDescent="0.25">
      <c r="A19" s="13" t="s">
        <v>26</v>
      </c>
      <c r="B19" s="34" t="s">
        <v>27</v>
      </c>
      <c r="C19" s="35">
        <v>149009</v>
      </c>
      <c r="D19" s="36"/>
      <c r="E19" s="33">
        <f>D19/C19</f>
        <v>0</v>
      </c>
    </row>
    <row r="20" spans="1:5" x14ac:dyDescent="0.25">
      <c r="A20" s="13" t="s">
        <v>28</v>
      </c>
      <c r="B20" s="37" t="s">
        <v>29</v>
      </c>
      <c r="C20" s="35">
        <v>0</v>
      </c>
      <c r="D20" s="38">
        <v>30000</v>
      </c>
      <c r="E20" s="33"/>
    </row>
    <row r="21" spans="1:5" x14ac:dyDescent="0.25">
      <c r="A21" s="13" t="s">
        <v>30</v>
      </c>
      <c r="B21" s="37" t="s">
        <v>31</v>
      </c>
      <c r="C21" s="35">
        <v>40924</v>
      </c>
      <c r="D21" s="38">
        <v>79908</v>
      </c>
      <c r="E21" s="33">
        <f t="shared" ref="E21:E28" si="0">D21/C21</f>
        <v>1.9525950542468966</v>
      </c>
    </row>
    <row r="22" spans="1:5" x14ac:dyDescent="0.25">
      <c r="A22" s="17" t="s">
        <v>32</v>
      </c>
      <c r="B22" s="39" t="s">
        <v>33</v>
      </c>
      <c r="C22" s="40">
        <f>SUM(C17:C21)</f>
        <v>8507057</v>
      </c>
      <c r="D22" s="40">
        <f>SUM(D17:D21)</f>
        <v>6239064</v>
      </c>
      <c r="E22" s="33">
        <f t="shared" si="0"/>
        <v>0.73339863597951682</v>
      </c>
    </row>
    <row r="23" spans="1:5" x14ac:dyDescent="0.25">
      <c r="A23" s="17" t="s">
        <v>34</v>
      </c>
      <c r="B23" s="41" t="s">
        <v>35</v>
      </c>
      <c r="C23" s="40">
        <v>1362094</v>
      </c>
      <c r="D23" s="42">
        <v>1076179</v>
      </c>
      <c r="E23" s="43">
        <f t="shared" si="0"/>
        <v>0.79009157958261322</v>
      </c>
    </row>
    <row r="24" spans="1:5" x14ac:dyDescent="0.25">
      <c r="A24" s="13" t="s">
        <v>36</v>
      </c>
      <c r="B24" s="31" t="s">
        <v>37</v>
      </c>
      <c r="C24" s="35">
        <v>70000</v>
      </c>
      <c r="D24" s="36"/>
      <c r="E24" s="33">
        <f t="shared" si="0"/>
        <v>0</v>
      </c>
    </row>
    <row r="25" spans="1:5" x14ac:dyDescent="0.25">
      <c r="A25" s="13" t="s">
        <v>38</v>
      </c>
      <c r="B25" s="34" t="s">
        <v>39</v>
      </c>
      <c r="C25" s="44">
        <v>1500000</v>
      </c>
      <c r="D25" s="36">
        <v>1035652</v>
      </c>
      <c r="E25" s="33">
        <f t="shared" si="0"/>
        <v>0.69043466666666664</v>
      </c>
    </row>
    <row r="26" spans="1:5" x14ac:dyDescent="0.25">
      <c r="A26" s="45" t="s">
        <v>40</v>
      </c>
      <c r="B26" s="34" t="s">
        <v>41</v>
      </c>
      <c r="C26" s="35">
        <v>760000</v>
      </c>
      <c r="D26" s="36">
        <v>620975</v>
      </c>
      <c r="E26" s="33">
        <f t="shared" si="0"/>
        <v>0.81707236842105269</v>
      </c>
    </row>
    <row r="27" spans="1:5" x14ac:dyDescent="0.25">
      <c r="A27" s="13" t="s">
        <v>42</v>
      </c>
      <c r="B27" s="34" t="s">
        <v>43</v>
      </c>
      <c r="C27" s="35">
        <v>280000</v>
      </c>
      <c r="D27" s="36">
        <v>219562</v>
      </c>
      <c r="E27" s="33">
        <f t="shared" si="0"/>
        <v>0.78415000000000001</v>
      </c>
    </row>
    <row r="28" spans="1:5" x14ac:dyDescent="0.25">
      <c r="A28" s="13" t="s">
        <v>44</v>
      </c>
      <c r="B28" s="46" t="s">
        <v>45</v>
      </c>
      <c r="C28" s="35">
        <v>1550000</v>
      </c>
      <c r="D28" s="36">
        <v>276050</v>
      </c>
      <c r="E28" s="33">
        <f t="shared" si="0"/>
        <v>0.17809677419354839</v>
      </c>
    </row>
    <row r="29" spans="1:5" x14ac:dyDescent="0.25">
      <c r="A29" s="13" t="s">
        <v>46</v>
      </c>
      <c r="B29" s="46" t="s">
        <v>47</v>
      </c>
      <c r="C29" s="35">
        <v>50000</v>
      </c>
      <c r="D29" s="36">
        <v>54134</v>
      </c>
      <c r="E29" s="33">
        <v>0</v>
      </c>
    </row>
    <row r="30" spans="1:5" ht="25.5" customHeight="1" x14ac:dyDescent="0.25">
      <c r="A30" s="45" t="s">
        <v>48</v>
      </c>
      <c r="B30" s="34" t="s">
        <v>49</v>
      </c>
      <c r="C30" s="35">
        <v>400000</v>
      </c>
      <c r="D30" s="32">
        <v>325419</v>
      </c>
      <c r="E30" s="33">
        <f>D30/C30</f>
        <v>0.81354749999999998</v>
      </c>
    </row>
    <row r="31" spans="1:5" ht="25.5" customHeight="1" x14ac:dyDescent="0.25">
      <c r="A31" s="45" t="s">
        <v>50</v>
      </c>
      <c r="B31" s="34" t="s">
        <v>51</v>
      </c>
      <c r="C31" s="35">
        <v>0</v>
      </c>
      <c r="D31" s="32">
        <v>39133</v>
      </c>
      <c r="E31" s="33"/>
    </row>
    <row r="32" spans="1:5" ht="25.5" customHeight="1" x14ac:dyDescent="0.25">
      <c r="A32" s="45" t="s">
        <v>52</v>
      </c>
      <c r="B32" s="34" t="s">
        <v>53</v>
      </c>
      <c r="C32" s="35">
        <v>465000</v>
      </c>
      <c r="D32" s="32">
        <v>665156</v>
      </c>
      <c r="E32" s="33">
        <f>D32/C32</f>
        <v>1.4304430107526882</v>
      </c>
    </row>
    <row r="33" spans="1:5" ht="25.5" customHeight="1" x14ac:dyDescent="0.25">
      <c r="A33" s="45" t="s">
        <v>54</v>
      </c>
      <c r="B33" s="34" t="s">
        <v>55</v>
      </c>
      <c r="C33" s="44">
        <v>3752000</v>
      </c>
      <c r="D33" s="32">
        <v>1949218</v>
      </c>
      <c r="E33" s="33">
        <f>D33/C33</f>
        <v>0.5195143923240938</v>
      </c>
    </row>
    <row r="34" spans="1:5" x14ac:dyDescent="0.25">
      <c r="A34" s="13" t="s">
        <v>56</v>
      </c>
      <c r="B34" s="34" t="s">
        <v>57</v>
      </c>
      <c r="C34" s="35">
        <v>100000</v>
      </c>
      <c r="D34" s="36">
        <v>4710</v>
      </c>
      <c r="E34" s="33">
        <f>D34/C34</f>
        <v>4.7100000000000003E-2</v>
      </c>
    </row>
    <row r="35" spans="1:5" x14ac:dyDescent="0.25">
      <c r="A35" s="13" t="s">
        <v>58</v>
      </c>
      <c r="B35" s="34" t="s">
        <v>59</v>
      </c>
      <c r="C35" s="44">
        <v>1610550</v>
      </c>
      <c r="D35" s="36">
        <v>647531</v>
      </c>
      <c r="E35" s="33">
        <f>D35/C35</f>
        <v>0.40205581944056379</v>
      </c>
    </row>
    <row r="36" spans="1:5" x14ac:dyDescent="0.25">
      <c r="A36" s="13" t="s">
        <v>60</v>
      </c>
      <c r="B36" s="34" t="s">
        <v>61</v>
      </c>
      <c r="C36" s="44">
        <v>0</v>
      </c>
      <c r="D36" s="36"/>
      <c r="E36" s="33"/>
    </row>
    <row r="37" spans="1:5" x14ac:dyDescent="0.25">
      <c r="A37" s="13" t="s">
        <v>62</v>
      </c>
      <c r="B37" s="34" t="s">
        <v>63</v>
      </c>
      <c r="C37" s="44">
        <v>220000</v>
      </c>
      <c r="D37" s="36">
        <v>94678</v>
      </c>
      <c r="E37" s="33">
        <f>D37/C37</f>
        <v>0.43035454545454543</v>
      </c>
    </row>
    <row r="38" spans="1:5" ht="13.8" x14ac:dyDescent="0.3">
      <c r="A38" s="17" t="s">
        <v>64</v>
      </c>
      <c r="B38" s="47" t="s">
        <v>65</v>
      </c>
      <c r="C38" s="40">
        <f>SUM(C24:C37)</f>
        <v>10757550</v>
      </c>
      <c r="D38" s="40">
        <f>SUM(D24:D37)</f>
        <v>5932218</v>
      </c>
      <c r="E38" s="43">
        <f>D38/C38</f>
        <v>0.55144693726731453</v>
      </c>
    </row>
    <row r="39" spans="1:5" x14ac:dyDescent="0.25">
      <c r="A39" s="48" t="s">
        <v>66</v>
      </c>
      <c r="B39" s="34" t="s">
        <v>67</v>
      </c>
      <c r="C39" s="35">
        <v>0</v>
      </c>
      <c r="D39" s="49">
        <v>0</v>
      </c>
      <c r="E39" s="43"/>
    </row>
    <row r="40" spans="1:5" x14ac:dyDescent="0.25">
      <c r="A40" s="50"/>
      <c r="B40" s="51" t="s">
        <v>68</v>
      </c>
      <c r="C40" s="44">
        <v>22775</v>
      </c>
      <c r="D40" s="36"/>
      <c r="E40" s="33">
        <f t="shared" ref="E40:E46" si="1">D40/C40</f>
        <v>0</v>
      </c>
    </row>
    <row r="41" spans="1:5" x14ac:dyDescent="0.25">
      <c r="A41" s="52"/>
      <c r="B41" s="51" t="s">
        <v>69</v>
      </c>
      <c r="C41" s="44">
        <v>28200</v>
      </c>
      <c r="D41" s="36"/>
      <c r="E41" s="33">
        <f t="shared" si="1"/>
        <v>0</v>
      </c>
    </row>
    <row r="42" spans="1:5" x14ac:dyDescent="0.25">
      <c r="A42" s="52" t="s">
        <v>70</v>
      </c>
      <c r="B42" s="51" t="s">
        <v>71</v>
      </c>
      <c r="C42" s="44">
        <v>18800</v>
      </c>
      <c r="D42" s="36"/>
      <c r="E42" s="33">
        <f t="shared" si="1"/>
        <v>0</v>
      </c>
    </row>
    <row r="43" spans="1:5" x14ac:dyDescent="0.25">
      <c r="A43" s="52"/>
      <c r="B43" s="51" t="s">
        <v>72</v>
      </c>
      <c r="C43" s="44">
        <v>141000</v>
      </c>
      <c r="D43" s="36"/>
      <c r="E43" s="33">
        <f t="shared" si="1"/>
        <v>0</v>
      </c>
    </row>
    <row r="44" spans="1:5" x14ac:dyDescent="0.25">
      <c r="A44" s="52"/>
      <c r="B44" s="51" t="s">
        <v>73</v>
      </c>
      <c r="C44" s="44">
        <v>429000</v>
      </c>
      <c r="D44" s="36"/>
      <c r="E44" s="33">
        <f t="shared" si="1"/>
        <v>0</v>
      </c>
    </row>
    <row r="45" spans="1:5" x14ac:dyDescent="0.25">
      <c r="A45" s="26"/>
      <c r="B45" s="51" t="s">
        <v>74</v>
      </c>
      <c r="C45" s="44">
        <v>94000</v>
      </c>
      <c r="D45" s="36"/>
      <c r="E45" s="33">
        <f t="shared" si="1"/>
        <v>0</v>
      </c>
    </row>
    <row r="46" spans="1:5" x14ac:dyDescent="0.25">
      <c r="A46" s="52" t="s">
        <v>75</v>
      </c>
      <c r="B46" s="51" t="s">
        <v>20</v>
      </c>
      <c r="C46" s="44">
        <v>100000</v>
      </c>
      <c r="D46" s="36"/>
      <c r="E46" s="33">
        <f t="shared" si="1"/>
        <v>0</v>
      </c>
    </row>
    <row r="47" spans="1:5" x14ac:dyDescent="0.25">
      <c r="A47" s="377" t="s">
        <v>76</v>
      </c>
      <c r="B47" s="51" t="s">
        <v>77</v>
      </c>
      <c r="C47" s="44">
        <v>19000</v>
      </c>
      <c r="D47" s="378">
        <v>140000</v>
      </c>
      <c r="E47" s="379">
        <f>140000/59000</f>
        <v>2.3728813559322033</v>
      </c>
    </row>
    <row r="48" spans="1:5" x14ac:dyDescent="0.25">
      <c r="A48" s="377"/>
      <c r="B48" s="51" t="s">
        <v>78</v>
      </c>
      <c r="C48" s="44">
        <v>30000</v>
      </c>
      <c r="D48" s="378"/>
      <c r="E48" s="379"/>
    </row>
    <row r="49" spans="1:6" x14ac:dyDescent="0.25">
      <c r="A49" s="377"/>
      <c r="B49" s="51" t="s">
        <v>79</v>
      </c>
      <c r="C49" s="44">
        <v>10000</v>
      </c>
      <c r="D49" s="378"/>
      <c r="E49" s="379"/>
    </row>
    <row r="50" spans="1:6" x14ac:dyDescent="0.25">
      <c r="A50" s="52" t="s">
        <v>80</v>
      </c>
      <c r="B50" s="53" t="s">
        <v>81</v>
      </c>
      <c r="C50" s="54">
        <v>11570160</v>
      </c>
      <c r="D50" s="55"/>
      <c r="E50" s="56">
        <f>D50/C50</f>
        <v>0</v>
      </c>
      <c r="F50" s="1"/>
    </row>
    <row r="51" spans="1:6" x14ac:dyDescent="0.25">
      <c r="A51" s="17" t="s">
        <v>82</v>
      </c>
      <c r="B51" s="57" t="s">
        <v>83</v>
      </c>
      <c r="C51" s="58">
        <f>SUM(C39:C50)</f>
        <v>12462935</v>
      </c>
      <c r="D51" s="42">
        <f>SUM(D40:D50)</f>
        <v>140000</v>
      </c>
      <c r="E51" s="43">
        <f>D51/C51</f>
        <v>1.1233309007870137E-2</v>
      </c>
    </row>
    <row r="52" spans="1:6" x14ac:dyDescent="0.25">
      <c r="A52" s="13" t="s">
        <v>84</v>
      </c>
      <c r="B52" s="59" t="s">
        <v>85</v>
      </c>
      <c r="C52" s="60">
        <v>57000</v>
      </c>
      <c r="D52" s="36">
        <v>56887</v>
      </c>
      <c r="E52" s="33">
        <f>D52/C52</f>
        <v>0.99801754385964914</v>
      </c>
    </row>
    <row r="53" spans="1:6" x14ac:dyDescent="0.25">
      <c r="A53" s="13" t="s">
        <v>86</v>
      </c>
      <c r="B53" s="59" t="s">
        <v>87</v>
      </c>
      <c r="C53" s="60">
        <v>93000</v>
      </c>
      <c r="D53" s="36">
        <v>90755</v>
      </c>
      <c r="E53" s="33">
        <v>0</v>
      </c>
    </row>
    <row r="54" spans="1:6" x14ac:dyDescent="0.25">
      <c r="A54" s="13" t="s">
        <v>88</v>
      </c>
      <c r="B54" s="59" t="s">
        <v>89</v>
      </c>
      <c r="C54" s="44">
        <v>40500</v>
      </c>
      <c r="D54" s="36">
        <v>24503</v>
      </c>
      <c r="E54" s="33">
        <f>D54/C54</f>
        <v>0.6050123456790123</v>
      </c>
    </row>
    <row r="55" spans="1:6" x14ac:dyDescent="0.25">
      <c r="A55" s="13" t="s">
        <v>90</v>
      </c>
      <c r="B55" s="59" t="s">
        <v>91</v>
      </c>
      <c r="C55" s="44">
        <f>SUM(C52:C54)</f>
        <v>190500</v>
      </c>
      <c r="D55" s="36">
        <f>SUM(D52:D54)</f>
        <v>172145</v>
      </c>
      <c r="E55" s="33">
        <f>D55/C55</f>
        <v>0.90364829396325463</v>
      </c>
    </row>
    <row r="56" spans="1:6" ht="13.8" x14ac:dyDescent="0.25">
      <c r="A56" s="61" t="s">
        <v>92</v>
      </c>
      <c r="B56" s="62" t="s">
        <v>93</v>
      </c>
      <c r="C56" s="63">
        <f>C22+C23+C38+C51+C55</f>
        <v>33280136</v>
      </c>
      <c r="D56" s="63">
        <f>D22+D23+D38+D51+D55</f>
        <v>13559606</v>
      </c>
      <c r="E56" s="64">
        <f>E22+E23+E38+E51+E55</f>
        <v>2.9898187558005693</v>
      </c>
    </row>
    <row r="57" spans="1:6" ht="13.8" x14ac:dyDescent="0.25">
      <c r="A57" s="65"/>
      <c r="B57" s="66"/>
      <c r="C57" s="67"/>
    </row>
    <row r="58" spans="1:6" x14ac:dyDescent="0.25">
      <c r="A58" s="5"/>
      <c r="B58" s="68" t="s">
        <v>94</v>
      </c>
      <c r="C58" s="69" t="s">
        <v>7</v>
      </c>
      <c r="D58" s="380" t="s">
        <v>95</v>
      </c>
      <c r="E58" s="380"/>
    </row>
    <row r="59" spans="1:6" x14ac:dyDescent="0.25">
      <c r="A59" s="70"/>
      <c r="B59" s="71"/>
      <c r="C59" s="72" t="s">
        <v>9</v>
      </c>
      <c r="D59" s="73" t="s">
        <v>96</v>
      </c>
      <c r="E59" s="74" t="s">
        <v>11</v>
      </c>
    </row>
    <row r="60" spans="1:6" x14ac:dyDescent="0.25">
      <c r="A60" s="75"/>
      <c r="B60" s="76" t="s">
        <v>97</v>
      </c>
      <c r="C60" s="77"/>
      <c r="D60" s="78"/>
      <c r="E60" s="79"/>
    </row>
    <row r="61" spans="1:6" x14ac:dyDescent="0.25">
      <c r="A61" s="52" t="s">
        <v>98</v>
      </c>
      <c r="B61" s="80" t="s">
        <v>99</v>
      </c>
      <c r="C61" s="81">
        <v>3770000</v>
      </c>
      <c r="D61" s="36">
        <v>3153897</v>
      </c>
      <c r="E61" s="82">
        <f t="shared" ref="E61:E68" si="2">D61/C61</f>
        <v>0.83657745358090185</v>
      </c>
    </row>
    <row r="62" spans="1:6" x14ac:dyDescent="0.25">
      <c r="A62" s="45" t="s">
        <v>100</v>
      </c>
      <c r="B62" s="51" t="s">
        <v>101</v>
      </c>
      <c r="C62" s="44">
        <v>19000000</v>
      </c>
      <c r="D62" s="36">
        <v>16038574</v>
      </c>
      <c r="E62" s="82">
        <f t="shared" si="2"/>
        <v>0.84413547368421049</v>
      </c>
    </row>
    <row r="63" spans="1:6" x14ac:dyDescent="0.25">
      <c r="A63" s="52" t="s">
        <v>102</v>
      </c>
      <c r="B63" s="83" t="s">
        <v>103</v>
      </c>
      <c r="C63" s="84">
        <v>4000000</v>
      </c>
      <c r="D63" s="36"/>
      <c r="E63" s="82">
        <f t="shared" si="2"/>
        <v>0</v>
      </c>
    </row>
    <row r="64" spans="1:6" x14ac:dyDescent="0.25">
      <c r="A64" s="13" t="s">
        <v>104</v>
      </c>
      <c r="B64" s="85" t="s">
        <v>105</v>
      </c>
      <c r="C64" s="44">
        <v>200000</v>
      </c>
      <c r="D64" s="36">
        <v>191500</v>
      </c>
      <c r="E64" s="82">
        <f t="shared" si="2"/>
        <v>0.95750000000000002</v>
      </c>
    </row>
    <row r="65" spans="1:5" x14ac:dyDescent="0.25">
      <c r="A65" s="86" t="s">
        <v>104</v>
      </c>
      <c r="B65" s="87" t="s">
        <v>106</v>
      </c>
      <c r="C65" s="88">
        <v>850000</v>
      </c>
      <c r="D65" s="36"/>
      <c r="E65" s="82">
        <f t="shared" si="2"/>
        <v>0</v>
      </c>
    </row>
    <row r="66" spans="1:5" x14ac:dyDescent="0.25">
      <c r="A66" s="86" t="s">
        <v>107</v>
      </c>
      <c r="B66" s="87" t="s">
        <v>108</v>
      </c>
      <c r="C66" s="88">
        <v>1007099</v>
      </c>
      <c r="D66" s="36">
        <v>296906</v>
      </c>
      <c r="E66" s="82">
        <f t="shared" si="2"/>
        <v>0.29481312164941081</v>
      </c>
    </row>
    <row r="67" spans="1:5" x14ac:dyDescent="0.25">
      <c r="A67" s="89" t="s">
        <v>109</v>
      </c>
      <c r="B67" s="90" t="s">
        <v>110</v>
      </c>
      <c r="C67" s="91">
        <f>SUM(C61:C66)</f>
        <v>28827099</v>
      </c>
      <c r="D67" s="92">
        <f>SUM(D61:D66)</f>
        <v>19680877</v>
      </c>
      <c r="E67" s="93">
        <f t="shared" si="2"/>
        <v>0.68272138656754877</v>
      </c>
    </row>
    <row r="68" spans="1:5" x14ac:dyDescent="0.25">
      <c r="A68" s="61" t="s">
        <v>111</v>
      </c>
      <c r="B68" s="94" t="s">
        <v>112</v>
      </c>
      <c r="C68" s="95">
        <f>SUM(C67)</f>
        <v>28827099</v>
      </c>
      <c r="D68" s="95">
        <f>SUM(D67)</f>
        <v>19680877</v>
      </c>
      <c r="E68" s="96">
        <f t="shared" si="2"/>
        <v>0.68272138656754877</v>
      </c>
    </row>
    <row r="69" spans="1:5" ht="13.8" x14ac:dyDescent="0.25">
      <c r="A69" s="65"/>
      <c r="B69" s="66"/>
      <c r="C69" s="67"/>
    </row>
    <row r="70" spans="1:5" x14ac:dyDescent="0.25">
      <c r="B70" s="4"/>
      <c r="C70" s="97"/>
    </row>
    <row r="71" spans="1:5" x14ac:dyDescent="0.25">
      <c r="A71" s="5"/>
      <c r="B71" s="6" t="s">
        <v>113</v>
      </c>
      <c r="C71" s="98" t="s">
        <v>7</v>
      </c>
      <c r="D71" s="380" t="s">
        <v>95</v>
      </c>
      <c r="E71" s="380"/>
    </row>
    <row r="72" spans="1:5" ht="13.5" customHeight="1" x14ac:dyDescent="0.25">
      <c r="A72" s="70"/>
      <c r="B72" s="99"/>
      <c r="C72" s="100" t="s">
        <v>9</v>
      </c>
      <c r="D72" s="73" t="s">
        <v>96</v>
      </c>
      <c r="E72" s="74" t="s">
        <v>11</v>
      </c>
    </row>
    <row r="73" spans="1:5" x14ac:dyDescent="0.25">
      <c r="A73" s="75"/>
      <c r="B73" s="101" t="s">
        <v>97</v>
      </c>
      <c r="C73" s="102"/>
      <c r="D73" s="78"/>
      <c r="E73" s="79"/>
    </row>
    <row r="74" spans="1:5" x14ac:dyDescent="0.25">
      <c r="A74" s="103" t="s">
        <v>15</v>
      </c>
      <c r="B74" s="104" t="s">
        <v>114</v>
      </c>
      <c r="C74" s="105"/>
      <c r="D74" s="42">
        <v>4999355</v>
      </c>
      <c r="E74" s="79"/>
    </row>
    <row r="75" spans="1:5" x14ac:dyDescent="0.25">
      <c r="A75" s="13" t="s">
        <v>115</v>
      </c>
      <c r="B75" s="31" t="s">
        <v>116</v>
      </c>
      <c r="C75" s="106">
        <v>60000</v>
      </c>
      <c r="D75" s="107">
        <v>32000</v>
      </c>
      <c r="E75" s="82">
        <f>D75/C75</f>
        <v>0.53333333333333333</v>
      </c>
    </row>
    <row r="76" spans="1:5" x14ac:dyDescent="0.25">
      <c r="A76" s="89" t="s">
        <v>17</v>
      </c>
      <c r="B76" s="108" t="s">
        <v>117</v>
      </c>
      <c r="C76" s="109">
        <f>SUM(C75)</f>
        <v>60000</v>
      </c>
      <c r="D76" s="110">
        <f>SUM(D75)</f>
        <v>32000</v>
      </c>
      <c r="E76" s="93">
        <f>D76/C76</f>
        <v>0.53333333333333333</v>
      </c>
    </row>
    <row r="77" spans="1:5" x14ac:dyDescent="0.25">
      <c r="A77" s="61" t="s">
        <v>111</v>
      </c>
      <c r="B77" s="111" t="s">
        <v>112</v>
      </c>
      <c r="C77" s="112">
        <f>SUM(C76)</f>
        <v>60000</v>
      </c>
      <c r="D77" s="113">
        <f>D76+D74</f>
        <v>5031355</v>
      </c>
      <c r="E77" s="114">
        <f>D77/C77</f>
        <v>83.855916666666673</v>
      </c>
    </row>
    <row r="78" spans="1:5" x14ac:dyDescent="0.25">
      <c r="A78" s="86"/>
      <c r="B78" s="115" t="s">
        <v>21</v>
      </c>
      <c r="C78" s="116"/>
      <c r="D78" s="117"/>
      <c r="E78" s="118"/>
    </row>
    <row r="79" spans="1:5" x14ac:dyDescent="0.25">
      <c r="A79" s="45" t="s">
        <v>38</v>
      </c>
      <c r="B79" s="34" t="s">
        <v>118</v>
      </c>
      <c r="C79" s="119">
        <v>110000</v>
      </c>
      <c r="D79" s="36">
        <v>20641</v>
      </c>
      <c r="E79" s="82">
        <f t="shared" ref="E79:E84" si="3">D79/C79</f>
        <v>0.18764545454545453</v>
      </c>
    </row>
    <row r="80" spans="1:5" x14ac:dyDescent="0.25">
      <c r="A80" s="13" t="s">
        <v>44</v>
      </c>
      <c r="B80" s="31" t="s">
        <v>45</v>
      </c>
      <c r="C80" s="119">
        <v>20000</v>
      </c>
      <c r="D80" s="36">
        <v>9955</v>
      </c>
      <c r="E80" s="82">
        <f t="shared" si="3"/>
        <v>0.49775000000000003</v>
      </c>
    </row>
    <row r="81" spans="1:5" x14ac:dyDescent="0.25">
      <c r="A81" s="86" t="s">
        <v>48</v>
      </c>
      <c r="B81" s="120" t="s">
        <v>119</v>
      </c>
      <c r="C81" s="121">
        <v>170000</v>
      </c>
      <c r="D81" s="55"/>
      <c r="E81" s="82">
        <f t="shared" si="3"/>
        <v>0</v>
      </c>
    </row>
    <row r="82" spans="1:5" x14ac:dyDescent="0.25">
      <c r="A82" s="86" t="s">
        <v>54</v>
      </c>
      <c r="B82" s="120" t="s">
        <v>120</v>
      </c>
      <c r="C82" s="121">
        <v>200000</v>
      </c>
      <c r="D82" s="55">
        <v>129237</v>
      </c>
      <c r="E82" s="122">
        <f t="shared" si="3"/>
        <v>0.64618500000000001</v>
      </c>
    </row>
    <row r="83" spans="1:5" x14ac:dyDescent="0.25">
      <c r="A83" s="86" t="s">
        <v>58</v>
      </c>
      <c r="B83" s="123" t="s">
        <v>59</v>
      </c>
      <c r="C83" s="124">
        <v>67500</v>
      </c>
      <c r="D83" s="55">
        <v>43153</v>
      </c>
      <c r="E83" s="122">
        <f t="shared" si="3"/>
        <v>0.63930370370370371</v>
      </c>
    </row>
    <row r="84" spans="1:5" x14ac:dyDescent="0.25">
      <c r="A84" s="125" t="s">
        <v>64</v>
      </c>
      <c r="B84" s="57" t="s">
        <v>65</v>
      </c>
      <c r="C84" s="58">
        <f>SUM(C79:C83)</f>
        <v>567500</v>
      </c>
      <c r="D84" s="42">
        <f>SUM(D79:D83)</f>
        <v>202986</v>
      </c>
      <c r="E84" s="126">
        <f t="shared" si="3"/>
        <v>0.35768458149779736</v>
      </c>
    </row>
    <row r="85" spans="1:5" ht="13.8" x14ac:dyDescent="0.25">
      <c r="A85" s="127" t="s">
        <v>92</v>
      </c>
      <c r="B85" s="128" t="s">
        <v>93</v>
      </c>
      <c r="C85" s="129">
        <f>SUM(C84)</f>
        <v>567500</v>
      </c>
      <c r="D85" s="129">
        <f>SUM(D84)</f>
        <v>202986</v>
      </c>
      <c r="E85" s="129">
        <f>SUM(E84)</f>
        <v>0.35768458149779736</v>
      </c>
    </row>
    <row r="86" spans="1:5" ht="13.8" x14ac:dyDescent="0.25">
      <c r="A86" s="65"/>
      <c r="B86" s="66"/>
      <c r="C86" s="67"/>
    </row>
    <row r="87" spans="1:5" ht="26.4" x14ac:dyDescent="0.25">
      <c r="A87" s="5"/>
      <c r="B87" s="130" t="s">
        <v>121</v>
      </c>
      <c r="C87" s="98" t="s">
        <v>7</v>
      </c>
      <c r="D87" s="380" t="s">
        <v>95</v>
      </c>
      <c r="E87" s="380"/>
    </row>
    <row r="88" spans="1:5" x14ac:dyDescent="0.25">
      <c r="A88" s="70"/>
      <c r="B88" s="99" t="s">
        <v>122</v>
      </c>
      <c r="C88" s="100" t="s">
        <v>9</v>
      </c>
      <c r="D88" s="73" t="s">
        <v>96</v>
      </c>
      <c r="E88" s="74" t="s">
        <v>11</v>
      </c>
    </row>
    <row r="89" spans="1:5" x14ac:dyDescent="0.25">
      <c r="A89" s="75"/>
      <c r="B89" s="101" t="s">
        <v>97</v>
      </c>
      <c r="C89" s="102"/>
      <c r="D89" s="78"/>
      <c r="E89" s="79"/>
    </row>
    <row r="90" spans="1:5" x14ac:dyDescent="0.25">
      <c r="A90" s="13" t="s">
        <v>115</v>
      </c>
      <c r="B90" s="31" t="s">
        <v>123</v>
      </c>
      <c r="C90" s="106">
        <v>240000</v>
      </c>
      <c r="D90" s="36">
        <v>433760</v>
      </c>
      <c r="E90" s="82">
        <f>D90/C90</f>
        <v>1.8073333333333332</v>
      </c>
    </row>
    <row r="91" spans="1:5" x14ac:dyDescent="0.25">
      <c r="A91" s="89" t="s">
        <v>17</v>
      </c>
      <c r="B91" s="131" t="s">
        <v>117</v>
      </c>
      <c r="C91" s="132">
        <f>SUM(C90)</f>
        <v>240000</v>
      </c>
      <c r="D91" s="92">
        <f>SUM(D90)</f>
        <v>433760</v>
      </c>
      <c r="E91" s="122">
        <f>D91/C91</f>
        <v>1.8073333333333332</v>
      </c>
    </row>
    <row r="92" spans="1:5" x14ac:dyDescent="0.25">
      <c r="A92" s="61" t="s">
        <v>111</v>
      </c>
      <c r="B92" s="111" t="s">
        <v>112</v>
      </c>
      <c r="C92" s="112">
        <f>SUM(C91)</f>
        <v>240000</v>
      </c>
      <c r="D92" s="113">
        <f>SUM(D91)</f>
        <v>433760</v>
      </c>
      <c r="E92" s="133">
        <f>D92/C92</f>
        <v>1.8073333333333332</v>
      </c>
    </row>
    <row r="93" spans="1:5" x14ac:dyDescent="0.25">
      <c r="A93" s="86"/>
      <c r="B93" s="76" t="s">
        <v>21</v>
      </c>
      <c r="C93" s="134"/>
      <c r="D93" s="78"/>
      <c r="E93" s="118"/>
    </row>
    <row r="94" spans="1:5" x14ac:dyDescent="0.25">
      <c r="A94" s="135" t="s">
        <v>48</v>
      </c>
      <c r="B94" s="59" t="s">
        <v>124</v>
      </c>
      <c r="C94" s="28">
        <v>173228</v>
      </c>
      <c r="D94" s="36">
        <v>0</v>
      </c>
      <c r="E94" s="82">
        <f>D94/C94</f>
        <v>0</v>
      </c>
    </row>
    <row r="95" spans="1:5" x14ac:dyDescent="0.25">
      <c r="A95" s="86" t="s">
        <v>58</v>
      </c>
      <c r="B95" s="34" t="s">
        <v>59</v>
      </c>
      <c r="C95" s="35">
        <v>46772</v>
      </c>
      <c r="D95" s="36">
        <v>0</v>
      </c>
      <c r="E95" s="82">
        <f>D95/C95</f>
        <v>0</v>
      </c>
    </row>
    <row r="96" spans="1:5" x14ac:dyDescent="0.25">
      <c r="A96" s="48" t="s">
        <v>64</v>
      </c>
      <c r="B96" s="90" t="s">
        <v>65</v>
      </c>
      <c r="C96" s="136">
        <f>SUM(C94:C95)</f>
        <v>220000</v>
      </c>
      <c r="D96" s="92">
        <f>SUM(D94:D95)</f>
        <v>0</v>
      </c>
      <c r="E96" s="93">
        <f>D96/C96</f>
        <v>0</v>
      </c>
    </row>
    <row r="97" spans="1:5" x14ac:dyDescent="0.25">
      <c r="A97" s="61" t="s">
        <v>92</v>
      </c>
      <c r="B97" s="62" t="s">
        <v>93</v>
      </c>
      <c r="C97" s="137">
        <f>SUM(C96)</f>
        <v>220000</v>
      </c>
      <c r="D97" s="137">
        <f>SUM(D96)</f>
        <v>0</v>
      </c>
      <c r="E97" s="114">
        <f>D97/C97</f>
        <v>0</v>
      </c>
    </row>
    <row r="98" spans="1:5" ht="13.8" x14ac:dyDescent="0.25">
      <c r="A98" s="65"/>
      <c r="B98" s="66"/>
      <c r="C98" s="67"/>
    </row>
    <row r="99" spans="1:5" x14ac:dyDescent="0.25">
      <c r="B99" s="4"/>
      <c r="C99" s="97"/>
    </row>
    <row r="100" spans="1:5" x14ac:dyDescent="0.25">
      <c r="A100" s="5"/>
      <c r="B100" s="68" t="s">
        <v>125</v>
      </c>
      <c r="C100" s="69" t="s">
        <v>7</v>
      </c>
      <c r="D100" s="380" t="s">
        <v>95</v>
      </c>
      <c r="E100" s="380"/>
    </row>
    <row r="101" spans="1:5" x14ac:dyDescent="0.25">
      <c r="A101" s="9"/>
      <c r="B101" s="138"/>
      <c r="C101" s="139" t="s">
        <v>9</v>
      </c>
      <c r="D101" s="140" t="s">
        <v>96</v>
      </c>
      <c r="E101" s="141" t="s">
        <v>11</v>
      </c>
    </row>
    <row r="102" spans="1:5" x14ac:dyDescent="0.25">
      <c r="A102" s="13"/>
      <c r="B102" s="14" t="s">
        <v>12</v>
      </c>
      <c r="C102" s="142"/>
      <c r="D102" s="143"/>
      <c r="E102" s="144"/>
    </row>
    <row r="103" spans="1:5" x14ac:dyDescent="0.25">
      <c r="A103" s="17" t="s">
        <v>13</v>
      </c>
      <c r="B103" s="18" t="s">
        <v>126</v>
      </c>
      <c r="C103" s="142"/>
      <c r="D103" s="145">
        <v>490000</v>
      </c>
      <c r="E103" s="146">
        <v>0</v>
      </c>
    </row>
    <row r="104" spans="1:5" x14ac:dyDescent="0.25">
      <c r="A104" s="17" t="s">
        <v>127</v>
      </c>
      <c r="B104" s="18" t="s">
        <v>128</v>
      </c>
      <c r="C104" s="142"/>
      <c r="D104" s="145">
        <v>6</v>
      </c>
      <c r="E104" s="146">
        <v>0</v>
      </c>
    </row>
    <row r="105" spans="1:5" ht="13.8" x14ac:dyDescent="0.25">
      <c r="A105" s="13"/>
      <c r="B105" s="14" t="s">
        <v>21</v>
      </c>
      <c r="C105" s="23"/>
      <c r="D105" s="24"/>
      <c r="E105" s="25"/>
    </row>
    <row r="106" spans="1:5" x14ac:dyDescent="0.25">
      <c r="A106" s="75" t="s">
        <v>38</v>
      </c>
      <c r="B106" s="27" t="s">
        <v>129</v>
      </c>
      <c r="C106" s="28">
        <v>255000</v>
      </c>
      <c r="D106" s="147">
        <v>213214</v>
      </c>
      <c r="E106" s="118">
        <f>D106/C106</f>
        <v>0.83613333333333328</v>
      </c>
    </row>
    <row r="107" spans="1:5" x14ac:dyDescent="0.25">
      <c r="A107" s="13" t="s">
        <v>46</v>
      </c>
      <c r="B107" s="37" t="s">
        <v>130</v>
      </c>
      <c r="C107" s="35">
        <v>1000000</v>
      </c>
      <c r="D107" s="148"/>
      <c r="E107" s="82">
        <f>D107/C107</f>
        <v>0</v>
      </c>
    </row>
    <row r="108" spans="1:5" x14ac:dyDescent="0.25">
      <c r="A108" s="13" t="s">
        <v>52</v>
      </c>
      <c r="B108" s="37" t="s">
        <v>131</v>
      </c>
      <c r="C108" s="35">
        <v>0</v>
      </c>
      <c r="D108" s="148"/>
      <c r="E108" s="82"/>
    </row>
    <row r="109" spans="1:5" x14ac:dyDescent="0.25">
      <c r="A109" s="13" t="s">
        <v>54</v>
      </c>
      <c r="B109" s="59" t="s">
        <v>132</v>
      </c>
      <c r="C109" s="35">
        <v>850000</v>
      </c>
      <c r="D109" s="36">
        <v>342800</v>
      </c>
      <c r="E109" s="82">
        <f>D109/C109</f>
        <v>0.4032941176470588</v>
      </c>
    </row>
    <row r="110" spans="1:5" x14ac:dyDescent="0.25">
      <c r="A110" s="9" t="s">
        <v>62</v>
      </c>
      <c r="B110" s="149" t="s">
        <v>133</v>
      </c>
      <c r="C110" s="124"/>
      <c r="D110" s="36">
        <v>60586</v>
      </c>
      <c r="E110" s="82">
        <v>0</v>
      </c>
    </row>
    <row r="111" spans="1:5" x14ac:dyDescent="0.25">
      <c r="A111" s="75" t="s">
        <v>58</v>
      </c>
      <c r="B111" s="27" t="s">
        <v>59</v>
      </c>
      <c r="C111" s="124">
        <v>318600</v>
      </c>
      <c r="D111" s="148">
        <v>66631</v>
      </c>
      <c r="E111" s="82">
        <f>D111/C111</f>
        <v>0.20913684871311991</v>
      </c>
    </row>
    <row r="112" spans="1:5" x14ac:dyDescent="0.25">
      <c r="A112" s="89" t="s">
        <v>64</v>
      </c>
      <c r="B112" s="108" t="s">
        <v>65</v>
      </c>
      <c r="C112" s="150">
        <f>SUM(C106:C111)</f>
        <v>2423600</v>
      </c>
      <c r="D112" s="151">
        <f>SUM(D106:D111)</f>
        <v>683231</v>
      </c>
      <c r="E112" s="93">
        <f>D112/C112</f>
        <v>0.28190749298564122</v>
      </c>
    </row>
    <row r="113" spans="1:5" x14ac:dyDescent="0.25">
      <c r="A113" s="61" t="s">
        <v>92</v>
      </c>
      <c r="B113" s="62" t="s">
        <v>93</v>
      </c>
      <c r="C113" s="152">
        <f>SUM(C112)</f>
        <v>2423600</v>
      </c>
      <c r="D113" s="152">
        <f>SUM(D112)</f>
        <v>683231</v>
      </c>
      <c r="E113" s="114">
        <f>D113/C113</f>
        <v>0.28190749298564122</v>
      </c>
    </row>
    <row r="114" spans="1:5" x14ac:dyDescent="0.25">
      <c r="B114" s="4"/>
      <c r="C114" s="97"/>
    </row>
    <row r="115" spans="1:5" ht="26.4" x14ac:dyDescent="0.25">
      <c r="A115" s="5"/>
      <c r="B115" s="6" t="s">
        <v>134</v>
      </c>
      <c r="C115" s="98" t="s">
        <v>135</v>
      </c>
      <c r="D115" s="380" t="s">
        <v>95</v>
      </c>
      <c r="E115" s="380"/>
    </row>
    <row r="116" spans="1:5" x14ac:dyDescent="0.25">
      <c r="A116" s="70"/>
      <c r="B116" s="99"/>
      <c r="C116" s="100" t="s">
        <v>9</v>
      </c>
      <c r="D116" s="73" t="s">
        <v>96</v>
      </c>
      <c r="E116" s="74" t="s">
        <v>11</v>
      </c>
    </row>
    <row r="117" spans="1:5" x14ac:dyDescent="0.25">
      <c r="A117" s="153"/>
      <c r="B117" s="154" t="s">
        <v>97</v>
      </c>
      <c r="C117" s="155"/>
      <c r="D117" s="156"/>
      <c r="E117" s="157"/>
    </row>
    <row r="118" spans="1:5" x14ac:dyDescent="0.25">
      <c r="A118" s="52" t="s">
        <v>136</v>
      </c>
      <c r="B118" s="53" t="s">
        <v>137</v>
      </c>
      <c r="C118" s="54">
        <v>12231180</v>
      </c>
      <c r="D118" s="158">
        <v>12231180</v>
      </c>
      <c r="E118" s="33">
        <f t="shared" ref="E118:E123" si="4">D118/C118</f>
        <v>1</v>
      </c>
    </row>
    <row r="119" spans="1:5" ht="26.4" x14ac:dyDescent="0.25">
      <c r="A119" s="45" t="s">
        <v>138</v>
      </c>
      <c r="B119" s="51" t="s">
        <v>139</v>
      </c>
      <c r="C119" s="44">
        <v>2277183</v>
      </c>
      <c r="D119" s="158">
        <v>2277183</v>
      </c>
      <c r="E119" s="33">
        <f t="shared" si="4"/>
        <v>1</v>
      </c>
    </row>
    <row r="120" spans="1:5" ht="26.4" x14ac:dyDescent="0.25">
      <c r="A120" s="86" t="s">
        <v>140</v>
      </c>
      <c r="B120" s="87" t="s">
        <v>141</v>
      </c>
      <c r="C120" s="88">
        <v>2191730</v>
      </c>
      <c r="D120" s="158">
        <v>2191730</v>
      </c>
      <c r="E120" s="33">
        <f t="shared" si="4"/>
        <v>1</v>
      </c>
    </row>
    <row r="121" spans="1:5" x14ac:dyDescent="0.25">
      <c r="A121" s="86" t="s">
        <v>142</v>
      </c>
      <c r="B121" s="159" t="s">
        <v>143</v>
      </c>
      <c r="C121" s="160">
        <v>676500</v>
      </c>
      <c r="D121" s="55">
        <v>3257800</v>
      </c>
      <c r="E121" s="56">
        <f t="shared" si="4"/>
        <v>4.8156688839615667</v>
      </c>
    </row>
    <row r="122" spans="1:5" ht="14.25" customHeight="1" x14ac:dyDescent="0.25">
      <c r="A122" s="17" t="s">
        <v>144</v>
      </c>
      <c r="B122" s="57" t="s">
        <v>110</v>
      </c>
      <c r="C122" s="161">
        <f>SUM(C118:C121)</f>
        <v>17376593</v>
      </c>
      <c r="D122" s="42">
        <f>SUM(D118:D121)</f>
        <v>19957893</v>
      </c>
      <c r="E122" s="43">
        <f t="shared" si="4"/>
        <v>1.1485504091624865</v>
      </c>
    </row>
    <row r="123" spans="1:5" ht="14.25" customHeight="1" x14ac:dyDescent="0.25">
      <c r="A123" s="89" t="s">
        <v>145</v>
      </c>
      <c r="B123" s="162" t="s">
        <v>146</v>
      </c>
      <c r="C123" s="163">
        <v>9346343</v>
      </c>
      <c r="D123" s="163">
        <v>9346343</v>
      </c>
      <c r="E123" s="43">
        <f t="shared" si="4"/>
        <v>1</v>
      </c>
    </row>
    <row r="124" spans="1:5" ht="14.25" customHeight="1" x14ac:dyDescent="0.25">
      <c r="A124" s="89" t="s">
        <v>147</v>
      </c>
      <c r="B124" s="162" t="s">
        <v>148</v>
      </c>
      <c r="C124" s="163">
        <v>0</v>
      </c>
      <c r="D124" s="163">
        <v>772401</v>
      </c>
      <c r="E124" s="43"/>
    </row>
    <row r="125" spans="1:5" x14ac:dyDescent="0.25">
      <c r="A125" s="164" t="s">
        <v>149</v>
      </c>
      <c r="B125" s="165" t="s">
        <v>112</v>
      </c>
      <c r="C125" s="166">
        <f>C122+C123</f>
        <v>26722936</v>
      </c>
      <c r="D125" s="166">
        <f>D122+D123+D124</f>
        <v>30076637</v>
      </c>
      <c r="E125" s="43">
        <f>D125/C125</f>
        <v>1.1254989721189319</v>
      </c>
    </row>
    <row r="126" spans="1:5" ht="13.8" x14ac:dyDescent="0.25">
      <c r="A126" s="13"/>
      <c r="B126" s="14" t="s">
        <v>21</v>
      </c>
      <c r="C126" s="23"/>
      <c r="D126" s="24"/>
      <c r="E126" s="25"/>
    </row>
    <row r="127" spans="1:5" x14ac:dyDescent="0.25">
      <c r="A127" s="13" t="s">
        <v>62</v>
      </c>
      <c r="B127" s="167" t="s">
        <v>133</v>
      </c>
      <c r="C127" s="168">
        <v>0</v>
      </c>
      <c r="D127" s="169">
        <v>11580</v>
      </c>
      <c r="E127" s="25"/>
    </row>
    <row r="128" spans="1:5" ht="13.8" x14ac:dyDescent="0.25">
      <c r="A128" s="13"/>
      <c r="B128" s="18" t="s">
        <v>65</v>
      </c>
      <c r="C128" s="23"/>
      <c r="D128" s="170">
        <f>SUM(D127)</f>
        <v>11580</v>
      </c>
      <c r="E128" s="25"/>
    </row>
    <row r="129" spans="1:5" x14ac:dyDescent="0.25">
      <c r="A129" s="75" t="s">
        <v>66</v>
      </c>
      <c r="B129" s="27" t="s">
        <v>150</v>
      </c>
      <c r="C129" s="28">
        <v>812058</v>
      </c>
      <c r="D129" s="147">
        <v>824058</v>
      </c>
      <c r="E129" s="118">
        <f>D129/C129</f>
        <v>1.0147772696038952</v>
      </c>
    </row>
    <row r="130" spans="1:5" x14ac:dyDescent="0.25">
      <c r="A130" s="75" t="s">
        <v>151</v>
      </c>
      <c r="B130" s="27" t="s">
        <v>148</v>
      </c>
      <c r="C130" s="28"/>
      <c r="D130" s="147">
        <v>652334</v>
      </c>
      <c r="E130" s="118"/>
    </row>
    <row r="131" spans="1:5" x14ac:dyDescent="0.25">
      <c r="A131" s="17" t="s">
        <v>82</v>
      </c>
      <c r="B131" s="39" t="s">
        <v>93</v>
      </c>
      <c r="C131" s="40">
        <f>SUM(C129)</f>
        <v>812058</v>
      </c>
      <c r="D131" s="40">
        <f>SUM(D129)+D128+D130</f>
        <v>1487972</v>
      </c>
      <c r="E131" s="171">
        <f>D131/C131</f>
        <v>1.8323469505872734</v>
      </c>
    </row>
    <row r="132" spans="1:5" x14ac:dyDescent="0.25">
      <c r="A132" s="65"/>
      <c r="B132" s="66"/>
      <c r="C132" s="172"/>
      <c r="D132" s="172"/>
      <c r="E132" s="172"/>
    </row>
    <row r="133" spans="1:5" ht="13.8" x14ac:dyDescent="0.25">
      <c r="A133" s="65"/>
      <c r="B133" s="66"/>
      <c r="C133" s="67"/>
    </row>
    <row r="134" spans="1:5" x14ac:dyDescent="0.25">
      <c r="A134" s="5"/>
      <c r="B134" s="6" t="s">
        <v>152</v>
      </c>
      <c r="C134" s="173" t="s">
        <v>7</v>
      </c>
      <c r="D134" s="380" t="s">
        <v>95</v>
      </c>
      <c r="E134" s="380"/>
    </row>
    <row r="135" spans="1:5" x14ac:dyDescent="0.25">
      <c r="A135" s="70"/>
      <c r="B135" s="99"/>
      <c r="C135" s="174" t="s">
        <v>9</v>
      </c>
      <c r="D135" s="73" t="s">
        <v>96</v>
      </c>
      <c r="E135" s="74" t="s">
        <v>11</v>
      </c>
    </row>
    <row r="136" spans="1:5" x14ac:dyDescent="0.25">
      <c r="A136" s="86"/>
      <c r="B136" s="175" t="s">
        <v>97</v>
      </c>
      <c r="C136" s="176"/>
      <c r="D136" s="78"/>
      <c r="E136" s="79"/>
    </row>
    <row r="137" spans="1:5" x14ac:dyDescent="0.25">
      <c r="A137" s="86" t="s">
        <v>142</v>
      </c>
      <c r="B137" s="177" t="s">
        <v>153</v>
      </c>
      <c r="C137" s="178">
        <v>2581300</v>
      </c>
      <c r="D137" s="36"/>
      <c r="E137" s="82">
        <f>D137/C137</f>
        <v>0</v>
      </c>
    </row>
    <row r="138" spans="1:5" x14ac:dyDescent="0.25">
      <c r="A138" s="86" t="s">
        <v>15</v>
      </c>
      <c r="B138" s="177" t="s">
        <v>114</v>
      </c>
      <c r="C138" s="178"/>
      <c r="D138" s="36">
        <v>14254315</v>
      </c>
      <c r="E138" s="82"/>
    </row>
    <row r="139" spans="1:5" x14ac:dyDescent="0.25">
      <c r="A139" s="13" t="s">
        <v>154</v>
      </c>
      <c r="B139" s="59" t="s">
        <v>155</v>
      </c>
      <c r="C139" s="44">
        <v>44788968</v>
      </c>
      <c r="D139" s="36">
        <v>44788968</v>
      </c>
      <c r="E139" s="82">
        <f>D139/C139</f>
        <v>1</v>
      </c>
    </row>
    <row r="140" spans="1:5" x14ac:dyDescent="0.25">
      <c r="A140" s="89"/>
      <c r="B140" s="162" t="s">
        <v>156</v>
      </c>
      <c r="C140" s="179">
        <f>SUM(C137:C139)</f>
        <v>47370268</v>
      </c>
      <c r="D140" s="179">
        <f>SUM(D137:D139)</f>
        <v>59043283</v>
      </c>
      <c r="E140" s="82">
        <f>D140/C140</f>
        <v>1.2464207084494434</v>
      </c>
    </row>
    <row r="141" spans="1:5" x14ac:dyDescent="0.25">
      <c r="A141" s="61" t="s">
        <v>111</v>
      </c>
      <c r="B141" s="94" t="s">
        <v>112</v>
      </c>
      <c r="C141" s="180">
        <f>SUM(C140)</f>
        <v>47370268</v>
      </c>
      <c r="D141" s="180">
        <f>SUM(D140)</f>
        <v>59043283</v>
      </c>
      <c r="E141" s="82">
        <f>D141/C141</f>
        <v>1.2464207084494434</v>
      </c>
    </row>
    <row r="142" spans="1:5" ht="13.8" x14ac:dyDescent="0.25">
      <c r="A142" s="86"/>
      <c r="B142" s="76" t="s">
        <v>21</v>
      </c>
      <c r="C142" s="181"/>
      <c r="D142" s="182"/>
      <c r="E142" s="118"/>
    </row>
    <row r="143" spans="1:5" ht="12.75" customHeight="1" x14ac:dyDescent="0.25">
      <c r="A143" s="48" t="s">
        <v>151</v>
      </c>
      <c r="B143" s="120" t="s">
        <v>157</v>
      </c>
      <c r="C143" s="183">
        <v>652334</v>
      </c>
      <c r="D143" s="55"/>
      <c r="E143" s="122">
        <f>D143/C143</f>
        <v>0</v>
      </c>
    </row>
    <row r="144" spans="1:5" x14ac:dyDescent="0.25">
      <c r="A144" s="184" t="s">
        <v>158</v>
      </c>
      <c r="B144" s="18" t="s">
        <v>159</v>
      </c>
      <c r="C144" s="161">
        <f>SUM(C143:C143)</f>
        <v>652334</v>
      </c>
      <c r="D144" s="161">
        <f>SUM(D143:D143)</f>
        <v>0</v>
      </c>
      <c r="E144" s="126">
        <f>D144/C144</f>
        <v>0</v>
      </c>
    </row>
    <row r="145" spans="1:5" x14ac:dyDescent="0.25">
      <c r="A145" s="13" t="s">
        <v>70</v>
      </c>
      <c r="B145" s="167" t="s">
        <v>160</v>
      </c>
      <c r="C145" s="35">
        <v>1003200</v>
      </c>
      <c r="D145" s="185"/>
      <c r="E145" s="122"/>
    </row>
    <row r="146" spans="1:5" x14ac:dyDescent="0.25">
      <c r="A146" s="13" t="s">
        <v>70</v>
      </c>
      <c r="B146" s="186" t="s">
        <v>161</v>
      </c>
      <c r="C146" s="35">
        <v>983000</v>
      </c>
      <c r="D146" s="187"/>
      <c r="E146" s="188"/>
    </row>
    <row r="147" spans="1:5" x14ac:dyDescent="0.25">
      <c r="A147" s="13" t="s">
        <v>70</v>
      </c>
      <c r="B147" s="186" t="s">
        <v>162</v>
      </c>
      <c r="C147" s="35">
        <v>461000</v>
      </c>
      <c r="D147" s="187"/>
      <c r="E147" s="188">
        <f>D148/(C145+C146+C147+C148)</f>
        <v>4.345201910551455</v>
      </c>
    </row>
    <row r="148" spans="1:5" ht="26.4" x14ac:dyDescent="0.25">
      <c r="A148" s="13" t="s">
        <v>70</v>
      </c>
      <c r="B148" s="186" t="s">
        <v>163</v>
      </c>
      <c r="C148" s="35">
        <v>777000</v>
      </c>
      <c r="D148" s="189">
        <v>14009800</v>
      </c>
      <c r="E148" s="118"/>
    </row>
    <row r="149" spans="1:5" x14ac:dyDescent="0.25">
      <c r="A149" s="9" t="s">
        <v>76</v>
      </c>
      <c r="B149" s="190" t="s">
        <v>164</v>
      </c>
      <c r="C149" s="49">
        <v>2581300</v>
      </c>
      <c r="D149" s="55">
        <v>2581300</v>
      </c>
      <c r="E149" s="122">
        <f>D149/C149</f>
        <v>1</v>
      </c>
    </row>
    <row r="150" spans="1:5" x14ac:dyDescent="0.25">
      <c r="A150" s="89" t="s">
        <v>82</v>
      </c>
      <c r="B150" s="191" t="s">
        <v>165</v>
      </c>
      <c r="C150" s="91">
        <f>SUM(C145:C149)</f>
        <v>5805500</v>
      </c>
      <c r="D150" s="92">
        <f>SUM(D145:D149)</f>
        <v>16591100</v>
      </c>
      <c r="E150" s="93">
        <f>D150/C150</f>
        <v>2.8578244767892516</v>
      </c>
    </row>
    <row r="151" spans="1:5" x14ac:dyDescent="0.25">
      <c r="A151" s="61" t="s">
        <v>92</v>
      </c>
      <c r="B151" s="62" t="s">
        <v>93</v>
      </c>
      <c r="C151" s="192">
        <f>SUM(C144,C150)</f>
        <v>6457834</v>
      </c>
      <c r="D151" s="192">
        <f>SUM(D144,D150)</f>
        <v>16591100</v>
      </c>
      <c r="E151" s="114">
        <f>D151/C151</f>
        <v>2.5691431523325003</v>
      </c>
    </row>
    <row r="152" spans="1:5" ht="13.8" x14ac:dyDescent="0.25">
      <c r="A152" s="65"/>
      <c r="B152" s="66"/>
      <c r="C152" s="67"/>
    </row>
    <row r="153" spans="1:5" x14ac:dyDescent="0.25">
      <c r="A153" s="5"/>
      <c r="B153" s="6" t="s">
        <v>166</v>
      </c>
      <c r="C153" s="193" t="s">
        <v>7</v>
      </c>
      <c r="D153" s="380" t="s">
        <v>95</v>
      </c>
      <c r="E153" s="380"/>
    </row>
    <row r="154" spans="1:5" x14ac:dyDescent="0.25">
      <c r="A154" s="70"/>
      <c r="B154" s="99"/>
      <c r="C154" s="194" t="s">
        <v>9</v>
      </c>
      <c r="D154" s="73" t="s">
        <v>96</v>
      </c>
      <c r="E154" s="74" t="s">
        <v>11</v>
      </c>
    </row>
    <row r="155" spans="1:5" ht="13.8" x14ac:dyDescent="0.25">
      <c r="A155" s="75"/>
      <c r="B155" s="76" t="s">
        <v>21</v>
      </c>
      <c r="C155" s="181"/>
      <c r="D155" s="78"/>
      <c r="E155" s="79"/>
    </row>
    <row r="156" spans="1:5" x14ac:dyDescent="0.25">
      <c r="A156" s="13" t="s">
        <v>40</v>
      </c>
      <c r="B156" s="31" t="s">
        <v>167</v>
      </c>
      <c r="C156" s="195">
        <v>54000</v>
      </c>
      <c r="D156" s="36">
        <v>49281</v>
      </c>
      <c r="E156" s="82">
        <f>D156/C156</f>
        <v>0.91261111111111115</v>
      </c>
    </row>
    <row r="157" spans="1:5" x14ac:dyDescent="0.25">
      <c r="A157" s="13" t="s">
        <v>42</v>
      </c>
      <c r="B157" s="31" t="s">
        <v>168</v>
      </c>
      <c r="C157" s="195">
        <v>26000</v>
      </c>
      <c r="D157" s="36">
        <v>15279</v>
      </c>
      <c r="E157" s="82">
        <f>D157/C157</f>
        <v>0.58765384615384619</v>
      </c>
    </row>
    <row r="158" spans="1:5" x14ac:dyDescent="0.25">
      <c r="A158" s="13" t="s">
        <v>44</v>
      </c>
      <c r="B158" s="31" t="s">
        <v>45</v>
      </c>
      <c r="C158" s="195">
        <v>205000</v>
      </c>
      <c r="D158" s="36">
        <v>148262</v>
      </c>
      <c r="E158" s="82">
        <f>D158/C158</f>
        <v>0.72322926829268297</v>
      </c>
    </row>
    <row r="159" spans="1:5" x14ac:dyDescent="0.25">
      <c r="A159" s="13" t="s">
        <v>58</v>
      </c>
      <c r="B159" s="34" t="s">
        <v>59</v>
      </c>
      <c r="C159" s="124">
        <v>66000</v>
      </c>
      <c r="D159" s="36">
        <v>45737</v>
      </c>
      <c r="E159" s="82">
        <f>D159/C159</f>
        <v>0.69298484848484854</v>
      </c>
    </row>
    <row r="160" spans="1:5" x14ac:dyDescent="0.25">
      <c r="A160" s="13" t="s">
        <v>62</v>
      </c>
      <c r="B160" s="34" t="s">
        <v>133</v>
      </c>
      <c r="C160" s="124">
        <v>0</v>
      </c>
      <c r="D160" s="36">
        <v>84</v>
      </c>
      <c r="E160" s="82"/>
    </row>
    <row r="161" spans="1:5" x14ac:dyDescent="0.25">
      <c r="A161" s="89" t="s">
        <v>64</v>
      </c>
      <c r="B161" s="108" t="s">
        <v>65</v>
      </c>
      <c r="C161" s="91">
        <f>SUM(C156:C159)</f>
        <v>351000</v>
      </c>
      <c r="D161" s="92">
        <f>SUM(D156:D160)</f>
        <v>258643</v>
      </c>
      <c r="E161" s="93">
        <f>D161/C161</f>
        <v>0.73687464387464385</v>
      </c>
    </row>
    <row r="162" spans="1:5" x14ac:dyDescent="0.25">
      <c r="A162" s="61" t="s">
        <v>92</v>
      </c>
      <c r="B162" s="62" t="s">
        <v>93</v>
      </c>
      <c r="C162" s="152">
        <f>SUM(C161)</f>
        <v>351000</v>
      </c>
      <c r="D162" s="152">
        <f>SUM(D161)</f>
        <v>258643</v>
      </c>
      <c r="E162" s="114">
        <f>D162/C162</f>
        <v>0.73687464387464385</v>
      </c>
    </row>
    <row r="163" spans="1:5" x14ac:dyDescent="0.25">
      <c r="B163" s="4"/>
      <c r="C163" s="97"/>
    </row>
    <row r="164" spans="1:5" x14ac:dyDescent="0.25">
      <c r="B164" s="4"/>
      <c r="C164" s="97"/>
    </row>
    <row r="165" spans="1:5" x14ac:dyDescent="0.25">
      <c r="A165" s="5"/>
      <c r="B165" s="6" t="s">
        <v>169</v>
      </c>
      <c r="C165" s="193" t="s">
        <v>7</v>
      </c>
      <c r="D165" s="380" t="s">
        <v>95</v>
      </c>
      <c r="E165" s="380"/>
    </row>
    <row r="166" spans="1:5" x14ac:dyDescent="0.25">
      <c r="A166" s="70"/>
      <c r="B166" s="99"/>
      <c r="C166" s="194" t="s">
        <v>9</v>
      </c>
      <c r="D166" s="73" t="s">
        <v>96</v>
      </c>
      <c r="E166" s="74" t="s">
        <v>11</v>
      </c>
    </row>
    <row r="167" spans="1:5" ht="13.8" x14ac:dyDescent="0.25">
      <c r="A167" s="75"/>
      <c r="B167" s="76" t="s">
        <v>21</v>
      </c>
      <c r="C167" s="181"/>
      <c r="D167" s="78"/>
      <c r="E167" s="79"/>
    </row>
    <row r="168" spans="1:5" x14ac:dyDescent="0.25">
      <c r="A168" s="13" t="s">
        <v>38</v>
      </c>
      <c r="B168" s="31" t="s">
        <v>170</v>
      </c>
      <c r="C168" s="195">
        <v>20000</v>
      </c>
      <c r="D168" s="36"/>
      <c r="E168" s="82">
        <f>D168/C168</f>
        <v>0</v>
      </c>
    </row>
    <row r="169" spans="1:5" x14ac:dyDescent="0.25">
      <c r="A169" s="13" t="s">
        <v>44</v>
      </c>
      <c r="B169" s="31" t="s">
        <v>45</v>
      </c>
      <c r="C169" s="195">
        <v>25000</v>
      </c>
      <c r="D169" s="36">
        <v>24250</v>
      </c>
      <c r="E169" s="82">
        <f>D169/C169</f>
        <v>0.97</v>
      </c>
    </row>
    <row r="170" spans="1:5" x14ac:dyDescent="0.25">
      <c r="A170" s="13" t="s">
        <v>58</v>
      </c>
      <c r="B170" s="34" t="s">
        <v>59</v>
      </c>
      <c r="C170" s="124">
        <v>6000</v>
      </c>
      <c r="D170" s="36">
        <v>6483</v>
      </c>
      <c r="E170" s="82">
        <f>D170/C170</f>
        <v>1.0805</v>
      </c>
    </row>
    <row r="171" spans="1:5" x14ac:dyDescent="0.25">
      <c r="A171" s="89" t="s">
        <v>64</v>
      </c>
      <c r="B171" s="108" t="s">
        <v>65</v>
      </c>
      <c r="C171" s="91">
        <f>SUM(C168:C170)</f>
        <v>51000</v>
      </c>
      <c r="D171" s="92">
        <f>SUM(D168:D170)</f>
        <v>30733</v>
      </c>
      <c r="E171" s="93">
        <f>D171/C171</f>
        <v>0.60260784313725491</v>
      </c>
    </row>
    <row r="172" spans="1:5" x14ac:dyDescent="0.25">
      <c r="A172" s="61" t="s">
        <v>92</v>
      </c>
      <c r="B172" s="62" t="s">
        <v>93</v>
      </c>
      <c r="C172" s="152">
        <f>SUM(C171)</f>
        <v>51000</v>
      </c>
      <c r="D172" s="152">
        <f>SUM(D171)</f>
        <v>30733</v>
      </c>
      <c r="E172" s="114">
        <f>D172/C172</f>
        <v>0.60260784313725491</v>
      </c>
    </row>
    <row r="173" spans="1:5" ht="16.5" customHeight="1" x14ac:dyDescent="0.25">
      <c r="A173" s="65"/>
      <c r="B173" s="66"/>
      <c r="C173" s="67"/>
    </row>
    <row r="174" spans="1:5" x14ac:dyDescent="0.25">
      <c r="B174" s="4"/>
      <c r="C174" s="97"/>
    </row>
    <row r="175" spans="1:5" x14ac:dyDescent="0.25">
      <c r="A175" s="5"/>
      <c r="B175" s="196" t="s">
        <v>171</v>
      </c>
      <c r="C175" s="197" t="s">
        <v>7</v>
      </c>
      <c r="D175" s="380" t="s">
        <v>95</v>
      </c>
      <c r="E175" s="380"/>
    </row>
    <row r="176" spans="1:5" x14ac:dyDescent="0.25">
      <c r="A176" s="70"/>
      <c r="B176" s="198"/>
      <c r="C176" s="199" t="s">
        <v>9</v>
      </c>
      <c r="D176" s="73" t="s">
        <v>96</v>
      </c>
      <c r="E176" s="74" t="s">
        <v>11</v>
      </c>
    </row>
    <row r="177" spans="1:5" x14ac:dyDescent="0.25">
      <c r="A177" s="75"/>
      <c r="B177" s="115" t="s">
        <v>97</v>
      </c>
      <c r="C177" s="116"/>
      <c r="D177" s="78"/>
      <c r="E177" s="79"/>
    </row>
    <row r="178" spans="1:5" x14ac:dyDescent="0.25">
      <c r="A178" s="13" t="s">
        <v>13</v>
      </c>
      <c r="B178" s="46" t="s">
        <v>172</v>
      </c>
      <c r="C178" s="200">
        <v>3191720</v>
      </c>
      <c r="D178" s="36">
        <v>2359395</v>
      </c>
      <c r="E178" s="82">
        <f>D178/C178</f>
        <v>0.73922367876881434</v>
      </c>
    </row>
    <row r="179" spans="1:5" x14ac:dyDescent="0.25">
      <c r="A179" s="201" t="s">
        <v>144</v>
      </c>
      <c r="B179" s="90" t="s">
        <v>173</v>
      </c>
      <c r="C179" s="202">
        <f>SUM(C178)</f>
        <v>3191720</v>
      </c>
      <c r="D179" s="55">
        <f>SUM(D178)</f>
        <v>2359395</v>
      </c>
      <c r="E179" s="122">
        <f>D179/C179</f>
        <v>0.73922367876881434</v>
      </c>
    </row>
    <row r="180" spans="1:5" x14ac:dyDescent="0.25">
      <c r="A180" s="203" t="s">
        <v>127</v>
      </c>
      <c r="B180" s="204" t="s">
        <v>174</v>
      </c>
      <c r="C180" s="205"/>
      <c r="D180" s="38">
        <v>1</v>
      </c>
      <c r="E180" s="188"/>
    </row>
    <row r="181" spans="1:5" ht="13.8" x14ac:dyDescent="0.25">
      <c r="A181" s="61" t="s">
        <v>175</v>
      </c>
      <c r="B181" s="94" t="s">
        <v>112</v>
      </c>
      <c r="C181" s="206">
        <f>SUM(C179)</f>
        <v>3191720</v>
      </c>
      <c r="D181" s="206">
        <f>SUM(D179)+D180</f>
        <v>2359396</v>
      </c>
      <c r="E181" s="133">
        <f>D181/C181</f>
        <v>0.73922399207950573</v>
      </c>
    </row>
    <row r="182" spans="1:5" x14ac:dyDescent="0.25">
      <c r="A182" s="75"/>
      <c r="B182" s="115" t="s">
        <v>21</v>
      </c>
      <c r="C182" s="116"/>
      <c r="D182" s="78"/>
      <c r="E182" s="118"/>
    </row>
    <row r="183" spans="1:5" x14ac:dyDescent="0.25">
      <c r="A183" s="13" t="s">
        <v>24</v>
      </c>
      <c r="B183" s="207" t="s">
        <v>176</v>
      </c>
      <c r="C183" s="208">
        <v>2445900</v>
      </c>
      <c r="D183" s="36">
        <v>1995100</v>
      </c>
      <c r="E183" s="82">
        <f>D183/C183</f>
        <v>0.81569156547692057</v>
      </c>
    </row>
    <row r="184" spans="1:5" x14ac:dyDescent="0.25">
      <c r="A184" s="89" t="s">
        <v>32</v>
      </c>
      <c r="B184" s="209" t="s">
        <v>33</v>
      </c>
      <c r="C184" s="150">
        <f>SUM(C183:C183)</f>
        <v>2445900</v>
      </c>
      <c r="D184" s="92">
        <f>SUM(D183:D183)</f>
        <v>1995100</v>
      </c>
      <c r="E184" s="93">
        <f>D184/C184</f>
        <v>0.81569156547692057</v>
      </c>
    </row>
    <row r="185" spans="1:5" x14ac:dyDescent="0.25">
      <c r="A185" s="184" t="s">
        <v>34</v>
      </c>
      <c r="B185" s="18" t="s">
        <v>35</v>
      </c>
      <c r="C185" s="161">
        <v>214020</v>
      </c>
      <c r="D185" s="42">
        <v>162810</v>
      </c>
      <c r="E185" s="126">
        <f>D185/C185</f>
        <v>0.76072329688814133</v>
      </c>
    </row>
    <row r="186" spans="1:5" x14ac:dyDescent="0.25">
      <c r="A186" s="184" t="s">
        <v>64</v>
      </c>
      <c r="B186" s="18" t="s">
        <v>177</v>
      </c>
      <c r="C186" s="161">
        <v>304800</v>
      </c>
      <c r="D186" s="42">
        <v>223886</v>
      </c>
      <c r="E186" s="126">
        <v>0</v>
      </c>
    </row>
    <row r="187" spans="1:5" x14ac:dyDescent="0.25">
      <c r="A187" s="184" t="s">
        <v>90</v>
      </c>
      <c r="B187" s="18" t="s">
        <v>87</v>
      </c>
      <c r="C187" s="161">
        <v>127000</v>
      </c>
      <c r="D187" s="42">
        <v>165900</v>
      </c>
      <c r="E187" s="126">
        <f>D187/C187</f>
        <v>1.3062992125984252</v>
      </c>
    </row>
    <row r="188" spans="1:5" x14ac:dyDescent="0.25">
      <c r="A188" s="127" t="s">
        <v>92</v>
      </c>
      <c r="B188" s="128" t="s">
        <v>93</v>
      </c>
      <c r="C188" s="210">
        <f>SUM(C184,C185,C187+C186)</f>
        <v>3091720</v>
      </c>
      <c r="D188" s="211">
        <f>SUM(D184:D185,D186,D187)</f>
        <v>2547696</v>
      </c>
      <c r="E188" s="212">
        <f>D188/C188</f>
        <v>0.8240383993375856</v>
      </c>
    </row>
    <row r="189" spans="1:5" x14ac:dyDescent="0.25">
      <c r="B189" s="4"/>
      <c r="C189" s="97"/>
    </row>
    <row r="190" spans="1:5" ht="26.4" x14ac:dyDescent="0.25">
      <c r="A190" s="5"/>
      <c r="B190" s="6" t="s">
        <v>178</v>
      </c>
      <c r="C190" s="173" t="s">
        <v>135</v>
      </c>
      <c r="D190" s="380" t="s">
        <v>95</v>
      </c>
      <c r="E190" s="380"/>
    </row>
    <row r="191" spans="1:5" ht="13.8" x14ac:dyDescent="0.3">
      <c r="A191" s="70"/>
      <c r="B191" s="213"/>
      <c r="C191" s="174" t="s">
        <v>9</v>
      </c>
      <c r="D191" s="73" t="s">
        <v>96</v>
      </c>
      <c r="E191" s="74" t="s">
        <v>11</v>
      </c>
    </row>
    <row r="192" spans="1:5" x14ac:dyDescent="0.25">
      <c r="A192" s="86"/>
      <c r="B192" s="175" t="s">
        <v>97</v>
      </c>
      <c r="C192" s="84"/>
      <c r="D192" s="78"/>
      <c r="E192" s="79"/>
    </row>
    <row r="193" spans="1:5" x14ac:dyDescent="0.25">
      <c r="A193" s="125" t="s">
        <v>15</v>
      </c>
      <c r="B193" s="167" t="s">
        <v>179</v>
      </c>
      <c r="C193" s="168">
        <v>10692575</v>
      </c>
      <c r="D193" s="36"/>
      <c r="E193" s="82">
        <f>D193/C193</f>
        <v>0</v>
      </c>
    </row>
    <row r="194" spans="1:5" x14ac:dyDescent="0.25">
      <c r="A194" s="184" t="s">
        <v>15</v>
      </c>
      <c r="B194" s="18" t="s">
        <v>180</v>
      </c>
      <c r="C194" s="161">
        <f>SUM(C193:C193)</f>
        <v>10692575</v>
      </c>
      <c r="D194" s="42">
        <f>SUM(D193:D193)</f>
        <v>0</v>
      </c>
      <c r="E194" s="93">
        <f>D194/C194</f>
        <v>0</v>
      </c>
    </row>
    <row r="195" spans="1:5" x14ac:dyDescent="0.25">
      <c r="A195" s="127" t="s">
        <v>111</v>
      </c>
      <c r="B195" s="214" t="s">
        <v>112</v>
      </c>
      <c r="C195" s="215">
        <f>SUM(C194)</f>
        <v>10692575</v>
      </c>
      <c r="D195" s="215">
        <f>SUM(D194)</f>
        <v>0</v>
      </c>
      <c r="E195" s="114">
        <f>D195/C195</f>
        <v>0</v>
      </c>
    </row>
    <row r="196" spans="1:5" x14ac:dyDescent="0.25">
      <c r="A196" s="86"/>
      <c r="B196" s="115" t="s">
        <v>21</v>
      </c>
      <c r="C196" s="116"/>
      <c r="D196" s="78"/>
      <c r="E196" s="79"/>
    </row>
    <row r="197" spans="1:5" x14ac:dyDescent="0.25">
      <c r="A197" s="17" t="s">
        <v>30</v>
      </c>
      <c r="B197" s="41" t="s">
        <v>181</v>
      </c>
      <c r="C197" s="216">
        <v>550000</v>
      </c>
      <c r="D197" s="36">
        <v>313810</v>
      </c>
      <c r="E197" s="82">
        <f>D197/C197</f>
        <v>0.57056363636363638</v>
      </c>
    </row>
    <row r="198" spans="1:5" x14ac:dyDescent="0.25">
      <c r="A198" s="13" t="s">
        <v>38</v>
      </c>
      <c r="B198" s="207" t="s">
        <v>170</v>
      </c>
      <c r="C198" s="195">
        <v>120000</v>
      </c>
      <c r="D198" s="36"/>
      <c r="E198" s="82">
        <f>D198/C198</f>
        <v>0</v>
      </c>
    </row>
    <row r="199" spans="1:5" x14ac:dyDescent="0.25">
      <c r="A199" s="13" t="s">
        <v>52</v>
      </c>
      <c r="B199" s="217" t="s">
        <v>182</v>
      </c>
      <c r="C199" s="195">
        <v>479000</v>
      </c>
      <c r="D199" s="36">
        <v>480000</v>
      </c>
      <c r="E199" s="82"/>
    </row>
    <row r="200" spans="1:5" x14ac:dyDescent="0.25">
      <c r="A200" s="13" t="s">
        <v>54</v>
      </c>
      <c r="B200" s="217" t="s">
        <v>132</v>
      </c>
      <c r="C200" s="195"/>
      <c r="D200" s="36">
        <v>350000</v>
      </c>
      <c r="E200" s="82"/>
    </row>
    <row r="201" spans="1:5" x14ac:dyDescent="0.25">
      <c r="A201" s="13" t="s">
        <v>58</v>
      </c>
      <c r="B201" s="37" t="s">
        <v>59</v>
      </c>
      <c r="C201" s="195">
        <v>33000</v>
      </c>
      <c r="D201" s="36"/>
      <c r="E201" s="82">
        <f t="shared" ref="E201:E206" si="5">D201/C201</f>
        <v>0</v>
      </c>
    </row>
    <row r="202" spans="1:5" x14ac:dyDescent="0.25">
      <c r="A202" s="89" t="s">
        <v>64</v>
      </c>
      <c r="B202" s="90" t="s">
        <v>65</v>
      </c>
      <c r="C202" s="91">
        <f>SUM(C196:C201)-C197</f>
        <v>632000</v>
      </c>
      <c r="D202" s="42">
        <f>SUM(D198:D201)</f>
        <v>830000</v>
      </c>
      <c r="E202" s="171">
        <f t="shared" si="5"/>
        <v>1.3132911392405062</v>
      </c>
    </row>
    <row r="203" spans="1:5" x14ac:dyDescent="0.25">
      <c r="A203" s="201" t="s">
        <v>183</v>
      </c>
      <c r="B203" s="204" t="s">
        <v>184</v>
      </c>
      <c r="C203" s="218">
        <v>10587250</v>
      </c>
      <c r="D203" s="219">
        <v>10587250</v>
      </c>
      <c r="E203" s="171">
        <f t="shared" si="5"/>
        <v>1</v>
      </c>
    </row>
    <row r="204" spans="1:5" x14ac:dyDescent="0.25">
      <c r="A204" s="201" t="s">
        <v>185</v>
      </c>
      <c r="B204" s="204" t="s">
        <v>186</v>
      </c>
      <c r="C204" s="218">
        <v>2858558</v>
      </c>
      <c r="D204" s="219">
        <v>2858558</v>
      </c>
      <c r="E204" s="171">
        <f t="shared" si="5"/>
        <v>1</v>
      </c>
    </row>
    <row r="205" spans="1:5" x14ac:dyDescent="0.25">
      <c r="A205" s="201"/>
      <c r="B205" s="204" t="s">
        <v>187</v>
      </c>
      <c r="C205" s="218">
        <f>SUM(C203:C204)</f>
        <v>13445808</v>
      </c>
      <c r="D205" s="218">
        <f>SUM(D203:D204)</f>
        <v>13445808</v>
      </c>
      <c r="E205" s="171">
        <f t="shared" si="5"/>
        <v>1</v>
      </c>
    </row>
    <row r="206" spans="1:5" x14ac:dyDescent="0.25">
      <c r="A206" s="61" t="s">
        <v>92</v>
      </c>
      <c r="B206" s="62" t="s">
        <v>93</v>
      </c>
      <c r="C206" s="152">
        <f>C202+C197+C205</f>
        <v>14627808</v>
      </c>
      <c r="D206" s="152">
        <f>D202+D205+D197</f>
        <v>14589618</v>
      </c>
      <c r="E206" s="171">
        <f t="shared" si="5"/>
        <v>0.997389219218628</v>
      </c>
    </row>
    <row r="207" spans="1:5" x14ac:dyDescent="0.25">
      <c r="B207" s="4"/>
      <c r="C207" s="97"/>
    </row>
    <row r="208" spans="1:5" x14ac:dyDescent="0.25">
      <c r="A208" s="5"/>
      <c r="B208" s="6" t="s">
        <v>188</v>
      </c>
      <c r="C208" s="98" t="s">
        <v>7</v>
      </c>
      <c r="D208" s="380" t="s">
        <v>95</v>
      </c>
      <c r="E208" s="380"/>
    </row>
    <row r="209" spans="1:5" x14ac:dyDescent="0.25">
      <c r="A209" s="70"/>
      <c r="B209" s="220"/>
      <c r="C209" s="100" t="s">
        <v>9</v>
      </c>
      <c r="D209" s="73" t="s">
        <v>96</v>
      </c>
      <c r="E209" s="74" t="s">
        <v>11</v>
      </c>
    </row>
    <row r="210" spans="1:5" x14ac:dyDescent="0.25">
      <c r="A210" s="86"/>
      <c r="B210" s="175" t="s">
        <v>97</v>
      </c>
      <c r="C210" s="84"/>
      <c r="D210" s="78"/>
      <c r="E210" s="79"/>
    </row>
    <row r="211" spans="1:5" x14ac:dyDescent="0.25">
      <c r="A211" s="125" t="s">
        <v>189</v>
      </c>
      <c r="B211" s="167" t="s">
        <v>190</v>
      </c>
      <c r="C211" s="168">
        <v>1371228</v>
      </c>
      <c r="D211" s="36">
        <v>374957</v>
      </c>
      <c r="E211" s="82">
        <f>D211/C211</f>
        <v>0.27344613733091799</v>
      </c>
    </row>
    <row r="212" spans="1:5" x14ac:dyDescent="0.25">
      <c r="A212" s="125" t="s">
        <v>191</v>
      </c>
      <c r="B212" s="167" t="s">
        <v>192</v>
      </c>
      <c r="C212" s="168">
        <v>357142</v>
      </c>
      <c r="D212" s="36">
        <v>85274</v>
      </c>
      <c r="E212" s="82">
        <f>D212/C212</f>
        <v>0.23876777304265531</v>
      </c>
    </row>
    <row r="213" spans="1:5" x14ac:dyDescent="0.25">
      <c r="A213" s="125" t="s">
        <v>127</v>
      </c>
      <c r="B213" s="167" t="s">
        <v>193</v>
      </c>
      <c r="C213" s="168"/>
      <c r="D213" s="36">
        <v>3</v>
      </c>
      <c r="E213" s="122"/>
    </row>
    <row r="214" spans="1:5" x14ac:dyDescent="0.25">
      <c r="A214" s="184" t="s">
        <v>17</v>
      </c>
      <c r="B214" s="18" t="s">
        <v>117</v>
      </c>
      <c r="C214" s="161">
        <f>SUM(C211:C212)</f>
        <v>1728370</v>
      </c>
      <c r="D214" s="42">
        <f>SUM(D211:D212)+D213</f>
        <v>460234</v>
      </c>
      <c r="E214" s="93">
        <f>D214/C214</f>
        <v>0.26628210394765012</v>
      </c>
    </row>
    <row r="215" spans="1:5" x14ac:dyDescent="0.25">
      <c r="A215" s="127" t="s">
        <v>111</v>
      </c>
      <c r="B215" s="214" t="s">
        <v>112</v>
      </c>
      <c r="C215" s="215">
        <f>SUM(C214)</f>
        <v>1728370</v>
      </c>
      <c r="D215" s="215">
        <f>SUM(D214)</f>
        <v>460234</v>
      </c>
      <c r="E215" s="114">
        <f>D215/C215</f>
        <v>0.26628210394765012</v>
      </c>
    </row>
    <row r="216" spans="1:5" x14ac:dyDescent="0.25">
      <c r="A216" s="75"/>
      <c r="B216" s="115" t="s">
        <v>21</v>
      </c>
      <c r="C216" s="116"/>
      <c r="D216" s="182"/>
      <c r="E216" s="118"/>
    </row>
    <row r="217" spans="1:5" ht="26.4" x14ac:dyDescent="0.25">
      <c r="A217" s="75" t="s">
        <v>40</v>
      </c>
      <c r="B217" s="221" t="s">
        <v>41</v>
      </c>
      <c r="C217" s="216">
        <v>0</v>
      </c>
      <c r="D217" s="182">
        <v>2295</v>
      </c>
      <c r="E217" s="82"/>
    </row>
    <row r="218" spans="1:5" x14ac:dyDescent="0.25">
      <c r="A218" s="75" t="s">
        <v>42</v>
      </c>
      <c r="B218" s="221" t="s">
        <v>168</v>
      </c>
      <c r="C218" s="216">
        <v>0</v>
      </c>
      <c r="D218" s="182">
        <v>15000</v>
      </c>
      <c r="E218" s="82"/>
    </row>
    <row r="219" spans="1:5" x14ac:dyDescent="0.25">
      <c r="A219" s="13" t="s">
        <v>50</v>
      </c>
      <c r="B219" s="31" t="s">
        <v>194</v>
      </c>
      <c r="C219" s="35">
        <v>838000</v>
      </c>
      <c r="D219" s="36">
        <v>308376</v>
      </c>
      <c r="E219" s="82">
        <f>D219/C219</f>
        <v>0.36799045346062054</v>
      </c>
    </row>
    <row r="220" spans="1:5" x14ac:dyDescent="0.25">
      <c r="A220" s="13" t="s">
        <v>58</v>
      </c>
      <c r="B220" s="34" t="s">
        <v>59</v>
      </c>
      <c r="C220" s="124">
        <v>226260</v>
      </c>
      <c r="D220" s="36">
        <v>74605</v>
      </c>
      <c r="E220" s="82">
        <f>D220/C220</f>
        <v>0.32973128259524442</v>
      </c>
    </row>
    <row r="221" spans="1:5" x14ac:dyDescent="0.25">
      <c r="A221" s="89" t="s">
        <v>64</v>
      </c>
      <c r="B221" s="90" t="s">
        <v>65</v>
      </c>
      <c r="C221" s="91">
        <f>SUM(C219:C220)</f>
        <v>1064260</v>
      </c>
      <c r="D221" s="92">
        <f>SUM(D217:D220)</f>
        <v>400276</v>
      </c>
      <c r="E221" s="93">
        <f>D221/C221</f>
        <v>0.37610734219081804</v>
      </c>
    </row>
    <row r="222" spans="1:5" x14ac:dyDescent="0.25">
      <c r="A222" s="61" t="s">
        <v>92</v>
      </c>
      <c r="B222" s="62" t="s">
        <v>93</v>
      </c>
      <c r="C222" s="137">
        <f>SUM(C221)</f>
        <v>1064260</v>
      </c>
      <c r="D222" s="192">
        <f>SUM(D221)</f>
        <v>400276</v>
      </c>
      <c r="E222" s="114">
        <f>D222/C222</f>
        <v>0.37610734219081804</v>
      </c>
    </row>
    <row r="223" spans="1:5" x14ac:dyDescent="0.25">
      <c r="B223" s="4"/>
      <c r="C223" s="97"/>
    </row>
    <row r="224" spans="1:5" x14ac:dyDescent="0.25">
      <c r="A224" s="5"/>
      <c r="B224" s="6" t="s">
        <v>195</v>
      </c>
      <c r="C224" s="98" t="s">
        <v>7</v>
      </c>
      <c r="D224" s="380" t="s">
        <v>95</v>
      </c>
      <c r="E224" s="380"/>
    </row>
    <row r="225" spans="1:5" ht="13.8" x14ac:dyDescent="0.3">
      <c r="A225" s="70"/>
      <c r="B225" s="213"/>
      <c r="C225" s="100" t="s">
        <v>9</v>
      </c>
      <c r="D225" s="73" t="s">
        <v>96</v>
      </c>
      <c r="E225" s="74" t="s">
        <v>11</v>
      </c>
    </row>
    <row r="226" spans="1:5" x14ac:dyDescent="0.25">
      <c r="A226" s="75"/>
      <c r="B226" s="115" t="s">
        <v>97</v>
      </c>
      <c r="C226" s="116"/>
      <c r="D226" s="78"/>
      <c r="E226" s="79"/>
    </row>
    <row r="227" spans="1:5" x14ac:dyDescent="0.25">
      <c r="A227" s="13" t="s">
        <v>196</v>
      </c>
      <c r="B227" s="120" t="s">
        <v>197</v>
      </c>
      <c r="C227" s="124">
        <v>5000000</v>
      </c>
      <c r="D227" s="36">
        <v>2670473</v>
      </c>
      <c r="E227" s="82">
        <f>D227/C227</f>
        <v>0.53409459999999997</v>
      </c>
    </row>
    <row r="228" spans="1:5" x14ac:dyDescent="0.25">
      <c r="A228" s="13" t="s">
        <v>191</v>
      </c>
      <c r="B228" s="120" t="s">
        <v>192</v>
      </c>
      <c r="C228" s="124">
        <v>1350000</v>
      </c>
      <c r="D228" s="36">
        <v>721028</v>
      </c>
      <c r="E228" s="82">
        <f>D228/C228</f>
        <v>0.5340948148148148</v>
      </c>
    </row>
    <row r="229" spans="1:5" x14ac:dyDescent="0.25">
      <c r="A229" s="89" t="s">
        <v>17</v>
      </c>
      <c r="B229" s="131" t="s">
        <v>117</v>
      </c>
      <c r="C229" s="91">
        <f>SUM(C227:C228)</f>
        <v>6350000</v>
      </c>
      <c r="D229" s="92">
        <f>SUM(D227:D228)</f>
        <v>3391501</v>
      </c>
      <c r="E229" s="93">
        <f>D229/C229</f>
        <v>0.53409464566929132</v>
      </c>
    </row>
    <row r="230" spans="1:5" x14ac:dyDescent="0.25">
      <c r="A230" s="201" t="s">
        <v>198</v>
      </c>
      <c r="B230" s="222" t="s">
        <v>199</v>
      </c>
      <c r="C230" s="223">
        <v>812058</v>
      </c>
      <c r="D230" s="219">
        <v>812058</v>
      </c>
      <c r="E230" s="93">
        <f>D230/C230</f>
        <v>1</v>
      </c>
    </row>
    <row r="231" spans="1:5" x14ac:dyDescent="0.25">
      <c r="A231" s="61" t="s">
        <v>111</v>
      </c>
      <c r="B231" s="111" t="s">
        <v>112</v>
      </c>
      <c r="C231" s="192">
        <f>SUM(C229+C230)</f>
        <v>7162058</v>
      </c>
      <c r="D231" s="192">
        <f>SUM(D229)+D230</f>
        <v>4203559</v>
      </c>
      <c r="E231" s="114">
        <f>D231/C231</f>
        <v>0.58692054713882513</v>
      </c>
    </row>
    <row r="232" spans="1:5" ht="13.8" x14ac:dyDescent="0.25">
      <c r="A232" s="86"/>
      <c r="B232" s="138" t="s">
        <v>21</v>
      </c>
      <c r="C232" s="67"/>
      <c r="D232" s="182"/>
      <c r="E232" s="118"/>
    </row>
    <row r="233" spans="1:5" x14ac:dyDescent="0.25">
      <c r="A233" s="13" t="s">
        <v>200</v>
      </c>
      <c r="B233" s="59" t="s">
        <v>201</v>
      </c>
      <c r="C233" s="168">
        <v>10095937</v>
      </c>
      <c r="D233" s="36">
        <v>7492890</v>
      </c>
      <c r="E233" s="82">
        <f>D233/C233</f>
        <v>0.74216885465905735</v>
      </c>
    </row>
    <row r="234" spans="1:5" x14ac:dyDescent="0.25">
      <c r="A234" s="75" t="s">
        <v>88</v>
      </c>
      <c r="B234" s="27" t="s">
        <v>202</v>
      </c>
      <c r="C234" s="28">
        <v>2725903</v>
      </c>
      <c r="D234" s="182">
        <v>2023080</v>
      </c>
      <c r="E234" s="118">
        <f>D234/C234</f>
        <v>0.7421687418811308</v>
      </c>
    </row>
    <row r="235" spans="1:5" x14ac:dyDescent="0.25">
      <c r="A235" s="89" t="s">
        <v>90</v>
      </c>
      <c r="B235" s="90" t="s">
        <v>203</v>
      </c>
      <c r="C235" s="91">
        <f>SUM(C233:C234)</f>
        <v>12821840</v>
      </c>
      <c r="D235" s="92">
        <f>SUM(D233:D234)</f>
        <v>9515970</v>
      </c>
      <c r="E235" s="93">
        <f>D235/C235</f>
        <v>0.74216883068264772</v>
      </c>
    </row>
    <row r="236" spans="1:5" x14ac:dyDescent="0.25">
      <c r="A236" s="61" t="s">
        <v>92</v>
      </c>
      <c r="B236" s="62" t="s">
        <v>93</v>
      </c>
      <c r="C236" s="152">
        <f>C235</f>
        <v>12821840</v>
      </c>
      <c r="D236" s="152">
        <f>D235</f>
        <v>9515970</v>
      </c>
      <c r="E236" s="93">
        <f>D236/C236</f>
        <v>0.74216883068264772</v>
      </c>
    </row>
    <row r="237" spans="1:5" x14ac:dyDescent="0.25">
      <c r="B237" s="4"/>
      <c r="C237" s="97"/>
    </row>
    <row r="238" spans="1:5" x14ac:dyDescent="0.25">
      <c r="A238" s="5"/>
      <c r="B238" s="6" t="s">
        <v>204</v>
      </c>
      <c r="C238" s="98" t="s">
        <v>7</v>
      </c>
      <c r="D238" s="380" t="s">
        <v>95</v>
      </c>
      <c r="E238" s="380"/>
    </row>
    <row r="239" spans="1:5" x14ac:dyDescent="0.25">
      <c r="A239" s="70"/>
      <c r="B239" s="224"/>
      <c r="C239" s="100" t="s">
        <v>9</v>
      </c>
      <c r="D239" s="73" t="s">
        <v>96</v>
      </c>
      <c r="E239" s="74" t="s">
        <v>11</v>
      </c>
    </row>
    <row r="240" spans="1:5" x14ac:dyDescent="0.25">
      <c r="A240" s="86"/>
      <c r="B240" s="225" t="s">
        <v>21</v>
      </c>
      <c r="C240" s="226"/>
      <c r="D240" s="182"/>
      <c r="E240" s="79"/>
    </row>
    <row r="241" spans="1:5" x14ac:dyDescent="0.25">
      <c r="A241" s="13" t="s">
        <v>44</v>
      </c>
      <c r="B241" s="34" t="s">
        <v>45</v>
      </c>
      <c r="C241" s="35">
        <v>20000</v>
      </c>
      <c r="D241" s="36"/>
      <c r="E241" s="82">
        <f>D241/C241</f>
        <v>0</v>
      </c>
    </row>
    <row r="242" spans="1:5" x14ac:dyDescent="0.25">
      <c r="A242" s="13" t="s">
        <v>54</v>
      </c>
      <c r="B242" s="34" t="s">
        <v>132</v>
      </c>
      <c r="C242" s="35">
        <v>10000</v>
      </c>
      <c r="D242" s="36">
        <v>0</v>
      </c>
      <c r="E242" s="82">
        <f>D242/C242</f>
        <v>0</v>
      </c>
    </row>
    <row r="243" spans="1:5" x14ac:dyDescent="0.25">
      <c r="A243" s="13" t="s">
        <v>58</v>
      </c>
      <c r="B243" s="34" t="s">
        <v>59</v>
      </c>
      <c r="C243" s="35">
        <v>8100</v>
      </c>
      <c r="D243" s="36"/>
      <c r="E243" s="82">
        <f>D243/C243</f>
        <v>0</v>
      </c>
    </row>
    <row r="244" spans="1:5" x14ac:dyDescent="0.25">
      <c r="A244" s="89" t="s">
        <v>64</v>
      </c>
      <c r="B244" s="90" t="s">
        <v>65</v>
      </c>
      <c r="C244" s="91">
        <f>SUM(C241:C243)</f>
        <v>38100</v>
      </c>
      <c r="D244" s="92">
        <f>SUM(D241:D243)</f>
        <v>0</v>
      </c>
      <c r="E244" s="93">
        <f>D244/C244</f>
        <v>0</v>
      </c>
    </row>
    <row r="245" spans="1:5" ht="13.8" x14ac:dyDescent="0.3">
      <c r="A245" s="61" t="s">
        <v>92</v>
      </c>
      <c r="B245" s="227" t="s">
        <v>93</v>
      </c>
      <c r="C245" s="228">
        <f>SUM(C240,C244)</f>
        <v>38100</v>
      </c>
      <c r="D245" s="228">
        <f>SUM(D240,D244)</f>
        <v>0</v>
      </c>
      <c r="E245" s="114">
        <f>D245/C245</f>
        <v>0</v>
      </c>
    </row>
    <row r="246" spans="1:5" x14ac:dyDescent="0.25">
      <c r="B246" s="4"/>
      <c r="C246" s="97"/>
    </row>
    <row r="247" spans="1:5" x14ac:dyDescent="0.25">
      <c r="A247" s="5"/>
      <c r="B247" s="6" t="s">
        <v>205</v>
      </c>
      <c r="C247" s="98" t="s">
        <v>7</v>
      </c>
      <c r="D247" s="380" t="s">
        <v>95</v>
      </c>
      <c r="E247" s="380"/>
    </row>
    <row r="248" spans="1:5" x14ac:dyDescent="0.25">
      <c r="A248" s="70"/>
      <c r="B248" s="99"/>
      <c r="C248" s="100" t="s">
        <v>9</v>
      </c>
      <c r="D248" s="73" t="s">
        <v>96</v>
      </c>
      <c r="E248" s="74" t="s">
        <v>11</v>
      </c>
    </row>
    <row r="249" spans="1:5" x14ac:dyDescent="0.25">
      <c r="A249" s="86"/>
      <c r="B249" s="115" t="s">
        <v>21</v>
      </c>
      <c r="C249" s="116"/>
      <c r="D249" s="78"/>
      <c r="E249" s="79"/>
    </row>
    <row r="250" spans="1:5" x14ac:dyDescent="0.25">
      <c r="A250" s="13" t="s">
        <v>44</v>
      </c>
      <c r="B250" s="46" t="s">
        <v>45</v>
      </c>
      <c r="C250" s="35">
        <v>1700987</v>
      </c>
      <c r="D250" s="36">
        <v>1456654</v>
      </c>
      <c r="E250" s="82">
        <f>D250/C250</f>
        <v>0.85635810267803336</v>
      </c>
    </row>
    <row r="251" spans="1:5" x14ac:dyDescent="0.25">
      <c r="A251" s="13" t="s">
        <v>58</v>
      </c>
      <c r="B251" s="34" t="s">
        <v>59</v>
      </c>
      <c r="C251" s="35">
        <v>459213</v>
      </c>
      <c r="D251" s="36">
        <v>365337</v>
      </c>
      <c r="E251" s="82">
        <f>D251/C251</f>
        <v>0.79557198946893926</v>
      </c>
    </row>
    <row r="252" spans="1:5" x14ac:dyDescent="0.25">
      <c r="A252" s="89" t="s">
        <v>64</v>
      </c>
      <c r="B252" s="90" t="s">
        <v>65</v>
      </c>
      <c r="C252" s="91">
        <f>SUM(C250:C251)</f>
        <v>2160200</v>
      </c>
      <c r="D252" s="92">
        <f>SUM(D250:D251)</f>
        <v>1821991</v>
      </c>
      <c r="E252" s="93">
        <f>D252/C252</f>
        <v>0.84343625590223126</v>
      </c>
    </row>
    <row r="253" spans="1:5" x14ac:dyDescent="0.25">
      <c r="A253" s="61" t="s">
        <v>92</v>
      </c>
      <c r="B253" s="62" t="s">
        <v>93</v>
      </c>
      <c r="C253" s="137">
        <f>SUM(C252)</f>
        <v>2160200</v>
      </c>
      <c r="D253" s="137">
        <f>SUM(D252)</f>
        <v>1821991</v>
      </c>
      <c r="E253" s="114">
        <f>D253/C253</f>
        <v>0.84343625590223126</v>
      </c>
    </row>
    <row r="254" spans="1:5" x14ac:dyDescent="0.25">
      <c r="B254" s="4"/>
      <c r="C254" s="97"/>
    </row>
    <row r="255" spans="1:5" x14ac:dyDescent="0.25">
      <c r="A255" s="153"/>
      <c r="B255" s="229" t="s">
        <v>206</v>
      </c>
      <c r="C255" s="230" t="s">
        <v>7</v>
      </c>
      <c r="D255" s="381" t="s">
        <v>95</v>
      </c>
      <c r="E255" s="381"/>
    </row>
    <row r="256" spans="1:5" x14ac:dyDescent="0.25">
      <c r="A256" s="13"/>
      <c r="B256" s="59"/>
      <c r="C256" s="142" t="s">
        <v>9</v>
      </c>
      <c r="D256" s="143" t="s">
        <v>96</v>
      </c>
      <c r="E256" s="144" t="s">
        <v>11</v>
      </c>
    </row>
    <row r="257" spans="1:5" x14ac:dyDescent="0.25">
      <c r="A257" s="231"/>
      <c r="B257" s="232" t="s">
        <v>97</v>
      </c>
      <c r="C257" s="233"/>
      <c r="D257" s="234"/>
      <c r="E257" s="235"/>
    </row>
    <row r="258" spans="1:5" ht="26.4" x14ac:dyDescent="0.25">
      <c r="A258" s="75" t="s">
        <v>115</v>
      </c>
      <c r="B258" s="236" t="s">
        <v>207</v>
      </c>
      <c r="C258" s="237">
        <v>650000</v>
      </c>
      <c r="D258" s="182">
        <v>553318</v>
      </c>
      <c r="E258" s="118">
        <f>D258/C258</f>
        <v>0.85125846153846152</v>
      </c>
    </row>
    <row r="259" spans="1:5" x14ac:dyDescent="0.25">
      <c r="A259" s="75" t="s">
        <v>127</v>
      </c>
      <c r="B259" s="236" t="s">
        <v>193</v>
      </c>
      <c r="C259" s="237"/>
      <c r="D259" s="182">
        <v>3</v>
      </c>
      <c r="E259" s="118"/>
    </row>
    <row r="260" spans="1:5" x14ac:dyDescent="0.25">
      <c r="A260" s="17"/>
      <c r="B260" s="18" t="s">
        <v>117</v>
      </c>
      <c r="C260" s="161">
        <f>C258</f>
        <v>650000</v>
      </c>
      <c r="D260" s="161">
        <f>D258+D259</f>
        <v>553321</v>
      </c>
      <c r="E260" s="82">
        <f>D260/C260</f>
        <v>0.8512630769230769</v>
      </c>
    </row>
    <row r="261" spans="1:5" x14ac:dyDescent="0.25">
      <c r="A261" s="164" t="s">
        <v>111</v>
      </c>
      <c r="B261" s="165" t="s">
        <v>112</v>
      </c>
      <c r="C261" s="238">
        <f>C260</f>
        <v>650000</v>
      </c>
      <c r="D261" s="238">
        <f>D260</f>
        <v>553321</v>
      </c>
      <c r="E261" s="239">
        <f>D261/C261</f>
        <v>0.8512630769230769</v>
      </c>
    </row>
    <row r="262" spans="1:5" x14ac:dyDescent="0.25">
      <c r="A262" s="75"/>
      <c r="B262" s="115" t="s">
        <v>21</v>
      </c>
      <c r="C262" s="116"/>
      <c r="D262" s="78"/>
      <c r="E262" s="118"/>
    </row>
    <row r="263" spans="1:5" x14ac:dyDescent="0.25">
      <c r="A263" s="13" t="s">
        <v>24</v>
      </c>
      <c r="B263" s="31" t="s">
        <v>176</v>
      </c>
      <c r="C263" s="195">
        <v>2627200</v>
      </c>
      <c r="D263" s="36">
        <v>2456110</v>
      </c>
      <c r="E263" s="82">
        <f>D263/C263</f>
        <v>0.93487743605359319</v>
      </c>
    </row>
    <row r="264" spans="1:5" x14ac:dyDescent="0.25">
      <c r="A264" s="13" t="s">
        <v>26</v>
      </c>
      <c r="B264" s="34" t="s">
        <v>208</v>
      </c>
      <c r="C264" s="35">
        <v>173913</v>
      </c>
      <c r="D264" s="36">
        <v>173913</v>
      </c>
      <c r="E264" s="82">
        <f>D264/C264</f>
        <v>1</v>
      </c>
    </row>
    <row r="265" spans="1:5" x14ac:dyDescent="0.25">
      <c r="A265" s="13" t="s">
        <v>30</v>
      </c>
      <c r="B265" s="34" t="s">
        <v>209</v>
      </c>
      <c r="C265" s="35">
        <v>0</v>
      </c>
      <c r="D265" s="36">
        <v>56000</v>
      </c>
      <c r="E265" s="82"/>
    </row>
    <row r="266" spans="1:5" x14ac:dyDescent="0.25">
      <c r="A266" s="17" t="s">
        <v>32</v>
      </c>
      <c r="B266" s="39" t="s">
        <v>33</v>
      </c>
      <c r="C266" s="40">
        <f>SUM(C263:C264)</f>
        <v>2801113</v>
      </c>
      <c r="D266" s="42">
        <f>SUM(D263:D265)</f>
        <v>2686023</v>
      </c>
      <c r="E266" s="171">
        <f>D266/C266</f>
        <v>0.95891276074903087</v>
      </c>
    </row>
    <row r="267" spans="1:5" x14ac:dyDescent="0.25">
      <c r="A267" s="17" t="s">
        <v>34</v>
      </c>
      <c r="B267" s="41" t="s">
        <v>35</v>
      </c>
      <c r="C267" s="40">
        <v>510751</v>
      </c>
      <c r="D267" s="42">
        <v>442768</v>
      </c>
      <c r="E267" s="171">
        <f>D267/C267</f>
        <v>0.86689600216152296</v>
      </c>
    </row>
    <row r="268" spans="1:5" ht="26.4" x14ac:dyDescent="0.25">
      <c r="A268" s="45" t="s">
        <v>38</v>
      </c>
      <c r="B268" s="31" t="s">
        <v>210</v>
      </c>
      <c r="C268" s="119">
        <v>300000</v>
      </c>
      <c r="D268" s="158">
        <v>137847</v>
      </c>
      <c r="E268" s="82">
        <f>D268/C268</f>
        <v>0.45949000000000001</v>
      </c>
    </row>
    <row r="269" spans="1:5" x14ac:dyDescent="0.25">
      <c r="A269" s="45" t="s">
        <v>54</v>
      </c>
      <c r="B269" s="31" t="s">
        <v>120</v>
      </c>
      <c r="C269" s="119"/>
      <c r="D269" s="158">
        <v>120000</v>
      </c>
      <c r="E269" s="82"/>
    </row>
    <row r="270" spans="1:5" x14ac:dyDescent="0.25">
      <c r="A270" s="48" t="s">
        <v>58</v>
      </c>
      <c r="B270" s="123" t="s">
        <v>59</v>
      </c>
      <c r="C270" s="183">
        <v>81000</v>
      </c>
      <c r="D270" s="55">
        <v>39968</v>
      </c>
      <c r="E270" s="122">
        <f>D270/C270</f>
        <v>0.49343209876543209</v>
      </c>
    </row>
    <row r="271" spans="1:5" x14ac:dyDescent="0.25">
      <c r="A271" s="48" t="s">
        <v>62</v>
      </c>
      <c r="B271" s="123" t="s">
        <v>133</v>
      </c>
      <c r="C271" s="183"/>
      <c r="D271" s="55">
        <v>10192</v>
      </c>
      <c r="E271" s="122"/>
    </row>
    <row r="272" spans="1:5" x14ac:dyDescent="0.25">
      <c r="A272" s="184" t="s">
        <v>64</v>
      </c>
      <c r="B272" s="57" t="s">
        <v>65</v>
      </c>
      <c r="C272" s="161">
        <f>SUM(C268:C270)</f>
        <v>381000</v>
      </c>
      <c r="D272" s="42">
        <f>SUM(D268:D271)</f>
        <v>308007</v>
      </c>
      <c r="E272" s="126">
        <f>D272/C272</f>
        <v>0.80841732283464562</v>
      </c>
    </row>
    <row r="273" spans="1:5" x14ac:dyDescent="0.25">
      <c r="A273" s="127" t="s">
        <v>92</v>
      </c>
      <c r="B273" s="128" t="s">
        <v>93</v>
      </c>
      <c r="C273" s="240">
        <f>SUM(C266,C267,C272)</f>
        <v>3692864</v>
      </c>
      <c r="D273" s="240">
        <f>SUM(D266,D267,D272)</f>
        <v>3436798</v>
      </c>
      <c r="E273" s="126">
        <f>D273/C273</f>
        <v>0.93065923900798941</v>
      </c>
    </row>
    <row r="274" spans="1:5" x14ac:dyDescent="0.25">
      <c r="B274" s="4"/>
      <c r="C274" s="97"/>
    </row>
    <row r="275" spans="1:5" ht="26.4" x14ac:dyDescent="0.25">
      <c r="A275" s="241"/>
      <c r="B275" s="6" t="s">
        <v>211</v>
      </c>
      <c r="C275" s="98" t="s">
        <v>7</v>
      </c>
      <c r="D275" s="380" t="s">
        <v>95</v>
      </c>
      <c r="E275" s="380"/>
    </row>
    <row r="276" spans="1:5" x14ac:dyDescent="0.25">
      <c r="A276" s="242"/>
      <c r="B276" s="99"/>
      <c r="C276" s="100" t="s">
        <v>9</v>
      </c>
      <c r="D276" s="73" t="s">
        <v>96</v>
      </c>
      <c r="E276" s="74" t="s">
        <v>11</v>
      </c>
    </row>
    <row r="277" spans="1:5" ht="13.8" x14ac:dyDescent="0.25">
      <c r="A277" s="86"/>
      <c r="B277" s="175" t="s">
        <v>97</v>
      </c>
      <c r="C277" s="243"/>
      <c r="D277" s="78"/>
      <c r="E277" s="79"/>
    </row>
    <row r="278" spans="1:5" x14ac:dyDescent="0.25">
      <c r="A278" s="48" t="s">
        <v>115</v>
      </c>
      <c r="B278" s="167" t="s">
        <v>212</v>
      </c>
      <c r="C278" s="168">
        <v>85000</v>
      </c>
      <c r="D278" s="36">
        <v>154320</v>
      </c>
      <c r="E278" s="244">
        <f>D278/C278</f>
        <v>1.8155294117647058</v>
      </c>
    </row>
    <row r="279" spans="1:5" x14ac:dyDescent="0.25">
      <c r="A279" s="86" t="s">
        <v>189</v>
      </c>
      <c r="B279" s="167" t="s">
        <v>51</v>
      </c>
      <c r="C279" s="168"/>
      <c r="D279" s="36">
        <v>42000</v>
      </c>
      <c r="E279" s="244"/>
    </row>
    <row r="280" spans="1:5" x14ac:dyDescent="0.25">
      <c r="A280" s="86" t="s">
        <v>191</v>
      </c>
      <c r="B280" s="167" t="s">
        <v>213</v>
      </c>
      <c r="C280" s="168"/>
      <c r="D280" s="36">
        <v>34726</v>
      </c>
      <c r="E280" s="244"/>
    </row>
    <row r="281" spans="1:5" x14ac:dyDescent="0.25">
      <c r="A281" s="86" t="s">
        <v>127</v>
      </c>
      <c r="B281" s="167" t="s">
        <v>214</v>
      </c>
      <c r="C281" s="168"/>
      <c r="D281" s="36">
        <v>2</v>
      </c>
      <c r="E281" s="244"/>
    </row>
    <row r="282" spans="1:5" x14ac:dyDescent="0.25">
      <c r="A282" s="61" t="s">
        <v>17</v>
      </c>
      <c r="B282" s="245" t="s">
        <v>117</v>
      </c>
      <c r="C282" s="240">
        <f>SUM(C278:C278)</f>
        <v>85000</v>
      </c>
      <c r="D282" s="240">
        <f>SUM(D278:D281)</f>
        <v>231048</v>
      </c>
      <c r="E282" s="212">
        <f>D282/C282</f>
        <v>2.7182117647058823</v>
      </c>
    </row>
    <row r="283" spans="1:5" x14ac:dyDescent="0.25">
      <c r="A283" s="86" t="s">
        <v>15</v>
      </c>
      <c r="B283" s="246" t="s">
        <v>215</v>
      </c>
      <c r="C283" s="84">
        <v>12617083</v>
      </c>
      <c r="D283" s="182"/>
      <c r="E283" s="118">
        <f>D283/C283</f>
        <v>0</v>
      </c>
    </row>
    <row r="284" spans="1:5" x14ac:dyDescent="0.25">
      <c r="A284" s="247" t="s">
        <v>15</v>
      </c>
      <c r="B284" s="248" t="s">
        <v>91</v>
      </c>
      <c r="C284" s="249">
        <f>C283</f>
        <v>12617083</v>
      </c>
      <c r="D284" s="55">
        <f>SUM(D283)</f>
        <v>0</v>
      </c>
      <c r="E284" s="122">
        <f>D284/C284</f>
        <v>0</v>
      </c>
    </row>
    <row r="285" spans="1:5" x14ac:dyDescent="0.25">
      <c r="A285" s="61" t="s">
        <v>111</v>
      </c>
      <c r="B285" s="111" t="s">
        <v>112</v>
      </c>
      <c r="C285" s="192">
        <f>SUM(C282,C284)</f>
        <v>12702083</v>
      </c>
      <c r="D285" s="192">
        <f>SUM(D282,D284)</f>
        <v>231048</v>
      </c>
      <c r="E285" s="114">
        <f>D285/C285</f>
        <v>1.8189772496369296E-2</v>
      </c>
    </row>
    <row r="286" spans="1:5" x14ac:dyDescent="0.25">
      <c r="A286" s="75"/>
      <c r="B286" s="76" t="s">
        <v>21</v>
      </c>
      <c r="C286" s="134"/>
      <c r="D286" s="78"/>
      <c r="E286" s="250"/>
    </row>
    <row r="287" spans="1:5" x14ac:dyDescent="0.25">
      <c r="A287" s="13" t="s">
        <v>38</v>
      </c>
      <c r="B287" s="34" t="s">
        <v>129</v>
      </c>
      <c r="C287" s="119">
        <v>1000000</v>
      </c>
      <c r="D287" s="148">
        <v>100474</v>
      </c>
      <c r="E287" s="82">
        <f>D287/C287</f>
        <v>0.10047399999999999</v>
      </c>
    </row>
    <row r="288" spans="1:5" x14ac:dyDescent="0.25">
      <c r="A288" s="13" t="s">
        <v>40</v>
      </c>
      <c r="B288" s="34" t="s">
        <v>41</v>
      </c>
      <c r="C288" s="119"/>
      <c r="D288" s="148">
        <v>2063</v>
      </c>
      <c r="E288" s="82"/>
    </row>
    <row r="289" spans="1:5" ht="26.4" x14ac:dyDescent="0.25">
      <c r="A289" s="45" t="s">
        <v>44</v>
      </c>
      <c r="B289" s="46" t="s">
        <v>216</v>
      </c>
      <c r="C289" s="119">
        <v>85000</v>
      </c>
      <c r="D289" s="148">
        <v>80778</v>
      </c>
      <c r="E289" s="82">
        <f>D289/C289</f>
        <v>0.95032941176470587</v>
      </c>
    </row>
    <row r="290" spans="1:5" ht="26.4" x14ac:dyDescent="0.25">
      <c r="A290" s="50" t="s">
        <v>54</v>
      </c>
      <c r="B290" s="123" t="s">
        <v>217</v>
      </c>
      <c r="C290" s="124">
        <v>150000</v>
      </c>
      <c r="D290" s="251">
        <v>445000</v>
      </c>
      <c r="E290" s="122">
        <f>D290/C290</f>
        <v>2.9666666666666668</v>
      </c>
    </row>
    <row r="291" spans="1:5" x14ac:dyDescent="0.25">
      <c r="A291" s="13" t="s">
        <v>58</v>
      </c>
      <c r="B291" s="59" t="s">
        <v>59</v>
      </c>
      <c r="C291" s="168">
        <v>324000</v>
      </c>
      <c r="D291" s="148">
        <v>104122</v>
      </c>
      <c r="E291" s="82">
        <f>D291/C291</f>
        <v>0.3213641975308642</v>
      </c>
    </row>
    <row r="292" spans="1:5" x14ac:dyDescent="0.25">
      <c r="A292" s="13" t="s">
        <v>62</v>
      </c>
      <c r="B292" s="59" t="s">
        <v>133</v>
      </c>
      <c r="C292" s="168"/>
      <c r="D292" s="148">
        <v>9367</v>
      </c>
      <c r="E292" s="82"/>
    </row>
    <row r="293" spans="1:5" x14ac:dyDescent="0.25">
      <c r="A293" s="17" t="s">
        <v>64</v>
      </c>
      <c r="B293" s="57" t="s">
        <v>65</v>
      </c>
      <c r="C293" s="161">
        <f>SUM(C287:C291)</f>
        <v>1559000</v>
      </c>
      <c r="D293" s="22">
        <f>SUM(D287:D292)</f>
        <v>741804</v>
      </c>
      <c r="E293" s="171">
        <f>D293/C293</f>
        <v>0.47582039769082746</v>
      </c>
    </row>
    <row r="294" spans="1:5" x14ac:dyDescent="0.25">
      <c r="A294" s="13" t="s">
        <v>183</v>
      </c>
      <c r="B294" s="59" t="s">
        <v>218</v>
      </c>
      <c r="C294" s="168">
        <v>7206572</v>
      </c>
      <c r="D294" s="148">
        <v>7830000</v>
      </c>
      <c r="E294" s="82">
        <f>D294/C294</f>
        <v>1.0865082594054427</v>
      </c>
    </row>
    <row r="295" spans="1:5" x14ac:dyDescent="0.25">
      <c r="A295" s="13" t="s">
        <v>185</v>
      </c>
      <c r="B295" s="59" t="s">
        <v>186</v>
      </c>
      <c r="C295" s="168">
        <v>1878910</v>
      </c>
      <c r="D295" s="252">
        <v>2114100</v>
      </c>
      <c r="E295" s="82">
        <f>D295/C295</f>
        <v>1.1251736379070845</v>
      </c>
    </row>
    <row r="296" spans="1:5" x14ac:dyDescent="0.25">
      <c r="A296" s="17" t="s">
        <v>219</v>
      </c>
      <c r="B296" s="57" t="s">
        <v>220</v>
      </c>
      <c r="C296" s="161">
        <f>SUM(C294:C295)</f>
        <v>9085482</v>
      </c>
      <c r="D296" s="161">
        <f>SUM(D294:D295)</f>
        <v>9944100</v>
      </c>
      <c r="E296" s="82">
        <f>D296/C296</f>
        <v>1.0945043972350614</v>
      </c>
    </row>
    <row r="297" spans="1:5" x14ac:dyDescent="0.25">
      <c r="A297" s="127" t="s">
        <v>221</v>
      </c>
      <c r="B297" s="128" t="s">
        <v>93</v>
      </c>
      <c r="C297" s="210">
        <f>C293+C296</f>
        <v>10644482</v>
      </c>
      <c r="D297" s="210">
        <f>D293+D296</f>
        <v>10685904</v>
      </c>
      <c r="E297" s="253">
        <f>D297/C297</f>
        <v>1.0038914058946222</v>
      </c>
    </row>
    <row r="298" spans="1:5" x14ac:dyDescent="0.25">
      <c r="B298" s="4"/>
      <c r="C298" s="97"/>
    </row>
    <row r="299" spans="1:5" x14ac:dyDescent="0.25">
      <c r="A299" s="5"/>
      <c r="B299" s="6" t="s">
        <v>222</v>
      </c>
      <c r="C299" s="173" t="s">
        <v>135</v>
      </c>
      <c r="D299" s="380" t="s">
        <v>95</v>
      </c>
      <c r="E299" s="380"/>
    </row>
    <row r="300" spans="1:5" x14ac:dyDescent="0.25">
      <c r="A300" s="70"/>
      <c r="B300" s="99"/>
      <c r="C300" s="254" t="s">
        <v>9</v>
      </c>
      <c r="D300" s="73" t="s">
        <v>96</v>
      </c>
      <c r="E300" s="74" t="s">
        <v>11</v>
      </c>
    </row>
    <row r="301" spans="1:5" ht="13.8" x14ac:dyDescent="0.25">
      <c r="A301" s="86"/>
      <c r="B301" s="115" t="s">
        <v>97</v>
      </c>
      <c r="C301" s="181"/>
      <c r="D301" s="78"/>
      <c r="E301" s="79"/>
    </row>
    <row r="302" spans="1:5" x14ac:dyDescent="0.25">
      <c r="A302" s="48" t="s">
        <v>13</v>
      </c>
      <c r="B302" s="255" t="s">
        <v>223</v>
      </c>
      <c r="C302" s="124">
        <v>18000000</v>
      </c>
      <c r="D302" s="55">
        <v>19938200</v>
      </c>
      <c r="E302" s="122">
        <f>D302/C302</f>
        <v>1.1076777777777778</v>
      </c>
    </row>
    <row r="303" spans="1:5" x14ac:dyDescent="0.25">
      <c r="A303" s="17" t="s">
        <v>144</v>
      </c>
      <c r="B303" s="57" t="s">
        <v>173</v>
      </c>
      <c r="C303" s="161">
        <f>SUM(C302)</f>
        <v>18000000</v>
      </c>
      <c r="D303" s="42">
        <f>SUM(D302)</f>
        <v>19938200</v>
      </c>
      <c r="E303" s="171">
        <f>D303/C303</f>
        <v>1.1076777777777778</v>
      </c>
    </row>
    <row r="304" spans="1:5" x14ac:dyDescent="0.25">
      <c r="A304" s="17" t="s">
        <v>15</v>
      </c>
      <c r="B304" s="57" t="s">
        <v>114</v>
      </c>
      <c r="C304" s="161"/>
      <c r="D304" s="42">
        <v>13654</v>
      </c>
      <c r="E304" s="171"/>
    </row>
    <row r="305" spans="1:5" x14ac:dyDescent="0.25">
      <c r="A305" s="13" t="s">
        <v>115</v>
      </c>
      <c r="B305" s="59" t="s">
        <v>224</v>
      </c>
      <c r="C305" s="168">
        <v>855403</v>
      </c>
      <c r="D305" s="36">
        <v>394800</v>
      </c>
      <c r="E305" s="82">
        <f>D305/C305</f>
        <v>0.46153684286821534</v>
      </c>
    </row>
    <row r="306" spans="1:5" x14ac:dyDescent="0.25">
      <c r="A306" s="13" t="s">
        <v>127</v>
      </c>
      <c r="B306" s="59" t="s">
        <v>225</v>
      </c>
      <c r="C306" s="168"/>
      <c r="D306" s="36">
        <v>2</v>
      </c>
      <c r="E306" s="82"/>
    </row>
    <row r="307" spans="1:5" x14ac:dyDescent="0.25">
      <c r="A307" s="17" t="s">
        <v>17</v>
      </c>
      <c r="B307" s="57" t="s">
        <v>91</v>
      </c>
      <c r="C307" s="161">
        <f>SUM(C305:C305)</f>
        <v>855403</v>
      </c>
      <c r="D307" s="42">
        <f>SUM(D305:D305)+D306</f>
        <v>394802</v>
      </c>
      <c r="E307" s="171">
        <f>D307/C307</f>
        <v>0.46153918094745983</v>
      </c>
    </row>
    <row r="308" spans="1:5" x14ac:dyDescent="0.25">
      <c r="A308" s="127" t="s">
        <v>111</v>
      </c>
      <c r="B308" s="214" t="s">
        <v>112</v>
      </c>
      <c r="C308" s="256">
        <f>C303+C307</f>
        <v>18855403</v>
      </c>
      <c r="D308" s="256">
        <f>D303+D307+D304</f>
        <v>20346656</v>
      </c>
      <c r="E308" s="171">
        <f>D308/C308</f>
        <v>1.0790888956337874</v>
      </c>
    </row>
    <row r="309" spans="1:5" x14ac:dyDescent="0.25">
      <c r="A309" s="86"/>
      <c r="B309" s="76" t="s">
        <v>21</v>
      </c>
      <c r="C309" s="257"/>
      <c r="D309" s="78"/>
      <c r="E309" s="118"/>
    </row>
    <row r="310" spans="1:5" x14ac:dyDescent="0.25">
      <c r="A310" s="13" t="s">
        <v>24</v>
      </c>
      <c r="B310" s="31" t="s">
        <v>176</v>
      </c>
      <c r="C310" s="28">
        <v>12119690</v>
      </c>
      <c r="D310" s="36">
        <v>15017277</v>
      </c>
      <c r="E310" s="82">
        <f>D310/C310</f>
        <v>1.2390809500903075</v>
      </c>
    </row>
    <row r="311" spans="1:5" x14ac:dyDescent="0.25">
      <c r="A311" s="13" t="s">
        <v>26</v>
      </c>
      <c r="B311" s="37" t="s">
        <v>226</v>
      </c>
      <c r="C311" s="35">
        <v>494591</v>
      </c>
      <c r="D311" s="36">
        <v>618696</v>
      </c>
      <c r="E311" s="82">
        <f>D311/C311</f>
        <v>1.250924501254572</v>
      </c>
    </row>
    <row r="312" spans="1:5" x14ac:dyDescent="0.25">
      <c r="A312" s="13" t="s">
        <v>227</v>
      </c>
      <c r="B312" s="37" t="s">
        <v>228</v>
      </c>
      <c r="C312" s="35"/>
      <c r="D312" s="36">
        <v>0</v>
      </c>
      <c r="E312" s="82"/>
    </row>
    <row r="313" spans="1:5" x14ac:dyDescent="0.25">
      <c r="A313" s="13" t="s">
        <v>28</v>
      </c>
      <c r="B313" s="37" t="s">
        <v>229</v>
      </c>
      <c r="C313" s="35">
        <v>598480</v>
      </c>
      <c r="D313" s="36">
        <v>364382</v>
      </c>
      <c r="E313" s="82">
        <f t="shared" ref="E313:E324" si="6">D313/C313</f>
        <v>0.60884574254778778</v>
      </c>
    </row>
    <row r="314" spans="1:5" x14ac:dyDescent="0.25">
      <c r="A314" s="17" t="s">
        <v>32</v>
      </c>
      <c r="B314" s="39" t="s">
        <v>33</v>
      </c>
      <c r="C314" s="40">
        <f>SUM(C310:C313)</f>
        <v>13212761</v>
      </c>
      <c r="D314" s="42">
        <f>SUM(D310:D313)</f>
        <v>16000355</v>
      </c>
      <c r="E314" s="171">
        <f t="shared" si="6"/>
        <v>1.2109774028304909</v>
      </c>
    </row>
    <row r="315" spans="1:5" x14ac:dyDescent="0.25">
      <c r="A315" s="17" t="s">
        <v>34</v>
      </c>
      <c r="B315" s="258" t="s">
        <v>35</v>
      </c>
      <c r="C315" s="40">
        <v>2150510</v>
      </c>
      <c r="D315" s="42">
        <v>2627242</v>
      </c>
      <c r="E315" s="171">
        <f t="shared" si="6"/>
        <v>1.2216832286294879</v>
      </c>
    </row>
    <row r="316" spans="1:5" x14ac:dyDescent="0.25">
      <c r="A316" s="86" t="s">
        <v>36</v>
      </c>
      <c r="B316" s="34" t="s">
        <v>230</v>
      </c>
      <c r="C316" s="35">
        <v>370000</v>
      </c>
      <c r="D316" s="36">
        <v>166555</v>
      </c>
      <c r="E316" s="82">
        <f t="shared" si="6"/>
        <v>0.45014864864864867</v>
      </c>
    </row>
    <row r="317" spans="1:5" x14ac:dyDescent="0.25">
      <c r="A317" s="45" t="s">
        <v>38</v>
      </c>
      <c r="B317" s="37" t="s">
        <v>231</v>
      </c>
      <c r="C317" s="35">
        <v>350000</v>
      </c>
      <c r="D317" s="36">
        <v>133671</v>
      </c>
      <c r="E317" s="82">
        <f t="shared" si="6"/>
        <v>0.38191714285714284</v>
      </c>
    </row>
    <row r="318" spans="1:5" x14ac:dyDescent="0.25">
      <c r="A318" s="13" t="s">
        <v>40</v>
      </c>
      <c r="B318" s="207" t="s">
        <v>167</v>
      </c>
      <c r="C318" s="35">
        <v>60000</v>
      </c>
      <c r="D318" s="36">
        <v>109852</v>
      </c>
      <c r="E318" s="82">
        <f t="shared" si="6"/>
        <v>1.8308666666666666</v>
      </c>
    </row>
    <row r="319" spans="1:5" x14ac:dyDescent="0.25">
      <c r="A319" s="13" t="s">
        <v>42</v>
      </c>
      <c r="B319" s="37" t="s">
        <v>43</v>
      </c>
      <c r="C319" s="35">
        <v>75000</v>
      </c>
      <c r="D319" s="36">
        <v>112591</v>
      </c>
      <c r="E319" s="82">
        <f t="shared" si="6"/>
        <v>1.5012133333333333</v>
      </c>
    </row>
    <row r="320" spans="1:5" x14ac:dyDescent="0.25">
      <c r="A320" s="13" t="s">
        <v>44</v>
      </c>
      <c r="B320" s="207" t="s">
        <v>45</v>
      </c>
      <c r="C320" s="35">
        <v>300000</v>
      </c>
      <c r="D320" s="36">
        <v>143368</v>
      </c>
      <c r="E320" s="82">
        <f t="shared" si="6"/>
        <v>0.47789333333333334</v>
      </c>
    </row>
    <row r="321" spans="1:5" x14ac:dyDescent="0.25">
      <c r="A321" s="259" t="s">
        <v>48</v>
      </c>
      <c r="B321" s="207" t="s">
        <v>232</v>
      </c>
      <c r="C321" s="35">
        <v>150000</v>
      </c>
      <c r="D321" s="36">
        <v>782049</v>
      </c>
      <c r="E321" s="82">
        <f t="shared" si="6"/>
        <v>5.21366</v>
      </c>
    </row>
    <row r="322" spans="1:5" x14ac:dyDescent="0.25">
      <c r="A322" s="259" t="s">
        <v>52</v>
      </c>
      <c r="B322" s="207" t="s">
        <v>233</v>
      </c>
      <c r="C322" s="35">
        <v>750000</v>
      </c>
      <c r="D322" s="36">
        <v>411822</v>
      </c>
      <c r="E322" s="82">
        <f t="shared" si="6"/>
        <v>0.54909600000000003</v>
      </c>
    </row>
    <row r="323" spans="1:5" ht="26.4" x14ac:dyDescent="0.25">
      <c r="A323" s="135" t="s">
        <v>54</v>
      </c>
      <c r="B323" s="260" t="s">
        <v>234</v>
      </c>
      <c r="C323" s="35">
        <v>460000</v>
      </c>
      <c r="D323" s="32">
        <v>1399647</v>
      </c>
      <c r="E323" s="33">
        <f t="shared" si="6"/>
        <v>3.0427108695652172</v>
      </c>
    </row>
    <row r="324" spans="1:5" x14ac:dyDescent="0.25">
      <c r="A324" s="13" t="s">
        <v>58</v>
      </c>
      <c r="B324" s="37" t="s">
        <v>59</v>
      </c>
      <c r="C324" s="35">
        <v>344250</v>
      </c>
      <c r="D324" s="36">
        <v>532997</v>
      </c>
      <c r="E324" s="82">
        <f t="shared" si="6"/>
        <v>1.5482846768336964</v>
      </c>
    </row>
    <row r="325" spans="1:5" x14ac:dyDescent="0.25">
      <c r="A325" s="13" t="s">
        <v>62</v>
      </c>
      <c r="B325" s="37" t="s">
        <v>133</v>
      </c>
      <c r="C325" s="35"/>
      <c r="D325" s="36">
        <v>13</v>
      </c>
      <c r="E325" s="82"/>
    </row>
    <row r="326" spans="1:5" x14ac:dyDescent="0.25">
      <c r="A326" s="89" t="s">
        <v>64</v>
      </c>
      <c r="B326" s="209" t="s">
        <v>65</v>
      </c>
      <c r="C326" s="91">
        <f>SUM(C316:C324)</f>
        <v>2859250</v>
      </c>
      <c r="D326" s="42">
        <f>SUM(D316:D325)</f>
        <v>3792565</v>
      </c>
      <c r="E326" s="171">
        <f t="shared" ref="E326:E334" si="7">D326/C326</f>
        <v>1.3264195156072396</v>
      </c>
    </row>
    <row r="327" spans="1:5" x14ac:dyDescent="0.25">
      <c r="A327" s="13" t="s">
        <v>200</v>
      </c>
      <c r="B327" s="59" t="s">
        <v>235</v>
      </c>
      <c r="C327" s="124">
        <v>708661</v>
      </c>
      <c r="D327" s="36">
        <v>14272</v>
      </c>
      <c r="E327" s="82">
        <f t="shared" si="7"/>
        <v>2.0139389637640566E-2</v>
      </c>
    </row>
    <row r="328" spans="1:5" x14ac:dyDescent="0.25">
      <c r="A328" s="13" t="s">
        <v>88</v>
      </c>
      <c r="B328" s="260" t="s">
        <v>236</v>
      </c>
      <c r="C328" s="124">
        <v>191339</v>
      </c>
      <c r="D328" s="36">
        <v>3853</v>
      </c>
      <c r="E328" s="82">
        <f t="shared" si="7"/>
        <v>2.0137034269019909E-2</v>
      </c>
    </row>
    <row r="329" spans="1:5" x14ac:dyDescent="0.25">
      <c r="A329" s="201" t="s">
        <v>90</v>
      </c>
      <c r="B329" s="204" t="s">
        <v>91</v>
      </c>
      <c r="C329" s="91">
        <f>SUM(C327:C328)</f>
        <v>900000</v>
      </c>
      <c r="D329" s="91">
        <f>SUM(D327:D328)</f>
        <v>18125</v>
      </c>
      <c r="E329" s="171">
        <f t="shared" si="7"/>
        <v>2.013888888888889E-2</v>
      </c>
    </row>
    <row r="330" spans="1:5" x14ac:dyDescent="0.25">
      <c r="A330" s="13" t="s">
        <v>183</v>
      </c>
      <c r="B330" s="59" t="s">
        <v>237</v>
      </c>
      <c r="C330" s="35">
        <v>13590441</v>
      </c>
      <c r="D330" s="36">
        <v>13207093</v>
      </c>
      <c r="E330" s="82">
        <f t="shared" si="7"/>
        <v>0.97179282114539178</v>
      </c>
    </row>
    <row r="331" spans="1:5" x14ac:dyDescent="0.25">
      <c r="A331" s="48" t="s">
        <v>185</v>
      </c>
      <c r="B331" s="261" t="s">
        <v>238</v>
      </c>
      <c r="C331" s="124">
        <v>3669419</v>
      </c>
      <c r="D331" s="55">
        <v>3499050</v>
      </c>
      <c r="E331" s="122">
        <f t="shared" si="7"/>
        <v>0.95357057888455909</v>
      </c>
    </row>
    <row r="332" spans="1:5" x14ac:dyDescent="0.25">
      <c r="A332" s="61" t="s">
        <v>219</v>
      </c>
      <c r="B332" s="262" t="s">
        <v>239</v>
      </c>
      <c r="C332" s="152">
        <f>SUM(C330:C331)</f>
        <v>17259860</v>
      </c>
      <c r="D332" s="113">
        <f>SUM(D330:D331)</f>
        <v>16706143</v>
      </c>
      <c r="E332" s="114">
        <f t="shared" si="7"/>
        <v>0.96791880119537466</v>
      </c>
    </row>
    <row r="333" spans="1:5" x14ac:dyDescent="0.25">
      <c r="A333" s="61" t="s">
        <v>240</v>
      </c>
      <c r="B333" s="263" t="s">
        <v>241</v>
      </c>
      <c r="C333" s="152">
        <v>418019</v>
      </c>
      <c r="D333" s="264">
        <v>418019</v>
      </c>
      <c r="E333" s="114">
        <f t="shared" si="7"/>
        <v>1</v>
      </c>
    </row>
    <row r="334" spans="1:5" x14ac:dyDescent="0.25">
      <c r="A334" s="61" t="s">
        <v>92</v>
      </c>
      <c r="B334" s="62" t="s">
        <v>93</v>
      </c>
      <c r="C334" s="152">
        <f>SUM(C314,C315,C326,C329,C332)+C333</f>
        <v>36800400</v>
      </c>
      <c r="D334" s="152">
        <f>SUM(D314,D315,D326,D329,D332)+D333</f>
        <v>39562449</v>
      </c>
      <c r="E334" s="114">
        <f t="shared" si="7"/>
        <v>1.075054863534092</v>
      </c>
    </row>
    <row r="335" spans="1:5" x14ac:dyDescent="0.25">
      <c r="A335" s="247"/>
      <c r="B335" s="265"/>
      <c r="C335" s="249"/>
      <c r="D335" s="249"/>
      <c r="E335" s="250"/>
    </row>
    <row r="336" spans="1:5" x14ac:dyDescent="0.25">
      <c r="A336" s="127"/>
      <c r="B336" s="128"/>
      <c r="C336" s="240"/>
      <c r="D336" s="240"/>
      <c r="E336" s="212"/>
    </row>
    <row r="337" spans="1:5" x14ac:dyDescent="0.25">
      <c r="A337" s="5"/>
      <c r="B337" s="6" t="s">
        <v>242</v>
      </c>
      <c r="C337" s="98" t="s">
        <v>7</v>
      </c>
      <c r="D337" s="380" t="s">
        <v>95</v>
      </c>
      <c r="E337" s="380"/>
    </row>
    <row r="338" spans="1:5" x14ac:dyDescent="0.25">
      <c r="A338" s="70"/>
      <c r="B338" s="99"/>
      <c r="C338" s="266" t="s">
        <v>9</v>
      </c>
      <c r="D338" s="73" t="s">
        <v>96</v>
      </c>
      <c r="E338" s="74" t="s">
        <v>11</v>
      </c>
    </row>
    <row r="339" spans="1:5" ht="13.8" x14ac:dyDescent="0.25">
      <c r="A339" s="86"/>
      <c r="B339" s="76" t="s">
        <v>21</v>
      </c>
      <c r="C339" s="181"/>
      <c r="D339" s="78"/>
      <c r="E339" s="79"/>
    </row>
    <row r="340" spans="1:5" x14ac:dyDescent="0.25">
      <c r="A340" s="267" t="s">
        <v>64</v>
      </c>
      <c r="B340" s="90" t="s">
        <v>243</v>
      </c>
      <c r="C340" s="91">
        <v>0</v>
      </c>
      <c r="D340" s="92">
        <v>450491</v>
      </c>
      <c r="E340" s="93"/>
    </row>
    <row r="341" spans="1:5" x14ac:dyDescent="0.25">
      <c r="A341" s="267" t="s">
        <v>90</v>
      </c>
      <c r="B341" s="90" t="s">
        <v>244</v>
      </c>
      <c r="C341" s="91">
        <v>0</v>
      </c>
      <c r="D341" s="92">
        <v>39619</v>
      </c>
      <c r="E341" s="93"/>
    </row>
    <row r="342" spans="1:5" x14ac:dyDescent="0.25">
      <c r="A342" s="61" t="s">
        <v>92</v>
      </c>
      <c r="B342" s="62" t="s">
        <v>93</v>
      </c>
      <c r="C342" s="152">
        <f>SUM(C340)</f>
        <v>0</v>
      </c>
      <c r="D342" s="152">
        <f>SUM(D340+D341)</f>
        <v>490110</v>
      </c>
      <c r="E342" s="114"/>
    </row>
    <row r="343" spans="1:5" x14ac:dyDescent="0.25">
      <c r="A343" s="268"/>
      <c r="B343" s="265"/>
      <c r="C343" s="269"/>
      <c r="D343" s="269"/>
      <c r="E343" s="270"/>
    </row>
    <row r="344" spans="1:5" x14ac:dyDescent="0.25">
      <c r="B344" s="4"/>
      <c r="C344" s="97"/>
    </row>
    <row r="345" spans="1:5" x14ac:dyDescent="0.25">
      <c r="A345" s="5"/>
      <c r="B345" s="6" t="s">
        <v>245</v>
      </c>
      <c r="C345" s="98" t="s">
        <v>7</v>
      </c>
      <c r="D345" s="380" t="s">
        <v>95</v>
      </c>
      <c r="E345" s="380"/>
    </row>
    <row r="346" spans="1:5" x14ac:dyDescent="0.25">
      <c r="A346" s="70"/>
      <c r="B346" s="99"/>
      <c r="C346" s="266" t="s">
        <v>9</v>
      </c>
      <c r="D346" s="73" t="s">
        <v>96</v>
      </c>
      <c r="E346" s="74" t="s">
        <v>11</v>
      </c>
    </row>
    <row r="347" spans="1:5" ht="13.8" x14ac:dyDescent="0.25">
      <c r="A347" s="86"/>
      <c r="B347" s="76" t="s">
        <v>21</v>
      </c>
      <c r="C347" s="181"/>
      <c r="D347" s="78"/>
      <c r="E347" s="79"/>
    </row>
    <row r="348" spans="1:5" x14ac:dyDescent="0.25">
      <c r="A348" s="13" t="s">
        <v>70</v>
      </c>
      <c r="B348" s="120" t="s">
        <v>246</v>
      </c>
      <c r="C348" s="35">
        <v>923080</v>
      </c>
      <c r="D348" s="36"/>
      <c r="E348" s="82">
        <f>D348/C348</f>
        <v>0</v>
      </c>
    </row>
    <row r="349" spans="1:5" x14ac:dyDescent="0.25">
      <c r="A349" s="89" t="s">
        <v>82</v>
      </c>
      <c r="B349" s="90" t="s">
        <v>83</v>
      </c>
      <c r="C349" s="91">
        <f>SUM(C348)</f>
        <v>923080</v>
      </c>
      <c r="D349" s="92">
        <f>D348</f>
        <v>0</v>
      </c>
      <c r="E349" s="93">
        <f>D349/C349</f>
        <v>0</v>
      </c>
    </row>
    <row r="350" spans="1:5" x14ac:dyDescent="0.25">
      <c r="A350" s="61" t="s">
        <v>92</v>
      </c>
      <c r="B350" s="62" t="s">
        <v>93</v>
      </c>
      <c r="C350" s="152">
        <f>SUM(C349)</f>
        <v>923080</v>
      </c>
      <c r="D350" s="152">
        <f>SUM(D349)</f>
        <v>0</v>
      </c>
      <c r="E350" s="114">
        <f>D350/C350</f>
        <v>0</v>
      </c>
    </row>
    <row r="351" spans="1:5" x14ac:dyDescent="0.25">
      <c r="B351" s="4"/>
      <c r="C351" s="97"/>
    </row>
    <row r="352" spans="1:5" x14ac:dyDescent="0.25">
      <c r="B352" s="4"/>
      <c r="C352" s="97"/>
    </row>
    <row r="353" spans="1:5" x14ac:dyDescent="0.25">
      <c r="A353" s="5"/>
      <c r="B353" s="6" t="s">
        <v>247</v>
      </c>
      <c r="C353" s="98" t="s">
        <v>7</v>
      </c>
      <c r="D353" s="380" t="s">
        <v>95</v>
      </c>
      <c r="E353" s="380"/>
    </row>
    <row r="354" spans="1:5" x14ac:dyDescent="0.25">
      <c r="A354" s="70"/>
      <c r="B354" s="271" t="s">
        <v>248</v>
      </c>
      <c r="C354" s="266" t="s">
        <v>9</v>
      </c>
      <c r="D354" s="73" t="s">
        <v>96</v>
      </c>
      <c r="E354" s="74" t="s">
        <v>11</v>
      </c>
    </row>
    <row r="355" spans="1:5" ht="13.8" x14ac:dyDescent="0.25">
      <c r="A355" s="86"/>
      <c r="B355" s="115" t="s">
        <v>97</v>
      </c>
      <c r="C355" s="181"/>
      <c r="D355" s="78"/>
      <c r="E355" s="79"/>
    </row>
    <row r="356" spans="1:5" x14ac:dyDescent="0.25">
      <c r="A356" s="13" t="s">
        <v>13</v>
      </c>
      <c r="B356" s="46" t="s">
        <v>249</v>
      </c>
      <c r="C356" s="35">
        <v>24000</v>
      </c>
      <c r="D356" s="36">
        <v>45300</v>
      </c>
      <c r="E356" s="82">
        <f>D356/C356</f>
        <v>1.8875</v>
      </c>
    </row>
    <row r="357" spans="1:5" x14ac:dyDescent="0.25">
      <c r="A357" s="201" t="s">
        <v>144</v>
      </c>
      <c r="B357" s="90" t="s">
        <v>173</v>
      </c>
      <c r="C357" s="91">
        <f>SUM(C356)</f>
        <v>24000</v>
      </c>
      <c r="D357" s="91">
        <f>SUM(D356)</f>
        <v>45300</v>
      </c>
      <c r="E357" s="93">
        <f>D357/C357</f>
        <v>1.8875</v>
      </c>
    </row>
    <row r="358" spans="1:5" x14ac:dyDescent="0.25">
      <c r="A358" s="61" t="s">
        <v>111</v>
      </c>
      <c r="B358" s="111" t="s">
        <v>112</v>
      </c>
      <c r="C358" s="192">
        <f>SUM(C357)</f>
        <v>24000</v>
      </c>
      <c r="D358" s="192">
        <f>SUM(D357)</f>
        <v>45300</v>
      </c>
      <c r="E358" s="114">
        <f>D358/C358</f>
        <v>1.8875</v>
      </c>
    </row>
    <row r="359" spans="1:5" x14ac:dyDescent="0.25">
      <c r="A359" s="86"/>
      <c r="B359" s="76" t="s">
        <v>21</v>
      </c>
      <c r="C359" s="257"/>
      <c r="D359" s="78"/>
      <c r="E359" s="250"/>
    </row>
    <row r="360" spans="1:5" x14ac:dyDescent="0.25">
      <c r="A360" s="13" t="s">
        <v>44</v>
      </c>
      <c r="B360" s="31" t="s">
        <v>45</v>
      </c>
      <c r="C360" s="195">
        <v>11000</v>
      </c>
      <c r="D360" s="36">
        <v>0</v>
      </c>
      <c r="E360" s="82">
        <f>D360/C360</f>
        <v>0</v>
      </c>
    </row>
    <row r="361" spans="1:5" x14ac:dyDescent="0.25">
      <c r="A361" s="86" t="s">
        <v>58</v>
      </c>
      <c r="B361" s="34" t="s">
        <v>59</v>
      </c>
      <c r="C361" s="195">
        <v>2970</v>
      </c>
      <c r="D361" s="36">
        <v>0</v>
      </c>
      <c r="E361" s="82">
        <f>D361/C361</f>
        <v>0</v>
      </c>
    </row>
    <row r="362" spans="1:5" x14ac:dyDescent="0.25">
      <c r="A362" s="89" t="s">
        <v>64</v>
      </c>
      <c r="B362" s="90" t="s">
        <v>65</v>
      </c>
      <c r="C362" s="272">
        <f>SUM(C360:C361)</f>
        <v>13970</v>
      </c>
      <c r="D362" s="272">
        <f>SUM(D360:D361)</f>
        <v>0</v>
      </c>
      <c r="E362" s="212">
        <f>D362/C362</f>
        <v>0</v>
      </c>
    </row>
    <row r="363" spans="1:5" x14ac:dyDescent="0.25">
      <c r="A363" s="61" t="s">
        <v>92</v>
      </c>
      <c r="B363" s="62" t="s">
        <v>93</v>
      </c>
      <c r="C363" s="273">
        <f>SUM(C362)</f>
        <v>13970</v>
      </c>
      <c r="D363" s="273">
        <f>SUM(D362)</f>
        <v>0</v>
      </c>
      <c r="E363" s="114">
        <f>D363/C363</f>
        <v>0</v>
      </c>
    </row>
    <row r="364" spans="1:5" x14ac:dyDescent="0.25">
      <c r="B364" s="4"/>
      <c r="C364" s="97"/>
    </row>
    <row r="365" spans="1:5" x14ac:dyDescent="0.25">
      <c r="A365" s="5"/>
      <c r="B365" s="6" t="s">
        <v>250</v>
      </c>
      <c r="C365" s="173" t="s">
        <v>7</v>
      </c>
      <c r="D365" s="380" t="s">
        <v>95</v>
      </c>
      <c r="E365" s="380"/>
    </row>
    <row r="366" spans="1:5" x14ac:dyDescent="0.25">
      <c r="A366" s="70"/>
      <c r="B366" s="271"/>
      <c r="C366" s="174" t="s">
        <v>9</v>
      </c>
      <c r="D366" s="73" t="s">
        <v>96</v>
      </c>
      <c r="E366" s="74" t="s">
        <v>11</v>
      </c>
    </row>
    <row r="367" spans="1:5" x14ac:dyDescent="0.25">
      <c r="A367" s="75"/>
      <c r="B367" s="274" t="s">
        <v>97</v>
      </c>
      <c r="C367" s="134"/>
      <c r="D367" s="78"/>
      <c r="E367" s="79"/>
    </row>
    <row r="368" spans="1:5" x14ac:dyDescent="0.25">
      <c r="A368" s="75" t="s">
        <v>15</v>
      </c>
      <c r="B368" s="275" t="s">
        <v>114</v>
      </c>
      <c r="C368" s="134"/>
      <c r="D368" s="276">
        <v>154856</v>
      </c>
      <c r="E368" s="79"/>
    </row>
    <row r="369" spans="1:5" x14ac:dyDescent="0.25">
      <c r="A369" s="13" t="s">
        <v>115</v>
      </c>
      <c r="B369" s="207" t="s">
        <v>251</v>
      </c>
      <c r="C369" s="277">
        <v>1000000</v>
      </c>
      <c r="D369" s="36">
        <v>1361050</v>
      </c>
      <c r="E369" s="82">
        <f>D369/C369</f>
        <v>1.3610500000000001</v>
      </c>
    </row>
    <row r="370" spans="1:5" x14ac:dyDescent="0.25">
      <c r="A370" s="48" t="s">
        <v>127</v>
      </c>
      <c r="B370" s="278" t="s">
        <v>214</v>
      </c>
      <c r="C370" s="279"/>
      <c r="D370" s="55">
        <v>4</v>
      </c>
      <c r="E370" s="122"/>
    </row>
    <row r="371" spans="1:5" x14ac:dyDescent="0.25">
      <c r="A371" s="89" t="s">
        <v>17</v>
      </c>
      <c r="B371" s="108" t="s">
        <v>117</v>
      </c>
      <c r="C371" s="280">
        <f>SUM(C369)</f>
        <v>1000000</v>
      </c>
      <c r="D371" s="280">
        <f>SUM(D369)+D370</f>
        <v>1361054</v>
      </c>
      <c r="E371" s="122">
        <f>D371/C371</f>
        <v>1.361054</v>
      </c>
    </row>
    <row r="372" spans="1:5" x14ac:dyDescent="0.25">
      <c r="A372" s="61" t="s">
        <v>111</v>
      </c>
      <c r="B372" s="111" t="s">
        <v>112</v>
      </c>
      <c r="C372" s="281">
        <f>SUM(C371)</f>
        <v>1000000</v>
      </c>
      <c r="D372" s="281">
        <f>SUM(D371)+D368</f>
        <v>1515910</v>
      </c>
      <c r="E372" s="114">
        <f>D372/C372</f>
        <v>1.5159100000000001</v>
      </c>
    </row>
    <row r="373" spans="1:5" x14ac:dyDescent="0.25">
      <c r="A373" s="75"/>
      <c r="B373" s="115" t="s">
        <v>21</v>
      </c>
      <c r="C373" s="116"/>
      <c r="D373" s="78"/>
      <c r="E373" s="250"/>
    </row>
    <row r="374" spans="1:5" x14ac:dyDescent="0.25">
      <c r="A374" s="75" t="s">
        <v>38</v>
      </c>
      <c r="B374" s="282" t="s">
        <v>170</v>
      </c>
      <c r="C374" s="119">
        <v>35000</v>
      </c>
      <c r="D374" s="78">
        <v>27733</v>
      </c>
      <c r="E374" s="82">
        <f>D374/C374</f>
        <v>0.79237142857142862</v>
      </c>
    </row>
    <row r="375" spans="1:5" x14ac:dyDescent="0.25">
      <c r="A375" s="13" t="s">
        <v>40</v>
      </c>
      <c r="B375" s="167" t="s">
        <v>252</v>
      </c>
      <c r="C375" s="195">
        <v>54000</v>
      </c>
      <c r="D375" s="36">
        <v>52681</v>
      </c>
      <c r="E375" s="82">
        <f>D375/C375</f>
        <v>0.97557407407407404</v>
      </c>
    </row>
    <row r="376" spans="1:5" x14ac:dyDescent="0.25">
      <c r="A376" s="13" t="s">
        <v>42</v>
      </c>
      <c r="B376" s="167" t="s">
        <v>253</v>
      </c>
      <c r="C376" s="195">
        <v>65000</v>
      </c>
      <c r="D376" s="36">
        <v>41880</v>
      </c>
      <c r="E376" s="82">
        <f>D376/C376</f>
        <v>0.64430769230769236</v>
      </c>
    </row>
    <row r="377" spans="1:5" x14ac:dyDescent="0.25">
      <c r="A377" s="75" t="s">
        <v>44</v>
      </c>
      <c r="B377" s="217" t="s">
        <v>45</v>
      </c>
      <c r="C377" s="119">
        <v>480000</v>
      </c>
      <c r="D377" s="36">
        <v>476242</v>
      </c>
      <c r="E377" s="82">
        <f>D377/C377</f>
        <v>0.99217083333333334</v>
      </c>
    </row>
    <row r="378" spans="1:5" x14ac:dyDescent="0.25">
      <c r="A378" s="45" t="s">
        <v>48</v>
      </c>
      <c r="B378" s="37" t="s">
        <v>254</v>
      </c>
      <c r="C378" s="28">
        <v>550000</v>
      </c>
      <c r="D378" s="36"/>
      <c r="E378" s="82">
        <f>D378/C378</f>
        <v>0</v>
      </c>
    </row>
    <row r="379" spans="1:5" x14ac:dyDescent="0.25">
      <c r="A379" s="45" t="s">
        <v>52</v>
      </c>
      <c r="B379" s="37" t="s">
        <v>131</v>
      </c>
      <c r="C379" s="28"/>
      <c r="D379" s="36">
        <v>54463</v>
      </c>
      <c r="E379" s="82"/>
    </row>
    <row r="380" spans="1:5" x14ac:dyDescent="0.25">
      <c r="A380" s="45" t="s">
        <v>54</v>
      </c>
      <c r="B380" s="37" t="s">
        <v>120</v>
      </c>
      <c r="C380" s="28"/>
      <c r="D380" s="36">
        <v>92808</v>
      </c>
      <c r="E380" s="82"/>
    </row>
    <row r="381" spans="1:5" x14ac:dyDescent="0.25">
      <c r="A381" s="86" t="s">
        <v>58</v>
      </c>
      <c r="B381" s="283" t="s">
        <v>59</v>
      </c>
      <c r="C381" s="121">
        <v>319680</v>
      </c>
      <c r="D381" s="55">
        <v>162210</v>
      </c>
      <c r="E381" s="82">
        <f>D381/C381</f>
        <v>0.50741366366366369</v>
      </c>
    </row>
    <row r="382" spans="1:5" x14ac:dyDescent="0.25">
      <c r="A382" s="86" t="s">
        <v>62</v>
      </c>
      <c r="B382" s="283" t="s">
        <v>133</v>
      </c>
      <c r="C382" s="121"/>
      <c r="D382" s="55">
        <v>137</v>
      </c>
      <c r="E382" s="82"/>
    </row>
    <row r="383" spans="1:5" x14ac:dyDescent="0.25">
      <c r="A383" s="184" t="s">
        <v>64</v>
      </c>
      <c r="B383" s="57" t="s">
        <v>65</v>
      </c>
      <c r="C383" s="284">
        <f>C374+C375+C376+C377+C378+C381</f>
        <v>1503680</v>
      </c>
      <c r="D383" s="284">
        <f>D374+D375+D376+D377+D378+D381+D379+D380+D382</f>
        <v>908154</v>
      </c>
      <c r="E383" s="171">
        <f>D383/C383</f>
        <v>0.60395429878697593</v>
      </c>
    </row>
    <row r="384" spans="1:5" x14ac:dyDescent="0.25">
      <c r="A384" s="61" t="s">
        <v>92</v>
      </c>
      <c r="B384" s="62" t="s">
        <v>93</v>
      </c>
      <c r="C384" s="273">
        <f>SUM(C383)</f>
        <v>1503680</v>
      </c>
      <c r="D384" s="273">
        <f>SUM(D383)</f>
        <v>908154</v>
      </c>
      <c r="E384" s="171">
        <f>D384/C384</f>
        <v>0.60395429878697593</v>
      </c>
    </row>
    <row r="385" spans="1:5" x14ac:dyDescent="0.25">
      <c r="B385" s="4"/>
      <c r="C385" s="97"/>
    </row>
    <row r="386" spans="1:5" x14ac:dyDescent="0.25">
      <c r="A386" s="5"/>
      <c r="B386" s="196" t="s">
        <v>255</v>
      </c>
      <c r="C386" s="285" t="s">
        <v>135</v>
      </c>
      <c r="D386" s="380" t="s">
        <v>95</v>
      </c>
      <c r="E386" s="380"/>
    </row>
    <row r="387" spans="1:5" x14ac:dyDescent="0.25">
      <c r="A387" s="70"/>
      <c r="B387" s="286" t="s">
        <v>256</v>
      </c>
      <c r="C387" s="287" t="s">
        <v>9</v>
      </c>
      <c r="D387" s="73" t="s">
        <v>96</v>
      </c>
      <c r="E387" s="74" t="s">
        <v>11</v>
      </c>
    </row>
    <row r="388" spans="1:5" x14ac:dyDescent="0.25">
      <c r="A388" s="75"/>
      <c r="B388" s="288" t="s">
        <v>12</v>
      </c>
      <c r="C388" s="289"/>
      <c r="D388" s="78"/>
      <c r="E388" s="79"/>
    </row>
    <row r="389" spans="1:5" x14ac:dyDescent="0.25">
      <c r="A389" s="13" t="s">
        <v>115</v>
      </c>
      <c r="B389" s="290" t="s">
        <v>257</v>
      </c>
      <c r="C389" s="291">
        <v>0</v>
      </c>
      <c r="D389" s="24">
        <v>0</v>
      </c>
      <c r="E389" s="82"/>
    </row>
    <row r="390" spans="1:5" x14ac:dyDescent="0.25">
      <c r="A390" s="127" t="s">
        <v>111</v>
      </c>
      <c r="B390" s="292" t="s">
        <v>112</v>
      </c>
      <c r="C390" s="293">
        <f>SUM(C389:C389)</f>
        <v>0</v>
      </c>
      <c r="D390" s="294">
        <f>SUM(D389:D389)</f>
        <v>0</v>
      </c>
      <c r="E390" s="212"/>
    </row>
    <row r="391" spans="1:5" x14ac:dyDescent="0.25">
      <c r="A391" s="86"/>
      <c r="B391" s="115" t="s">
        <v>21</v>
      </c>
      <c r="C391" s="295"/>
      <c r="D391" s="78"/>
      <c r="E391" s="296"/>
    </row>
    <row r="392" spans="1:5" x14ac:dyDescent="0.25">
      <c r="A392" s="13" t="s">
        <v>36</v>
      </c>
      <c r="B392" s="37" t="s">
        <v>258</v>
      </c>
      <c r="C392" s="208">
        <v>20000</v>
      </c>
      <c r="D392" s="36">
        <v>35895</v>
      </c>
      <c r="E392" s="122">
        <f>D392/C392</f>
        <v>1.7947500000000001</v>
      </c>
    </row>
    <row r="393" spans="1:5" x14ac:dyDescent="0.25">
      <c r="A393" s="45" t="s">
        <v>38</v>
      </c>
      <c r="B393" s="37" t="s">
        <v>259</v>
      </c>
      <c r="C393" s="77">
        <v>20000</v>
      </c>
      <c r="D393" s="36"/>
      <c r="E393" s="122">
        <f>D393/C393</f>
        <v>0</v>
      </c>
    </row>
    <row r="394" spans="1:5" x14ac:dyDescent="0.25">
      <c r="A394" s="45" t="s">
        <v>40</v>
      </c>
      <c r="B394" s="37" t="s">
        <v>41</v>
      </c>
      <c r="C394" s="77">
        <v>0</v>
      </c>
      <c r="D394" s="36">
        <v>40360</v>
      </c>
      <c r="E394" s="122"/>
    </row>
    <row r="395" spans="1:5" x14ac:dyDescent="0.25">
      <c r="A395" s="48" t="s">
        <v>42</v>
      </c>
      <c r="B395" s="123" t="s">
        <v>43</v>
      </c>
      <c r="C395" s="84">
        <v>46400</v>
      </c>
      <c r="D395" s="36">
        <v>46200</v>
      </c>
      <c r="E395" s="122">
        <f>D395/C395</f>
        <v>0.99568965517241381</v>
      </c>
    </row>
    <row r="396" spans="1:5" x14ac:dyDescent="0.25">
      <c r="A396" s="13" t="s">
        <v>44</v>
      </c>
      <c r="B396" s="59" t="s">
        <v>260</v>
      </c>
      <c r="C396" s="35">
        <v>250000</v>
      </c>
      <c r="D396" s="36">
        <v>64756</v>
      </c>
      <c r="E396" s="122">
        <f>D396/C396</f>
        <v>0.25902399999999998</v>
      </c>
    </row>
    <row r="397" spans="1:5" x14ac:dyDescent="0.25">
      <c r="A397" s="13" t="s">
        <v>48</v>
      </c>
      <c r="B397" s="59" t="s">
        <v>232</v>
      </c>
      <c r="C397" s="35"/>
      <c r="D397" s="36">
        <v>27559</v>
      </c>
      <c r="E397" s="122"/>
    </row>
    <row r="398" spans="1:5" x14ac:dyDescent="0.25">
      <c r="A398" s="13" t="s">
        <v>54</v>
      </c>
      <c r="B398" s="59" t="s">
        <v>120</v>
      </c>
      <c r="C398" s="35"/>
      <c r="D398" s="36">
        <v>10131</v>
      </c>
      <c r="E398" s="122"/>
    </row>
    <row r="399" spans="1:5" x14ac:dyDescent="0.25">
      <c r="A399" s="86" t="s">
        <v>58</v>
      </c>
      <c r="B399" s="297" t="s">
        <v>59</v>
      </c>
      <c r="C399" s="84">
        <v>90828</v>
      </c>
      <c r="D399" s="55">
        <v>46120</v>
      </c>
      <c r="E399" s="122">
        <f>D399/C399</f>
        <v>0.50777293345664332</v>
      </c>
    </row>
    <row r="400" spans="1:5" x14ac:dyDescent="0.25">
      <c r="A400" s="86" t="s">
        <v>62</v>
      </c>
      <c r="B400" s="297" t="s">
        <v>133</v>
      </c>
      <c r="C400" s="84"/>
      <c r="D400" s="55">
        <v>81</v>
      </c>
      <c r="E400" s="122"/>
    </row>
    <row r="401" spans="1:5" x14ac:dyDescent="0.25">
      <c r="A401" s="17" t="s">
        <v>64</v>
      </c>
      <c r="B401" s="57" t="s">
        <v>65</v>
      </c>
      <c r="C401" s="161">
        <f>SUM(C392:C399)</f>
        <v>427228</v>
      </c>
      <c r="D401" s="42">
        <f>SUM(D392:D400)</f>
        <v>271102</v>
      </c>
      <c r="E401" s="171">
        <f>D401/C401</f>
        <v>0.63456046888312567</v>
      </c>
    </row>
    <row r="402" spans="1:5" x14ac:dyDescent="0.25">
      <c r="A402" s="127" t="s">
        <v>92</v>
      </c>
      <c r="B402" s="128" t="s">
        <v>93</v>
      </c>
      <c r="C402" s="240">
        <f>SUM(C401)</f>
        <v>427228</v>
      </c>
      <c r="D402" s="240">
        <f>SUM(D401)</f>
        <v>271102</v>
      </c>
      <c r="E402" s="212">
        <f>D402/C402</f>
        <v>0.63456046888312567</v>
      </c>
    </row>
    <row r="403" spans="1:5" x14ac:dyDescent="0.25">
      <c r="B403" s="4"/>
      <c r="C403" s="97"/>
    </row>
    <row r="404" spans="1:5" ht="11.25" customHeight="1" x14ac:dyDescent="0.25">
      <c r="A404" s="5"/>
      <c r="B404" s="298" t="s">
        <v>261</v>
      </c>
      <c r="C404" s="98" t="s">
        <v>135</v>
      </c>
      <c r="D404" s="380" t="s">
        <v>95</v>
      </c>
      <c r="E404" s="380"/>
    </row>
    <row r="405" spans="1:5" x14ac:dyDescent="0.25">
      <c r="A405" s="70"/>
      <c r="B405" s="299" t="s">
        <v>262</v>
      </c>
      <c r="C405" s="100" t="s">
        <v>9</v>
      </c>
      <c r="D405" s="73" t="s">
        <v>96</v>
      </c>
      <c r="E405" s="74" t="s">
        <v>11</v>
      </c>
    </row>
    <row r="406" spans="1:5" ht="13.8" x14ac:dyDescent="0.25">
      <c r="A406" s="86"/>
      <c r="B406" s="115" t="s">
        <v>97</v>
      </c>
      <c r="C406" s="181"/>
      <c r="D406" s="78"/>
      <c r="E406" s="79"/>
    </row>
    <row r="407" spans="1:5" x14ac:dyDescent="0.25">
      <c r="A407" s="13" t="s">
        <v>115</v>
      </c>
      <c r="B407" s="31" t="s">
        <v>251</v>
      </c>
      <c r="C407" s="35">
        <v>155000</v>
      </c>
      <c r="D407" s="36">
        <v>316505</v>
      </c>
      <c r="E407" s="82">
        <f>D407/C407</f>
        <v>2.0419677419354838</v>
      </c>
    </row>
    <row r="408" spans="1:5" x14ac:dyDescent="0.25">
      <c r="A408" s="89" t="s">
        <v>17</v>
      </c>
      <c r="B408" s="108" t="s">
        <v>117</v>
      </c>
      <c r="C408" s="150">
        <f>SUM(C407)</f>
        <v>155000</v>
      </c>
      <c r="D408" s="150">
        <f>SUM(D407)</f>
        <v>316505</v>
      </c>
      <c r="E408" s="93">
        <f>D408/C408</f>
        <v>2.0419677419354838</v>
      </c>
    </row>
    <row r="409" spans="1:5" x14ac:dyDescent="0.25">
      <c r="A409" s="61" t="s">
        <v>111</v>
      </c>
      <c r="B409" s="111" t="s">
        <v>112</v>
      </c>
      <c r="C409" s="192">
        <f>C407</f>
        <v>155000</v>
      </c>
      <c r="D409" s="192">
        <f>D407</f>
        <v>316505</v>
      </c>
      <c r="E409" s="114">
        <f>D409/C409</f>
        <v>2.0419677419354838</v>
      </c>
    </row>
    <row r="410" spans="1:5" x14ac:dyDescent="0.25">
      <c r="A410" s="86"/>
      <c r="B410" s="76" t="s">
        <v>21</v>
      </c>
      <c r="C410" s="300"/>
      <c r="D410" s="301"/>
      <c r="E410" s="188"/>
    </row>
    <row r="411" spans="1:5" x14ac:dyDescent="0.25">
      <c r="A411" s="13" t="s">
        <v>24</v>
      </c>
      <c r="B411" s="207" t="s">
        <v>176</v>
      </c>
      <c r="C411" s="168">
        <v>2908000</v>
      </c>
      <c r="D411" s="36">
        <v>2808000</v>
      </c>
      <c r="E411" s="244">
        <f>D411/C411</f>
        <v>0.96561210453920221</v>
      </c>
    </row>
    <row r="412" spans="1:5" x14ac:dyDescent="0.25">
      <c r="A412" s="13" t="s">
        <v>227</v>
      </c>
      <c r="B412" s="278" t="s">
        <v>263</v>
      </c>
      <c r="C412" s="168">
        <v>174750</v>
      </c>
      <c r="D412" s="36">
        <v>174750</v>
      </c>
      <c r="E412" s="244"/>
    </row>
    <row r="413" spans="1:5" x14ac:dyDescent="0.25">
      <c r="A413" s="13" t="s">
        <v>26</v>
      </c>
      <c r="B413" s="37" t="s">
        <v>226</v>
      </c>
      <c r="C413" s="277">
        <v>149009</v>
      </c>
      <c r="D413" s="36">
        <v>173913</v>
      </c>
      <c r="E413" s="244">
        <f>D413/C413</f>
        <v>1.1671308444456374</v>
      </c>
    </row>
    <row r="414" spans="1:5" x14ac:dyDescent="0.25">
      <c r="A414" s="17" t="s">
        <v>32</v>
      </c>
      <c r="B414" s="39" t="s">
        <v>33</v>
      </c>
      <c r="C414" s="284">
        <f>SUM(C411:C413)</f>
        <v>3231759</v>
      </c>
      <c r="D414" s="284">
        <f>SUM(D411:D413)</f>
        <v>3156663</v>
      </c>
      <c r="E414" s="126">
        <f>D414/C414</f>
        <v>0.97676311878453803</v>
      </c>
    </row>
    <row r="415" spans="1:5" x14ac:dyDescent="0.25">
      <c r="A415" s="17" t="s">
        <v>34</v>
      </c>
      <c r="B415" s="258" t="s">
        <v>35</v>
      </c>
      <c r="C415" s="284">
        <v>559891</v>
      </c>
      <c r="D415" s="42">
        <v>494087</v>
      </c>
      <c r="E415" s="126">
        <f>D415/C415</f>
        <v>0.88246998076411298</v>
      </c>
    </row>
    <row r="416" spans="1:5" x14ac:dyDescent="0.25">
      <c r="A416" s="45" t="s">
        <v>38</v>
      </c>
      <c r="B416" s="37" t="s">
        <v>264</v>
      </c>
      <c r="C416" s="277">
        <v>50000</v>
      </c>
      <c r="D416" s="36">
        <v>14531</v>
      </c>
      <c r="E416" s="244">
        <f>D416/C416</f>
        <v>0.29061999999999999</v>
      </c>
    </row>
    <row r="417" spans="1:5" x14ac:dyDescent="0.25">
      <c r="A417" s="45" t="s">
        <v>40</v>
      </c>
      <c r="B417" s="37" t="s">
        <v>41</v>
      </c>
      <c r="C417" s="277"/>
      <c r="D417" s="36">
        <v>17560</v>
      </c>
      <c r="E417" s="244"/>
    </row>
    <row r="418" spans="1:5" x14ac:dyDescent="0.25">
      <c r="A418" s="45" t="s">
        <v>42</v>
      </c>
      <c r="B418" s="37" t="s">
        <v>168</v>
      </c>
      <c r="C418" s="277"/>
      <c r="D418" s="36">
        <v>8955</v>
      </c>
      <c r="E418" s="244"/>
    </row>
    <row r="419" spans="1:5" x14ac:dyDescent="0.25">
      <c r="A419" s="13" t="s">
        <v>44</v>
      </c>
      <c r="B419" s="207" t="s">
        <v>45</v>
      </c>
      <c r="C419" s="277">
        <v>850000</v>
      </c>
      <c r="D419" s="36">
        <v>280835</v>
      </c>
      <c r="E419" s="244">
        <v>0</v>
      </c>
    </row>
    <row r="420" spans="1:5" x14ac:dyDescent="0.25">
      <c r="A420" s="45" t="s">
        <v>48</v>
      </c>
      <c r="B420" s="37" t="s">
        <v>254</v>
      </c>
      <c r="C420" s="277">
        <v>200000</v>
      </c>
      <c r="D420" s="36">
        <v>52530</v>
      </c>
      <c r="E420" s="244">
        <f>D420/C420</f>
        <v>0.26264999999999999</v>
      </c>
    </row>
    <row r="421" spans="1:5" ht="26.4" x14ac:dyDescent="0.25">
      <c r="A421" s="135" t="s">
        <v>54</v>
      </c>
      <c r="B421" s="59" t="s">
        <v>265</v>
      </c>
      <c r="C421" s="119">
        <v>60000</v>
      </c>
      <c r="D421" s="182">
        <v>187988</v>
      </c>
      <c r="E421" s="118">
        <f>D421/C421</f>
        <v>3.1331333333333333</v>
      </c>
    </row>
    <row r="422" spans="1:5" x14ac:dyDescent="0.25">
      <c r="A422" s="86" t="s">
        <v>58</v>
      </c>
      <c r="B422" s="123" t="s">
        <v>59</v>
      </c>
      <c r="C422" s="183">
        <v>309150</v>
      </c>
      <c r="D422" s="55">
        <v>137546</v>
      </c>
      <c r="E422" s="82">
        <f>D422/C422</f>
        <v>0.44491670710011322</v>
      </c>
    </row>
    <row r="423" spans="1:5" x14ac:dyDescent="0.25">
      <c r="A423" s="184" t="s">
        <v>64</v>
      </c>
      <c r="B423" s="57" t="s">
        <v>65</v>
      </c>
      <c r="C423" s="284">
        <f>SUM(C416:C422)</f>
        <v>1469150</v>
      </c>
      <c r="D423" s="42">
        <f>SUM(D416:D422)</f>
        <v>699945</v>
      </c>
      <c r="E423" s="93">
        <f>D423/C423</f>
        <v>0.47642854711908245</v>
      </c>
    </row>
    <row r="424" spans="1:5" x14ac:dyDescent="0.25">
      <c r="A424" s="127" t="s">
        <v>92</v>
      </c>
      <c r="B424" s="128" t="s">
        <v>93</v>
      </c>
      <c r="C424" s="302">
        <f>SUM(C414,C415,C423)</f>
        <v>5260800</v>
      </c>
      <c r="D424" s="302">
        <f>SUM(D414,D415,D423)</f>
        <v>4350695</v>
      </c>
      <c r="E424" s="212">
        <f>D424/C424</f>
        <v>0.8270025471411192</v>
      </c>
    </row>
    <row r="425" spans="1:5" x14ac:dyDescent="0.25">
      <c r="B425" s="4"/>
      <c r="C425" s="97"/>
    </row>
    <row r="426" spans="1:5" x14ac:dyDescent="0.25">
      <c r="A426" s="5"/>
      <c r="B426" s="6" t="s">
        <v>266</v>
      </c>
      <c r="C426" s="173" t="s">
        <v>7</v>
      </c>
      <c r="D426" s="380" t="s">
        <v>95</v>
      </c>
      <c r="E426" s="380"/>
    </row>
    <row r="427" spans="1:5" x14ac:dyDescent="0.25">
      <c r="A427" s="70"/>
      <c r="B427" s="303"/>
      <c r="C427" s="174" t="s">
        <v>9</v>
      </c>
      <c r="D427" s="73" t="s">
        <v>96</v>
      </c>
      <c r="E427" s="74" t="s">
        <v>11</v>
      </c>
    </row>
    <row r="428" spans="1:5" x14ac:dyDescent="0.25">
      <c r="A428" s="75"/>
      <c r="B428" s="304" t="s">
        <v>21</v>
      </c>
      <c r="C428" s="116"/>
      <c r="D428" s="78"/>
      <c r="E428" s="79"/>
    </row>
    <row r="429" spans="1:5" x14ac:dyDescent="0.25">
      <c r="A429" s="382"/>
      <c r="B429" s="305" t="s">
        <v>267</v>
      </c>
      <c r="C429" s="160">
        <v>200000</v>
      </c>
      <c r="D429" s="148"/>
      <c r="E429" s="82">
        <f>D429/C429</f>
        <v>0</v>
      </c>
    </row>
    <row r="430" spans="1:5" x14ac:dyDescent="0.25">
      <c r="A430" s="382"/>
      <c r="B430" s="306" t="s">
        <v>268</v>
      </c>
      <c r="C430" s="88">
        <v>200000</v>
      </c>
      <c r="D430" s="148"/>
      <c r="E430" s="82">
        <f>D430/C430</f>
        <v>0</v>
      </c>
    </row>
    <row r="431" spans="1:5" x14ac:dyDescent="0.25">
      <c r="A431" s="89" t="s">
        <v>82</v>
      </c>
      <c r="B431" s="209" t="s">
        <v>83</v>
      </c>
      <c r="C431" s="202">
        <f>SUM(C429:C430)</f>
        <v>400000</v>
      </c>
      <c r="D431" s="151">
        <f>SUM(D429:D430)</f>
        <v>0</v>
      </c>
      <c r="E431" s="93">
        <f>D431/C431</f>
        <v>0</v>
      </c>
    </row>
    <row r="432" spans="1:5" ht="13.8" x14ac:dyDescent="0.25">
      <c r="A432" s="61" t="s">
        <v>92</v>
      </c>
      <c r="B432" s="62" t="s">
        <v>93</v>
      </c>
      <c r="C432" s="307">
        <f>SUM(C431)</f>
        <v>400000</v>
      </c>
      <c r="D432" s="308">
        <f>D431</f>
        <v>0</v>
      </c>
      <c r="E432" s="114">
        <f>D432/C432</f>
        <v>0</v>
      </c>
    </row>
    <row r="433" spans="1:5" x14ac:dyDescent="0.25">
      <c r="B433" s="4"/>
      <c r="C433" s="97"/>
    </row>
    <row r="434" spans="1:5" x14ac:dyDescent="0.25">
      <c r="B434" s="4"/>
      <c r="C434" s="97"/>
    </row>
    <row r="435" spans="1:5" ht="26.4" x14ac:dyDescent="0.25">
      <c r="A435" s="5"/>
      <c r="B435" s="298" t="s">
        <v>269</v>
      </c>
      <c r="C435" s="173" t="s">
        <v>7</v>
      </c>
      <c r="D435" s="380" t="s">
        <v>95</v>
      </c>
      <c r="E435" s="380"/>
    </row>
    <row r="436" spans="1:5" x14ac:dyDescent="0.25">
      <c r="A436" s="70"/>
      <c r="B436" s="309"/>
      <c r="C436" s="174" t="s">
        <v>9</v>
      </c>
      <c r="D436" s="73" t="s">
        <v>96</v>
      </c>
      <c r="E436" s="74" t="s">
        <v>11</v>
      </c>
    </row>
    <row r="437" spans="1:5" x14ac:dyDescent="0.25">
      <c r="A437" s="75"/>
      <c r="B437" s="304" t="s">
        <v>12</v>
      </c>
      <c r="C437" s="310"/>
      <c r="D437" s="311"/>
      <c r="E437" s="312"/>
    </row>
    <row r="438" spans="1:5" x14ac:dyDescent="0.25">
      <c r="A438" s="13"/>
      <c r="B438" s="14" t="s">
        <v>21</v>
      </c>
      <c r="C438" s="168"/>
      <c r="D438" s="24"/>
      <c r="E438" s="25"/>
    </row>
    <row r="439" spans="1:5" x14ac:dyDescent="0.25">
      <c r="A439" s="313" t="s">
        <v>34</v>
      </c>
      <c r="B439" s="18" t="s">
        <v>270</v>
      </c>
      <c r="C439" s="168"/>
      <c r="D439" s="24">
        <v>1602</v>
      </c>
      <c r="E439" s="25"/>
    </row>
    <row r="440" spans="1:5" x14ac:dyDescent="0.25">
      <c r="A440" s="75" t="s">
        <v>36</v>
      </c>
      <c r="B440" s="282" t="s">
        <v>271</v>
      </c>
      <c r="C440" s="28">
        <v>50000</v>
      </c>
      <c r="D440" s="182">
        <v>0</v>
      </c>
      <c r="E440" s="118">
        <f t="shared" ref="E440:E445" si="8">D440/C440</f>
        <v>0</v>
      </c>
    </row>
    <row r="441" spans="1:5" x14ac:dyDescent="0.25">
      <c r="A441" s="13" t="s">
        <v>38</v>
      </c>
      <c r="B441" s="34" t="s">
        <v>129</v>
      </c>
      <c r="C441" s="44">
        <v>150000</v>
      </c>
      <c r="D441" s="36">
        <v>212781</v>
      </c>
      <c r="E441" s="82">
        <f t="shared" si="8"/>
        <v>1.4185399999999999</v>
      </c>
    </row>
    <row r="442" spans="1:5" x14ac:dyDescent="0.25">
      <c r="A442" s="13" t="s">
        <v>40</v>
      </c>
      <c r="B442" s="31" t="s">
        <v>167</v>
      </c>
      <c r="C442" s="35">
        <v>40000</v>
      </c>
      <c r="D442" s="36">
        <v>35121</v>
      </c>
      <c r="E442" s="82">
        <f t="shared" si="8"/>
        <v>0.87802500000000006</v>
      </c>
    </row>
    <row r="443" spans="1:5" x14ac:dyDescent="0.25">
      <c r="A443" s="13" t="s">
        <v>42</v>
      </c>
      <c r="B443" s="34" t="s">
        <v>43</v>
      </c>
      <c r="C443" s="35">
        <v>55000</v>
      </c>
      <c r="D443" s="36">
        <v>42683</v>
      </c>
      <c r="E443" s="82">
        <f t="shared" si="8"/>
        <v>0.77605454545454544</v>
      </c>
    </row>
    <row r="444" spans="1:5" x14ac:dyDescent="0.25">
      <c r="A444" s="13" t="s">
        <v>44</v>
      </c>
      <c r="B444" s="31" t="s">
        <v>45</v>
      </c>
      <c r="C444" s="44">
        <v>391000</v>
      </c>
      <c r="D444" s="36">
        <v>305040</v>
      </c>
      <c r="E444" s="82">
        <f t="shared" si="8"/>
        <v>0.78015345268542202</v>
      </c>
    </row>
    <row r="445" spans="1:5" x14ac:dyDescent="0.25">
      <c r="A445" s="45" t="s">
        <v>48</v>
      </c>
      <c r="B445" s="34" t="s">
        <v>254</v>
      </c>
      <c r="C445" s="44">
        <v>450000</v>
      </c>
      <c r="D445" s="36"/>
      <c r="E445" s="82">
        <f t="shared" si="8"/>
        <v>0</v>
      </c>
    </row>
    <row r="446" spans="1:5" x14ac:dyDescent="0.25">
      <c r="A446" s="45" t="s">
        <v>52</v>
      </c>
      <c r="B446" s="34" t="s">
        <v>131</v>
      </c>
      <c r="C446" s="44"/>
      <c r="D446" s="36">
        <v>63500</v>
      </c>
      <c r="E446" s="82"/>
    </row>
    <row r="447" spans="1:5" ht="26.4" x14ac:dyDescent="0.25">
      <c r="A447" s="45" t="s">
        <v>54</v>
      </c>
      <c r="B447" s="34" t="s">
        <v>265</v>
      </c>
      <c r="C447" s="44">
        <v>50000</v>
      </c>
      <c r="D447" s="32">
        <v>415188</v>
      </c>
      <c r="E447" s="82">
        <f>D447/C447</f>
        <v>8.3037600000000005</v>
      </c>
    </row>
    <row r="448" spans="1:5" x14ac:dyDescent="0.25">
      <c r="A448" s="86" t="s">
        <v>58</v>
      </c>
      <c r="B448" s="34" t="s">
        <v>59</v>
      </c>
      <c r="C448" s="314">
        <v>214650</v>
      </c>
      <c r="D448" s="36">
        <v>238692</v>
      </c>
      <c r="E448" s="82">
        <f>D448/C448</f>
        <v>1.1120055904961565</v>
      </c>
    </row>
    <row r="449" spans="1:5" x14ac:dyDescent="0.25">
      <c r="A449" s="86" t="s">
        <v>62</v>
      </c>
      <c r="B449" s="34" t="s">
        <v>133</v>
      </c>
      <c r="C449" s="314"/>
      <c r="D449" s="36">
        <v>153</v>
      </c>
      <c r="E449" s="82"/>
    </row>
    <row r="450" spans="1:5" x14ac:dyDescent="0.25">
      <c r="A450" s="17" t="s">
        <v>64</v>
      </c>
      <c r="B450" s="315" t="s">
        <v>65</v>
      </c>
      <c r="C450" s="40">
        <f>SUM(C440:C448)</f>
        <v>1400650</v>
      </c>
      <c r="D450" s="42">
        <f>SUM(D440:D448)+D449</f>
        <v>1313158</v>
      </c>
      <c r="E450" s="171">
        <f>D450/C450</f>
        <v>0.93753471602470284</v>
      </c>
    </row>
    <row r="451" spans="1:5" x14ac:dyDescent="0.25">
      <c r="A451" s="52" t="s">
        <v>70</v>
      </c>
      <c r="B451" s="120" t="s">
        <v>272</v>
      </c>
      <c r="C451" s="124">
        <v>15051704</v>
      </c>
      <c r="D451" s="55"/>
      <c r="E451" s="82">
        <f>D451/C451</f>
        <v>0</v>
      </c>
    </row>
    <row r="452" spans="1:5" x14ac:dyDescent="0.25">
      <c r="A452" s="89" t="s">
        <v>82</v>
      </c>
      <c r="B452" s="57" t="s">
        <v>83</v>
      </c>
      <c r="C452" s="161">
        <f>SUM(C451)</f>
        <v>15051704</v>
      </c>
      <c r="D452" s="161">
        <f>SUM(D451)</f>
        <v>0</v>
      </c>
      <c r="E452" s="171">
        <f>D452/C452</f>
        <v>0</v>
      </c>
    </row>
    <row r="453" spans="1:5" x14ac:dyDescent="0.25">
      <c r="A453" s="89" t="s">
        <v>200</v>
      </c>
      <c r="B453" s="59" t="s">
        <v>273</v>
      </c>
      <c r="C453" s="168">
        <v>100000</v>
      </c>
      <c r="D453" s="161"/>
      <c r="E453" s="171">
        <f>D453/C453</f>
        <v>0</v>
      </c>
    </row>
    <row r="454" spans="1:5" x14ac:dyDescent="0.25">
      <c r="A454" s="89" t="s">
        <v>88</v>
      </c>
      <c r="B454" s="59" t="s">
        <v>213</v>
      </c>
      <c r="C454" s="35">
        <v>27000</v>
      </c>
      <c r="D454" s="161"/>
      <c r="E454" s="171">
        <f>D454/C454</f>
        <v>0</v>
      </c>
    </row>
    <row r="455" spans="1:5" x14ac:dyDescent="0.25">
      <c r="A455" s="89" t="s">
        <v>90</v>
      </c>
      <c r="B455" s="57" t="s">
        <v>274</v>
      </c>
      <c r="C455" s="40">
        <f>SUM(C453:C454)</f>
        <v>127000</v>
      </c>
      <c r="D455" s="161"/>
      <c r="E455" s="171"/>
    </row>
    <row r="456" spans="1:5" x14ac:dyDescent="0.25">
      <c r="A456" s="13" t="s">
        <v>183</v>
      </c>
      <c r="B456" s="59" t="s">
        <v>275</v>
      </c>
      <c r="C456" s="35">
        <v>3439109</v>
      </c>
      <c r="D456" s="36">
        <v>3199029</v>
      </c>
      <c r="E456" s="82">
        <f>D456/C456</f>
        <v>0.93019122104010077</v>
      </c>
    </row>
    <row r="457" spans="1:5" ht="15" customHeight="1" x14ac:dyDescent="0.25">
      <c r="A457" s="13" t="s">
        <v>185</v>
      </c>
      <c r="B457" s="59" t="s">
        <v>276</v>
      </c>
      <c r="C457" s="35">
        <v>928559</v>
      </c>
      <c r="D457" s="36">
        <v>863738</v>
      </c>
      <c r="E457" s="82">
        <f>D457/C457</f>
        <v>0.93019183487532831</v>
      </c>
    </row>
    <row r="458" spans="1:5" x14ac:dyDescent="0.25">
      <c r="A458" s="89" t="s">
        <v>219</v>
      </c>
      <c r="B458" s="162" t="s">
        <v>239</v>
      </c>
      <c r="C458" s="91">
        <f>SUM(C456:C457)</f>
        <v>4367668</v>
      </c>
      <c r="D458" s="91">
        <f>SUM(D456:D457)</f>
        <v>4062767</v>
      </c>
      <c r="E458" s="93">
        <f>D458/C458</f>
        <v>0.93019135154045596</v>
      </c>
    </row>
    <row r="459" spans="1:5" x14ac:dyDescent="0.25">
      <c r="A459" s="201" t="s">
        <v>240</v>
      </c>
      <c r="B459" s="204" t="s">
        <v>277</v>
      </c>
      <c r="C459" s="223">
        <v>1701</v>
      </c>
      <c r="D459" s="223">
        <v>1701</v>
      </c>
      <c r="E459" s="93">
        <f>D459/C459</f>
        <v>1</v>
      </c>
    </row>
    <row r="460" spans="1:5" x14ac:dyDescent="0.25">
      <c r="A460" s="61" t="s">
        <v>92</v>
      </c>
      <c r="B460" s="62" t="s">
        <v>93</v>
      </c>
      <c r="C460" s="137">
        <f>SUM(C450,C452,C455,C458)+C459</f>
        <v>20948723</v>
      </c>
      <c r="D460" s="137">
        <f>D450+D452+D455+D458+D439+D459</f>
        <v>5379228</v>
      </c>
      <c r="E460" s="114">
        <f>D460/C460</f>
        <v>0.25678071164528737</v>
      </c>
    </row>
    <row r="461" spans="1:5" x14ac:dyDescent="0.25">
      <c r="B461" s="4"/>
      <c r="C461" s="97"/>
    </row>
    <row r="462" spans="1:5" ht="26.4" x14ac:dyDescent="0.25">
      <c r="A462" s="5"/>
      <c r="B462" s="298" t="s">
        <v>278</v>
      </c>
      <c r="C462" s="98" t="s">
        <v>7</v>
      </c>
      <c r="D462" s="380" t="s">
        <v>95</v>
      </c>
      <c r="E462" s="380"/>
    </row>
    <row r="463" spans="1:5" x14ac:dyDescent="0.25">
      <c r="A463" s="70"/>
      <c r="B463" s="299"/>
      <c r="C463" s="100" t="s">
        <v>9</v>
      </c>
      <c r="D463" s="73" t="s">
        <v>96</v>
      </c>
      <c r="E463" s="74" t="s">
        <v>11</v>
      </c>
    </row>
    <row r="464" spans="1:5" x14ac:dyDescent="0.25">
      <c r="A464" s="70"/>
      <c r="B464" s="316" t="s">
        <v>97</v>
      </c>
      <c r="C464" s="317">
        <v>0</v>
      </c>
      <c r="D464" s="78"/>
      <c r="E464" s="79"/>
    </row>
    <row r="465" spans="1:7" ht="13.8" x14ac:dyDescent="0.3">
      <c r="A465" s="318"/>
      <c r="B465" s="319" t="s">
        <v>21</v>
      </c>
      <c r="C465" s="28"/>
      <c r="D465" s="320"/>
      <c r="E465" s="25"/>
    </row>
    <row r="466" spans="1:7" x14ac:dyDescent="0.25">
      <c r="A466" s="318" t="s">
        <v>28</v>
      </c>
      <c r="B466" s="321" t="s">
        <v>279</v>
      </c>
      <c r="C466" s="88">
        <v>93500</v>
      </c>
      <c r="D466" s="36">
        <v>49300</v>
      </c>
      <c r="E466" s="82">
        <f>D466/C466</f>
        <v>0.52727272727272723</v>
      </c>
    </row>
    <row r="467" spans="1:7" x14ac:dyDescent="0.25">
      <c r="A467" s="322" t="s">
        <v>32</v>
      </c>
      <c r="B467" s="323" t="s">
        <v>33</v>
      </c>
      <c r="C467" s="40">
        <f>SUM(C466)</f>
        <v>93500</v>
      </c>
      <c r="D467" s="36">
        <f>SUM(D466)</f>
        <v>49300</v>
      </c>
      <c r="E467" s="82">
        <f>D467/C467</f>
        <v>0.52727272727272723</v>
      </c>
    </row>
    <row r="468" spans="1:7" x14ac:dyDescent="0.25">
      <c r="A468" s="324" t="s">
        <v>34</v>
      </c>
      <c r="B468" s="325" t="s">
        <v>35</v>
      </c>
      <c r="C468" s="136">
        <v>14729</v>
      </c>
      <c r="D468" s="92">
        <v>7307</v>
      </c>
      <c r="E468" s="93">
        <f>D468/C468</f>
        <v>0.49609613687283588</v>
      </c>
    </row>
    <row r="469" spans="1:7" x14ac:dyDescent="0.25">
      <c r="A469" s="326" t="s">
        <v>92</v>
      </c>
      <c r="B469" s="327" t="s">
        <v>93</v>
      </c>
      <c r="C469" s="137">
        <f>SUM(C467,C468)</f>
        <v>108229</v>
      </c>
      <c r="D469" s="137">
        <f>SUM(D467,D468)</f>
        <v>56607</v>
      </c>
      <c r="E469" s="114">
        <f>D469/C469</f>
        <v>0.5230298718458084</v>
      </c>
    </row>
    <row r="470" spans="1:7" ht="17.25" customHeight="1" x14ac:dyDescent="0.25">
      <c r="B470" s="4"/>
      <c r="C470" s="97"/>
    </row>
    <row r="471" spans="1:7" x14ac:dyDescent="0.25">
      <c r="B471" s="4"/>
      <c r="C471" s="97"/>
    </row>
    <row r="472" spans="1:7" x14ac:dyDescent="0.25">
      <c r="B472" s="4"/>
      <c r="C472" s="97"/>
    </row>
    <row r="473" spans="1:7" ht="26.4" x14ac:dyDescent="0.25">
      <c r="A473" s="5"/>
      <c r="B473" s="6" t="s">
        <v>280</v>
      </c>
      <c r="C473" s="173" t="s">
        <v>7</v>
      </c>
      <c r="D473" s="380" t="s">
        <v>95</v>
      </c>
      <c r="E473" s="380"/>
    </row>
    <row r="474" spans="1:7" x14ac:dyDescent="0.25">
      <c r="A474" s="9"/>
      <c r="B474" s="328"/>
      <c r="C474" s="329" t="s">
        <v>9</v>
      </c>
      <c r="D474" s="140" t="s">
        <v>96</v>
      </c>
      <c r="E474" s="141" t="s">
        <v>11</v>
      </c>
    </row>
    <row r="475" spans="1:7" x14ac:dyDescent="0.25">
      <c r="A475" s="184" t="s">
        <v>13</v>
      </c>
      <c r="B475" s="330" t="s">
        <v>281</v>
      </c>
      <c r="C475" s="284"/>
      <c r="D475" s="143"/>
      <c r="E475" s="143"/>
    </row>
    <row r="476" spans="1:7" x14ac:dyDescent="0.25">
      <c r="A476" s="86"/>
      <c r="B476" s="115" t="s">
        <v>21</v>
      </c>
      <c r="C476" s="116"/>
      <c r="D476" s="78"/>
      <c r="E476" s="79"/>
      <c r="G476" s="24"/>
    </row>
    <row r="477" spans="1:7" x14ac:dyDescent="0.25">
      <c r="A477" s="86" t="s">
        <v>38</v>
      </c>
      <c r="B477" s="282" t="s">
        <v>170</v>
      </c>
      <c r="C477" s="116"/>
      <c r="D477" s="78">
        <v>173228</v>
      </c>
      <c r="E477" s="79"/>
      <c r="G477" s="24"/>
    </row>
    <row r="478" spans="1:7" x14ac:dyDescent="0.25">
      <c r="A478" s="86" t="s">
        <v>58</v>
      </c>
      <c r="B478" s="282" t="s">
        <v>213</v>
      </c>
      <c r="C478" s="116"/>
      <c r="D478" s="78">
        <v>46772</v>
      </c>
      <c r="E478" s="79"/>
      <c r="G478" s="24"/>
    </row>
    <row r="479" spans="1:7" x14ac:dyDescent="0.25">
      <c r="A479" s="331" t="s">
        <v>64</v>
      </c>
      <c r="B479" s="221" t="s">
        <v>243</v>
      </c>
      <c r="C479" s="116"/>
      <c r="D479" s="332">
        <f>D477+D478</f>
        <v>220000</v>
      </c>
      <c r="E479" s="79"/>
      <c r="G479" s="24"/>
    </row>
    <row r="480" spans="1:7" x14ac:dyDescent="0.25">
      <c r="A480" s="382" t="s">
        <v>282</v>
      </c>
      <c r="B480" s="333" t="s">
        <v>283</v>
      </c>
      <c r="C480" s="35">
        <v>100000</v>
      </c>
      <c r="D480" s="55"/>
      <c r="E480" s="82">
        <f>D480/C480</f>
        <v>0</v>
      </c>
    </row>
    <row r="481" spans="1:5" x14ac:dyDescent="0.25">
      <c r="A481" s="382"/>
      <c r="B481" s="333" t="s">
        <v>284</v>
      </c>
      <c r="C481" s="35">
        <v>200000</v>
      </c>
      <c r="D481" s="334"/>
      <c r="E481" s="82"/>
    </row>
    <row r="482" spans="1:5" x14ac:dyDescent="0.25">
      <c r="A482" s="382"/>
      <c r="B482" s="333" t="s">
        <v>285</v>
      </c>
      <c r="C482" s="35">
        <v>150000</v>
      </c>
      <c r="D482" s="334"/>
      <c r="E482" s="82">
        <f t="shared" ref="E482:E487" si="9">D482/C482</f>
        <v>0</v>
      </c>
    </row>
    <row r="483" spans="1:5" x14ac:dyDescent="0.25">
      <c r="A483" s="382"/>
      <c r="B483" s="333" t="s">
        <v>286</v>
      </c>
      <c r="C483" s="35">
        <v>150000</v>
      </c>
      <c r="D483" s="334">
        <v>508000</v>
      </c>
      <c r="E483" s="82">
        <f t="shared" si="9"/>
        <v>3.3866666666666667</v>
      </c>
    </row>
    <row r="484" spans="1:5" x14ac:dyDescent="0.25">
      <c r="A484" s="382"/>
      <c r="B484" s="333" t="s">
        <v>287</v>
      </c>
      <c r="C484" s="35">
        <v>150000</v>
      </c>
      <c r="D484" s="334"/>
      <c r="E484" s="82">
        <f t="shared" si="9"/>
        <v>0</v>
      </c>
    </row>
    <row r="485" spans="1:5" x14ac:dyDescent="0.25">
      <c r="A485" s="335"/>
      <c r="B485" s="336" t="s">
        <v>288</v>
      </c>
      <c r="C485" s="124">
        <v>125000</v>
      </c>
      <c r="D485" s="334"/>
      <c r="E485" s="122">
        <f t="shared" si="9"/>
        <v>0</v>
      </c>
    </row>
    <row r="486" spans="1:5" x14ac:dyDescent="0.25">
      <c r="A486" s="201" t="s">
        <v>289</v>
      </c>
      <c r="B486" s="90" t="s">
        <v>290</v>
      </c>
      <c r="C486" s="337">
        <f>SUM(C480:C485)</f>
        <v>875000</v>
      </c>
      <c r="D486" s="92">
        <f>SUM(D480:D484)</f>
        <v>508000</v>
      </c>
      <c r="E486" s="93">
        <f t="shared" si="9"/>
        <v>0.58057142857142852</v>
      </c>
    </row>
    <row r="487" spans="1:5" x14ac:dyDescent="0.25">
      <c r="A487" s="61" t="s">
        <v>92</v>
      </c>
      <c r="B487" s="62" t="s">
        <v>93</v>
      </c>
      <c r="C487" s="338">
        <f>SUM(C486)</f>
        <v>875000</v>
      </c>
      <c r="D487" s="338">
        <f>SUM(D486)+D479</f>
        <v>728000</v>
      </c>
      <c r="E487" s="114">
        <f t="shared" si="9"/>
        <v>0.83199999999999996</v>
      </c>
    </row>
    <row r="488" spans="1:5" x14ac:dyDescent="0.25">
      <c r="B488" s="339"/>
      <c r="C488" s="340"/>
    </row>
    <row r="489" spans="1:5" x14ac:dyDescent="0.25">
      <c r="B489" s="177"/>
      <c r="C489" s="341"/>
    </row>
    <row r="490" spans="1:5" x14ac:dyDescent="0.25">
      <c r="B490" s="177"/>
      <c r="C490" s="341"/>
      <c r="D490" s="342"/>
      <c r="E490" s="343"/>
    </row>
    <row r="491" spans="1:5" ht="12.75" customHeight="1" x14ac:dyDescent="0.3">
      <c r="A491" s="5"/>
      <c r="B491" s="344" t="s">
        <v>291</v>
      </c>
      <c r="C491" s="383" t="s">
        <v>7</v>
      </c>
      <c r="D491" s="384" t="s">
        <v>95</v>
      </c>
      <c r="E491" s="384"/>
    </row>
    <row r="492" spans="1:5" ht="18" x14ac:dyDescent="0.35">
      <c r="A492" s="70"/>
      <c r="B492" s="345"/>
      <c r="C492" s="383"/>
      <c r="D492" s="346" t="s">
        <v>96</v>
      </c>
      <c r="E492" s="74" t="s">
        <v>11</v>
      </c>
    </row>
    <row r="493" spans="1:5" x14ac:dyDescent="0.25">
      <c r="A493" s="9"/>
      <c r="B493" s="347"/>
      <c r="C493" s="348" t="s">
        <v>9</v>
      </c>
      <c r="D493" s="78"/>
      <c r="E493" s="79"/>
    </row>
    <row r="494" spans="1:5" x14ac:dyDescent="0.25">
      <c r="A494" s="259"/>
      <c r="B494" s="349"/>
      <c r="C494" s="15"/>
      <c r="D494" s="24"/>
      <c r="E494" s="25"/>
    </row>
    <row r="495" spans="1:5" x14ac:dyDescent="0.25">
      <c r="A495" s="350" t="s">
        <v>144</v>
      </c>
      <c r="B495" s="351" t="s">
        <v>110</v>
      </c>
      <c r="C495" s="352">
        <f>C356+C303+C178+C122+C475+C137</f>
        <v>41173613</v>
      </c>
      <c r="D495" s="352">
        <f>D356+D303+D178+D122+D475+D12+D103</f>
        <v>43312270</v>
      </c>
      <c r="E495" s="114">
        <f>D495/C495</f>
        <v>1.05194241758672</v>
      </c>
    </row>
    <row r="496" spans="1:5" x14ac:dyDescent="0.25">
      <c r="A496" s="350" t="s">
        <v>292</v>
      </c>
      <c r="B496" s="353" t="s">
        <v>293</v>
      </c>
      <c r="C496" s="354">
        <f>C194+C283+C123</f>
        <v>32656001</v>
      </c>
      <c r="D496" s="355">
        <f>D194+D283+D13+D74+D138+D304+D368+D123</f>
        <v>28907767</v>
      </c>
      <c r="E496" s="114">
        <f>D496/C496</f>
        <v>0.88522066740505057</v>
      </c>
    </row>
    <row r="497" spans="1:5" x14ac:dyDescent="0.25">
      <c r="A497" s="350" t="s">
        <v>109</v>
      </c>
      <c r="B497" s="351" t="s">
        <v>294</v>
      </c>
      <c r="C497" s="352">
        <f>C67</f>
        <v>28827099</v>
      </c>
      <c r="D497" s="356">
        <f>D67</f>
        <v>19680877</v>
      </c>
      <c r="E497" s="114">
        <f>D497/C497</f>
        <v>0.68272138656754877</v>
      </c>
    </row>
    <row r="498" spans="1:5" x14ac:dyDescent="0.25">
      <c r="A498" s="350" t="s">
        <v>17</v>
      </c>
      <c r="B498" s="353" t="s">
        <v>295</v>
      </c>
      <c r="C498" s="354">
        <f>C408+C390+C371+C307+C282+C260+C229+C214+C91+C76+C14</f>
        <v>11187773</v>
      </c>
      <c r="D498" s="355">
        <f>D14+D75+D91+D214+D229+D260+D282+D307+D371+D407+D104+D180</f>
        <v>7347885</v>
      </c>
      <c r="E498" s="114">
        <f>D498/C498</f>
        <v>0.65677816308929404</v>
      </c>
    </row>
    <row r="499" spans="1:5" x14ac:dyDescent="0.25">
      <c r="A499" s="350" t="s">
        <v>296</v>
      </c>
      <c r="B499" s="353" t="s">
        <v>297</v>
      </c>
      <c r="C499" s="354">
        <v>0</v>
      </c>
      <c r="D499" s="355">
        <f>D283</f>
        <v>0</v>
      </c>
      <c r="E499" s="114"/>
    </row>
    <row r="500" spans="1:5" x14ac:dyDescent="0.25">
      <c r="A500" s="350" t="s">
        <v>298</v>
      </c>
      <c r="B500" s="353" t="s">
        <v>299</v>
      </c>
      <c r="C500" s="354">
        <f>C15+C230</f>
        <v>932058</v>
      </c>
      <c r="D500" s="355">
        <f>D137+D15+D230</f>
        <v>952058</v>
      </c>
      <c r="E500" s="114">
        <f>D500/C500</f>
        <v>1.0214578921054269</v>
      </c>
    </row>
    <row r="501" spans="1:5" x14ac:dyDescent="0.25">
      <c r="A501" s="350" t="s">
        <v>300</v>
      </c>
      <c r="B501" s="353" t="s">
        <v>301</v>
      </c>
      <c r="C501" s="354">
        <v>0</v>
      </c>
      <c r="D501" s="355"/>
      <c r="E501" s="114">
        <v>0</v>
      </c>
    </row>
    <row r="502" spans="1:5" x14ac:dyDescent="0.25">
      <c r="A502" s="350" t="s">
        <v>302</v>
      </c>
      <c r="B502" s="357" t="s">
        <v>303</v>
      </c>
      <c r="C502" s="354">
        <f>C139</f>
        <v>44788968</v>
      </c>
      <c r="D502" s="355">
        <f>D139</f>
        <v>44788968</v>
      </c>
      <c r="E502" s="114">
        <f>D502/C502</f>
        <v>1</v>
      </c>
    </row>
    <row r="503" spans="1:5" x14ac:dyDescent="0.25">
      <c r="A503" s="203" t="s">
        <v>304</v>
      </c>
      <c r="B503" s="358" t="s">
        <v>305</v>
      </c>
      <c r="C503" s="359">
        <v>0</v>
      </c>
      <c r="D503" s="360">
        <f>D124</f>
        <v>772401</v>
      </c>
      <c r="E503" s="114"/>
    </row>
    <row r="504" spans="1:5" ht="17.399999999999999" x14ac:dyDescent="0.3">
      <c r="A504" s="70"/>
      <c r="B504" s="361" t="s">
        <v>306</v>
      </c>
      <c r="C504" s="362">
        <f>SUM(C495:C502)</f>
        <v>159565512</v>
      </c>
      <c r="D504" s="362">
        <f>SUM(D495:D503)</f>
        <v>145762226</v>
      </c>
      <c r="E504" s="114">
        <f>D504/C504</f>
        <v>0.91349455263240087</v>
      </c>
    </row>
    <row r="505" spans="1:5" ht="18" x14ac:dyDescent="0.35">
      <c r="B505" s="363"/>
      <c r="C505" s="364"/>
    </row>
    <row r="506" spans="1:5" ht="34.799999999999997" x14ac:dyDescent="0.3">
      <c r="A506" s="5"/>
      <c r="B506" s="365" t="s">
        <v>307</v>
      </c>
      <c r="C506" s="366" t="s">
        <v>7</v>
      </c>
      <c r="D506" s="384" t="s">
        <v>95</v>
      </c>
      <c r="E506" s="384"/>
    </row>
    <row r="507" spans="1:5" ht="15.6" x14ac:dyDescent="0.3">
      <c r="A507" s="70"/>
      <c r="B507" s="367"/>
      <c r="C507" s="368" t="s">
        <v>9</v>
      </c>
      <c r="D507" s="346" t="s">
        <v>96</v>
      </c>
      <c r="E507" s="74" t="s">
        <v>11</v>
      </c>
    </row>
    <row r="508" spans="1:5" x14ac:dyDescent="0.25">
      <c r="A508" s="9"/>
      <c r="B508" s="369"/>
      <c r="C508" s="370"/>
      <c r="D508" s="78"/>
      <c r="E508" s="79"/>
    </row>
    <row r="509" spans="1:5" x14ac:dyDescent="0.25">
      <c r="A509" s="13"/>
      <c r="B509" s="371"/>
      <c r="C509" s="372"/>
      <c r="D509" s="24"/>
      <c r="E509" s="25"/>
    </row>
    <row r="510" spans="1:5" x14ac:dyDescent="0.25">
      <c r="A510" s="17" t="s">
        <v>32</v>
      </c>
      <c r="B510" s="57" t="s">
        <v>308</v>
      </c>
      <c r="C510" s="352">
        <f>C467+C414+C314+C266+C184+C22+C197</f>
        <v>30842090</v>
      </c>
      <c r="D510" s="352">
        <f>D467+D414+D314+D266+D184+D22+D197</f>
        <v>30440315</v>
      </c>
      <c r="E510" s="114">
        <f t="shared" ref="E510:E516" si="10">D510/C510</f>
        <v>0.98697315908228012</v>
      </c>
    </row>
    <row r="511" spans="1:5" x14ac:dyDescent="0.25">
      <c r="A511" s="17" t="s">
        <v>34</v>
      </c>
      <c r="B511" s="18" t="s">
        <v>270</v>
      </c>
      <c r="C511" s="373">
        <f>C468+C415+C315+C267+C185+C23</f>
        <v>4811995</v>
      </c>
      <c r="D511" s="373">
        <f>D468+D415+D315+D267+D185+D23+D439</f>
        <v>4811995</v>
      </c>
      <c r="E511" s="114">
        <f t="shared" si="10"/>
        <v>1</v>
      </c>
    </row>
    <row r="512" spans="1:5" x14ac:dyDescent="0.25">
      <c r="A512" s="17" t="s">
        <v>64</v>
      </c>
      <c r="B512" s="57" t="s">
        <v>243</v>
      </c>
      <c r="C512" s="352">
        <f>C38+C84+C96+C112+C171+C202+C221+C244+C252+C272+C293+C326+C362+C383+C401+C423+C450+C161+C186</f>
        <v>28183938</v>
      </c>
      <c r="D512" s="352">
        <f>D38+D84+D96+D112+D128+D161+D171+D186+D202+D221+D244+D252+D272+D293+D326+D340+D362+D383+D401+D423+D450+D479</f>
        <v>19100770</v>
      </c>
      <c r="E512" s="114">
        <f t="shared" si="10"/>
        <v>0.67771828053269201</v>
      </c>
    </row>
    <row r="513" spans="1:5" x14ac:dyDescent="0.25">
      <c r="A513" s="17" t="s">
        <v>289</v>
      </c>
      <c r="B513" s="57" t="s">
        <v>290</v>
      </c>
      <c r="C513" s="352">
        <f>C486</f>
        <v>875000</v>
      </c>
      <c r="D513" s="352">
        <f>D486</f>
        <v>508000</v>
      </c>
      <c r="E513" s="114">
        <f t="shared" si="10"/>
        <v>0.58057142857142852</v>
      </c>
    </row>
    <row r="514" spans="1:5" x14ac:dyDescent="0.25">
      <c r="A514" s="17" t="s">
        <v>82</v>
      </c>
      <c r="B514" s="57" t="s">
        <v>309</v>
      </c>
      <c r="C514" s="352">
        <f>C452+C431+C349+C150+C51+C129</f>
        <v>35455277</v>
      </c>
      <c r="D514" s="352">
        <f>D51+D129+D150</f>
        <v>17555158</v>
      </c>
      <c r="E514" s="114">
        <f t="shared" si="10"/>
        <v>0.49513526576029854</v>
      </c>
    </row>
    <row r="515" spans="1:5" x14ac:dyDescent="0.25">
      <c r="A515" s="17" t="s">
        <v>90</v>
      </c>
      <c r="B515" s="57" t="s">
        <v>310</v>
      </c>
      <c r="C515" s="352">
        <f>C455+C329+C235+C187+C55</f>
        <v>14166340</v>
      </c>
      <c r="D515" s="352">
        <f>D55+D187+D235+D329+D341</f>
        <v>9911759</v>
      </c>
      <c r="E515" s="114">
        <f t="shared" si="10"/>
        <v>0.69966971003096068</v>
      </c>
    </row>
    <row r="516" spans="1:5" x14ac:dyDescent="0.25">
      <c r="A516" s="17" t="s">
        <v>219</v>
      </c>
      <c r="B516" s="57" t="s">
        <v>311</v>
      </c>
      <c r="C516" s="352">
        <f>C458+C332+C205+C296</f>
        <v>44158818</v>
      </c>
      <c r="D516" s="352">
        <f>D205+D296+D332+D458</f>
        <v>44158818</v>
      </c>
      <c r="E516" s="114">
        <f t="shared" si="10"/>
        <v>1</v>
      </c>
    </row>
    <row r="517" spans="1:5" x14ac:dyDescent="0.25">
      <c r="A517" s="17" t="s">
        <v>312</v>
      </c>
      <c r="B517" s="57" t="s">
        <v>313</v>
      </c>
      <c r="C517" s="161">
        <f>C333+C459</f>
        <v>419720</v>
      </c>
      <c r="D517" s="161">
        <f>D459+D333</f>
        <v>419720</v>
      </c>
      <c r="E517" s="114">
        <v>0</v>
      </c>
    </row>
    <row r="518" spans="1:5" x14ac:dyDescent="0.25">
      <c r="A518" s="17" t="s">
        <v>158</v>
      </c>
      <c r="B518" s="57" t="s">
        <v>314</v>
      </c>
      <c r="C518" s="352">
        <f>C143</f>
        <v>652334</v>
      </c>
      <c r="D518" s="352">
        <f>D130</f>
        <v>652334</v>
      </c>
      <c r="E518" s="114">
        <f>D518/C518</f>
        <v>1</v>
      </c>
    </row>
    <row r="519" spans="1:5" ht="17.399999999999999" x14ac:dyDescent="0.3">
      <c r="A519" s="242"/>
      <c r="B519" s="374" t="s">
        <v>315</v>
      </c>
      <c r="C519" s="375">
        <f>SUM(C510:C518)</f>
        <v>159565512</v>
      </c>
      <c r="D519" s="375">
        <f>SUM(D510:D518)</f>
        <v>127558869</v>
      </c>
      <c r="E519" s="114">
        <f>D519/C519</f>
        <v>0.79941377933848257</v>
      </c>
    </row>
  </sheetData>
  <sheetProtection selectLockedCells="1" selectUnlockedCells="1"/>
  <mergeCells count="38">
    <mergeCell ref="D506:E506"/>
    <mergeCell ref="A429:A430"/>
    <mergeCell ref="D435:E435"/>
    <mergeCell ref="D462:E462"/>
    <mergeCell ref="D473:E473"/>
    <mergeCell ref="A480:A484"/>
    <mergeCell ref="C491:C492"/>
    <mergeCell ref="D491:E491"/>
    <mergeCell ref="D345:E345"/>
    <mergeCell ref="D353:E353"/>
    <mergeCell ref="D365:E365"/>
    <mergeCell ref="D386:E386"/>
    <mergeCell ref="D404:E404"/>
    <mergeCell ref="D426:E426"/>
    <mergeCell ref="D238:E238"/>
    <mergeCell ref="D247:E247"/>
    <mergeCell ref="D255:E255"/>
    <mergeCell ref="D275:E275"/>
    <mergeCell ref="D299:E299"/>
    <mergeCell ref="D337:E337"/>
    <mergeCell ref="D153:E153"/>
    <mergeCell ref="D165:E165"/>
    <mergeCell ref="D175:E175"/>
    <mergeCell ref="D190:E190"/>
    <mergeCell ref="D208:E208"/>
    <mergeCell ref="D224:E224"/>
    <mergeCell ref="D58:E58"/>
    <mergeCell ref="D71:E71"/>
    <mergeCell ref="D87:E87"/>
    <mergeCell ref="D100:E100"/>
    <mergeCell ref="D115:E115"/>
    <mergeCell ref="D134:E134"/>
    <mergeCell ref="A1:E1"/>
    <mergeCell ref="A2:E2"/>
    <mergeCell ref="A3:E3"/>
    <mergeCell ref="A47:A49"/>
    <mergeCell ref="D47:D49"/>
    <mergeCell ref="E47:E49"/>
  </mergeCells>
  <pageMargins left="0.78749999999999998" right="0.78749999999999998" top="0.98402777777777772" bottom="0.98402777777777772" header="0.51180555555555551" footer="0.51180555555555551"/>
  <pageSetup paperSize="9" scale="79" firstPageNumber="0" orientation="portrait" horizontalDpi="300" verticalDpi="300"/>
  <headerFooter alignWithMargins="0">
    <oddFooter>&amp;C&amp;P. oldal</oddFooter>
  </headerFooter>
  <rowBreaks count="8" manualBreakCount="8">
    <brk id="68" max="16383" man="1"/>
    <brk id="132" max="16383" man="1"/>
    <brk id="189" max="16383" man="1"/>
    <brk id="246" max="16383" man="1"/>
    <brk id="298" max="16383" man="1"/>
    <brk id="363" max="16383" man="1"/>
    <brk id="424" max="16383" man="1"/>
    <brk id="4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4" sqref="L34"/>
    </sheetView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2020_9melléklet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Windows-felhasználó</cp:lastModifiedBy>
  <dcterms:created xsi:type="dcterms:W3CDTF">2021-05-27T16:06:00Z</dcterms:created>
  <dcterms:modified xsi:type="dcterms:W3CDTF">2021-05-27T16:06:00Z</dcterms:modified>
</cp:coreProperties>
</file>