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 módosítás (11_2021)\Feltöltendő\Mellékletek\"/>
    </mc:Choice>
  </mc:AlternateContent>
  <bookViews>
    <workbookView xWindow="960" yWindow="1515" windowWidth="11505" windowHeight="6930" tabRatio="899"/>
  </bookViews>
  <sheets>
    <sheet name="12előirányzat felhasz." sheetId="273" r:id="rId1"/>
  </sheets>
  <externalReferences>
    <externalReference r:id="rId2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>[1]Munka3!#REF!</definedName>
    <definedName name="c00000">[1]Munka3!#REF!</definedName>
    <definedName name="E00000">[1]Munka3!#REF!</definedName>
    <definedName name="létszám">[1]Munka3!#REF!</definedName>
  </definedNames>
  <calcPr calcId="152511"/>
</workbook>
</file>

<file path=xl/calcChain.xml><?xml version="1.0" encoding="utf-8"?>
<calcChain xmlns="http://schemas.openxmlformats.org/spreadsheetml/2006/main">
  <c r="I17" i="273" l="1"/>
  <c r="F19" i="273"/>
  <c r="H18" i="273"/>
  <c r="C19" i="273"/>
  <c r="H19" i="273"/>
  <c r="G18" i="273"/>
  <c r="M17" i="273"/>
  <c r="F17" i="273"/>
  <c r="M15" i="273"/>
  <c r="F15" i="273"/>
  <c r="J15" i="273"/>
  <c r="C15" i="273"/>
  <c r="K15" i="273"/>
  <c r="H15" i="273"/>
  <c r="G15" i="273"/>
  <c r="G16" i="273"/>
  <c r="G22" i="273"/>
  <c r="G25" i="273"/>
  <c r="B15" i="273"/>
  <c r="E15" i="273"/>
  <c r="D15" i="273"/>
  <c r="M22" i="273"/>
  <c r="F14" i="273"/>
  <c r="G14" i="273"/>
  <c r="M14" i="273"/>
  <c r="L14" i="273"/>
  <c r="K14" i="273"/>
  <c r="J14" i="273"/>
  <c r="I14" i="273"/>
  <c r="H14" i="273"/>
  <c r="N14" i="273"/>
  <c r="B6" i="273"/>
  <c r="E6" i="273"/>
  <c r="F6" i="273"/>
  <c r="E5" i="273"/>
  <c r="L3" i="273"/>
  <c r="M3" i="273"/>
  <c r="K3" i="273"/>
  <c r="J3" i="273"/>
  <c r="I3" i="273"/>
  <c r="H3" i="273"/>
  <c r="G3" i="273"/>
  <c r="F3" i="273"/>
  <c r="B3" i="273"/>
  <c r="D3" i="273"/>
  <c r="C3" i="273"/>
  <c r="N19" i="273"/>
  <c r="N6" i="273"/>
  <c r="F11" i="273"/>
  <c r="N3" i="273"/>
  <c r="H11" i="273"/>
  <c r="J11" i="273"/>
  <c r="B22" i="273"/>
  <c r="C22" i="273"/>
  <c r="D22" i="273"/>
  <c r="E22" i="273"/>
  <c r="F22" i="273"/>
  <c r="F25" i="273"/>
  <c r="H22" i="273"/>
  <c r="I22" i="273"/>
  <c r="J22" i="273"/>
  <c r="K22" i="273"/>
  <c r="L22" i="273"/>
  <c r="N21" i="273"/>
  <c r="N18" i="273"/>
  <c r="N20" i="273"/>
  <c r="N17" i="273"/>
  <c r="N16" i="273"/>
  <c r="I11" i="273"/>
  <c r="E11" i="273"/>
  <c r="N10" i="273"/>
  <c r="G11" i="273"/>
  <c r="M11" i="273"/>
  <c r="N8" i="273"/>
  <c r="N7" i="273"/>
  <c r="L11" i="273"/>
  <c r="D11" i="273"/>
  <c r="N5" i="273"/>
  <c r="K11" i="273"/>
  <c r="K25" i="273"/>
  <c r="C11" i="273"/>
  <c r="B11" i="273"/>
  <c r="B25" i="273"/>
  <c r="B26" i="273"/>
  <c r="C24" i="273"/>
  <c r="N4" i="273"/>
  <c r="L25" i="273"/>
  <c r="J25" i="273"/>
  <c r="E25" i="273"/>
  <c r="D25" i="273"/>
  <c r="I25" i="273"/>
  <c r="C25" i="273"/>
  <c r="C26" i="273"/>
  <c r="D24" i="273"/>
  <c r="D26" i="273"/>
  <c r="E24" i="273"/>
  <c r="E26" i="273"/>
  <c r="F24" i="273"/>
  <c r="F26" i="273"/>
  <c r="G24" i="273"/>
  <c r="G26" i="273"/>
  <c r="H24" i="273"/>
  <c r="H25" i="273"/>
  <c r="M25" i="273"/>
  <c r="N15" i="273"/>
  <c r="N22" i="273"/>
  <c r="N11" i="273"/>
  <c r="H26" i="273"/>
  <c r="I24" i="273"/>
  <c r="I26" i="273"/>
  <c r="J24" i="273"/>
  <c r="J26" i="273"/>
  <c r="K24" i="273"/>
  <c r="K26" i="273"/>
  <c r="L24" i="273"/>
  <c r="L26" i="273"/>
  <c r="M24" i="273"/>
  <c r="M26" i="273"/>
</calcChain>
</file>

<file path=xl/sharedStrings.xml><?xml version="1.0" encoding="utf-8"?>
<sst xmlns="http://schemas.openxmlformats.org/spreadsheetml/2006/main" count="39" uniqueCount="39">
  <si>
    <t>Ellátottak pénzbeli juttatása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</si>
  <si>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</si>
  <si>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</si>
  <si>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</si>
  <si>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</si>
  <si>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</si>
  <si>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</si>
  <si>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</si>
  <si>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</si>
  <si>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</si>
  <si>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</si>
  <si>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</si>
  <si>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</si>
  <si>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</si>
  <si>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</si>
  <si>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</si>
  <si>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</si>
  <si>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</si>
  <si>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</si>
  <si>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Működési bevételek</t>
  </si>
  <si>
    <t>Közhatalmi bevételek</t>
  </si>
  <si>
    <t>Dologi kiadások</t>
  </si>
  <si>
    <t>Működési célú pénzeszköz átvétel</t>
  </si>
  <si>
    <t>Felhalmozási bevételek</t>
  </si>
  <si>
    <t>Felhalmozási célú pénzeszköz átvétel</t>
  </si>
  <si>
    <t>Megnevezés</t>
  </si>
  <si>
    <t>Működési célú támogatások államháztartáson belülről</t>
  </si>
  <si>
    <t>Felhalmozási célú támogatások államháztartáson belülről</t>
  </si>
  <si>
    <t>Egyéb működési célú kiadások</t>
  </si>
  <si>
    <t>Felújítás</t>
  </si>
  <si>
    <t>Kiadás összesen*</t>
  </si>
  <si>
    <t>* Megjegyzés: Tartalmazza a finanszírozási célú bevételeket és kiadásokat, kivéve az irányító szervi támogatást a duplikáció elkerülése okán.</t>
  </si>
  <si>
    <t>Nyitó pénzkészlet</t>
  </si>
  <si>
    <t>Személyi juttatás és járulékai</t>
  </si>
  <si>
    <t>Beruházás</t>
  </si>
  <si>
    <t>Maradvány igénybevétele*</t>
  </si>
  <si>
    <t>Bevétel összesen**</t>
  </si>
  <si>
    <t>Mgelőlegezés</t>
  </si>
  <si>
    <t xml:space="preserve">* A maradvány pénzkészlet része a nyitó pénzkészletnél kerül figyelembe vételre, eredeti előirányzatnál csak a betervezett maradvány pénzkészlete jelenik meg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</si>
</sst>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F_t_-;\-* #,##0.00\ _F_t_-;_-* &quot;-&quot;??\ _F_t_-;_-@_-"/>
  </numFmts>
  <fonts count="29" x14ac:knownFonts="1">
    <font>
      <sz val="12"/>
      <name val="Times New Roman CE"/>
      <charset val="238"/>
    </font>
    <font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4">
    <xf numFmtId="0" fontId="0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17" fillId="5" borderId="0" applyNumberFormat="0" applyBorder="0" applyAlignment="0" applyProtection="0"/>
    <xf numFmtId="0" fontId="5" fillId="9" borderId="1" applyNumberFormat="0" applyAlignment="0" applyProtection="0"/>
    <xf numFmtId="0" fontId="5" fillId="9" borderId="1" applyNumberFormat="0" applyAlignment="0" applyProtection="0"/>
    <xf numFmtId="0" fontId="5" fillId="9" borderId="1" applyNumberFormat="0" applyAlignment="0" applyProtection="0"/>
    <xf numFmtId="0" fontId="19" fillId="20" borderId="1" applyNumberFormat="0" applyAlignment="0" applyProtection="0"/>
    <xf numFmtId="0" fontId="10" fillId="21" borderId="2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4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6" borderId="0" applyNumberFormat="0" applyBorder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9" borderId="1" applyNumberFormat="0" applyAlignment="0" applyProtection="0"/>
    <xf numFmtId="0" fontId="1" fillId="22" borderId="7" applyNumberFormat="0" applyFont="0" applyAlignment="0" applyProtection="0"/>
    <xf numFmtId="0" fontId="20" fillId="22" borderId="7" applyNumberFormat="0" applyFont="0" applyAlignment="0" applyProtection="0"/>
    <xf numFmtId="0" fontId="20" fillId="22" borderId="7" applyNumberFormat="0" applyFont="0" applyAlignment="0" applyProtection="0"/>
    <xf numFmtId="0" fontId="2" fillId="22" borderId="7" applyNumberFormat="0" applyFont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20" borderId="8" applyNumberFormat="0" applyAlignment="0" applyProtection="0"/>
    <xf numFmtId="0" fontId="14" fillId="20" borderId="8" applyNumberFormat="0" applyAlignment="0" applyProtection="0"/>
    <xf numFmtId="0" fontId="14" fillId="20" borderId="8" applyNumberFormat="0" applyAlignment="0" applyProtection="0"/>
    <xf numFmtId="0" fontId="12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23" borderId="0" applyNumberFormat="0" applyBorder="0" applyAlignment="0" applyProtection="0"/>
    <xf numFmtId="0" fontId="27" fillId="0" borderId="0"/>
    <xf numFmtId="0" fontId="1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1" fillId="0" borderId="0"/>
    <xf numFmtId="0" fontId="20" fillId="0" borderId="0"/>
    <xf numFmtId="0" fontId="28" fillId="0" borderId="0"/>
    <xf numFmtId="0" fontId="3" fillId="0" borderId="0"/>
    <xf numFmtId="0" fontId="20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2" fillId="0" borderId="0"/>
    <xf numFmtId="0" fontId="2" fillId="0" borderId="0"/>
    <xf numFmtId="0" fontId="27" fillId="0" borderId="0"/>
    <xf numFmtId="0" fontId="27" fillId="0" borderId="0"/>
    <xf numFmtId="0" fontId="20" fillId="0" borderId="0"/>
    <xf numFmtId="0" fontId="3" fillId="22" borderId="7" applyNumberFormat="0" applyFont="0" applyAlignment="0" applyProtection="0"/>
    <xf numFmtId="0" fontId="14" fillId="20" borderId="8" applyNumberFormat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1" fillId="0" borderId="0" applyNumberFormat="0" applyFill="0" applyBorder="0" applyAlignment="0" applyProtection="0"/>
  </cellStyleXfs>
  <cellXfs count="29">
    <xf numFmtId="0" fontId="0" fillId="0" borderId="0" xfId="0"/>
    <xf numFmtId="0" fontId="23" fillId="0" borderId="0" xfId="166" applyFont="1" applyFill="1" applyBorder="1" applyAlignment="1">
      <alignment wrapText="1"/>
    </xf>
    <xf numFmtId="3" fontId="24" fillId="0" borderId="0" xfId="166" applyNumberFormat="1" applyFont="1" applyFill="1" applyBorder="1"/>
    <xf numFmtId="3" fontId="24" fillId="0" borderId="0" xfId="166" applyNumberFormat="1" applyFont="1" applyFill="1"/>
    <xf numFmtId="0" fontId="24" fillId="0" borderId="0" xfId="166" applyFont="1" applyFill="1"/>
    <xf numFmtId="0" fontId="23" fillId="0" borderId="10" xfId="166" applyFont="1" applyFill="1" applyBorder="1" applyAlignment="1">
      <alignment horizontal="center"/>
    </xf>
    <xf numFmtId="3" fontId="23" fillId="0" borderId="11" xfId="166" applyNumberFormat="1" applyFont="1" applyFill="1" applyBorder="1" applyAlignment="1">
      <alignment horizontal="center"/>
    </xf>
    <xf numFmtId="3" fontId="23" fillId="0" borderId="12" xfId="166" applyNumberFormat="1" applyFont="1" applyFill="1" applyBorder="1" applyAlignment="1">
      <alignment horizontal="center"/>
    </xf>
    <xf numFmtId="0" fontId="23" fillId="0" borderId="0" xfId="166" applyFont="1" applyFill="1" applyAlignment="1">
      <alignment horizontal="center"/>
    </xf>
    <xf numFmtId="0" fontId="24" fillId="0" borderId="13" xfId="166" applyFont="1" applyFill="1" applyBorder="1" applyAlignment="1">
      <alignment wrapText="1"/>
    </xf>
    <xf numFmtId="3" fontId="24" fillId="0" borderId="14" xfId="166" applyNumberFormat="1" applyFont="1" applyFill="1" applyBorder="1"/>
    <xf numFmtId="3" fontId="24" fillId="0" borderId="15" xfId="166" applyNumberFormat="1" applyFont="1" applyFill="1" applyBorder="1"/>
    <xf numFmtId="0" fontId="23" fillId="0" borderId="16" xfId="166" applyFont="1" applyFill="1" applyBorder="1" applyAlignment="1">
      <alignment wrapText="1"/>
    </xf>
    <xf numFmtId="3" fontId="23" fillId="0" borderId="17" xfId="166" applyNumberFormat="1" applyFont="1" applyFill="1" applyBorder="1"/>
    <xf numFmtId="3" fontId="23" fillId="0" borderId="0" xfId="166" applyNumberFormat="1" applyFont="1" applyFill="1"/>
    <xf numFmtId="0" fontId="23" fillId="0" borderId="0" xfId="166" applyFont="1" applyFill="1"/>
    <xf numFmtId="3" fontId="23" fillId="0" borderId="0" xfId="166" applyNumberFormat="1" applyFont="1" applyFill="1" applyBorder="1"/>
    <xf numFmtId="0" fontId="23" fillId="0" borderId="0" xfId="166" applyFont="1" applyFill="1" applyBorder="1" applyAlignment="1">
      <alignment horizontal="left" wrapText="1"/>
    </xf>
    <xf numFmtId="0" fontId="24" fillId="0" borderId="10" xfId="166" applyFont="1" applyFill="1" applyBorder="1" applyAlignment="1">
      <alignment horizontal="left" wrapText="1"/>
    </xf>
    <xf numFmtId="3" fontId="24" fillId="0" borderId="11" xfId="166" applyNumberFormat="1" applyFont="1" applyFill="1" applyBorder="1"/>
    <xf numFmtId="3" fontId="24" fillId="0" borderId="12" xfId="166" applyNumberFormat="1" applyFont="1" applyFill="1" applyBorder="1"/>
    <xf numFmtId="0" fontId="25" fillId="0" borderId="0" xfId="166" applyFont="1" applyFill="1"/>
    <xf numFmtId="3" fontId="25" fillId="0" borderId="0" xfId="166" applyNumberFormat="1" applyFont="1" applyFill="1"/>
    <xf numFmtId="0" fontId="23" fillId="0" borderId="14" xfId="166" applyFont="1" applyFill="1" applyBorder="1" applyAlignment="1">
      <alignment wrapText="1"/>
    </xf>
    <xf numFmtId="3" fontId="23" fillId="0" borderId="14" xfId="166" applyNumberFormat="1" applyFont="1" applyFill="1" applyBorder="1"/>
    <xf numFmtId="3" fontId="23" fillId="0" borderId="14" xfId="166" applyNumberFormat="1" applyFont="1" applyFill="1" applyBorder="1" applyAlignment="1"/>
    <xf numFmtId="3" fontId="23" fillId="0" borderId="18" xfId="166" applyNumberFormat="1" applyFont="1" applyFill="1" applyBorder="1"/>
    <xf numFmtId="0" fontId="24" fillId="0" borderId="19" xfId="166" applyFont="1" applyFill="1" applyBorder="1" applyAlignment="1">
      <alignment wrapText="1"/>
    </xf>
    <xf numFmtId="3" fontId="24" fillId="0" borderId="20" xfId="166" applyNumberFormat="1" applyFont="1" applyFill="1" applyBorder="1"/>
  </cellXfs>
  <cellStyles count="184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finansz.2004" xfId="166"/>
    <cellStyle name="Note" xfId="167"/>
    <cellStyle name="Output" xfId="168"/>
    <cellStyle name="Összesen" xfId="169" builtinId="25" customBuiltin="1"/>
    <cellStyle name="Összesen 2" xfId="170"/>
    <cellStyle name="Összesen 3" xfId="171"/>
    <cellStyle name="Rossz" xfId="172" builtinId="27" customBuiltin="1"/>
    <cellStyle name="Rossz 2" xfId="173"/>
    <cellStyle name="Rossz 3" xfId="174"/>
    <cellStyle name="Semleges" xfId="175" builtinId="28" customBuiltin="1"/>
    <cellStyle name="Semleges 2" xfId="176"/>
    <cellStyle name="Semleges 3" xfId="177"/>
    <cellStyle name="Számítás" xfId="178" builtinId="22" customBuiltin="1"/>
    <cellStyle name="Számítás 2" xfId="179"/>
    <cellStyle name="Számítás 3" xfId="180"/>
    <cellStyle name="Title" xfId="181"/>
    <cellStyle name="Total" xfId="182"/>
    <cellStyle name="Warning Text" xfId="18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ndeletek/2021_k&#246;lts&#233;gvet&#233;s/I_rendm&#243;d_0611/Mell&#233;kletek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37"/>
  <sheetViews>
    <sheetView tabSelected="1" view="pageLayout" zoomScaleNormal="100" workbookViewId="0">
      <selection activeCell="AH4" sqref="AH4"/>
    </sheetView>
  </sheetViews>
  <sheetFormatPr defaultColWidth="8" defaultRowHeight="15.75" x14ac:dyDescent="0.25"/>
  <cols>
    <col min="1" max="1" width="26.125" style="4" bestFit="1" customWidth="1"/>
    <col min="2" max="2" width="11" style="3" bestFit="1" customWidth="1"/>
    <col min="3" max="3" width="12" style="3" customWidth="1"/>
    <col min="4" max="5" width="11" style="3" bestFit="1" customWidth="1"/>
    <col min="6" max="6" width="11.25" style="3" customWidth="1"/>
    <col min="7" max="7" width="12.5" style="3" customWidth="1"/>
    <col min="8" max="8" width="11.125" style="3" customWidth="1"/>
    <col min="9" max="9" width="11.625" style="3" customWidth="1"/>
    <col min="10" max="10" width="11" style="3" bestFit="1" customWidth="1"/>
    <col min="11" max="11" width="11" style="3" customWidth="1"/>
    <col min="12" max="12" width="11.125" style="3" customWidth="1"/>
    <col min="13" max="13" width="11.625" style="3" customWidth="1"/>
    <col min="14" max="14" width="11" style="3" bestFit="1" customWidth="1"/>
    <col min="15" max="15" width="9.875" style="3" bestFit="1" customWidth="1"/>
    <col min="16" max="16" width="9.875" style="4" bestFit="1" customWidth="1"/>
    <col min="17" max="16384" width="8" style="4"/>
  </cols>
  <sheetData>
    <row r="1" spans="1:15" ht="16.5" thickBot="1" x14ac:dyDescent="0.3">
      <c r="A1" s="1" t="s">
        <v>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5" s="8" customFormat="1" x14ac:dyDescent="0.25">
      <c r="A2" s="5" t="s">
        <v>25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7" t="s">
        <v>14</v>
      </c>
      <c r="O2" s="3"/>
    </row>
    <row r="3" spans="1:15" ht="31.5" x14ac:dyDescent="0.25">
      <c r="A3" s="9" t="s">
        <v>26</v>
      </c>
      <c r="B3" s="10">
        <f>20696+120</f>
        <v>20816</v>
      </c>
      <c r="C3" s="10">
        <f>30704+25</f>
        <v>30729</v>
      </c>
      <c r="D3" s="10">
        <f>18828+641</f>
        <v>19469</v>
      </c>
      <c r="E3" s="10">
        <v>18459</v>
      </c>
      <c r="F3" s="10">
        <f>18459+945</f>
        <v>19404</v>
      </c>
      <c r="G3" s="10">
        <f>18459+945</f>
        <v>19404</v>
      </c>
      <c r="H3" s="10">
        <f>18459+3000+945</f>
        <v>22404</v>
      </c>
      <c r="I3" s="10">
        <f>18459+946</f>
        <v>19405</v>
      </c>
      <c r="J3" s="10">
        <f>18459+946</f>
        <v>19405</v>
      </c>
      <c r="K3" s="10">
        <f>18459+946</f>
        <v>19405</v>
      </c>
      <c r="L3" s="10">
        <f>18458+945</f>
        <v>19403</v>
      </c>
      <c r="M3" s="10">
        <f>18458+945</f>
        <v>19403</v>
      </c>
      <c r="N3" s="11">
        <f>SUM(B3:M3)</f>
        <v>247706</v>
      </c>
    </row>
    <row r="4" spans="1:15" ht="31.5" x14ac:dyDescent="0.25">
      <c r="A4" s="9" t="s">
        <v>27</v>
      </c>
      <c r="B4" s="10">
        <v>2580</v>
      </c>
      <c r="C4" s="10">
        <v>112629</v>
      </c>
      <c r="D4" s="10">
        <v>0</v>
      </c>
      <c r="E4" s="10">
        <v>0</v>
      </c>
      <c r="F4" s="10">
        <v>5000</v>
      </c>
      <c r="G4" s="10">
        <v>341192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1">
        <f t="shared" ref="N4:N10" si="0">SUM(B4:M4)</f>
        <v>461401</v>
      </c>
    </row>
    <row r="5" spans="1:15" x14ac:dyDescent="0.25">
      <c r="A5" s="9" t="s">
        <v>20</v>
      </c>
      <c r="B5" s="10">
        <v>26051</v>
      </c>
      <c r="C5" s="10">
        <v>100</v>
      </c>
      <c r="D5" s="10">
        <v>50</v>
      </c>
      <c r="E5" s="10">
        <f>100+283</f>
        <v>383</v>
      </c>
      <c r="F5" s="10">
        <v>50</v>
      </c>
      <c r="G5" s="10">
        <v>29350</v>
      </c>
      <c r="H5" s="10">
        <v>50</v>
      </c>
      <c r="I5" s="10">
        <v>50</v>
      </c>
      <c r="J5" s="10">
        <v>29349</v>
      </c>
      <c r="K5" s="10">
        <v>100</v>
      </c>
      <c r="L5" s="10">
        <v>50</v>
      </c>
      <c r="M5" s="10">
        <v>50</v>
      </c>
      <c r="N5" s="11">
        <f t="shared" si="0"/>
        <v>85633</v>
      </c>
    </row>
    <row r="6" spans="1:15" x14ac:dyDescent="0.25">
      <c r="A6" s="9" t="s">
        <v>19</v>
      </c>
      <c r="B6" s="10">
        <f>10627+1009+272</f>
        <v>11908</v>
      </c>
      <c r="C6" s="10">
        <v>2815</v>
      </c>
      <c r="D6" s="10">
        <v>5448</v>
      </c>
      <c r="E6" s="10">
        <f>1321+2644+6736</f>
        <v>10701</v>
      </c>
      <c r="F6" s="10">
        <f>1321+2338+631</f>
        <v>4290</v>
      </c>
      <c r="G6" s="10">
        <v>5066</v>
      </c>
      <c r="H6" s="10">
        <v>550</v>
      </c>
      <c r="I6" s="10">
        <v>549</v>
      </c>
      <c r="J6" s="10">
        <v>5448</v>
      </c>
      <c r="K6" s="10">
        <v>1321</v>
      </c>
      <c r="L6" s="10">
        <v>1321</v>
      </c>
      <c r="M6" s="10">
        <v>5060</v>
      </c>
      <c r="N6" s="11">
        <f t="shared" si="0"/>
        <v>54477</v>
      </c>
    </row>
    <row r="7" spans="1:15" x14ac:dyDescent="0.25">
      <c r="A7" s="9" t="s">
        <v>23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1">
        <f t="shared" si="0"/>
        <v>0</v>
      </c>
    </row>
    <row r="8" spans="1:15" ht="31.5" x14ac:dyDescent="0.25">
      <c r="A8" s="9" t="s">
        <v>22</v>
      </c>
      <c r="B8" s="10">
        <v>0</v>
      </c>
      <c r="C8" s="10">
        <v>5</v>
      </c>
      <c r="D8" s="10">
        <v>5</v>
      </c>
      <c r="E8" s="10">
        <v>5</v>
      </c>
      <c r="F8" s="10">
        <v>5</v>
      </c>
      <c r="G8" s="10">
        <v>5</v>
      </c>
      <c r="H8" s="10">
        <v>4605</v>
      </c>
      <c r="I8" s="10">
        <v>5</v>
      </c>
      <c r="J8" s="10">
        <v>5</v>
      </c>
      <c r="K8" s="10">
        <v>5</v>
      </c>
      <c r="L8" s="10">
        <v>5</v>
      </c>
      <c r="M8" s="10">
        <v>5</v>
      </c>
      <c r="N8" s="11">
        <f t="shared" si="0"/>
        <v>4655</v>
      </c>
    </row>
    <row r="9" spans="1:15" ht="31.5" x14ac:dyDescent="0.25">
      <c r="A9" s="9" t="s">
        <v>24</v>
      </c>
      <c r="B9" s="10">
        <v>0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1">
        <v>0</v>
      </c>
    </row>
    <row r="10" spans="1:15" x14ac:dyDescent="0.25">
      <c r="A10" s="9" t="s">
        <v>35</v>
      </c>
      <c r="B10" s="10">
        <v>10743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>
        <f t="shared" si="0"/>
        <v>10743</v>
      </c>
    </row>
    <row r="11" spans="1:15" s="15" customFormat="1" ht="16.5" thickBot="1" x14ac:dyDescent="0.3">
      <c r="A11" s="12" t="s">
        <v>36</v>
      </c>
      <c r="B11" s="13">
        <f t="shared" ref="B11:N11" si="1">SUM(B3:B10)</f>
        <v>72098</v>
      </c>
      <c r="C11" s="13">
        <f t="shared" si="1"/>
        <v>146278</v>
      </c>
      <c r="D11" s="13">
        <f t="shared" si="1"/>
        <v>24972</v>
      </c>
      <c r="E11" s="13">
        <f t="shared" si="1"/>
        <v>29548</v>
      </c>
      <c r="F11" s="13">
        <f t="shared" si="1"/>
        <v>28749</v>
      </c>
      <c r="G11" s="13">
        <f t="shared" si="1"/>
        <v>395017</v>
      </c>
      <c r="H11" s="13">
        <f t="shared" si="1"/>
        <v>27609</v>
      </c>
      <c r="I11" s="13">
        <f t="shared" si="1"/>
        <v>20009</v>
      </c>
      <c r="J11" s="13">
        <f t="shared" si="1"/>
        <v>54207</v>
      </c>
      <c r="K11" s="13">
        <f t="shared" si="1"/>
        <v>20831</v>
      </c>
      <c r="L11" s="13">
        <f t="shared" si="1"/>
        <v>20779</v>
      </c>
      <c r="M11" s="13">
        <f t="shared" si="1"/>
        <v>24518</v>
      </c>
      <c r="N11" s="26">
        <f t="shared" si="1"/>
        <v>864615</v>
      </c>
      <c r="O11" s="3"/>
    </row>
    <row r="12" spans="1:15" x14ac:dyDescent="0.25">
      <c r="A12" s="1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</row>
    <row r="13" spans="1:15" ht="16.5" thickBot="1" x14ac:dyDescent="0.3">
      <c r="A13" s="17" t="s">
        <v>15</v>
      </c>
    </row>
    <row r="14" spans="1:15" x14ac:dyDescent="0.25">
      <c r="A14" s="18" t="s">
        <v>33</v>
      </c>
      <c r="B14" s="19">
        <v>15652</v>
      </c>
      <c r="C14" s="19">
        <v>16004</v>
      </c>
      <c r="D14" s="19">
        <v>21403</v>
      </c>
      <c r="E14" s="19">
        <v>15037</v>
      </c>
      <c r="F14" s="19">
        <f>15038+246</f>
        <v>15284</v>
      </c>
      <c r="G14" s="19">
        <f>15037+726+2310</f>
        <v>18073</v>
      </c>
      <c r="H14" s="19">
        <f>19237+726</f>
        <v>19963</v>
      </c>
      <c r="I14" s="19">
        <f>15196+726</f>
        <v>15922</v>
      </c>
      <c r="J14" s="19">
        <f>15037+726</f>
        <v>15763</v>
      </c>
      <c r="K14" s="19">
        <f>15037+726</f>
        <v>15763</v>
      </c>
      <c r="L14" s="19">
        <f>15037+726</f>
        <v>15763</v>
      </c>
      <c r="M14" s="19">
        <f>15037+726</f>
        <v>15763</v>
      </c>
      <c r="N14" s="20">
        <f t="shared" ref="N14:N21" si="2">SUM(B14:M14)</f>
        <v>200390</v>
      </c>
    </row>
    <row r="15" spans="1:15" x14ac:dyDescent="0.25">
      <c r="A15" s="9" t="s">
        <v>21</v>
      </c>
      <c r="B15" s="10">
        <f>18701+565</f>
        <v>19266</v>
      </c>
      <c r="C15" s="10">
        <f>20994+127+80</f>
        <v>21201</v>
      </c>
      <c r="D15" s="10">
        <f>12323+641+2701</f>
        <v>15665</v>
      </c>
      <c r="E15" s="10">
        <f>9574+2701</f>
        <v>12275</v>
      </c>
      <c r="F15" s="10">
        <f>9357+2122-127+2701+631-136</f>
        <v>14548</v>
      </c>
      <c r="G15" s="10">
        <f>8858+2701+500+715+200+817+50</f>
        <v>13841</v>
      </c>
      <c r="H15" s="10">
        <f>7129+500</f>
        <v>7629</v>
      </c>
      <c r="I15" s="10">
        <v>12379</v>
      </c>
      <c r="J15" s="10">
        <f>11057+640</f>
        <v>11697</v>
      </c>
      <c r="K15" s="10">
        <f>9485+607</f>
        <v>10092</v>
      </c>
      <c r="L15" s="10">
        <v>9484</v>
      </c>
      <c r="M15" s="10">
        <f>10360+263</f>
        <v>10623</v>
      </c>
      <c r="N15" s="11">
        <f t="shared" si="2"/>
        <v>158700</v>
      </c>
    </row>
    <row r="16" spans="1:15" x14ac:dyDescent="0.25">
      <c r="A16" s="9" t="s">
        <v>0</v>
      </c>
      <c r="B16" s="10">
        <v>154</v>
      </c>
      <c r="C16" s="10">
        <v>154</v>
      </c>
      <c r="D16" s="10">
        <v>154</v>
      </c>
      <c r="E16" s="10">
        <v>154</v>
      </c>
      <c r="F16" s="10">
        <v>154</v>
      </c>
      <c r="G16" s="10">
        <f>154</f>
        <v>154</v>
      </c>
      <c r="H16" s="10">
        <v>154</v>
      </c>
      <c r="I16" s="10">
        <v>154</v>
      </c>
      <c r="J16" s="10">
        <v>154</v>
      </c>
      <c r="K16" s="10">
        <v>154</v>
      </c>
      <c r="L16" s="10">
        <v>155</v>
      </c>
      <c r="M16" s="10">
        <v>155</v>
      </c>
      <c r="N16" s="11">
        <f t="shared" si="2"/>
        <v>1850</v>
      </c>
    </row>
    <row r="17" spans="1:14" x14ac:dyDescent="0.25">
      <c r="A17" s="9" t="s">
        <v>28</v>
      </c>
      <c r="B17" s="10">
        <v>1123</v>
      </c>
      <c r="C17" s="10">
        <v>948</v>
      </c>
      <c r="D17" s="10">
        <v>2245</v>
      </c>
      <c r="E17" s="10">
        <v>948</v>
      </c>
      <c r="F17" s="10">
        <f>1348+133</f>
        <v>1481</v>
      </c>
      <c r="G17" s="10">
        <v>1529</v>
      </c>
      <c r="H17" s="10">
        <v>948</v>
      </c>
      <c r="I17" s="10">
        <f>1124</f>
        <v>1124</v>
      </c>
      <c r="J17" s="10">
        <v>949</v>
      </c>
      <c r="K17" s="10">
        <v>949</v>
      </c>
      <c r="L17" s="10">
        <v>949</v>
      </c>
      <c r="M17" s="10">
        <f>1530-525</f>
        <v>1005</v>
      </c>
      <c r="N17" s="11">
        <f t="shared" si="2"/>
        <v>14198</v>
      </c>
    </row>
    <row r="18" spans="1:14" x14ac:dyDescent="0.25">
      <c r="A18" s="9" t="s">
        <v>34</v>
      </c>
      <c r="B18" s="10">
        <v>0</v>
      </c>
      <c r="C18" s="10">
        <v>389</v>
      </c>
      <c r="D18" s="10">
        <v>6371</v>
      </c>
      <c r="E18" s="10">
        <v>464</v>
      </c>
      <c r="F18" s="10">
        <v>357</v>
      </c>
      <c r="G18" s="10">
        <f>1858+340992</f>
        <v>342850</v>
      </c>
      <c r="H18" s="10">
        <f>1655+1105</f>
        <v>2760</v>
      </c>
      <c r="I18" s="10">
        <v>8000</v>
      </c>
      <c r="J18" s="10">
        <v>0</v>
      </c>
      <c r="K18" s="10">
        <v>0</v>
      </c>
      <c r="L18" s="10">
        <v>0</v>
      </c>
      <c r="M18" s="10">
        <v>1987</v>
      </c>
      <c r="N18" s="11">
        <f t="shared" si="2"/>
        <v>363178</v>
      </c>
    </row>
    <row r="19" spans="1:14" ht="20.25" customHeight="1" x14ac:dyDescent="0.25">
      <c r="A19" s="9" t="s">
        <v>29</v>
      </c>
      <c r="B19" s="10">
        <v>3250</v>
      </c>
      <c r="C19" s="10">
        <f>15601+12390</f>
        <v>27991</v>
      </c>
      <c r="D19" s="10">
        <v>42694</v>
      </c>
      <c r="E19" s="10">
        <v>27385</v>
      </c>
      <c r="F19" s="10">
        <f>39384-10703+195</f>
        <v>28876</v>
      </c>
      <c r="G19" s="10">
        <v>15343</v>
      </c>
      <c r="H19" s="10">
        <f>381+6440+259</f>
        <v>7080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1">
        <f>SUM(B19:M19)</f>
        <v>152619</v>
      </c>
    </row>
    <row r="20" spans="1:14" x14ac:dyDescent="0.25">
      <c r="A20" s="9" t="s">
        <v>16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>
        <v>43767</v>
      </c>
      <c r="N20" s="11">
        <f t="shared" si="2"/>
        <v>43767</v>
      </c>
    </row>
    <row r="21" spans="1:14" x14ac:dyDescent="0.25">
      <c r="A21" s="27" t="s">
        <v>37</v>
      </c>
      <c r="B21" s="28">
        <v>7770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11">
        <f t="shared" si="2"/>
        <v>7770</v>
      </c>
    </row>
    <row r="22" spans="1:14" ht="16.5" thickBot="1" x14ac:dyDescent="0.3">
      <c r="A22" s="12" t="s">
        <v>30</v>
      </c>
      <c r="B22" s="13">
        <f t="shared" ref="B22:L22" si="3">SUM(B14:B21)</f>
        <v>47215</v>
      </c>
      <c r="C22" s="13">
        <f t="shared" si="3"/>
        <v>66687</v>
      </c>
      <c r="D22" s="13">
        <f t="shared" si="3"/>
        <v>88532</v>
      </c>
      <c r="E22" s="13">
        <f t="shared" si="3"/>
        <v>56263</v>
      </c>
      <c r="F22" s="13">
        <f t="shared" si="3"/>
        <v>60700</v>
      </c>
      <c r="G22" s="13">
        <f t="shared" si="3"/>
        <v>391790</v>
      </c>
      <c r="H22" s="13">
        <f t="shared" si="3"/>
        <v>38534</v>
      </c>
      <c r="I22" s="13">
        <f t="shared" si="3"/>
        <v>37579</v>
      </c>
      <c r="J22" s="13">
        <f t="shared" si="3"/>
        <v>28563</v>
      </c>
      <c r="K22" s="13">
        <f t="shared" si="3"/>
        <v>26958</v>
      </c>
      <c r="L22" s="13">
        <f t="shared" si="3"/>
        <v>26351</v>
      </c>
      <c r="M22" s="13">
        <f>SUM(M14:M21)</f>
        <v>73300</v>
      </c>
      <c r="N22" s="26">
        <f>SUM(N14:N21)</f>
        <v>942472</v>
      </c>
    </row>
    <row r="23" spans="1:14" x14ac:dyDescent="0.25">
      <c r="A23" s="1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</row>
    <row r="24" spans="1:14" x14ac:dyDescent="0.25">
      <c r="A24" s="23" t="s">
        <v>32</v>
      </c>
      <c r="B24" s="24">
        <v>77857</v>
      </c>
      <c r="C24" s="24">
        <f>+B26</f>
        <v>102740</v>
      </c>
      <c r="D24" s="24">
        <f t="shared" ref="D24:M24" si="4">+C26</f>
        <v>182331</v>
      </c>
      <c r="E24" s="24">
        <f t="shared" si="4"/>
        <v>118771</v>
      </c>
      <c r="F24" s="24">
        <f t="shared" si="4"/>
        <v>92056</v>
      </c>
      <c r="G24" s="24">
        <f t="shared" si="4"/>
        <v>60105</v>
      </c>
      <c r="H24" s="24">
        <f t="shared" si="4"/>
        <v>63332</v>
      </c>
      <c r="I24" s="24">
        <f t="shared" si="4"/>
        <v>52407</v>
      </c>
      <c r="J24" s="24">
        <f t="shared" si="4"/>
        <v>34837</v>
      </c>
      <c r="K24" s="24">
        <f t="shared" si="4"/>
        <v>60481</v>
      </c>
      <c r="L24" s="24">
        <f t="shared" si="4"/>
        <v>54354</v>
      </c>
      <c r="M24" s="24">
        <f t="shared" si="4"/>
        <v>48782</v>
      </c>
      <c r="N24" s="24"/>
    </row>
    <row r="25" spans="1:14" ht="31.5" x14ac:dyDescent="0.25">
      <c r="A25" s="23" t="s">
        <v>17</v>
      </c>
      <c r="B25" s="24">
        <f t="shared" ref="B25:M25" si="5">+B11-B22</f>
        <v>24883</v>
      </c>
      <c r="C25" s="24">
        <f t="shared" si="5"/>
        <v>79591</v>
      </c>
      <c r="D25" s="24">
        <f t="shared" si="5"/>
        <v>-63560</v>
      </c>
      <c r="E25" s="24">
        <f t="shared" si="5"/>
        <v>-26715</v>
      </c>
      <c r="F25" s="24">
        <f t="shared" si="5"/>
        <v>-31951</v>
      </c>
      <c r="G25" s="24">
        <f t="shared" si="5"/>
        <v>3227</v>
      </c>
      <c r="H25" s="24">
        <f t="shared" si="5"/>
        <v>-10925</v>
      </c>
      <c r="I25" s="24">
        <f t="shared" si="5"/>
        <v>-17570</v>
      </c>
      <c r="J25" s="24">
        <f t="shared" si="5"/>
        <v>25644</v>
      </c>
      <c r="K25" s="24">
        <f t="shared" si="5"/>
        <v>-6127</v>
      </c>
      <c r="L25" s="24">
        <f t="shared" si="5"/>
        <v>-5572</v>
      </c>
      <c r="M25" s="24">
        <f t="shared" si="5"/>
        <v>-48782</v>
      </c>
      <c r="N25" s="24"/>
    </row>
    <row r="26" spans="1:14" ht="47.25" x14ac:dyDescent="0.25">
      <c r="A26" s="23" t="s">
        <v>18</v>
      </c>
      <c r="B26" s="24">
        <f>+B24+B25</f>
        <v>102740</v>
      </c>
      <c r="C26" s="24">
        <f>+C24+C25</f>
        <v>182331</v>
      </c>
      <c r="D26" s="24">
        <f t="shared" ref="D26:M26" si="6">+D24+D25</f>
        <v>118771</v>
      </c>
      <c r="E26" s="24">
        <f t="shared" si="6"/>
        <v>92056</v>
      </c>
      <c r="F26" s="24">
        <f t="shared" si="6"/>
        <v>60105</v>
      </c>
      <c r="G26" s="24">
        <f t="shared" si="6"/>
        <v>63332</v>
      </c>
      <c r="H26" s="24">
        <f t="shared" si="6"/>
        <v>52407</v>
      </c>
      <c r="I26" s="24">
        <f t="shared" si="6"/>
        <v>34837</v>
      </c>
      <c r="J26" s="24">
        <f t="shared" si="6"/>
        <v>60481</v>
      </c>
      <c r="K26" s="24">
        <f t="shared" si="6"/>
        <v>54354</v>
      </c>
      <c r="L26" s="24">
        <f t="shared" si="6"/>
        <v>48782</v>
      </c>
      <c r="M26" s="24">
        <f t="shared" si="6"/>
        <v>0</v>
      </c>
      <c r="N26" s="25"/>
    </row>
    <row r="28" spans="1:14" x14ac:dyDescent="0.25">
      <c r="A28" s="4" t="s">
        <v>38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1:14" x14ac:dyDescent="0.25">
      <c r="A29" s="4" t="s">
        <v>31</v>
      </c>
    </row>
    <row r="34" spans="1:14" x14ac:dyDescent="0.25">
      <c r="A34" s="15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</row>
    <row r="36" spans="1:14" x14ac:dyDescent="0.25">
      <c r="A36" s="15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</row>
    <row r="37" spans="1:14" x14ac:dyDescent="0.25">
      <c r="A37" s="21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</row>
  </sheetData>
  <phoneticPr fontId="21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11/2021 (VI.14) önkormányzati rendelethez</oddHeader>
  </headerFooter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12előirányzat felhasz.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Valkovics Klára</cp:lastModifiedBy>
  <cp:lastPrinted>2021-06-11T06:56:11Z</cp:lastPrinted>
  <dcterms:created xsi:type="dcterms:W3CDTF">2003-05-23T09:53:33Z</dcterms:created>
  <dcterms:modified xsi:type="dcterms:W3CDTF">2021-06-14T15:20:02Z</dcterms:modified>
</cp:coreProperties>
</file>