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Diósberény Önkormányzat\Jegyzőkönyvek\2021\6. 2021. 05. 26. PM\2020. évi költségvetés módosítás\"/>
    </mc:Choice>
  </mc:AlternateContent>
  <xr:revisionPtr revIDLastSave="0" documentId="13_ncr:1_{82D60C78-9928-4FD2-9577-E37364E33259}" xr6:coauthVersionLast="46" xr6:coauthVersionMax="46" xr10:uidLastSave="{00000000-0000-0000-0000-000000000000}"/>
  <bookViews>
    <workbookView xWindow="-120" yWindow="-120" windowWidth="29040" windowHeight="15840" tabRatio="776" activeTab="3" xr2:uid="{00000000-000D-0000-FFFF-FFFF00000000}"/>
  </bookViews>
  <sheets>
    <sheet name="1.sz.mell. Működési mérleg" sheetId="1" r:id="rId1"/>
    <sheet name="2.sz.mell. Felhalmozási mérleg" sheetId="2" r:id="rId2"/>
    <sheet name="3.sz.mell. Kiemelt előirányzat." sheetId="3" r:id="rId3"/>
    <sheet name="4.sz.mell. Köt.,Önk., Államig. " sheetId="4" r:id="rId4"/>
  </sheets>
  <definedNames>
    <definedName name="_xlnm.Print_Area" localSheetId="0">'1.sz.mell. Működési mérleg'!$A$1:$Q$27</definedName>
    <definedName name="_xlnm.Print_Area" localSheetId="1">'2.sz.mell. Felhalmozási mérleg'!$A$1:$Q$29</definedName>
    <definedName name="_xlnm.Print_Area" localSheetId="2">'3.sz.mell. Kiemelt előirányzat.'!$A$1:$I$152</definedName>
    <definedName name="_xlnm.Print_Area" localSheetId="3">'4.sz.mell. Köt.,Önk., Államig. '!$A$1:$Q$152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2" i="4" l="1"/>
  <c r="H71" i="4"/>
  <c r="O71" i="4"/>
  <c r="P70" i="4"/>
  <c r="P83" i="4" s="1"/>
  <c r="J70" i="4"/>
  <c r="H135" i="4"/>
  <c r="I133" i="4"/>
  <c r="I143" i="4" s="1"/>
  <c r="I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I106" i="4"/>
  <c r="P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I90" i="4"/>
  <c r="H90" i="4" s="1"/>
  <c r="G90" i="4"/>
  <c r="P90" i="4"/>
  <c r="O90" i="4" s="1"/>
  <c r="N90" i="4"/>
  <c r="H74" i="4"/>
  <c r="I73" i="4"/>
  <c r="I70" i="4"/>
  <c r="P50" i="4"/>
  <c r="I50" i="4"/>
  <c r="O38" i="4"/>
  <c r="O37" i="4"/>
  <c r="O36" i="4"/>
  <c r="O35" i="4"/>
  <c r="O34" i="4"/>
  <c r="O39" i="4"/>
  <c r="H43" i="4"/>
  <c r="H42" i="4"/>
  <c r="H41" i="4"/>
  <c r="H40" i="4"/>
  <c r="H39" i="4"/>
  <c r="H38" i="4"/>
  <c r="H37" i="4"/>
  <c r="H36" i="4"/>
  <c r="H35" i="4"/>
  <c r="H34" i="4"/>
  <c r="P33" i="4"/>
  <c r="I33" i="4"/>
  <c r="H32" i="4"/>
  <c r="H31" i="4"/>
  <c r="H30" i="4"/>
  <c r="H29" i="4"/>
  <c r="H28" i="4"/>
  <c r="H27" i="4"/>
  <c r="I26" i="4"/>
  <c r="H25" i="4"/>
  <c r="H24" i="4"/>
  <c r="H22" i="4"/>
  <c r="H11" i="4"/>
  <c r="I19" i="4"/>
  <c r="P152" i="4" l="1"/>
  <c r="P123" i="4"/>
  <c r="O70" i="4"/>
  <c r="I83" i="4"/>
  <c r="I152" i="4" s="1"/>
  <c r="I123" i="4"/>
  <c r="I12" i="4"/>
  <c r="O8" i="4"/>
  <c r="H10" i="4"/>
  <c r="H9" i="4"/>
  <c r="H8" i="4"/>
  <c r="H7" i="4"/>
  <c r="P5" i="4"/>
  <c r="P60" i="4" s="1"/>
  <c r="I5" i="4"/>
  <c r="H135" i="3"/>
  <c r="I133" i="3"/>
  <c r="I143" i="3" s="1"/>
  <c r="H121" i="3"/>
  <c r="I120" i="3"/>
  <c r="H115" i="3"/>
  <c r="H114" i="3"/>
  <c r="H113" i="3"/>
  <c r="H112" i="3"/>
  <c r="H111" i="3"/>
  <c r="H110" i="3"/>
  <c r="H109" i="3"/>
  <c r="H107" i="3"/>
  <c r="I106" i="3"/>
  <c r="H106" i="3" s="1"/>
  <c r="G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I90" i="3"/>
  <c r="H74" i="3"/>
  <c r="I73" i="3"/>
  <c r="I70" i="3"/>
  <c r="I83" i="3" s="1"/>
  <c r="I50" i="3"/>
  <c r="H43" i="3"/>
  <c r="H42" i="3"/>
  <c r="H41" i="3"/>
  <c r="H40" i="3"/>
  <c r="H39" i="3"/>
  <c r="H38" i="3"/>
  <c r="H37" i="3"/>
  <c r="H36" i="3"/>
  <c r="H35" i="3"/>
  <c r="I33" i="3"/>
  <c r="H32" i="3"/>
  <c r="I27" i="3"/>
  <c r="I26" i="3"/>
  <c r="H25" i="3"/>
  <c r="H22" i="3"/>
  <c r="H24" i="3"/>
  <c r="I19" i="3"/>
  <c r="I12" i="3"/>
  <c r="H11" i="3"/>
  <c r="H10" i="3"/>
  <c r="H9" i="3"/>
  <c r="H8" i="3"/>
  <c r="H7" i="3"/>
  <c r="I5" i="3"/>
  <c r="P12" i="2"/>
  <c r="P11" i="2"/>
  <c r="P9" i="2"/>
  <c r="P7" i="2"/>
  <c r="Q27" i="2"/>
  <c r="O13" i="2"/>
  <c r="Q13" i="2"/>
  <c r="P13" i="2" s="1"/>
  <c r="I14" i="2"/>
  <c r="I26" i="2" s="1"/>
  <c r="H15" i="2"/>
  <c r="H10" i="2"/>
  <c r="H8" i="2"/>
  <c r="H7" i="2"/>
  <c r="I13" i="2"/>
  <c r="P7" i="1"/>
  <c r="P22" i="1"/>
  <c r="P12" i="1"/>
  <c r="P11" i="1"/>
  <c r="P10" i="1"/>
  <c r="P9" i="1"/>
  <c r="P8" i="1"/>
  <c r="Q24" i="1"/>
  <c r="Q15" i="1"/>
  <c r="H18" i="1"/>
  <c r="H17" i="1"/>
  <c r="H14" i="1"/>
  <c r="H13" i="1"/>
  <c r="H12" i="1"/>
  <c r="H11" i="1"/>
  <c r="H10" i="1"/>
  <c r="H9" i="1"/>
  <c r="H8" i="1"/>
  <c r="H7" i="1"/>
  <c r="I25" i="1"/>
  <c r="I16" i="1"/>
  <c r="I24" i="1" s="1"/>
  <c r="I15" i="1"/>
  <c r="P27" i="2" l="1"/>
  <c r="H15" i="1"/>
  <c r="I152" i="3"/>
  <c r="H19" i="3"/>
  <c r="P151" i="4"/>
  <c r="Q25" i="1"/>
  <c r="I27" i="2"/>
  <c r="I60" i="3"/>
  <c r="P84" i="4"/>
  <c r="I123" i="3"/>
  <c r="P144" i="4"/>
  <c r="H16" i="1"/>
  <c r="I60" i="4"/>
  <c r="I144" i="4"/>
  <c r="G133" i="4"/>
  <c r="F121" i="4"/>
  <c r="G120" i="4"/>
  <c r="H120" i="4" s="1"/>
  <c r="F109" i="4"/>
  <c r="G106" i="4"/>
  <c r="H106" i="4" s="1"/>
  <c r="F105" i="4"/>
  <c r="F100" i="4"/>
  <c r="F96" i="4"/>
  <c r="F95" i="4"/>
  <c r="F94" i="4"/>
  <c r="F93" i="4"/>
  <c r="F92" i="4"/>
  <c r="F91" i="4"/>
  <c r="M93" i="4"/>
  <c r="M92" i="4"/>
  <c r="M91" i="4"/>
  <c r="N106" i="4"/>
  <c r="G73" i="4"/>
  <c r="H73" i="4" s="1"/>
  <c r="F71" i="4"/>
  <c r="G70" i="4"/>
  <c r="H70" i="4" s="1"/>
  <c r="F24" i="4"/>
  <c r="G19" i="4"/>
  <c r="H19" i="4" s="1"/>
  <c r="E19" i="4"/>
  <c r="N50" i="4"/>
  <c r="G50" i="4"/>
  <c r="N33" i="4"/>
  <c r="O33" i="4" s="1"/>
  <c r="G33" i="4"/>
  <c r="H33" i="4" s="1"/>
  <c r="G26" i="4"/>
  <c r="H26" i="4" s="1"/>
  <c r="M8" i="4"/>
  <c r="F9" i="4"/>
  <c r="F8" i="4"/>
  <c r="F7" i="4"/>
  <c r="F6" i="4"/>
  <c r="G12" i="4"/>
  <c r="E12" i="4"/>
  <c r="N5" i="4"/>
  <c r="N60" i="4" s="1"/>
  <c r="G5" i="4"/>
  <c r="H5" i="4" s="1"/>
  <c r="D147" i="3"/>
  <c r="G133" i="3"/>
  <c r="G143" i="3" s="1"/>
  <c r="H143" i="3" s="1"/>
  <c r="G123" i="3"/>
  <c r="G144" i="3" s="1"/>
  <c r="F121" i="3"/>
  <c r="G120" i="3"/>
  <c r="H120" i="3" s="1"/>
  <c r="F109" i="3"/>
  <c r="F107" i="3"/>
  <c r="F100" i="3"/>
  <c r="F95" i="3"/>
  <c r="F94" i="3"/>
  <c r="F93" i="3"/>
  <c r="F92" i="3"/>
  <c r="F91" i="3"/>
  <c r="G90" i="3"/>
  <c r="H90" i="3" s="1"/>
  <c r="F71" i="3"/>
  <c r="F24" i="3"/>
  <c r="F9" i="3"/>
  <c r="F8" i="3"/>
  <c r="F7" i="3"/>
  <c r="F6" i="3"/>
  <c r="G19" i="3"/>
  <c r="G70" i="3"/>
  <c r="G73" i="3"/>
  <c r="H73" i="3" s="1"/>
  <c r="G50" i="3"/>
  <c r="G33" i="3"/>
  <c r="H33" i="3" s="1"/>
  <c r="E33" i="3"/>
  <c r="G27" i="3"/>
  <c r="G26" i="3" s="1"/>
  <c r="H26" i="3" s="1"/>
  <c r="G12" i="3"/>
  <c r="G5" i="3"/>
  <c r="H5" i="3" s="1"/>
  <c r="F15" i="2"/>
  <c r="F7" i="2"/>
  <c r="G14" i="2"/>
  <c r="G26" i="2" s="1"/>
  <c r="H26" i="2" s="1"/>
  <c r="F18" i="1"/>
  <c r="F17" i="1"/>
  <c r="F14" i="1"/>
  <c r="F13" i="1"/>
  <c r="F12" i="1"/>
  <c r="F11" i="1"/>
  <c r="F10" i="1"/>
  <c r="F8" i="1"/>
  <c r="F7" i="1"/>
  <c r="G16" i="1"/>
  <c r="G24" i="1" s="1"/>
  <c r="H24" i="1" s="1"/>
  <c r="G13" i="2"/>
  <c r="G27" i="2" s="1"/>
  <c r="G15" i="1"/>
  <c r="N9" i="2"/>
  <c r="O27" i="2"/>
  <c r="M13" i="2"/>
  <c r="N13" i="2" s="1"/>
  <c r="N11" i="1"/>
  <c r="N10" i="1"/>
  <c r="N9" i="1"/>
  <c r="N8" i="1"/>
  <c r="N12" i="1"/>
  <c r="N7" i="1"/>
  <c r="O24" i="1"/>
  <c r="P24" i="1" s="1"/>
  <c r="O15" i="1"/>
  <c r="P15" i="1" s="1"/>
  <c r="N84" i="4" l="1"/>
  <c r="I84" i="3"/>
  <c r="I151" i="3"/>
  <c r="H14" i="2"/>
  <c r="H27" i="2"/>
  <c r="H13" i="2"/>
  <c r="O5" i="4"/>
  <c r="O84" i="4"/>
  <c r="H123" i="3"/>
  <c r="I144" i="3"/>
  <c r="H144" i="3" s="1"/>
  <c r="O25" i="1"/>
  <c r="P25" i="1" s="1"/>
  <c r="H133" i="4"/>
  <c r="G143" i="4"/>
  <c r="H143" i="4" s="1"/>
  <c r="I151" i="4"/>
  <c r="H60" i="4"/>
  <c r="I84" i="4"/>
  <c r="H133" i="3"/>
  <c r="O60" i="4"/>
  <c r="N123" i="4"/>
  <c r="G60" i="4"/>
  <c r="F19" i="4"/>
  <c r="G25" i="1"/>
  <c r="H25" i="1" s="1"/>
  <c r="G83" i="4"/>
  <c r="G123" i="4"/>
  <c r="H123" i="4" s="1"/>
  <c r="G83" i="3"/>
  <c r="G60" i="3"/>
  <c r="H60" i="3" s="1"/>
  <c r="N144" i="4" l="1"/>
  <c r="O144" i="4" s="1"/>
  <c r="O123" i="4"/>
  <c r="G152" i="4"/>
  <c r="H83" i="4"/>
  <c r="G152" i="3"/>
  <c r="H83" i="3"/>
  <c r="N151" i="4"/>
  <c r="G84" i="4"/>
  <c r="H84" i="4" s="1"/>
  <c r="G84" i="3"/>
  <c r="H84" i="3" s="1"/>
  <c r="G151" i="3"/>
  <c r="G144" i="4"/>
  <c r="H144" i="4" s="1"/>
  <c r="G151" i="4"/>
  <c r="E14" i="2"/>
  <c r="E13" i="2"/>
  <c r="D29" i="2"/>
  <c r="D28" i="2"/>
  <c r="D25" i="2"/>
  <c r="D24" i="2"/>
  <c r="D23" i="2"/>
  <c r="D22" i="2"/>
  <c r="D21" i="2"/>
  <c r="D19" i="2"/>
  <c r="D18" i="2"/>
  <c r="D17" i="2"/>
  <c r="D16" i="2"/>
  <c r="D15" i="2"/>
  <c r="D12" i="2"/>
  <c r="D11" i="2"/>
  <c r="D10" i="2"/>
  <c r="D9" i="2"/>
  <c r="D8" i="2"/>
  <c r="D7" i="2"/>
  <c r="L25" i="2"/>
  <c r="L24" i="2"/>
  <c r="L23" i="2"/>
  <c r="L22" i="2"/>
  <c r="L21" i="2"/>
  <c r="L20" i="2"/>
  <c r="L19" i="2"/>
  <c r="L18" i="2"/>
  <c r="L17" i="2"/>
  <c r="L16" i="2"/>
  <c r="L15" i="2"/>
  <c r="L14" i="2"/>
  <c r="L8" i="2"/>
  <c r="L7" i="2"/>
  <c r="L9" i="2"/>
  <c r="L10" i="2"/>
  <c r="M26" i="2"/>
  <c r="M27" i="2" s="1"/>
  <c r="L27" i="1"/>
  <c r="L26" i="1"/>
  <c r="L23" i="1"/>
  <c r="L22" i="1"/>
  <c r="L21" i="1"/>
  <c r="L20" i="1"/>
  <c r="L19" i="1"/>
  <c r="L18" i="1"/>
  <c r="L17" i="1"/>
  <c r="L16" i="1"/>
  <c r="L14" i="1"/>
  <c r="L13" i="1"/>
  <c r="L12" i="1"/>
  <c r="L11" i="1"/>
  <c r="L10" i="1"/>
  <c r="L9" i="1"/>
  <c r="L8" i="1"/>
  <c r="L7" i="1"/>
  <c r="D26" i="1"/>
  <c r="D23" i="1"/>
  <c r="D22" i="1"/>
  <c r="D20" i="1"/>
  <c r="D19" i="1"/>
  <c r="D18" i="1"/>
  <c r="D17" i="1"/>
  <c r="D14" i="1"/>
  <c r="D13" i="1"/>
  <c r="D12" i="1"/>
  <c r="D11" i="1"/>
  <c r="D10" i="1"/>
  <c r="D9" i="1"/>
  <c r="D7" i="1"/>
  <c r="D8" i="1"/>
  <c r="E16" i="1"/>
  <c r="E21" i="1"/>
  <c r="E15" i="1"/>
  <c r="M24" i="1"/>
  <c r="M15" i="1"/>
  <c r="N15" i="1" s="1"/>
  <c r="K142" i="4"/>
  <c r="K141" i="4"/>
  <c r="K140" i="4"/>
  <c r="K139" i="4"/>
  <c r="K137" i="4"/>
  <c r="K136" i="4"/>
  <c r="K135" i="4"/>
  <c r="K134" i="4"/>
  <c r="K132" i="4"/>
  <c r="K131" i="4"/>
  <c r="K130" i="4"/>
  <c r="K129" i="4"/>
  <c r="K127" i="4"/>
  <c r="K126" i="4"/>
  <c r="K125" i="4"/>
  <c r="K122" i="4"/>
  <c r="K121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L138" i="4"/>
  <c r="L133" i="4"/>
  <c r="L128" i="4"/>
  <c r="L124" i="4"/>
  <c r="L120" i="4"/>
  <c r="L106" i="4"/>
  <c r="L90" i="4"/>
  <c r="D142" i="4"/>
  <c r="D141" i="4"/>
  <c r="D140" i="4"/>
  <c r="D139" i="4"/>
  <c r="D137" i="4"/>
  <c r="D136" i="4"/>
  <c r="D135" i="4"/>
  <c r="D134" i="4"/>
  <c r="D132" i="4"/>
  <c r="D131" i="4"/>
  <c r="D130" i="4"/>
  <c r="D129" i="4"/>
  <c r="D127" i="4"/>
  <c r="D126" i="4"/>
  <c r="D125" i="4"/>
  <c r="D122" i="4"/>
  <c r="D121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1" i="4"/>
  <c r="D92" i="4"/>
  <c r="E138" i="4"/>
  <c r="E133" i="4"/>
  <c r="E128" i="4"/>
  <c r="E124" i="4"/>
  <c r="E120" i="4"/>
  <c r="E106" i="4"/>
  <c r="E90" i="4"/>
  <c r="K82" i="4"/>
  <c r="K81" i="4"/>
  <c r="K80" i="4"/>
  <c r="K79" i="4"/>
  <c r="K78" i="4"/>
  <c r="K76" i="4"/>
  <c r="K75" i="4"/>
  <c r="K74" i="4"/>
  <c r="K72" i="4"/>
  <c r="K71" i="4"/>
  <c r="K69" i="4"/>
  <c r="K68" i="4"/>
  <c r="K67" i="4"/>
  <c r="K66" i="4"/>
  <c r="K64" i="4"/>
  <c r="K63" i="4"/>
  <c r="K62" i="4"/>
  <c r="K59" i="4"/>
  <c r="K58" i="4"/>
  <c r="K57" i="4"/>
  <c r="K56" i="4"/>
  <c r="K54" i="4"/>
  <c r="K53" i="4"/>
  <c r="K52" i="4"/>
  <c r="K51" i="4"/>
  <c r="K49" i="4"/>
  <c r="K48" i="4"/>
  <c r="K47" i="4"/>
  <c r="K46" i="4"/>
  <c r="K45" i="4"/>
  <c r="K43" i="4"/>
  <c r="K42" i="4"/>
  <c r="K41" i="4"/>
  <c r="K40" i="4"/>
  <c r="K39" i="4"/>
  <c r="K38" i="4"/>
  <c r="K37" i="4"/>
  <c r="K36" i="4"/>
  <c r="K35" i="4"/>
  <c r="K34" i="4"/>
  <c r="K32" i="4"/>
  <c r="K31" i="4"/>
  <c r="K30" i="4"/>
  <c r="K29" i="4"/>
  <c r="K28" i="4"/>
  <c r="K27" i="4"/>
  <c r="K25" i="4"/>
  <c r="K24" i="4"/>
  <c r="K23" i="4"/>
  <c r="K22" i="4"/>
  <c r="K21" i="4"/>
  <c r="K20" i="4"/>
  <c r="K18" i="4"/>
  <c r="K17" i="4"/>
  <c r="K16" i="4"/>
  <c r="K15" i="4"/>
  <c r="K14" i="4"/>
  <c r="K13" i="4"/>
  <c r="K11" i="4"/>
  <c r="K10" i="4"/>
  <c r="K9" i="4"/>
  <c r="K8" i="4"/>
  <c r="K7" i="4"/>
  <c r="L77" i="4"/>
  <c r="L73" i="4"/>
  <c r="L70" i="4"/>
  <c r="L55" i="4"/>
  <c r="L50" i="4"/>
  <c r="L44" i="4"/>
  <c r="L33" i="4"/>
  <c r="L26" i="4"/>
  <c r="L19" i="4"/>
  <c r="L12" i="4"/>
  <c r="L5" i="4"/>
  <c r="M5" i="4" s="1"/>
  <c r="E44" i="4"/>
  <c r="D82" i="4"/>
  <c r="D81" i="4"/>
  <c r="D80" i="4"/>
  <c r="D79" i="4"/>
  <c r="D78" i="4"/>
  <c r="D76" i="4"/>
  <c r="D75" i="4"/>
  <c r="D74" i="4"/>
  <c r="D72" i="4"/>
  <c r="D71" i="4"/>
  <c r="D69" i="4"/>
  <c r="D68" i="4"/>
  <c r="D67" i="4"/>
  <c r="D66" i="4"/>
  <c r="D64" i="4"/>
  <c r="D63" i="4"/>
  <c r="D62" i="4"/>
  <c r="D59" i="4"/>
  <c r="D58" i="4"/>
  <c r="D57" i="4"/>
  <c r="D56" i="4"/>
  <c r="D54" i="4"/>
  <c r="D53" i="4"/>
  <c r="D52" i="4"/>
  <c r="D51" i="4"/>
  <c r="D49" i="4"/>
  <c r="D48" i="4"/>
  <c r="D47" i="4"/>
  <c r="D46" i="4"/>
  <c r="D45" i="4"/>
  <c r="D43" i="4"/>
  <c r="D42" i="4"/>
  <c r="D41" i="4"/>
  <c r="D40" i="4"/>
  <c r="D39" i="4"/>
  <c r="D38" i="4"/>
  <c r="D37" i="4"/>
  <c r="D36" i="4"/>
  <c r="D35" i="4"/>
  <c r="D34" i="4"/>
  <c r="D32" i="4"/>
  <c r="D31" i="4"/>
  <c r="D30" i="4"/>
  <c r="D29" i="4"/>
  <c r="D28" i="4"/>
  <c r="D25" i="4"/>
  <c r="D24" i="4"/>
  <c r="D23" i="4"/>
  <c r="D22" i="4"/>
  <c r="D21" i="4"/>
  <c r="D20" i="4"/>
  <c r="D18" i="4"/>
  <c r="D17" i="4"/>
  <c r="D16" i="4"/>
  <c r="D15" i="4"/>
  <c r="D14" i="4"/>
  <c r="D11" i="4"/>
  <c r="D10" i="4"/>
  <c r="D9" i="4"/>
  <c r="D8" i="4"/>
  <c r="D6" i="4"/>
  <c r="D7" i="4"/>
  <c r="E73" i="4"/>
  <c r="E70" i="4"/>
  <c r="F70" i="4" s="1"/>
  <c r="E50" i="4"/>
  <c r="E33" i="4"/>
  <c r="E26" i="4"/>
  <c r="E5" i="4"/>
  <c r="F5" i="4" s="1"/>
  <c r="D72" i="3"/>
  <c r="D71" i="3"/>
  <c r="D54" i="3"/>
  <c r="D53" i="3"/>
  <c r="D52" i="3"/>
  <c r="D51" i="3"/>
  <c r="D49" i="3"/>
  <c r="D48" i="3"/>
  <c r="D47" i="3"/>
  <c r="D46" i="3"/>
  <c r="D45" i="3"/>
  <c r="D43" i="3"/>
  <c r="D42" i="3"/>
  <c r="D41" i="3"/>
  <c r="D40" i="3"/>
  <c r="D39" i="3"/>
  <c r="D38" i="3"/>
  <c r="D37" i="3"/>
  <c r="D36" i="3"/>
  <c r="D35" i="3"/>
  <c r="D34" i="3"/>
  <c r="D32" i="3"/>
  <c r="D31" i="3"/>
  <c r="D30" i="3"/>
  <c r="D29" i="3"/>
  <c r="D28" i="3"/>
  <c r="D18" i="3"/>
  <c r="D17" i="3"/>
  <c r="D16" i="3"/>
  <c r="D15" i="3"/>
  <c r="D14" i="3"/>
  <c r="D13" i="3"/>
  <c r="D6" i="3"/>
  <c r="D11" i="3"/>
  <c r="D10" i="3"/>
  <c r="D9" i="3"/>
  <c r="D8" i="3"/>
  <c r="D7" i="3"/>
  <c r="D73" i="3"/>
  <c r="C73" i="3"/>
  <c r="E73" i="3"/>
  <c r="C77" i="3"/>
  <c r="D142" i="3"/>
  <c r="D141" i="3"/>
  <c r="D140" i="3"/>
  <c r="D139" i="3"/>
  <c r="D138" i="3"/>
  <c r="D137" i="3"/>
  <c r="D136" i="3"/>
  <c r="D135" i="3"/>
  <c r="D134" i="3"/>
  <c r="D132" i="3"/>
  <c r="D131" i="3"/>
  <c r="D130" i="3"/>
  <c r="D129" i="3"/>
  <c r="D128" i="3"/>
  <c r="D127" i="3"/>
  <c r="D126" i="3"/>
  <c r="D125" i="3"/>
  <c r="D124" i="3"/>
  <c r="D122" i="3"/>
  <c r="D121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L83" i="4" l="1"/>
  <c r="E83" i="4"/>
  <c r="F15" i="1"/>
  <c r="F14" i="2"/>
  <c r="F106" i="4"/>
  <c r="F16" i="1"/>
  <c r="N27" i="2"/>
  <c r="F90" i="4"/>
  <c r="F120" i="4"/>
  <c r="L143" i="4"/>
  <c r="L13" i="2"/>
  <c r="L123" i="4"/>
  <c r="M90" i="4"/>
  <c r="N24" i="1"/>
  <c r="E27" i="2"/>
  <c r="F27" i="2" s="1"/>
  <c r="F13" i="2"/>
  <c r="M25" i="1"/>
  <c r="E26" i="2"/>
  <c r="F26" i="2" s="1"/>
  <c r="E24" i="1"/>
  <c r="F24" i="1" s="1"/>
  <c r="E143" i="4"/>
  <c r="E152" i="4" s="1"/>
  <c r="E123" i="4"/>
  <c r="L60" i="4"/>
  <c r="E60" i="4"/>
  <c r="E70" i="3"/>
  <c r="E55" i="3"/>
  <c r="D55" i="3"/>
  <c r="E50" i="3"/>
  <c r="D50" i="3"/>
  <c r="E44" i="3"/>
  <c r="D44" i="3"/>
  <c r="D33" i="3"/>
  <c r="E27" i="3"/>
  <c r="E26" i="3" s="1"/>
  <c r="E19" i="3"/>
  <c r="F19" i="3" s="1"/>
  <c r="D19" i="3"/>
  <c r="E12" i="3"/>
  <c r="E5" i="3"/>
  <c r="E133" i="3"/>
  <c r="E120" i="3"/>
  <c r="E106" i="3"/>
  <c r="E90" i="3"/>
  <c r="F90" i="3" s="1"/>
  <c r="D90" i="3"/>
  <c r="L152" i="4" l="1"/>
  <c r="L151" i="4"/>
  <c r="E60" i="3"/>
  <c r="F60" i="3" s="1"/>
  <c r="N25" i="1"/>
  <c r="E25" i="1"/>
  <c r="F25" i="1" s="1"/>
  <c r="F120" i="3"/>
  <c r="F70" i="3"/>
  <c r="E83" i="3"/>
  <c r="E144" i="4"/>
  <c r="F123" i="4"/>
  <c r="F106" i="3"/>
  <c r="E27" i="1"/>
  <c r="F5" i="3"/>
  <c r="L144" i="4"/>
  <c r="M123" i="4"/>
  <c r="E84" i="4"/>
  <c r="E143" i="3"/>
  <c r="E151" i="4"/>
  <c r="L84" i="4"/>
  <c r="E123" i="3"/>
  <c r="E151" i="3" l="1"/>
  <c r="E84" i="3"/>
  <c r="F83" i="3"/>
  <c r="F84" i="3"/>
  <c r="F144" i="4"/>
  <c r="F123" i="3"/>
  <c r="M144" i="4"/>
  <c r="E152" i="3"/>
  <c r="E144" i="3"/>
  <c r="K15" i="1"/>
  <c r="L15" i="1" s="1"/>
  <c r="C15" i="1"/>
  <c r="D15" i="1" s="1"/>
  <c r="F144" i="3" l="1"/>
  <c r="Q138" i="4" l="1"/>
  <c r="J138" i="4"/>
  <c r="K138" i="4" s="1"/>
  <c r="C138" i="4"/>
  <c r="D138" i="4" s="1"/>
  <c r="Q133" i="4"/>
  <c r="J133" i="4"/>
  <c r="K133" i="4" s="1"/>
  <c r="C133" i="4"/>
  <c r="D133" i="4" s="1"/>
  <c r="Q128" i="4"/>
  <c r="J128" i="4"/>
  <c r="K128" i="4" s="1"/>
  <c r="C128" i="4"/>
  <c r="D128" i="4" s="1"/>
  <c r="Q124" i="4"/>
  <c r="J124" i="4"/>
  <c r="K124" i="4" s="1"/>
  <c r="C124" i="4"/>
  <c r="D124" i="4" s="1"/>
  <c r="Q120" i="4"/>
  <c r="J120" i="4"/>
  <c r="K120" i="4" s="1"/>
  <c r="C120" i="4"/>
  <c r="D120" i="4" s="1"/>
  <c r="Q106" i="4"/>
  <c r="J106" i="4"/>
  <c r="K106" i="4" s="1"/>
  <c r="C106" i="4"/>
  <c r="D106" i="4" s="1"/>
  <c r="Q90" i="4"/>
  <c r="J90" i="4"/>
  <c r="K90" i="4" s="1"/>
  <c r="C90" i="4"/>
  <c r="D90" i="4" s="1"/>
  <c r="Q77" i="4"/>
  <c r="J77" i="4"/>
  <c r="K77" i="4" s="1"/>
  <c r="C77" i="4"/>
  <c r="D77" i="4" s="1"/>
  <c r="Q73" i="4"/>
  <c r="J73" i="4"/>
  <c r="K73" i="4" s="1"/>
  <c r="C73" i="4"/>
  <c r="D73" i="4" s="1"/>
  <c r="Q70" i="4"/>
  <c r="K70" i="4"/>
  <c r="C70" i="4"/>
  <c r="D70" i="4" s="1"/>
  <c r="Q65" i="4"/>
  <c r="J65" i="4"/>
  <c r="K65" i="4" s="1"/>
  <c r="C65" i="4"/>
  <c r="D65" i="4" s="1"/>
  <c r="Q61" i="4"/>
  <c r="J61" i="4"/>
  <c r="K61" i="4" s="1"/>
  <c r="C61" i="4"/>
  <c r="D61" i="4" s="1"/>
  <c r="Q55" i="4"/>
  <c r="J55" i="4"/>
  <c r="K55" i="4" s="1"/>
  <c r="C55" i="4"/>
  <c r="D55" i="4" s="1"/>
  <c r="Q50" i="4"/>
  <c r="J50" i="4"/>
  <c r="K50" i="4" s="1"/>
  <c r="C50" i="4"/>
  <c r="D50" i="4" s="1"/>
  <c r="Q44" i="4"/>
  <c r="J44" i="4"/>
  <c r="K44" i="4" s="1"/>
  <c r="C44" i="4"/>
  <c r="D44" i="4" s="1"/>
  <c r="Q33" i="4"/>
  <c r="J33" i="4"/>
  <c r="K33" i="4" s="1"/>
  <c r="C33" i="4"/>
  <c r="D33" i="4" s="1"/>
  <c r="C27" i="4"/>
  <c r="Q26" i="4"/>
  <c r="J26" i="4"/>
  <c r="K26" i="4" s="1"/>
  <c r="Q19" i="4"/>
  <c r="J19" i="4"/>
  <c r="K19" i="4" s="1"/>
  <c r="C19" i="4"/>
  <c r="D19" i="4" s="1"/>
  <c r="Q12" i="4"/>
  <c r="J12" i="4"/>
  <c r="K12" i="4" s="1"/>
  <c r="C12" i="4"/>
  <c r="D12" i="4" s="1"/>
  <c r="Q5" i="4"/>
  <c r="J5" i="4"/>
  <c r="C5" i="4"/>
  <c r="D5" i="4" s="1"/>
  <c r="C133" i="3"/>
  <c r="C120" i="3"/>
  <c r="D120" i="3" s="1"/>
  <c r="C106" i="3"/>
  <c r="D106" i="3" s="1"/>
  <c r="C90" i="3"/>
  <c r="C70" i="3"/>
  <c r="C55" i="3"/>
  <c r="C50" i="3"/>
  <c r="C44" i="3"/>
  <c r="C33" i="3"/>
  <c r="C27" i="3"/>
  <c r="C19" i="3"/>
  <c r="C12" i="3"/>
  <c r="D12" i="3" s="1"/>
  <c r="C5" i="3"/>
  <c r="D5" i="3" s="1"/>
  <c r="K26" i="2"/>
  <c r="L26" i="2" s="1"/>
  <c r="C20" i="2"/>
  <c r="D20" i="2" s="1"/>
  <c r="C14" i="2"/>
  <c r="D14" i="2" s="1"/>
  <c r="K13" i="2"/>
  <c r="C13" i="2"/>
  <c r="D13" i="2" s="1"/>
  <c r="K24" i="1"/>
  <c r="L24" i="1" s="1"/>
  <c r="C21" i="1"/>
  <c r="D21" i="1" s="1"/>
  <c r="C16" i="1"/>
  <c r="D16" i="1" s="1"/>
  <c r="C143" i="3" l="1"/>
  <c r="D143" i="3" s="1"/>
  <c r="D133" i="3"/>
  <c r="C26" i="4"/>
  <c r="D26" i="4" s="1"/>
  <c r="D27" i="4"/>
  <c r="C26" i="3"/>
  <c r="D27" i="3"/>
  <c r="D26" i="3" s="1"/>
  <c r="C83" i="3"/>
  <c r="D83" i="3" s="1"/>
  <c r="D70" i="3"/>
  <c r="C26" i="2"/>
  <c r="D26" i="2" s="1"/>
  <c r="C24" i="1"/>
  <c r="K27" i="2"/>
  <c r="L27" i="2" s="1"/>
  <c r="J123" i="4"/>
  <c r="K123" i="4" s="1"/>
  <c r="C123" i="3"/>
  <c r="K25" i="1"/>
  <c r="J60" i="4"/>
  <c r="K60" i="4" s="1"/>
  <c r="Q83" i="4"/>
  <c r="C143" i="4"/>
  <c r="D143" i="4" s="1"/>
  <c r="J83" i="4"/>
  <c r="K83" i="4" s="1"/>
  <c r="Q60" i="4"/>
  <c r="J143" i="4"/>
  <c r="Q123" i="4"/>
  <c r="C83" i="4"/>
  <c r="D83" i="4" s="1"/>
  <c r="C123" i="4"/>
  <c r="D123" i="4" s="1"/>
  <c r="Q143" i="4"/>
  <c r="C60" i="3"/>
  <c r="C152" i="3" l="1"/>
  <c r="C60" i="4"/>
  <c r="D60" i="4" s="1"/>
  <c r="D151" i="4" s="1"/>
  <c r="K151" i="4"/>
  <c r="D152" i="4"/>
  <c r="C27" i="2"/>
  <c r="D27" i="2" s="1"/>
  <c r="C27" i="1"/>
  <c r="L25" i="1"/>
  <c r="C25" i="1"/>
  <c r="D25" i="1" s="1"/>
  <c r="D24" i="1"/>
  <c r="C84" i="3"/>
  <c r="D84" i="3" s="1"/>
  <c r="C151" i="3"/>
  <c r="D60" i="3"/>
  <c r="J144" i="4"/>
  <c r="K144" i="4" s="1"/>
  <c r="K143" i="4"/>
  <c r="K152" i="4" s="1"/>
  <c r="C144" i="3"/>
  <c r="D144" i="3" s="1"/>
  <c r="D123" i="3"/>
  <c r="J152" i="4"/>
  <c r="J151" i="4"/>
  <c r="Q144" i="4"/>
  <c r="Q84" i="4"/>
  <c r="C144" i="4"/>
  <c r="D144" i="4" s="1"/>
  <c r="C84" i="4"/>
  <c r="D84" i="4" s="1"/>
  <c r="Q151" i="4"/>
  <c r="C151" i="4"/>
  <c r="Q152" i="4"/>
  <c r="C152" i="4"/>
  <c r="J84" i="4"/>
  <c r="K84" i="4" s="1"/>
</calcChain>
</file>

<file path=xl/sharedStrings.xml><?xml version="1.0" encoding="utf-8"?>
<sst xmlns="http://schemas.openxmlformats.org/spreadsheetml/2006/main" count="805" uniqueCount="350">
  <si>
    <t>Diósberény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</si>
  <si>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</si>
  <si>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</si>
  <si>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</si>
  <si>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</si>
  <si>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</si>
  <si>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</si>
  <si>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</si>
  <si>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</si>
  <si>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</si>
  <si>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</si>
  <si>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</si>
  <si>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</si>
  <si>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</si>
  <si>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</si>
  <si>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</si>
  <si>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</si>
  <si>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</si>
  <si>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</si>
  <si>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</si>
  <si>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</si>
  <si>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</si>
  <si>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</si>
  <si>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</si>
  <si>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</si>
  <si>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</si>
  <si>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</si>
  <si>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ÁHK.visszatérítendő kölcsön</t>
  </si>
  <si>
    <t>9.</t>
  </si>
  <si>
    <t>Költségvetési bevételek összesen  (1.+2.+4.+5.+7.+8.)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</si>
  <si>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</si>
  <si>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</si>
  <si>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</si>
  <si>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</si>
  <si>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</si>
  <si>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</si>
  <si>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</si>
  <si>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</si>
  <si>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</si>
  <si>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</si>
  <si>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</si>
  <si>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</si>
  <si>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</si>
  <si>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 xml:space="preserve">   Egyéb belső finanszírozási bevételek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</si>
  <si>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</si>
  <si>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</si>
  <si>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</si>
  <si>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</si>
  <si>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</si>
  <si>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</si>
  <si>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ÁHB megelőlegezések visszafizetése</t>
  </si>
  <si>
    <t>17.</t>
  </si>
  <si>
    <t xml:space="preserve">   Értékpapírok bevételei</t>
  </si>
  <si>
    <t>Központi ir.szervi támogatások folyósítása</t>
  </si>
  <si>
    <t>18.</t>
  </si>
  <si>
    <t>Működési célú finanszírozási bevételek összesen (10.+15.)</t>
  </si>
  <si>
    <t>Működési célú finanszírozási kiadások összesen (10.+...+17.)</t>
  </si>
  <si>
    <t>19.</t>
  </si>
  <si>
    <t>BEVÉTEL ÖSSZESEN (9.+18.)</t>
  </si>
  <si>
    <t>KIADÁSOK ÖSSZESEN (9.+18.)</t>
  </si>
  <si>
    <t>20.</t>
  </si>
  <si>
    <t>Költségvetési hiány:</t>
  </si>
  <si>
    <t>Költségvetési többlet:</t>
  </si>
  <si>
    <t>21.</t>
  </si>
  <si>
    <t>Tárgyévi  hiány:</t>
  </si>
  <si>
    <t>Tárgyévi  többlet:</t>
  </si>
  <si>
    <t>1. sz. melléklet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</si>
  <si>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</si>
  <si>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</si>
  <si>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</si>
  <si>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</si>
  <si>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</si>
  <si>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</si>
  <si>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</si>
  <si>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</si>
  <si>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</si>
  <si>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</si>
  <si>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</si>
  <si>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</si>
  <si>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</si>
  <si>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</si>
  <si>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</si>
  <si>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</si>
  <si>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</si>
  <si>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</si>
  <si>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</si>
  <si>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</si>
  <si>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</si>
  <si>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</si>
  <si>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</si>
  <si>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</si>
  <si>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</si>
  <si>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</si>
  <si>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</si>
  <si>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</si>
  <si>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</si>
  <si>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(8.+…19.)</t>
  </si>
  <si>
    <t>BEVÉTEL ÖSSZESEN (7.+20.)</t>
  </si>
  <si>
    <t>KIADÁSOK ÖSSZESEN (7.+20.)</t>
  </si>
  <si>
    <t>22.</t>
  </si>
  <si>
    <t>23.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</si>
  <si>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</si>
  <si>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</si>
  <si>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</si>
  <si>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</si>
  <si>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</si>
  <si>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</si>
  <si>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</si>
  <si>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</si>
  <si>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</si>
  <si>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</si>
  <si>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</si>
  <si>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</si>
  <si>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</si>
  <si>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</si>
  <si>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</si>
  <si>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</si>
  <si>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</si>
  <si>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</si>
  <si>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</si>
  <si>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</si>
  <si>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</si>
  <si>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</si>
  <si>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</si>
  <si>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</si>
  <si>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</si>
  <si>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</si>
  <si>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</si>
  <si>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</si>
  <si>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</si>
  <si>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</si>
  <si>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</si>
  <si>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</si>
  <si>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</si>
  <si>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</si>
  <si>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</si>
  <si>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</si>
  <si>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</si>
  <si>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</si>
  <si>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</si>
  <si>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</si>
  <si>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</si>
  <si>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</si>
  <si>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</si>
  <si>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</si>
  <si>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</si>
  <si>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(4.1.1.+4.1.3.)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</si>
  <si>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</si>
  <si>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</si>
  <si>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</si>
  <si>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</si>
  <si>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</si>
  <si>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</si>
  <si>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</si>
  <si>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</si>
  <si>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</si>
  <si>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</si>
  <si>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</si>
  <si>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</si>
  <si>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</si>
  <si>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</si>
  <si>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</si>
  <si>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</si>
  <si>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</si>
  <si>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</si>
  <si>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</si>
  <si>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</si>
  <si>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</si>
  <si>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</si>
  <si>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</si>
  <si>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</si>
  <si>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</si>
  <si>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</si>
  <si>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</si>
  <si>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</si>
  <si>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</si>
  <si>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</si>
  <si>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</si>
  <si>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</si>
  <si>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</si>
  <si>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</si>
  <si>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</si>
  <si>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</si>
  <si>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</si>
  <si>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</si>
  <si>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</si>
  <si>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</si>
  <si>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</si>
  <si>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</si>
  <si>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</si>
  <si>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</si>
  <si>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</si>
  <si>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</si>
  <si>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</si>
  <si>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</si>
  <si>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</si>
  <si>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</si>
  <si>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</si>
  <si>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</si>
  <si>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</si>
  <si>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</si>
  <si>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</si>
  <si>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</si>
  <si>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</si>
  <si>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</si>
  <si>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</si>
  <si>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</si>
  <si>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</si>
  <si>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</si>
  <si>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</si>
  <si>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</si>
  <si>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</si>
  <si>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</si>
  <si>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</si>
  <si>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</si>
  <si>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</si>
  <si>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</si>
  <si>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</si>
  <si>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</si>
  <si>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</si>
  <si>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</si>
  <si>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</si>
  <si>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</si>
  <si>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</si>
  <si>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</si>
  <si>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</si>
  <si>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</si>
  <si>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</si>
  <si>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</si>
  <si>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</si>
  <si>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</si>
  <si>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</si>
  <si>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</si>
  <si>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</si>
  <si>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</si>
  <si>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</si>
  <si>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</si>
  <si>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</si>
  <si>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</si>
  <si>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</si>
  <si>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</si>
  <si>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</si>
  <si>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</si>
  <si>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</si>
  <si>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</si>
  <si>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</si>
  <si>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</si>
  <si>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</si>
  <si>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</si>
  <si>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</si>
  <si>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</si>
  <si>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</si>
  <si>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</si>
  <si>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</si>
  <si>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</si>
  <si>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</si>
  <si>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</si>
  <si>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</si>
  <si>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</si>
  <si>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</si>
  <si>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</si>
  <si>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</si>
  <si>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</si>
  <si>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</si>
  <si>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</si>
  <si>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</si>
  <si>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</si>
  <si>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</si>
  <si>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</si>
  <si>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</si>
  <si>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</si>
  <si>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</si>
  <si>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</si>
  <si>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</si>
  <si>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</si>
  <si>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</si>
  <si>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</si>
  <si>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</si>
  <si>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</si>
  <si>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</si>
  <si>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</si>
  <si>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</si>
  <si>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</si>
  <si>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</si>
  <si>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</si>
  <si>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</si>
  <si>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</si>
  <si>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</si>
  <si>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</si>
  <si>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</si>
  <si>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</si>
  <si>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</si>
  <si>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</si>
  <si>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</si>
  <si>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</si>
  <si>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</si>
  <si>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</si>
  <si>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</si>
  <si>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</si>
  <si>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</si>
  <si>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</si>
  <si>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</si>
  <si>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</si>
  <si>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</si>
  <si>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</si>
  <si>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</si>
  <si>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</si>
  <si>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</si>
  <si>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</si>
  <si>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</si>
  <si>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</si>
  <si>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</si>
  <si>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</si>
  <si>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</si>
  <si>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</si>
  <si>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</si>
  <si>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</si>
  <si>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</si>
  <si>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</si>
  <si>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</si>
  <si>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</si>
  <si>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</si>
  <si>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</si>
  <si>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</si>
  <si>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</si>
  <si>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Helyi adók  (4.1.1.+4.1.2.)</t>
  </si>
  <si>
    <t>Rövid lejáratú  hitelek, kölcsönök felvétele</t>
  </si>
  <si>
    <r>
      <t xml:space="preserve">   Működési költségvetés kiadásai </t>
    </r>
    <r>
      <rPr>
        <sz val="12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</si>
  <si>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2"/>
        <rFont val="Times New Roman"/>
        <family val="1"/>
        <charset val="238"/>
      </rPr>
      <t>(2.1.+2.3.+2.5.)</t>
    </r>
  </si>
  <si>
    <t>2.5.-ből   - Garancia- és kezességvállalásból kifizetés ÁH-n belülre</t>
  </si>
  <si>
    <t>Központi, irányítószervi támogatások folyósítása</t>
  </si>
  <si>
    <t>KIADÁSOK ÖSSZESEN: (4.+9.)</t>
  </si>
  <si>
    <t>2020 évi előirányzat</t>
  </si>
  <si>
    <t>2020. évi előirányzat</t>
  </si>
  <si>
    <t>2020. évi módosítás I.</t>
  </si>
  <si>
    <t>2020.évi módosítás I.</t>
  </si>
  <si>
    <t>2020.évi módosított 06.24.</t>
  </si>
  <si>
    <t>2020. évi módosított 06.24.</t>
  </si>
  <si>
    <t>2020.évi modosított 06.24.</t>
  </si>
  <si>
    <t>2020.évi módosítás II.</t>
  </si>
  <si>
    <t>2020.évi módosított 09.30.</t>
  </si>
  <si>
    <t>2020.évi    módosított 09.30.</t>
  </si>
  <si>
    <t>2020.évi        módosított 09.30.</t>
  </si>
  <si>
    <t>2020.évi  módosított 09.30.</t>
  </si>
  <si>
    <t>I. Működési célú bevételek és kiadások mérlege</t>
  </si>
  <si>
    <t>II. Felhalmozási célú bevételek és kiadások mérlege</t>
  </si>
  <si>
    <t>2020.évi módosítás III.</t>
  </si>
  <si>
    <t>2020.évi módosított 12.31.</t>
  </si>
  <si>
    <t>Felhalmozási célú visszatérítendő támogatás</t>
  </si>
  <si>
    <t>2020.évi        módosított 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</si>
</sst>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9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2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name val="Times New Roman CE"/>
      <charset val="238"/>
    </font>
    <font>
      <i/>
      <sz val="14"/>
      <name val="Times New Roman CE"/>
      <charset val="238"/>
    </font>
    <font>
      <sz val="14"/>
      <name val="Times New Roman CE"/>
      <charset val="238"/>
    </font>
    <font>
      <sz val="14"/>
      <color theme="1"/>
      <name val="Times New Roman CE"/>
      <charset val="238"/>
    </font>
    <font>
      <i/>
      <sz val="12"/>
      <name val="Times New Roman CE"/>
      <charset val="238"/>
    </font>
    <font>
      <b/>
      <i/>
      <sz val="11"/>
      <color theme="1"/>
      <name val="Times New Roman CE"/>
      <charset val="238"/>
    </font>
    <font>
      <b/>
      <sz val="14"/>
      <color theme="1"/>
      <name val="Times New Roman CE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09">
    <xf numFmtId="0" fontId="0" fillId="0" borderId="0" xfId="0"/>
    <xf numFmtId="164" fontId="0" fillId="0" borderId="0" xfId="0" applyNumberForma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64" fontId="3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textRotation="180" wrapText="1"/>
    </xf>
    <xf numFmtId="164" fontId="6" fillId="0" borderId="11" xfId="0" applyNumberFormat="1" applyFont="1" applyBorder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0" fontId="9" fillId="0" borderId="0" xfId="1"/>
    <xf numFmtId="0" fontId="11" fillId="0" borderId="0" xfId="1" applyFont="1"/>
    <xf numFmtId="0" fontId="1" fillId="0" borderId="6" xfId="1" applyFont="1" applyBorder="1" applyAlignment="1">
      <alignment horizontal="center" vertical="center" wrapText="1"/>
    </xf>
    <xf numFmtId="0" fontId="15" fillId="0" borderId="0" xfId="1" applyFont="1"/>
    <xf numFmtId="164" fontId="1" fillId="0" borderId="1" xfId="1" applyNumberFormat="1" applyFont="1" applyBorder="1" applyAlignment="1">
      <alignment horizontal="right" vertical="center" wrapText="1" indent="1"/>
    </xf>
    <xf numFmtId="164" fontId="12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8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" fillId="0" borderId="6" xfId="1" applyNumberFormat="1" applyFont="1" applyBorder="1" applyAlignment="1">
      <alignment horizontal="right" vertical="center" wrapText="1" indent="1"/>
    </xf>
    <xf numFmtId="164" fontId="12" fillId="0" borderId="7" xfId="1" applyNumberFormat="1" applyFont="1" applyBorder="1" applyAlignment="1" applyProtection="1">
      <alignment horizontal="right" vertical="center" wrapText="1" indent="1"/>
      <protection locked="0"/>
    </xf>
    <xf numFmtId="164" fontId="7" fillId="0" borderId="6" xfId="1" applyNumberFormat="1" applyFont="1" applyBorder="1" applyAlignment="1">
      <alignment horizontal="right" vertical="center" wrapText="1" indent="1"/>
    </xf>
    <xf numFmtId="164" fontId="14" fillId="0" borderId="6" xfId="0" applyNumberFormat="1" applyFont="1" applyBorder="1" applyAlignment="1">
      <alignment horizontal="right" vertical="center" wrapText="1" indent="1"/>
    </xf>
    <xf numFmtId="164" fontId="14" fillId="0" borderId="6" xfId="0" quotePrefix="1" applyNumberFormat="1" applyFont="1" applyBorder="1" applyAlignment="1">
      <alignment horizontal="right" vertical="center" wrapText="1" indent="1"/>
    </xf>
    <xf numFmtId="49" fontId="14" fillId="0" borderId="9" xfId="0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164" fontId="4" fillId="0" borderId="4" xfId="1" applyNumberFormat="1" applyFont="1" applyBorder="1" applyAlignment="1">
      <alignment horizontal="right" vertical="center" wrapText="1" indent="1"/>
    </xf>
    <xf numFmtId="49" fontId="9" fillId="0" borderId="0" xfId="1" applyNumberFormat="1" applyAlignment="1">
      <alignment horizontal="center" vertical="center"/>
    </xf>
    <xf numFmtId="0" fontId="9" fillId="0" borderId="0" xfId="1" applyAlignment="1">
      <alignment horizontal="right" vertical="center" indent="1"/>
    </xf>
    <xf numFmtId="49" fontId="14" fillId="0" borderId="0" xfId="0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right" vertical="center" wrapText="1"/>
    </xf>
    <xf numFmtId="164" fontId="14" fillId="0" borderId="17" xfId="0" quotePrefix="1" applyNumberFormat="1" applyFont="1" applyBorder="1" applyAlignment="1">
      <alignment horizontal="right" vertical="center" wrapText="1" indent="1"/>
    </xf>
    <xf numFmtId="0" fontId="14" fillId="0" borderId="0" xfId="1" applyFont="1" applyAlignment="1">
      <alignment horizontal="center" vertical="center" wrapText="1"/>
    </xf>
    <xf numFmtId="0" fontId="18" fillId="0" borderId="0" xfId="1" applyFont="1" applyAlignment="1">
      <alignment wrapText="1"/>
    </xf>
    <xf numFmtId="0" fontId="19" fillId="0" borderId="14" xfId="0" applyFont="1" applyBorder="1" applyAlignment="1">
      <alignment horizontal="right" vertical="center"/>
    </xf>
    <xf numFmtId="0" fontId="18" fillId="0" borderId="0" xfId="1" applyFont="1"/>
    <xf numFmtId="0" fontId="14" fillId="0" borderId="6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164" fontId="14" fillId="0" borderId="6" xfId="1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 applyProtection="1">
      <alignment horizontal="right" vertical="center" wrapText="1"/>
      <protection locked="0"/>
    </xf>
    <xf numFmtId="164" fontId="13" fillId="0" borderId="8" xfId="1" applyNumberFormat="1" applyFont="1" applyBorder="1" applyAlignment="1" applyProtection="1">
      <alignment horizontal="right" vertical="center" wrapText="1"/>
      <protection locked="0"/>
    </xf>
    <xf numFmtId="164" fontId="13" fillId="0" borderId="15" xfId="1" applyNumberFormat="1" applyFont="1" applyBorder="1" applyAlignment="1" applyProtection="1">
      <alignment horizontal="right" vertical="center" wrapText="1"/>
      <protection locked="0"/>
    </xf>
    <xf numFmtId="164" fontId="13" fillId="0" borderId="7" xfId="1" applyNumberFormat="1" applyFont="1" applyBorder="1" applyAlignment="1">
      <alignment horizontal="right" vertical="center" wrapText="1"/>
    </xf>
    <xf numFmtId="164" fontId="13" fillId="0" borderId="5" xfId="1" applyNumberFormat="1" applyFont="1" applyBorder="1" applyAlignment="1" applyProtection="1">
      <alignment horizontal="right" vertical="center" wrapText="1"/>
      <protection locked="0"/>
    </xf>
    <xf numFmtId="164" fontId="14" fillId="0" borderId="6" xfId="1" applyNumberFormat="1" applyFont="1" applyBorder="1" applyAlignment="1" applyProtection="1">
      <alignment horizontal="right" vertical="center" wrapText="1"/>
      <protection locked="0"/>
    </xf>
    <xf numFmtId="0" fontId="13" fillId="0" borderId="0" xfId="1" applyFont="1"/>
    <xf numFmtId="164" fontId="14" fillId="0" borderId="1" xfId="1" applyNumberFormat="1" applyFont="1" applyBorder="1" applyAlignment="1">
      <alignment horizontal="right" vertical="center" wrapText="1"/>
    </xf>
    <xf numFmtId="164" fontId="13" fillId="0" borderId="12" xfId="1" applyNumberFormat="1" applyFont="1" applyBorder="1" applyAlignment="1" applyProtection="1">
      <alignment horizontal="right" vertical="center" wrapText="1"/>
      <protection locked="0"/>
    </xf>
    <xf numFmtId="164" fontId="13" fillId="0" borderId="13" xfId="1" applyNumberFormat="1" applyFont="1" applyBorder="1" applyAlignment="1" applyProtection="1">
      <alignment horizontal="right" vertical="center" wrapText="1"/>
      <protection locked="0"/>
    </xf>
    <xf numFmtId="164" fontId="14" fillId="0" borderId="6" xfId="0" applyNumberFormat="1" applyFont="1" applyBorder="1" applyAlignment="1">
      <alignment horizontal="right" vertical="center" wrapText="1"/>
    </xf>
    <xf numFmtId="164" fontId="14" fillId="0" borderId="6" xfId="0" quotePrefix="1" applyNumberFormat="1" applyFont="1" applyBorder="1" applyAlignment="1">
      <alignment horizontal="right" vertical="center" wrapText="1"/>
    </xf>
    <xf numFmtId="0" fontId="20" fillId="0" borderId="0" xfId="1" applyFont="1"/>
    <xf numFmtId="0" fontId="21" fillId="0" borderId="0" xfId="1" applyFont="1"/>
    <xf numFmtId="49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6" xfId="1" applyFont="1" applyBorder="1" applyAlignment="1">
      <alignment horizontal="right"/>
    </xf>
    <xf numFmtId="49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14" fillId="0" borderId="6" xfId="1" applyFont="1" applyBorder="1" applyAlignment="1">
      <alignment vertical="center" wrapText="1"/>
    </xf>
    <xf numFmtId="164" fontId="14" fillId="0" borderId="6" xfId="1" applyNumberFormat="1" applyFont="1" applyBorder="1" applyAlignment="1">
      <alignment horizontal="right" vertical="center" wrapText="1" indent="1"/>
    </xf>
    <xf numFmtId="49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right" vertical="center"/>
    </xf>
    <xf numFmtId="164" fontId="14" fillId="0" borderId="0" xfId="1" applyNumberFormat="1" applyFont="1" applyAlignment="1">
      <alignment horizontal="right" vertical="center" wrapText="1"/>
    </xf>
    <xf numFmtId="164" fontId="14" fillId="0" borderId="0" xfId="1" applyNumberFormat="1" applyFont="1" applyAlignment="1">
      <alignment horizontal="center" vertical="center"/>
    </xf>
    <xf numFmtId="164" fontId="12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6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7" fillId="0" borderId="6" xfId="1" applyNumberFormat="1" applyFont="1" applyBorder="1" applyAlignment="1" applyProtection="1">
      <alignment horizontal="right" vertical="center" wrapText="1" indent="1"/>
      <protection locked="0"/>
    </xf>
    <xf numFmtId="164" fontId="7" fillId="0" borderId="6" xfId="1" applyNumberFormat="1" applyFont="1" applyBorder="1" applyAlignment="1" applyProtection="1">
      <alignment horizontal="right" vertical="center" wrapText="1"/>
      <protection locked="0"/>
    </xf>
    <xf numFmtId="164" fontId="13" fillId="0" borderId="6" xfId="1" applyNumberFormat="1" applyFont="1" applyBorder="1" applyAlignment="1" applyProtection="1">
      <alignment horizontal="right" vertical="center" wrapText="1"/>
      <protection locked="0"/>
    </xf>
    <xf numFmtId="164" fontId="14" fillId="0" borderId="0" xfId="1" applyNumberFormat="1" applyFont="1" applyAlignment="1">
      <alignment horizontal="center" vertical="center"/>
    </xf>
    <xf numFmtId="0" fontId="9" fillId="0" borderId="6" xfId="1" applyBorder="1"/>
    <xf numFmtId="0" fontId="11" fillId="0" borderId="6" xfId="1" applyFont="1" applyBorder="1"/>
    <xf numFmtId="164" fontId="1" fillId="0" borderId="6" xfId="1" applyNumberFormat="1" applyFont="1" applyBorder="1" applyAlignment="1">
      <alignment horizontal="right" vertical="center" wrapText="1"/>
    </xf>
    <xf numFmtId="0" fontId="7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/>
    </xf>
    <xf numFmtId="0" fontId="16" fillId="0" borderId="6" xfId="1" applyFont="1" applyBorder="1"/>
    <xf numFmtId="0" fontId="11" fillId="0" borderId="17" xfId="1" applyFont="1" applyBorder="1"/>
    <xf numFmtId="164" fontId="7" fillId="0" borderId="0" xfId="0" applyNumberFormat="1" applyFont="1" applyAlignment="1">
      <alignment horizontal="right" vertical="center" wrapText="1"/>
    </xf>
    <xf numFmtId="164" fontId="23" fillId="0" borderId="0" xfId="0" applyNumberFormat="1" applyFont="1" applyAlignment="1">
      <alignment horizontal="left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5" fillId="0" borderId="7" xfId="0" applyNumberFormat="1" applyFont="1" applyBorder="1" applyAlignment="1">
      <alignment horizontal="center" vertical="center" wrapText="1"/>
    </xf>
    <xf numFmtId="164" fontId="25" fillId="0" borderId="8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6" xfId="0" applyNumberFormat="1" applyFont="1" applyBorder="1" applyAlignment="1">
      <alignment horizontal="right" vertical="center" wrapText="1" indent="1"/>
    </xf>
    <xf numFmtId="164" fontId="25" fillId="0" borderId="6" xfId="0" applyNumberFormat="1" applyFont="1" applyBorder="1" applyAlignment="1" applyProtection="1">
      <alignment horizontal="right" vertical="center" wrapText="1" indent="1"/>
      <protection locked="0"/>
    </xf>
    <xf numFmtId="3" fontId="7" fillId="0" borderId="6" xfId="1" applyNumberFormat="1" applyFont="1" applyBorder="1"/>
    <xf numFmtId="164" fontId="7" fillId="0" borderId="6" xfId="1" applyNumberFormat="1" applyFont="1" applyBorder="1"/>
    <xf numFmtId="0" fontId="9" fillId="0" borderId="12" xfId="1" applyBorder="1"/>
    <xf numFmtId="0" fontId="9" fillId="0" borderId="8" xfId="1" applyBorder="1"/>
    <xf numFmtId="0" fontId="9" fillId="0" borderId="13" xfId="1" applyBorder="1"/>
    <xf numFmtId="3" fontId="9" fillId="0" borderId="7" xfId="1" applyNumberFormat="1" applyBorder="1"/>
    <xf numFmtId="0" fontId="9" fillId="0" borderId="15" xfId="1" applyBorder="1"/>
    <xf numFmtId="0" fontId="19" fillId="0" borderId="0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164" fontId="8" fillId="0" borderId="0" xfId="0" applyNumberFormat="1" applyFont="1" applyAlignment="1">
      <alignment horizontal="center" wrapText="1"/>
    </xf>
    <xf numFmtId="164" fontId="26" fillId="0" borderId="6" xfId="0" applyNumberFormat="1" applyFont="1" applyBorder="1" applyAlignment="1">
      <alignment vertical="center" wrapText="1"/>
    </xf>
    <xf numFmtId="164" fontId="26" fillId="0" borderId="8" xfId="0" applyNumberFormat="1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Continuous" vertical="center" wrapText="1"/>
    </xf>
    <xf numFmtId="164" fontId="24" fillId="0" borderId="6" xfId="0" applyNumberFormat="1" applyFont="1" applyBorder="1" applyAlignment="1">
      <alignment textRotation="180" wrapText="1"/>
    </xf>
    <xf numFmtId="164" fontId="24" fillId="0" borderId="6" xfId="0" applyNumberFormat="1" applyFont="1" applyBorder="1" applyAlignment="1">
      <alignment horizontal="center" textRotation="180" wrapText="1"/>
    </xf>
    <xf numFmtId="164" fontId="25" fillId="0" borderId="7" xfId="0" applyNumberFormat="1" applyFont="1" applyBorder="1" applyAlignment="1">
      <alignment horizontal="left" vertical="center" wrapText="1" indent="1"/>
    </xf>
    <xf numFmtId="164" fontId="25" fillId="0" borderId="7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8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2" xfId="0" applyNumberFormat="1" applyFont="1" applyBorder="1" applyAlignment="1">
      <alignment vertical="center" wrapText="1"/>
    </xf>
    <xf numFmtId="164" fontId="25" fillId="0" borderId="8" xfId="0" applyNumberFormat="1" applyFont="1" applyBorder="1" applyAlignment="1">
      <alignment horizontal="left" vertical="center" wrapText="1" indent="1"/>
    </xf>
    <xf numFmtId="164" fontId="26" fillId="0" borderId="8" xfId="0" applyNumberFormat="1" applyFont="1" applyBorder="1" applyAlignment="1">
      <alignment vertical="center" wrapText="1"/>
    </xf>
    <xf numFmtId="164" fontId="26" fillId="0" borderId="8" xfId="0" applyNumberFormat="1" applyFont="1" applyBorder="1" applyAlignment="1">
      <alignment horizontal="left" vertical="center" wrapText="1" indent="1"/>
    </xf>
    <xf numFmtId="164" fontId="25" fillId="0" borderId="10" xfId="0" applyNumberFormat="1" applyFont="1" applyBorder="1" applyAlignment="1">
      <alignment horizontal="left" vertical="center" wrapText="1" indent="1"/>
    </xf>
    <xf numFmtId="164" fontId="25" fillId="0" borderId="8" xfId="0" applyNumberFormat="1" applyFont="1" applyBorder="1" applyAlignment="1" applyProtection="1">
      <alignment horizontal="left" vertical="center" wrapText="1" indent="1"/>
      <protection locked="0"/>
    </xf>
    <xf numFmtId="164" fontId="26" fillId="0" borderId="8" xfId="0" applyNumberFormat="1" applyFont="1" applyBorder="1" applyAlignment="1" applyProtection="1">
      <alignment horizontal="left" vertical="center" wrapText="1" indent="1"/>
      <protection locked="0"/>
    </xf>
    <xf numFmtId="164" fontId="25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3" xfId="0" applyNumberFormat="1" applyFont="1" applyBorder="1" applyAlignment="1">
      <alignment vertical="center" wrapText="1"/>
    </xf>
    <xf numFmtId="164" fontId="23" fillId="0" borderId="6" xfId="0" applyNumberFormat="1" applyFont="1" applyBorder="1" applyAlignment="1">
      <alignment horizontal="left" vertical="center" wrapText="1" indent="1"/>
    </xf>
    <xf numFmtId="164" fontId="24" fillId="0" borderId="10" xfId="0" applyNumberFormat="1" applyFont="1" applyBorder="1" applyAlignment="1">
      <alignment horizontal="left" vertical="center" wrapText="1" indent="1"/>
    </xf>
    <xf numFmtId="164" fontId="24" fillId="0" borderId="10" xfId="0" applyNumberFormat="1" applyFont="1" applyBorder="1" applyAlignment="1">
      <alignment horizontal="right" vertical="center" wrapText="1" indent="1"/>
    </xf>
    <xf numFmtId="164" fontId="24" fillId="0" borderId="8" xfId="0" applyNumberFormat="1" applyFont="1" applyBorder="1" applyAlignment="1">
      <alignment horizontal="left" vertical="center" wrapText="1" indent="1"/>
    </xf>
    <xf numFmtId="164" fontId="24" fillId="0" borderId="8" xfId="0" applyNumberFormat="1" applyFont="1" applyBorder="1" applyAlignment="1">
      <alignment horizontal="right" vertical="center" wrapText="1" indent="1"/>
    </xf>
    <xf numFmtId="164" fontId="26" fillId="0" borderId="7" xfId="0" applyNumberFormat="1" applyFont="1" applyBorder="1" applyAlignment="1">
      <alignment horizontal="left" vertical="center" wrapText="1" indent="1"/>
    </xf>
    <xf numFmtId="164" fontId="25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12" xfId="0" applyNumberFormat="1" applyFont="1" applyBorder="1" applyAlignment="1">
      <alignment vertical="center" wrapText="1"/>
    </xf>
    <xf numFmtId="164" fontId="17" fillId="0" borderId="0" xfId="0" applyNumberFormat="1" applyFont="1" applyAlignment="1">
      <alignment vertical="center" wrapText="1"/>
    </xf>
    <xf numFmtId="164" fontId="17" fillId="0" borderId="0" xfId="0" applyNumberFormat="1" applyFont="1" applyAlignment="1">
      <alignment horizontal="center" vertical="center" wrapText="1"/>
    </xf>
    <xf numFmtId="164" fontId="31" fillId="0" borderId="0" xfId="0" applyNumberFormat="1" applyFont="1" applyAlignment="1">
      <alignment textRotation="180" wrapText="1"/>
    </xf>
    <xf numFmtId="164" fontId="30" fillId="0" borderId="0" xfId="0" applyNumberFormat="1" applyFont="1" applyAlignment="1">
      <alignment horizontal="left" vertical="center" wrapText="1"/>
    </xf>
    <xf numFmtId="164" fontId="31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164" fontId="33" fillId="0" borderId="6" xfId="0" applyNumberFormat="1" applyFont="1" applyBorder="1" applyAlignment="1">
      <alignment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 wrapText="1"/>
    </xf>
    <xf numFmtId="164" fontId="35" fillId="0" borderId="7" xfId="0" applyNumberFormat="1" applyFont="1" applyBorder="1" applyAlignment="1">
      <alignment horizontal="center" vertical="center" wrapText="1"/>
    </xf>
    <xf numFmtId="164" fontId="35" fillId="0" borderId="7" xfId="0" applyNumberFormat="1" applyFont="1" applyBorder="1" applyAlignment="1">
      <alignment horizontal="left" vertical="center" wrapText="1" indent="1"/>
    </xf>
    <xf numFmtId="164" fontId="35" fillId="0" borderId="7" xfId="0" applyNumberFormat="1" applyFont="1" applyBorder="1" applyAlignment="1" applyProtection="1">
      <alignment horizontal="right" vertical="center" wrapText="1" indent="1"/>
      <protection locked="0"/>
    </xf>
    <xf numFmtId="164" fontId="33" fillId="0" borderId="7" xfId="0" applyNumberFormat="1" applyFont="1" applyBorder="1" applyAlignment="1">
      <alignment vertical="center" wrapText="1"/>
    </xf>
    <xf numFmtId="164" fontId="35" fillId="0" borderId="8" xfId="0" applyNumberFormat="1" applyFont="1" applyBorder="1" applyAlignment="1">
      <alignment horizontal="center" vertical="center" wrapText="1"/>
    </xf>
    <xf numFmtId="164" fontId="35" fillId="0" borderId="8" xfId="0" applyNumberFormat="1" applyFont="1" applyBorder="1" applyAlignment="1">
      <alignment horizontal="left" vertical="center" wrapText="1" indent="1"/>
    </xf>
    <xf numFmtId="164" fontId="35" fillId="0" borderId="8" xfId="0" applyNumberFormat="1" applyFont="1" applyBorder="1" applyAlignment="1" applyProtection="1">
      <alignment horizontal="right" vertical="center" wrapText="1" indent="1"/>
      <protection locked="0"/>
    </xf>
    <xf numFmtId="164" fontId="33" fillId="0" borderId="8" xfId="0" applyNumberFormat="1" applyFont="1" applyBorder="1" applyAlignment="1">
      <alignment vertical="center" wrapText="1"/>
    </xf>
    <xf numFmtId="164" fontId="35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35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35" fillId="0" borderId="8" xfId="0" applyNumberFormat="1" applyFont="1" applyBorder="1" applyAlignment="1" applyProtection="1">
      <alignment horizontal="left" vertical="center" wrapText="1" indent="1"/>
      <protection locked="0"/>
    </xf>
    <xf numFmtId="164" fontId="33" fillId="0" borderId="15" xfId="0" applyNumberFormat="1" applyFont="1" applyBorder="1" applyAlignment="1">
      <alignment vertical="center" wrapText="1"/>
    </xf>
    <xf numFmtId="164" fontId="30" fillId="0" borderId="6" xfId="0" applyNumberFormat="1" applyFont="1" applyBorder="1" applyAlignment="1">
      <alignment horizontal="left" vertical="center" wrapText="1" indent="1"/>
    </xf>
    <xf numFmtId="164" fontId="30" fillId="0" borderId="6" xfId="0" applyNumberFormat="1" applyFont="1" applyBorder="1" applyAlignment="1">
      <alignment horizontal="right" vertical="center" wrapText="1" indent="1"/>
    </xf>
    <xf numFmtId="164" fontId="35" fillId="0" borderId="6" xfId="0" applyNumberFormat="1" applyFont="1" applyBorder="1" applyAlignment="1" applyProtection="1">
      <alignment horizontal="right" vertical="center" wrapText="1" indent="1"/>
      <protection locked="0"/>
    </xf>
    <xf numFmtId="164" fontId="30" fillId="0" borderId="6" xfId="0" applyNumberFormat="1" applyFont="1" applyBorder="1" applyAlignment="1" applyProtection="1">
      <alignment horizontal="right" vertical="center" wrapText="1" indent="1"/>
      <protection locked="0"/>
    </xf>
    <xf numFmtId="164" fontId="36" fillId="0" borderId="6" xfId="0" applyNumberFormat="1" applyFont="1" applyBorder="1" applyAlignment="1">
      <alignment vertical="center" wrapText="1"/>
    </xf>
    <xf numFmtId="164" fontId="33" fillId="0" borderId="7" xfId="0" applyNumberFormat="1" applyFont="1" applyBorder="1" applyAlignment="1">
      <alignment horizontal="center" vertical="center" wrapText="1"/>
    </xf>
    <xf numFmtId="164" fontId="32" fillId="0" borderId="10" xfId="0" applyNumberFormat="1" applyFont="1" applyBorder="1" applyAlignment="1">
      <alignment horizontal="left" vertical="center" wrapText="1" indent="1"/>
    </xf>
    <xf numFmtId="164" fontId="32" fillId="0" borderId="7" xfId="0" applyNumberFormat="1" applyFont="1" applyBorder="1" applyAlignment="1">
      <alignment horizontal="right" vertical="center" wrapText="1" indent="1"/>
    </xf>
    <xf numFmtId="164" fontId="35" fillId="0" borderId="8" xfId="0" applyNumberFormat="1" applyFont="1" applyBorder="1" applyAlignment="1">
      <alignment horizontal="left" vertical="center" wrapText="1" indent="2"/>
    </xf>
    <xf numFmtId="164" fontId="35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35" fillId="0" borderId="10" xfId="0" applyNumberFormat="1" applyFont="1" applyBorder="1" applyAlignment="1">
      <alignment horizontal="left" vertical="center" wrapText="1" indent="1"/>
    </xf>
    <xf numFmtId="164" fontId="32" fillId="0" borderId="8" xfId="0" applyNumberFormat="1" applyFont="1" applyBorder="1" applyAlignment="1">
      <alignment horizontal="left" vertical="center" wrapText="1" indent="1"/>
    </xf>
    <xf numFmtId="164" fontId="32" fillId="0" borderId="8" xfId="0" applyNumberFormat="1" applyFont="1" applyBorder="1" applyAlignment="1">
      <alignment horizontal="right" vertical="center" wrapText="1" indent="1"/>
    </xf>
    <xf numFmtId="164" fontId="35" fillId="0" borderId="7" xfId="0" applyNumberFormat="1" applyFont="1" applyBorder="1" applyAlignment="1" applyProtection="1">
      <alignment horizontal="left" vertical="center" wrapText="1" indent="1"/>
      <protection locked="0"/>
    </xf>
    <xf numFmtId="164" fontId="35" fillId="0" borderId="7" xfId="0" applyNumberFormat="1" applyFont="1" applyBorder="1" applyAlignment="1">
      <alignment horizontal="left" vertical="center" wrapText="1" indent="2"/>
    </xf>
    <xf numFmtId="164" fontId="35" fillId="0" borderId="15" xfId="0" applyNumberFormat="1" applyFont="1" applyBorder="1" applyAlignment="1">
      <alignment horizontal="left" vertical="center" wrapText="1" indent="2"/>
    </xf>
    <xf numFmtId="164" fontId="30" fillId="0" borderId="7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0" xfId="0" applyNumberFormat="1" applyFont="1" applyAlignment="1">
      <alignment horizontal="right" vertical="center"/>
    </xf>
    <xf numFmtId="49" fontId="1" fillId="0" borderId="6" xfId="1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164" fontId="12" fillId="0" borderId="7" xfId="1" applyNumberFormat="1" applyFont="1" applyBorder="1" applyAlignment="1" applyProtection="1">
      <alignment horizontal="right" vertical="center" wrapText="1"/>
      <protection locked="0"/>
    </xf>
    <xf numFmtId="164" fontId="12" fillId="0" borderId="8" xfId="1" applyNumberFormat="1" applyFont="1" applyBorder="1" applyAlignment="1" applyProtection="1">
      <alignment horizontal="right" vertical="center" wrapText="1"/>
      <protection locked="0"/>
    </xf>
    <xf numFmtId="164" fontId="12" fillId="0" borderId="7" xfId="1" applyNumberFormat="1" applyFont="1" applyBorder="1"/>
    <xf numFmtId="49" fontId="12" fillId="0" borderId="8" xfId="1" applyNumberFormat="1" applyFont="1" applyBorder="1" applyAlignment="1">
      <alignment horizontal="center" vertical="center" wrapText="1"/>
    </xf>
    <xf numFmtId="3" fontId="12" fillId="0" borderId="8" xfId="1" applyNumberFormat="1" applyFont="1" applyBorder="1"/>
    <xf numFmtId="0" fontId="11" fillId="0" borderId="8" xfId="1" applyFont="1" applyBorder="1"/>
    <xf numFmtId="49" fontId="12" fillId="0" borderId="15" xfId="1" applyNumberFormat="1" applyFont="1" applyBorder="1" applyAlignment="1">
      <alignment horizontal="center" vertical="center" wrapText="1"/>
    </xf>
    <xf numFmtId="164" fontId="12" fillId="0" borderId="15" xfId="1" applyNumberFormat="1" applyFont="1" applyBorder="1" applyAlignment="1" applyProtection="1">
      <alignment horizontal="right" vertical="center" wrapText="1"/>
      <protection locked="0"/>
    </xf>
    <xf numFmtId="0" fontId="11" fillId="0" borderId="15" xfId="1" applyFont="1" applyBorder="1"/>
    <xf numFmtId="0" fontId="11" fillId="0" borderId="7" xfId="1" applyFont="1" applyBorder="1"/>
    <xf numFmtId="164" fontId="7" fillId="0" borderId="6" xfId="1" applyNumberFormat="1" applyFont="1" applyBorder="1" applyAlignment="1">
      <alignment horizontal="right" vertical="center" wrapText="1"/>
    </xf>
    <xf numFmtId="164" fontId="12" fillId="0" borderId="7" xfId="1" applyNumberFormat="1" applyFont="1" applyBorder="1" applyAlignment="1">
      <alignment horizontal="right" vertical="center" wrapText="1"/>
    </xf>
    <xf numFmtId="164" fontId="9" fillId="0" borderId="8" xfId="1" applyNumberFormat="1" applyBorder="1" applyAlignment="1" applyProtection="1">
      <alignment horizontal="right" vertical="center" wrapText="1"/>
      <protection locked="0"/>
    </xf>
    <xf numFmtId="164" fontId="9" fillId="0" borderId="15" xfId="1" applyNumberFormat="1" applyBorder="1" applyAlignment="1" applyProtection="1">
      <alignment horizontal="right" vertical="center" wrapText="1"/>
      <protection locked="0"/>
    </xf>
    <xf numFmtId="164" fontId="9" fillId="0" borderId="7" xfId="1" applyNumberFormat="1" applyBorder="1" applyAlignment="1" applyProtection="1">
      <alignment horizontal="right" vertical="center" wrapText="1"/>
      <protection locked="0"/>
    </xf>
    <xf numFmtId="49" fontId="14" fillId="0" borderId="6" xfId="0" applyNumberFormat="1" applyFont="1" applyBorder="1" applyAlignment="1">
      <alignment horizontal="center" vertical="center" wrapText="1"/>
    </xf>
    <xf numFmtId="3" fontId="12" fillId="0" borderId="7" xfId="1" applyNumberFormat="1" applyFont="1" applyBorder="1"/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 applyProtection="1">
      <alignment horizontal="right" vertical="center" wrapText="1"/>
      <protection locked="0"/>
    </xf>
    <xf numFmtId="49" fontId="14" fillId="0" borderId="5" xfId="0" applyNumberFormat="1" applyFont="1" applyBorder="1" applyAlignment="1">
      <alignment horizontal="center" vertical="center" wrapText="1"/>
    </xf>
    <xf numFmtId="0" fontId="11" fillId="0" borderId="10" xfId="1" applyFont="1" applyBorder="1"/>
    <xf numFmtId="164" fontId="9" fillId="0" borderId="12" xfId="1" applyNumberFormat="1" applyFont="1" applyBorder="1"/>
    <xf numFmtId="0" fontId="1" fillId="0" borderId="1" xfId="1" applyFont="1" applyBorder="1" applyAlignment="1">
      <alignment vertical="center" wrapText="1"/>
    </xf>
    <xf numFmtId="49" fontId="12" fillId="0" borderId="12" xfId="1" applyNumberFormat="1" applyFont="1" applyBorder="1" applyAlignment="1">
      <alignment horizontal="center" vertical="center" wrapText="1"/>
    </xf>
    <xf numFmtId="3" fontId="9" fillId="0" borderId="8" xfId="1" applyNumberFormat="1" applyBorder="1"/>
    <xf numFmtId="49" fontId="12" fillId="0" borderId="10" xfId="1" applyNumberFormat="1" applyFont="1" applyBorder="1" applyAlignment="1">
      <alignment horizontal="center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vertical="center" wrapText="1"/>
    </xf>
    <xf numFmtId="164" fontId="9" fillId="0" borderId="7" xfId="1" applyNumberFormat="1" applyBorder="1"/>
    <xf numFmtId="0" fontId="9" fillId="0" borderId="7" xfId="1" applyBorder="1"/>
    <xf numFmtId="0" fontId="27" fillId="0" borderId="14" xfId="0" applyFont="1" applyBorder="1" applyAlignment="1">
      <alignment horizontal="right" vertical="center"/>
    </xf>
    <xf numFmtId="0" fontId="27" fillId="0" borderId="14" xfId="0" applyFont="1" applyBorder="1" applyAlignment="1">
      <alignment horizontal="right"/>
    </xf>
    <xf numFmtId="0" fontId="1" fillId="0" borderId="6" xfId="1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wrapText="1"/>
    </xf>
    <xf numFmtId="0" fontId="12" fillId="0" borderId="15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7" fillId="0" borderId="0" xfId="1" applyFont="1" applyAlignment="1">
      <alignment horizontal="center" wrapText="1"/>
    </xf>
    <xf numFmtId="0" fontId="9" fillId="0" borderId="0" xfId="1" applyAlignment="1">
      <alignment wrapText="1"/>
    </xf>
    <xf numFmtId="0" fontId="13" fillId="0" borderId="13" xfId="0" applyFont="1" applyBorder="1" applyAlignment="1">
      <alignment horizontal="left" vertical="center" wrapText="1"/>
    </xf>
    <xf numFmtId="164" fontId="9" fillId="0" borderId="13" xfId="1" applyNumberFormat="1" applyBorder="1" applyAlignment="1" applyProtection="1">
      <alignment horizontal="right" vertical="center" wrapText="1"/>
      <protection locked="0"/>
    </xf>
    <xf numFmtId="0" fontId="11" fillId="0" borderId="13" xfId="1" applyFont="1" applyBorder="1"/>
    <xf numFmtId="49" fontId="14" fillId="0" borderId="6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49" fontId="13" fillId="0" borderId="15" xfId="1" applyNumberFormat="1" applyFont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164" fontId="14" fillId="0" borderId="12" xfId="1" applyNumberFormat="1" applyFont="1" applyBorder="1" applyAlignment="1" applyProtection="1">
      <alignment horizontal="right" vertical="center" wrapText="1"/>
      <protection locked="0"/>
    </xf>
    <xf numFmtId="49" fontId="13" fillId="0" borderId="12" xfId="1" applyNumberFormat="1" applyFont="1" applyBorder="1" applyAlignment="1">
      <alignment horizontal="center" vertical="center" wrapText="1"/>
    </xf>
    <xf numFmtId="49" fontId="13" fillId="0" borderId="10" xfId="1" applyNumberFormat="1" applyFont="1" applyBorder="1" applyAlignment="1">
      <alignment horizontal="center" vertical="center" wrapText="1"/>
    </xf>
    <xf numFmtId="49" fontId="13" fillId="0" borderId="13" xfId="1" applyNumberFormat="1" applyFont="1" applyBorder="1" applyAlignment="1">
      <alignment horizontal="center" vertical="center" wrapText="1"/>
    </xf>
    <xf numFmtId="164" fontId="13" fillId="0" borderId="10" xfId="1" applyNumberFormat="1" applyFont="1" applyBorder="1" applyAlignment="1" applyProtection="1">
      <alignment horizontal="right" vertical="center" wrapText="1"/>
      <protection locked="0"/>
    </xf>
    <xf numFmtId="164" fontId="19" fillId="0" borderId="14" xfId="1" applyNumberFormat="1" applyFont="1" applyBorder="1" applyAlignment="1">
      <alignment vertical="center"/>
    </xf>
    <xf numFmtId="164" fontId="30" fillId="0" borderId="6" xfId="0" applyNumberFormat="1" applyFont="1" applyBorder="1" applyAlignment="1">
      <alignment horizontal="center" vertical="center" wrapText="1"/>
    </xf>
    <xf numFmtId="164" fontId="14" fillId="0" borderId="0" xfId="1" applyNumberFormat="1" applyFont="1" applyAlignment="1">
      <alignment horizontal="center" vertical="center"/>
    </xf>
    <xf numFmtId="164" fontId="0" fillId="0" borderId="6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4" fontId="37" fillId="0" borderId="12" xfId="0" applyNumberFormat="1" applyFont="1" applyBorder="1" applyAlignment="1">
      <alignment vertical="center" wrapText="1"/>
    </xf>
    <xf numFmtId="164" fontId="37" fillId="0" borderId="8" xfId="0" applyNumberFormat="1" applyFont="1" applyBorder="1" applyAlignment="1">
      <alignment vertical="center" wrapText="1"/>
    </xf>
    <xf numFmtId="164" fontId="38" fillId="0" borderId="12" xfId="0" applyNumberFormat="1" applyFont="1" applyBorder="1" applyAlignment="1">
      <alignment vertical="center" wrapText="1"/>
    </xf>
    <xf numFmtId="164" fontId="33" fillId="0" borderId="12" xfId="0" applyNumberFormat="1" applyFont="1" applyBorder="1" applyAlignment="1">
      <alignment vertical="center" wrapText="1"/>
    </xf>
    <xf numFmtId="164" fontId="17" fillId="0" borderId="8" xfId="0" applyNumberFormat="1" applyFont="1" applyBorder="1" applyAlignment="1">
      <alignment vertical="center" wrapText="1"/>
    </xf>
    <xf numFmtId="164" fontId="17" fillId="0" borderId="13" xfId="0" applyNumberFormat="1" applyFont="1" applyBorder="1" applyAlignment="1">
      <alignment vertical="center" wrapText="1"/>
    </xf>
    <xf numFmtId="164" fontId="36" fillId="0" borderId="12" xfId="0" applyNumberFormat="1" applyFont="1" applyBorder="1" applyAlignment="1">
      <alignment vertical="center" wrapText="1"/>
    </xf>
    <xf numFmtId="164" fontId="17" fillId="0" borderId="7" xfId="0" applyNumberFormat="1" applyFont="1" applyBorder="1" applyAlignment="1">
      <alignment vertical="center" wrapText="1"/>
    </xf>
    <xf numFmtId="164" fontId="17" fillId="0" borderId="6" xfId="0" applyNumberFormat="1" applyFont="1" applyBorder="1" applyAlignment="1">
      <alignment vertical="center" wrapText="1"/>
    </xf>
    <xf numFmtId="164" fontId="17" fillId="0" borderId="15" xfId="0" applyNumberFormat="1" applyFont="1" applyBorder="1" applyAlignment="1">
      <alignment vertical="center" wrapText="1"/>
    </xf>
    <xf numFmtId="164" fontId="33" fillId="0" borderId="10" xfId="0" applyNumberFormat="1" applyFont="1" applyBorder="1" applyAlignment="1">
      <alignment vertical="center" wrapText="1"/>
    </xf>
    <xf numFmtId="164" fontId="36" fillId="0" borderId="7" xfId="0" applyNumberFormat="1" applyFont="1" applyBorder="1" applyAlignment="1">
      <alignment vertical="center" wrapText="1"/>
    </xf>
    <xf numFmtId="3" fontId="12" fillId="0" borderId="6" xfId="1" applyNumberFormat="1" applyFont="1" applyBorder="1"/>
    <xf numFmtId="3" fontId="12" fillId="0" borderId="7" xfId="1" applyNumberFormat="1" applyFont="1" applyBorder="1" applyAlignment="1" applyProtection="1">
      <alignment horizontal="right" vertical="center" wrapText="1"/>
      <protection locked="0"/>
    </xf>
    <xf numFmtId="3" fontId="12" fillId="0" borderId="15" xfId="1" applyNumberFormat="1" applyFont="1" applyBorder="1"/>
    <xf numFmtId="3" fontId="1" fillId="0" borderId="15" xfId="1" applyNumberFormat="1" applyFont="1" applyBorder="1"/>
    <xf numFmtId="3" fontId="12" fillId="0" borderId="0" xfId="1" applyNumberFormat="1" applyFont="1"/>
    <xf numFmtId="3" fontId="1" fillId="0" borderId="6" xfId="0" applyNumberFormat="1" applyFont="1" applyBorder="1" applyAlignment="1">
      <alignment horizontal="center" vertical="center" wrapText="1"/>
    </xf>
    <xf numFmtId="3" fontId="1" fillId="0" borderId="6" xfId="1" applyNumberFormat="1" applyFont="1" applyBorder="1" applyAlignment="1">
      <alignment horizontal="center" vertical="center"/>
    </xf>
    <xf numFmtId="3" fontId="7" fillId="0" borderId="8" xfId="1" applyNumberFormat="1" applyFont="1" applyBorder="1"/>
    <xf numFmtId="3" fontId="7" fillId="0" borderId="7" xfId="1" applyNumberFormat="1" applyFont="1" applyBorder="1"/>
    <xf numFmtId="3" fontId="12" fillId="0" borderId="10" xfId="1" applyNumberFormat="1" applyFont="1" applyBorder="1"/>
    <xf numFmtId="0" fontId="14" fillId="0" borderId="0" xfId="0" applyFont="1" applyBorder="1" applyAlignment="1">
      <alignment horizontal="right" vertical="center"/>
    </xf>
    <xf numFmtId="164" fontId="14" fillId="0" borderId="15" xfId="1" applyNumberFormat="1" applyFont="1" applyBorder="1" applyAlignment="1" applyProtection="1">
      <alignment horizontal="right" vertical="center" wrapText="1"/>
      <protection locked="0"/>
    </xf>
    <xf numFmtId="164" fontId="13" fillId="0" borderId="1" xfId="1" applyNumberFormat="1" applyFont="1" applyBorder="1" applyAlignment="1" applyProtection="1">
      <alignment horizontal="right" vertical="center" wrapText="1"/>
      <protection locked="0"/>
    </xf>
    <xf numFmtId="164" fontId="14" fillId="0" borderId="5" xfId="1" applyNumberFormat="1" applyFont="1" applyBorder="1" applyAlignment="1" applyProtection="1">
      <alignment horizontal="right" vertical="center" wrapText="1"/>
      <protection locked="0"/>
    </xf>
    <xf numFmtId="164" fontId="23" fillId="0" borderId="1" xfId="0" applyNumberFormat="1" applyFont="1" applyBorder="1" applyAlignment="1">
      <alignment horizontal="center" vertical="center" wrapText="1"/>
    </xf>
    <xf numFmtId="164" fontId="23" fillId="0" borderId="5" xfId="0" applyNumberFormat="1" applyFont="1" applyBorder="1" applyAlignment="1">
      <alignment horizontal="center" vertical="center" wrapText="1"/>
    </xf>
    <xf numFmtId="164" fontId="28" fillId="0" borderId="0" xfId="0" applyNumberFormat="1" applyFont="1" applyAlignment="1">
      <alignment horizontal="right" vertical="center" wrapText="1"/>
    </xf>
    <xf numFmtId="164" fontId="27" fillId="0" borderId="14" xfId="0" applyNumberFormat="1" applyFont="1" applyBorder="1" applyAlignment="1">
      <alignment horizontal="right" vertical="center" wrapText="1"/>
    </xf>
    <xf numFmtId="164" fontId="23" fillId="0" borderId="0" xfId="0" applyNumberFormat="1" applyFont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right" vertical="center" wrapText="1"/>
    </xf>
    <xf numFmtId="164" fontId="30" fillId="0" borderId="0" xfId="0" applyNumberFormat="1" applyFont="1" applyAlignment="1">
      <alignment horizontal="center" vertical="center" wrapText="1"/>
    </xf>
    <xf numFmtId="164" fontId="30" fillId="0" borderId="16" xfId="0" applyNumberFormat="1" applyFont="1" applyBorder="1" applyAlignment="1">
      <alignment horizontal="center" vertical="center" wrapText="1"/>
    </xf>
    <xf numFmtId="164" fontId="30" fillId="0" borderId="17" xfId="0" applyNumberFormat="1" applyFont="1" applyBorder="1" applyAlignment="1">
      <alignment horizontal="center" vertical="center" wrapText="1"/>
    </xf>
    <xf numFmtId="164" fontId="30" fillId="0" borderId="18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164" fontId="10" fillId="0" borderId="14" xfId="1" applyNumberFormat="1" applyFont="1" applyBorder="1" applyAlignment="1">
      <alignment horizontal="left" vertical="center"/>
    </xf>
    <xf numFmtId="164" fontId="10" fillId="0" borderId="14" xfId="1" applyNumberFormat="1" applyFont="1" applyBorder="1" applyAlignment="1">
      <alignment horizontal="left"/>
    </xf>
    <xf numFmtId="0" fontId="7" fillId="0" borderId="16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164" fontId="1" fillId="0" borderId="0" xfId="1" applyNumberFormat="1" applyFont="1" applyAlignment="1">
      <alignment horizontal="center" vertical="center"/>
    </xf>
    <xf numFmtId="49" fontId="14" fillId="0" borderId="0" xfId="1" applyNumberFormat="1" applyFont="1" applyAlignment="1">
      <alignment horizontal="left" vertical="center" wrapText="1"/>
    </xf>
    <xf numFmtId="164" fontId="19" fillId="0" borderId="14" xfId="1" applyNumberFormat="1" applyFont="1" applyBorder="1" applyAlignment="1">
      <alignment horizontal="left" vertical="center"/>
    </xf>
    <xf numFmtId="164" fontId="14" fillId="0" borderId="0" xfId="1" applyNumberFormat="1" applyFont="1" applyAlignment="1">
      <alignment horizontal="center" vertical="center"/>
    </xf>
    <xf numFmtId="164" fontId="19" fillId="0" borderId="14" xfId="1" applyNumberFormat="1" applyFont="1" applyBorder="1" applyAlignment="1">
      <alignment horizontal="left"/>
    </xf>
    <xf numFmtId="0" fontId="14" fillId="0" borderId="6" xfId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14" fillId="0" borderId="6" xfId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wrapText="1"/>
    </xf>
    <xf numFmtId="0" fontId="13" fillId="0" borderId="15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13" fillId="0" borderId="0" xfId="1" applyFont="1" applyAlignment="1">
      <alignment wrapText="1"/>
    </xf>
    <xf numFmtId="0" fontId="14" fillId="0" borderId="0" xfId="1" applyFont="1" applyAlignment="1">
      <alignment horizontal="center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colors>
    <mruColors>
      <color rgb="FF006666"/>
      <color rgb="FF008080"/>
      <color rgb="FF009999"/>
      <color rgb="FF00CC99"/>
      <color rgb="FF00FFC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Q28"/>
  <sheetViews>
    <sheetView zoomScale="70" zoomScaleNormal="70" workbookViewId="0">
      <selection activeCell="C35" sqref="C35"/>
    </sheetView>
  </sheetViews>
  <sheetFormatPr defaultRowHeight="15" x14ac:dyDescent="0.25"/>
  <cols>
    <col min="1" max="1" width="7.85546875" style="1" customWidth="1"/>
    <col min="2" max="2" width="51.5703125" style="4" customWidth="1"/>
    <col min="3" max="3" width="18.140625" style="1" customWidth="1"/>
    <col min="4" max="4" width="16.5703125" style="1" customWidth="1"/>
    <col min="5" max="5" width="18.7109375" style="1" customWidth="1"/>
    <col min="6" max="6" width="16.7109375" style="1" customWidth="1"/>
    <col min="7" max="7" width="18.42578125" style="1" customWidth="1"/>
    <col min="8" max="8" width="17" style="1" customWidth="1"/>
    <col min="9" max="9" width="19" style="1" customWidth="1"/>
    <col min="10" max="10" width="46.42578125" style="1" customWidth="1"/>
    <col min="11" max="11" width="18.42578125" style="1" customWidth="1"/>
    <col min="12" max="12" width="16.7109375" style="1" customWidth="1"/>
    <col min="13" max="13" width="18.42578125" style="1" customWidth="1"/>
    <col min="14" max="14" width="14.42578125" style="1" customWidth="1"/>
    <col min="15" max="15" width="19.140625" style="1" customWidth="1"/>
    <col min="16" max="16" width="16.42578125" style="1" customWidth="1"/>
    <col min="17" max="17" width="18.140625" style="1" customWidth="1"/>
    <col min="18" max="262" width="9.140625" style="1"/>
    <col min="263" max="263" width="5.85546875" style="1" customWidth="1"/>
    <col min="264" max="264" width="47.28515625" style="1" customWidth="1"/>
    <col min="265" max="265" width="14" style="1" customWidth="1"/>
    <col min="266" max="266" width="47.28515625" style="1" customWidth="1"/>
    <col min="267" max="267" width="14" style="1" customWidth="1"/>
    <col min="268" max="269" width="4.140625" style="1" customWidth="1"/>
    <col min="270" max="518" width="9.140625" style="1"/>
    <col min="519" max="519" width="5.85546875" style="1" customWidth="1"/>
    <col min="520" max="520" width="47.28515625" style="1" customWidth="1"/>
    <col min="521" max="521" width="14" style="1" customWidth="1"/>
    <col min="522" max="522" width="47.28515625" style="1" customWidth="1"/>
    <col min="523" max="523" width="14" style="1" customWidth="1"/>
    <col min="524" max="525" width="4.140625" style="1" customWidth="1"/>
    <col min="526" max="774" width="9.140625" style="1"/>
    <col min="775" max="775" width="5.85546875" style="1" customWidth="1"/>
    <col min="776" max="776" width="47.28515625" style="1" customWidth="1"/>
    <col min="777" max="777" width="14" style="1" customWidth="1"/>
    <col min="778" max="778" width="47.28515625" style="1" customWidth="1"/>
    <col min="779" max="779" width="14" style="1" customWidth="1"/>
    <col min="780" max="781" width="4.140625" style="1" customWidth="1"/>
    <col min="782" max="1030" width="9.140625" style="1"/>
    <col min="1031" max="1031" width="5.85546875" style="1" customWidth="1"/>
    <col min="1032" max="1032" width="47.28515625" style="1" customWidth="1"/>
    <col min="1033" max="1033" width="14" style="1" customWidth="1"/>
    <col min="1034" max="1034" width="47.28515625" style="1" customWidth="1"/>
    <col min="1035" max="1035" width="14" style="1" customWidth="1"/>
    <col min="1036" max="1037" width="4.140625" style="1" customWidth="1"/>
    <col min="1038" max="1286" width="9.140625" style="1"/>
    <col min="1287" max="1287" width="5.85546875" style="1" customWidth="1"/>
    <col min="1288" max="1288" width="47.28515625" style="1" customWidth="1"/>
    <col min="1289" max="1289" width="14" style="1" customWidth="1"/>
    <col min="1290" max="1290" width="47.28515625" style="1" customWidth="1"/>
    <col min="1291" max="1291" width="14" style="1" customWidth="1"/>
    <col min="1292" max="1293" width="4.140625" style="1" customWidth="1"/>
    <col min="1294" max="1542" width="9.140625" style="1"/>
    <col min="1543" max="1543" width="5.85546875" style="1" customWidth="1"/>
    <col min="1544" max="1544" width="47.28515625" style="1" customWidth="1"/>
    <col min="1545" max="1545" width="14" style="1" customWidth="1"/>
    <col min="1546" max="1546" width="47.28515625" style="1" customWidth="1"/>
    <col min="1547" max="1547" width="14" style="1" customWidth="1"/>
    <col min="1548" max="1549" width="4.140625" style="1" customWidth="1"/>
    <col min="1550" max="1798" width="9.140625" style="1"/>
    <col min="1799" max="1799" width="5.85546875" style="1" customWidth="1"/>
    <col min="1800" max="1800" width="47.28515625" style="1" customWidth="1"/>
    <col min="1801" max="1801" width="14" style="1" customWidth="1"/>
    <col min="1802" max="1802" width="47.28515625" style="1" customWidth="1"/>
    <col min="1803" max="1803" width="14" style="1" customWidth="1"/>
    <col min="1804" max="1805" width="4.140625" style="1" customWidth="1"/>
    <col min="1806" max="2054" width="9.140625" style="1"/>
    <col min="2055" max="2055" width="5.85546875" style="1" customWidth="1"/>
    <col min="2056" max="2056" width="47.28515625" style="1" customWidth="1"/>
    <col min="2057" max="2057" width="14" style="1" customWidth="1"/>
    <col min="2058" max="2058" width="47.28515625" style="1" customWidth="1"/>
    <col min="2059" max="2059" width="14" style="1" customWidth="1"/>
    <col min="2060" max="2061" width="4.140625" style="1" customWidth="1"/>
    <col min="2062" max="2310" width="9.140625" style="1"/>
    <col min="2311" max="2311" width="5.85546875" style="1" customWidth="1"/>
    <col min="2312" max="2312" width="47.28515625" style="1" customWidth="1"/>
    <col min="2313" max="2313" width="14" style="1" customWidth="1"/>
    <col min="2314" max="2314" width="47.28515625" style="1" customWidth="1"/>
    <col min="2315" max="2315" width="14" style="1" customWidth="1"/>
    <col min="2316" max="2317" width="4.140625" style="1" customWidth="1"/>
    <col min="2318" max="2566" width="9.140625" style="1"/>
    <col min="2567" max="2567" width="5.85546875" style="1" customWidth="1"/>
    <col min="2568" max="2568" width="47.28515625" style="1" customWidth="1"/>
    <col min="2569" max="2569" width="14" style="1" customWidth="1"/>
    <col min="2570" max="2570" width="47.28515625" style="1" customWidth="1"/>
    <col min="2571" max="2571" width="14" style="1" customWidth="1"/>
    <col min="2572" max="2573" width="4.140625" style="1" customWidth="1"/>
    <col min="2574" max="2822" width="9.140625" style="1"/>
    <col min="2823" max="2823" width="5.85546875" style="1" customWidth="1"/>
    <col min="2824" max="2824" width="47.28515625" style="1" customWidth="1"/>
    <col min="2825" max="2825" width="14" style="1" customWidth="1"/>
    <col min="2826" max="2826" width="47.28515625" style="1" customWidth="1"/>
    <col min="2827" max="2827" width="14" style="1" customWidth="1"/>
    <col min="2828" max="2829" width="4.140625" style="1" customWidth="1"/>
    <col min="2830" max="3078" width="9.140625" style="1"/>
    <col min="3079" max="3079" width="5.85546875" style="1" customWidth="1"/>
    <col min="3080" max="3080" width="47.28515625" style="1" customWidth="1"/>
    <col min="3081" max="3081" width="14" style="1" customWidth="1"/>
    <col min="3082" max="3082" width="47.28515625" style="1" customWidth="1"/>
    <col min="3083" max="3083" width="14" style="1" customWidth="1"/>
    <col min="3084" max="3085" width="4.140625" style="1" customWidth="1"/>
    <col min="3086" max="3334" width="9.140625" style="1"/>
    <col min="3335" max="3335" width="5.85546875" style="1" customWidth="1"/>
    <col min="3336" max="3336" width="47.28515625" style="1" customWidth="1"/>
    <col min="3337" max="3337" width="14" style="1" customWidth="1"/>
    <col min="3338" max="3338" width="47.28515625" style="1" customWidth="1"/>
    <col min="3339" max="3339" width="14" style="1" customWidth="1"/>
    <col min="3340" max="3341" width="4.140625" style="1" customWidth="1"/>
    <col min="3342" max="3590" width="9.140625" style="1"/>
    <col min="3591" max="3591" width="5.85546875" style="1" customWidth="1"/>
    <col min="3592" max="3592" width="47.28515625" style="1" customWidth="1"/>
    <col min="3593" max="3593" width="14" style="1" customWidth="1"/>
    <col min="3594" max="3594" width="47.28515625" style="1" customWidth="1"/>
    <col min="3595" max="3595" width="14" style="1" customWidth="1"/>
    <col min="3596" max="3597" width="4.140625" style="1" customWidth="1"/>
    <col min="3598" max="3846" width="9.140625" style="1"/>
    <col min="3847" max="3847" width="5.85546875" style="1" customWidth="1"/>
    <col min="3848" max="3848" width="47.28515625" style="1" customWidth="1"/>
    <col min="3849" max="3849" width="14" style="1" customWidth="1"/>
    <col min="3850" max="3850" width="47.28515625" style="1" customWidth="1"/>
    <col min="3851" max="3851" width="14" style="1" customWidth="1"/>
    <col min="3852" max="3853" width="4.140625" style="1" customWidth="1"/>
    <col min="3854" max="4102" width="9.140625" style="1"/>
    <col min="4103" max="4103" width="5.85546875" style="1" customWidth="1"/>
    <col min="4104" max="4104" width="47.28515625" style="1" customWidth="1"/>
    <col min="4105" max="4105" width="14" style="1" customWidth="1"/>
    <col min="4106" max="4106" width="47.28515625" style="1" customWidth="1"/>
    <col min="4107" max="4107" width="14" style="1" customWidth="1"/>
    <col min="4108" max="4109" width="4.140625" style="1" customWidth="1"/>
    <col min="4110" max="4358" width="9.140625" style="1"/>
    <col min="4359" max="4359" width="5.85546875" style="1" customWidth="1"/>
    <col min="4360" max="4360" width="47.28515625" style="1" customWidth="1"/>
    <col min="4361" max="4361" width="14" style="1" customWidth="1"/>
    <col min="4362" max="4362" width="47.28515625" style="1" customWidth="1"/>
    <col min="4363" max="4363" width="14" style="1" customWidth="1"/>
    <col min="4364" max="4365" width="4.140625" style="1" customWidth="1"/>
    <col min="4366" max="4614" width="9.140625" style="1"/>
    <col min="4615" max="4615" width="5.85546875" style="1" customWidth="1"/>
    <col min="4616" max="4616" width="47.28515625" style="1" customWidth="1"/>
    <col min="4617" max="4617" width="14" style="1" customWidth="1"/>
    <col min="4618" max="4618" width="47.28515625" style="1" customWidth="1"/>
    <col min="4619" max="4619" width="14" style="1" customWidth="1"/>
    <col min="4620" max="4621" width="4.140625" style="1" customWidth="1"/>
    <col min="4622" max="4870" width="9.140625" style="1"/>
    <col min="4871" max="4871" width="5.85546875" style="1" customWidth="1"/>
    <col min="4872" max="4872" width="47.28515625" style="1" customWidth="1"/>
    <col min="4873" max="4873" width="14" style="1" customWidth="1"/>
    <col min="4874" max="4874" width="47.28515625" style="1" customWidth="1"/>
    <col min="4875" max="4875" width="14" style="1" customWidth="1"/>
    <col min="4876" max="4877" width="4.140625" style="1" customWidth="1"/>
    <col min="4878" max="5126" width="9.140625" style="1"/>
    <col min="5127" max="5127" width="5.85546875" style="1" customWidth="1"/>
    <col min="5128" max="5128" width="47.28515625" style="1" customWidth="1"/>
    <col min="5129" max="5129" width="14" style="1" customWidth="1"/>
    <col min="5130" max="5130" width="47.28515625" style="1" customWidth="1"/>
    <col min="5131" max="5131" width="14" style="1" customWidth="1"/>
    <col min="5132" max="5133" width="4.140625" style="1" customWidth="1"/>
    <col min="5134" max="5382" width="9.140625" style="1"/>
    <col min="5383" max="5383" width="5.85546875" style="1" customWidth="1"/>
    <col min="5384" max="5384" width="47.28515625" style="1" customWidth="1"/>
    <col min="5385" max="5385" width="14" style="1" customWidth="1"/>
    <col min="5386" max="5386" width="47.28515625" style="1" customWidth="1"/>
    <col min="5387" max="5387" width="14" style="1" customWidth="1"/>
    <col min="5388" max="5389" width="4.140625" style="1" customWidth="1"/>
    <col min="5390" max="5638" width="9.140625" style="1"/>
    <col min="5639" max="5639" width="5.85546875" style="1" customWidth="1"/>
    <col min="5640" max="5640" width="47.28515625" style="1" customWidth="1"/>
    <col min="5641" max="5641" width="14" style="1" customWidth="1"/>
    <col min="5642" max="5642" width="47.28515625" style="1" customWidth="1"/>
    <col min="5643" max="5643" width="14" style="1" customWidth="1"/>
    <col min="5644" max="5645" width="4.140625" style="1" customWidth="1"/>
    <col min="5646" max="5894" width="9.140625" style="1"/>
    <col min="5895" max="5895" width="5.85546875" style="1" customWidth="1"/>
    <col min="5896" max="5896" width="47.28515625" style="1" customWidth="1"/>
    <col min="5897" max="5897" width="14" style="1" customWidth="1"/>
    <col min="5898" max="5898" width="47.28515625" style="1" customWidth="1"/>
    <col min="5899" max="5899" width="14" style="1" customWidth="1"/>
    <col min="5900" max="5901" width="4.140625" style="1" customWidth="1"/>
    <col min="5902" max="6150" width="9.140625" style="1"/>
    <col min="6151" max="6151" width="5.85546875" style="1" customWidth="1"/>
    <col min="6152" max="6152" width="47.28515625" style="1" customWidth="1"/>
    <col min="6153" max="6153" width="14" style="1" customWidth="1"/>
    <col min="6154" max="6154" width="47.28515625" style="1" customWidth="1"/>
    <col min="6155" max="6155" width="14" style="1" customWidth="1"/>
    <col min="6156" max="6157" width="4.140625" style="1" customWidth="1"/>
    <col min="6158" max="6406" width="9.140625" style="1"/>
    <col min="6407" max="6407" width="5.85546875" style="1" customWidth="1"/>
    <col min="6408" max="6408" width="47.28515625" style="1" customWidth="1"/>
    <col min="6409" max="6409" width="14" style="1" customWidth="1"/>
    <col min="6410" max="6410" width="47.28515625" style="1" customWidth="1"/>
    <col min="6411" max="6411" width="14" style="1" customWidth="1"/>
    <col min="6412" max="6413" width="4.140625" style="1" customWidth="1"/>
    <col min="6414" max="6662" width="9.140625" style="1"/>
    <col min="6663" max="6663" width="5.85546875" style="1" customWidth="1"/>
    <col min="6664" max="6664" width="47.28515625" style="1" customWidth="1"/>
    <col min="6665" max="6665" width="14" style="1" customWidth="1"/>
    <col min="6666" max="6666" width="47.28515625" style="1" customWidth="1"/>
    <col min="6667" max="6667" width="14" style="1" customWidth="1"/>
    <col min="6668" max="6669" width="4.140625" style="1" customWidth="1"/>
    <col min="6670" max="6918" width="9.140625" style="1"/>
    <col min="6919" max="6919" width="5.85546875" style="1" customWidth="1"/>
    <col min="6920" max="6920" width="47.28515625" style="1" customWidth="1"/>
    <col min="6921" max="6921" width="14" style="1" customWidth="1"/>
    <col min="6922" max="6922" width="47.28515625" style="1" customWidth="1"/>
    <col min="6923" max="6923" width="14" style="1" customWidth="1"/>
    <col min="6924" max="6925" width="4.140625" style="1" customWidth="1"/>
    <col min="6926" max="7174" width="9.140625" style="1"/>
    <col min="7175" max="7175" width="5.85546875" style="1" customWidth="1"/>
    <col min="7176" max="7176" width="47.28515625" style="1" customWidth="1"/>
    <col min="7177" max="7177" width="14" style="1" customWidth="1"/>
    <col min="7178" max="7178" width="47.28515625" style="1" customWidth="1"/>
    <col min="7179" max="7179" width="14" style="1" customWidth="1"/>
    <col min="7180" max="7181" width="4.140625" style="1" customWidth="1"/>
    <col min="7182" max="7430" width="9.140625" style="1"/>
    <col min="7431" max="7431" width="5.85546875" style="1" customWidth="1"/>
    <col min="7432" max="7432" width="47.28515625" style="1" customWidth="1"/>
    <col min="7433" max="7433" width="14" style="1" customWidth="1"/>
    <col min="7434" max="7434" width="47.28515625" style="1" customWidth="1"/>
    <col min="7435" max="7435" width="14" style="1" customWidth="1"/>
    <col min="7436" max="7437" width="4.140625" style="1" customWidth="1"/>
    <col min="7438" max="7686" width="9.140625" style="1"/>
    <col min="7687" max="7687" width="5.85546875" style="1" customWidth="1"/>
    <col min="7688" max="7688" width="47.28515625" style="1" customWidth="1"/>
    <col min="7689" max="7689" width="14" style="1" customWidth="1"/>
    <col min="7690" max="7690" width="47.28515625" style="1" customWidth="1"/>
    <col min="7691" max="7691" width="14" style="1" customWidth="1"/>
    <col min="7692" max="7693" width="4.140625" style="1" customWidth="1"/>
    <col min="7694" max="7942" width="9.140625" style="1"/>
    <col min="7943" max="7943" width="5.85546875" style="1" customWidth="1"/>
    <col min="7944" max="7944" width="47.28515625" style="1" customWidth="1"/>
    <col min="7945" max="7945" width="14" style="1" customWidth="1"/>
    <col min="7946" max="7946" width="47.28515625" style="1" customWidth="1"/>
    <col min="7947" max="7947" width="14" style="1" customWidth="1"/>
    <col min="7948" max="7949" width="4.140625" style="1" customWidth="1"/>
    <col min="7950" max="8198" width="9.140625" style="1"/>
    <col min="8199" max="8199" width="5.85546875" style="1" customWidth="1"/>
    <col min="8200" max="8200" width="47.28515625" style="1" customWidth="1"/>
    <col min="8201" max="8201" width="14" style="1" customWidth="1"/>
    <col min="8202" max="8202" width="47.28515625" style="1" customWidth="1"/>
    <col min="8203" max="8203" width="14" style="1" customWidth="1"/>
    <col min="8204" max="8205" width="4.140625" style="1" customWidth="1"/>
    <col min="8206" max="8454" width="9.140625" style="1"/>
    <col min="8455" max="8455" width="5.85546875" style="1" customWidth="1"/>
    <col min="8456" max="8456" width="47.28515625" style="1" customWidth="1"/>
    <col min="8457" max="8457" width="14" style="1" customWidth="1"/>
    <col min="8458" max="8458" width="47.28515625" style="1" customWidth="1"/>
    <col min="8459" max="8459" width="14" style="1" customWidth="1"/>
    <col min="8460" max="8461" width="4.140625" style="1" customWidth="1"/>
    <col min="8462" max="8710" width="9.140625" style="1"/>
    <col min="8711" max="8711" width="5.85546875" style="1" customWidth="1"/>
    <col min="8712" max="8712" width="47.28515625" style="1" customWidth="1"/>
    <col min="8713" max="8713" width="14" style="1" customWidth="1"/>
    <col min="8714" max="8714" width="47.28515625" style="1" customWidth="1"/>
    <col min="8715" max="8715" width="14" style="1" customWidth="1"/>
    <col min="8716" max="8717" width="4.140625" style="1" customWidth="1"/>
    <col min="8718" max="8966" width="9.140625" style="1"/>
    <col min="8967" max="8967" width="5.85546875" style="1" customWidth="1"/>
    <col min="8968" max="8968" width="47.28515625" style="1" customWidth="1"/>
    <col min="8969" max="8969" width="14" style="1" customWidth="1"/>
    <col min="8970" max="8970" width="47.28515625" style="1" customWidth="1"/>
    <col min="8971" max="8971" width="14" style="1" customWidth="1"/>
    <col min="8972" max="8973" width="4.140625" style="1" customWidth="1"/>
    <col min="8974" max="9222" width="9.140625" style="1"/>
    <col min="9223" max="9223" width="5.85546875" style="1" customWidth="1"/>
    <col min="9224" max="9224" width="47.28515625" style="1" customWidth="1"/>
    <col min="9225" max="9225" width="14" style="1" customWidth="1"/>
    <col min="9226" max="9226" width="47.28515625" style="1" customWidth="1"/>
    <col min="9227" max="9227" width="14" style="1" customWidth="1"/>
    <col min="9228" max="9229" width="4.140625" style="1" customWidth="1"/>
    <col min="9230" max="9478" width="9.140625" style="1"/>
    <col min="9479" max="9479" width="5.85546875" style="1" customWidth="1"/>
    <col min="9480" max="9480" width="47.28515625" style="1" customWidth="1"/>
    <col min="9481" max="9481" width="14" style="1" customWidth="1"/>
    <col min="9482" max="9482" width="47.28515625" style="1" customWidth="1"/>
    <col min="9483" max="9483" width="14" style="1" customWidth="1"/>
    <col min="9484" max="9485" width="4.140625" style="1" customWidth="1"/>
    <col min="9486" max="9734" width="9.140625" style="1"/>
    <col min="9735" max="9735" width="5.85546875" style="1" customWidth="1"/>
    <col min="9736" max="9736" width="47.28515625" style="1" customWidth="1"/>
    <col min="9737" max="9737" width="14" style="1" customWidth="1"/>
    <col min="9738" max="9738" width="47.28515625" style="1" customWidth="1"/>
    <col min="9739" max="9739" width="14" style="1" customWidth="1"/>
    <col min="9740" max="9741" width="4.140625" style="1" customWidth="1"/>
    <col min="9742" max="9990" width="9.140625" style="1"/>
    <col min="9991" max="9991" width="5.85546875" style="1" customWidth="1"/>
    <col min="9992" max="9992" width="47.28515625" style="1" customWidth="1"/>
    <col min="9993" max="9993" width="14" style="1" customWidth="1"/>
    <col min="9994" max="9994" width="47.28515625" style="1" customWidth="1"/>
    <col min="9995" max="9995" width="14" style="1" customWidth="1"/>
    <col min="9996" max="9997" width="4.140625" style="1" customWidth="1"/>
    <col min="9998" max="10246" width="9.140625" style="1"/>
    <col min="10247" max="10247" width="5.85546875" style="1" customWidth="1"/>
    <col min="10248" max="10248" width="47.28515625" style="1" customWidth="1"/>
    <col min="10249" max="10249" width="14" style="1" customWidth="1"/>
    <col min="10250" max="10250" width="47.28515625" style="1" customWidth="1"/>
    <col min="10251" max="10251" width="14" style="1" customWidth="1"/>
    <col min="10252" max="10253" width="4.140625" style="1" customWidth="1"/>
    <col min="10254" max="10502" width="9.140625" style="1"/>
    <col min="10503" max="10503" width="5.85546875" style="1" customWidth="1"/>
    <col min="10504" max="10504" width="47.28515625" style="1" customWidth="1"/>
    <col min="10505" max="10505" width="14" style="1" customWidth="1"/>
    <col min="10506" max="10506" width="47.28515625" style="1" customWidth="1"/>
    <col min="10507" max="10507" width="14" style="1" customWidth="1"/>
    <col min="10508" max="10509" width="4.140625" style="1" customWidth="1"/>
    <col min="10510" max="10758" width="9.140625" style="1"/>
    <col min="10759" max="10759" width="5.85546875" style="1" customWidth="1"/>
    <col min="10760" max="10760" width="47.28515625" style="1" customWidth="1"/>
    <col min="10761" max="10761" width="14" style="1" customWidth="1"/>
    <col min="10762" max="10762" width="47.28515625" style="1" customWidth="1"/>
    <col min="10763" max="10763" width="14" style="1" customWidth="1"/>
    <col min="10764" max="10765" width="4.140625" style="1" customWidth="1"/>
    <col min="10766" max="11014" width="9.140625" style="1"/>
    <col min="11015" max="11015" width="5.85546875" style="1" customWidth="1"/>
    <col min="11016" max="11016" width="47.28515625" style="1" customWidth="1"/>
    <col min="11017" max="11017" width="14" style="1" customWidth="1"/>
    <col min="11018" max="11018" width="47.28515625" style="1" customWidth="1"/>
    <col min="11019" max="11019" width="14" style="1" customWidth="1"/>
    <col min="11020" max="11021" width="4.140625" style="1" customWidth="1"/>
    <col min="11022" max="11270" width="9.140625" style="1"/>
    <col min="11271" max="11271" width="5.85546875" style="1" customWidth="1"/>
    <col min="11272" max="11272" width="47.28515625" style="1" customWidth="1"/>
    <col min="11273" max="11273" width="14" style="1" customWidth="1"/>
    <col min="11274" max="11274" width="47.28515625" style="1" customWidth="1"/>
    <col min="11275" max="11275" width="14" style="1" customWidth="1"/>
    <col min="11276" max="11277" width="4.140625" style="1" customWidth="1"/>
    <col min="11278" max="11526" width="9.140625" style="1"/>
    <col min="11527" max="11527" width="5.85546875" style="1" customWidth="1"/>
    <col min="11528" max="11528" width="47.28515625" style="1" customWidth="1"/>
    <col min="11529" max="11529" width="14" style="1" customWidth="1"/>
    <col min="11530" max="11530" width="47.28515625" style="1" customWidth="1"/>
    <col min="11531" max="11531" width="14" style="1" customWidth="1"/>
    <col min="11532" max="11533" width="4.140625" style="1" customWidth="1"/>
    <col min="11534" max="11782" width="9.140625" style="1"/>
    <col min="11783" max="11783" width="5.85546875" style="1" customWidth="1"/>
    <col min="11784" max="11784" width="47.28515625" style="1" customWidth="1"/>
    <col min="11785" max="11785" width="14" style="1" customWidth="1"/>
    <col min="11786" max="11786" width="47.28515625" style="1" customWidth="1"/>
    <col min="11787" max="11787" width="14" style="1" customWidth="1"/>
    <col min="11788" max="11789" width="4.140625" style="1" customWidth="1"/>
    <col min="11790" max="12038" width="9.140625" style="1"/>
    <col min="12039" max="12039" width="5.85546875" style="1" customWidth="1"/>
    <col min="12040" max="12040" width="47.28515625" style="1" customWidth="1"/>
    <col min="12041" max="12041" width="14" style="1" customWidth="1"/>
    <col min="12042" max="12042" width="47.28515625" style="1" customWidth="1"/>
    <col min="12043" max="12043" width="14" style="1" customWidth="1"/>
    <col min="12044" max="12045" width="4.140625" style="1" customWidth="1"/>
    <col min="12046" max="12294" width="9.140625" style="1"/>
    <col min="12295" max="12295" width="5.85546875" style="1" customWidth="1"/>
    <col min="12296" max="12296" width="47.28515625" style="1" customWidth="1"/>
    <col min="12297" max="12297" width="14" style="1" customWidth="1"/>
    <col min="12298" max="12298" width="47.28515625" style="1" customWidth="1"/>
    <col min="12299" max="12299" width="14" style="1" customWidth="1"/>
    <col min="12300" max="12301" width="4.140625" style="1" customWidth="1"/>
    <col min="12302" max="12550" width="9.140625" style="1"/>
    <col min="12551" max="12551" width="5.85546875" style="1" customWidth="1"/>
    <col min="12552" max="12552" width="47.28515625" style="1" customWidth="1"/>
    <col min="12553" max="12553" width="14" style="1" customWidth="1"/>
    <col min="12554" max="12554" width="47.28515625" style="1" customWidth="1"/>
    <col min="12555" max="12555" width="14" style="1" customWidth="1"/>
    <col min="12556" max="12557" width="4.140625" style="1" customWidth="1"/>
    <col min="12558" max="12806" width="9.140625" style="1"/>
    <col min="12807" max="12807" width="5.85546875" style="1" customWidth="1"/>
    <col min="12808" max="12808" width="47.28515625" style="1" customWidth="1"/>
    <col min="12809" max="12809" width="14" style="1" customWidth="1"/>
    <col min="12810" max="12810" width="47.28515625" style="1" customWidth="1"/>
    <col min="12811" max="12811" width="14" style="1" customWidth="1"/>
    <col min="12812" max="12813" width="4.140625" style="1" customWidth="1"/>
    <col min="12814" max="13062" width="9.140625" style="1"/>
    <col min="13063" max="13063" width="5.85546875" style="1" customWidth="1"/>
    <col min="13064" max="13064" width="47.28515625" style="1" customWidth="1"/>
    <col min="13065" max="13065" width="14" style="1" customWidth="1"/>
    <col min="13066" max="13066" width="47.28515625" style="1" customWidth="1"/>
    <col min="13067" max="13067" width="14" style="1" customWidth="1"/>
    <col min="13068" max="13069" width="4.140625" style="1" customWidth="1"/>
    <col min="13070" max="13318" width="9.140625" style="1"/>
    <col min="13319" max="13319" width="5.85546875" style="1" customWidth="1"/>
    <col min="13320" max="13320" width="47.28515625" style="1" customWidth="1"/>
    <col min="13321" max="13321" width="14" style="1" customWidth="1"/>
    <col min="13322" max="13322" width="47.28515625" style="1" customWidth="1"/>
    <col min="13323" max="13323" width="14" style="1" customWidth="1"/>
    <col min="13324" max="13325" width="4.140625" style="1" customWidth="1"/>
    <col min="13326" max="13574" width="9.140625" style="1"/>
    <col min="13575" max="13575" width="5.85546875" style="1" customWidth="1"/>
    <col min="13576" max="13576" width="47.28515625" style="1" customWidth="1"/>
    <col min="13577" max="13577" width="14" style="1" customWidth="1"/>
    <col min="13578" max="13578" width="47.28515625" style="1" customWidth="1"/>
    <col min="13579" max="13579" width="14" style="1" customWidth="1"/>
    <col min="13580" max="13581" width="4.140625" style="1" customWidth="1"/>
    <col min="13582" max="13830" width="9.140625" style="1"/>
    <col min="13831" max="13831" width="5.85546875" style="1" customWidth="1"/>
    <col min="13832" max="13832" width="47.28515625" style="1" customWidth="1"/>
    <col min="13833" max="13833" width="14" style="1" customWidth="1"/>
    <col min="13834" max="13834" width="47.28515625" style="1" customWidth="1"/>
    <col min="13835" max="13835" width="14" style="1" customWidth="1"/>
    <col min="13836" max="13837" width="4.140625" style="1" customWidth="1"/>
    <col min="13838" max="14086" width="9.140625" style="1"/>
    <col min="14087" max="14087" width="5.85546875" style="1" customWidth="1"/>
    <col min="14088" max="14088" width="47.28515625" style="1" customWidth="1"/>
    <col min="14089" max="14089" width="14" style="1" customWidth="1"/>
    <col min="14090" max="14090" width="47.28515625" style="1" customWidth="1"/>
    <col min="14091" max="14091" width="14" style="1" customWidth="1"/>
    <col min="14092" max="14093" width="4.140625" style="1" customWidth="1"/>
    <col min="14094" max="14342" width="9.140625" style="1"/>
    <col min="14343" max="14343" width="5.85546875" style="1" customWidth="1"/>
    <col min="14344" max="14344" width="47.28515625" style="1" customWidth="1"/>
    <col min="14345" max="14345" width="14" style="1" customWidth="1"/>
    <col min="14346" max="14346" width="47.28515625" style="1" customWidth="1"/>
    <col min="14347" max="14347" width="14" style="1" customWidth="1"/>
    <col min="14348" max="14349" width="4.140625" style="1" customWidth="1"/>
    <col min="14350" max="14598" width="9.140625" style="1"/>
    <col min="14599" max="14599" width="5.85546875" style="1" customWidth="1"/>
    <col min="14600" max="14600" width="47.28515625" style="1" customWidth="1"/>
    <col min="14601" max="14601" width="14" style="1" customWidth="1"/>
    <col min="14602" max="14602" width="47.28515625" style="1" customWidth="1"/>
    <col min="14603" max="14603" width="14" style="1" customWidth="1"/>
    <col min="14604" max="14605" width="4.140625" style="1" customWidth="1"/>
    <col min="14606" max="14854" width="9.140625" style="1"/>
    <col min="14855" max="14855" width="5.85546875" style="1" customWidth="1"/>
    <col min="14856" max="14856" width="47.28515625" style="1" customWidth="1"/>
    <col min="14857" max="14857" width="14" style="1" customWidth="1"/>
    <col min="14858" max="14858" width="47.28515625" style="1" customWidth="1"/>
    <col min="14859" max="14859" width="14" style="1" customWidth="1"/>
    <col min="14860" max="14861" width="4.140625" style="1" customWidth="1"/>
    <col min="14862" max="15110" width="9.140625" style="1"/>
    <col min="15111" max="15111" width="5.85546875" style="1" customWidth="1"/>
    <col min="15112" max="15112" width="47.28515625" style="1" customWidth="1"/>
    <col min="15113" max="15113" width="14" style="1" customWidth="1"/>
    <col min="15114" max="15114" width="47.28515625" style="1" customWidth="1"/>
    <col min="15115" max="15115" width="14" style="1" customWidth="1"/>
    <col min="15116" max="15117" width="4.140625" style="1" customWidth="1"/>
    <col min="15118" max="15366" width="9.140625" style="1"/>
    <col min="15367" max="15367" width="5.85546875" style="1" customWidth="1"/>
    <col min="15368" max="15368" width="47.28515625" style="1" customWidth="1"/>
    <col min="15369" max="15369" width="14" style="1" customWidth="1"/>
    <col min="15370" max="15370" width="47.28515625" style="1" customWidth="1"/>
    <col min="15371" max="15371" width="14" style="1" customWidth="1"/>
    <col min="15372" max="15373" width="4.140625" style="1" customWidth="1"/>
    <col min="15374" max="15622" width="9.140625" style="1"/>
    <col min="15623" max="15623" width="5.85546875" style="1" customWidth="1"/>
    <col min="15624" max="15624" width="47.28515625" style="1" customWidth="1"/>
    <col min="15625" max="15625" width="14" style="1" customWidth="1"/>
    <col min="15626" max="15626" width="47.28515625" style="1" customWidth="1"/>
    <col min="15627" max="15627" width="14" style="1" customWidth="1"/>
    <col min="15628" max="15629" width="4.140625" style="1" customWidth="1"/>
    <col min="15630" max="15878" width="9.140625" style="1"/>
    <col min="15879" max="15879" width="5.85546875" style="1" customWidth="1"/>
    <col min="15880" max="15880" width="47.28515625" style="1" customWidth="1"/>
    <col min="15881" max="15881" width="14" style="1" customWidth="1"/>
    <col min="15882" max="15882" width="47.28515625" style="1" customWidth="1"/>
    <col min="15883" max="15883" width="14" style="1" customWidth="1"/>
    <col min="15884" max="15885" width="4.140625" style="1" customWidth="1"/>
    <col min="15886" max="16134" width="9.140625" style="1"/>
    <col min="16135" max="16135" width="5.85546875" style="1" customWidth="1"/>
    <col min="16136" max="16136" width="47.28515625" style="1" customWidth="1"/>
    <col min="16137" max="16137" width="14" style="1" customWidth="1"/>
    <col min="16138" max="16138" width="47.28515625" style="1" customWidth="1"/>
    <col min="16139" max="16139" width="14" style="1" customWidth="1"/>
    <col min="16140" max="16141" width="4.140625" style="1" customWidth="1"/>
    <col min="16142" max="16384" width="9.140625" style="1"/>
  </cols>
  <sheetData>
    <row r="1" spans="1:17" x14ac:dyDescent="0.25">
      <c r="A1" s="9"/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277" t="s">
        <v>66</v>
      </c>
      <c r="N1" s="277"/>
      <c r="O1" s="277"/>
      <c r="P1" s="277"/>
      <c r="Q1" s="277"/>
    </row>
    <row r="2" spans="1:17" ht="48" customHeight="1" x14ac:dyDescent="0.25">
      <c r="A2" s="279" t="s">
        <v>344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7" s="5" customFormat="1" ht="24.75" customHeight="1" thickBot="1" x14ac:dyDescent="0.3">
      <c r="A3" s="102"/>
      <c r="B3" s="86" t="s">
        <v>0</v>
      </c>
      <c r="C3" s="102"/>
      <c r="D3" s="6"/>
      <c r="E3" s="102"/>
      <c r="F3" s="6"/>
      <c r="G3" s="85"/>
      <c r="H3" s="85"/>
      <c r="I3" s="85"/>
      <c r="J3" s="102"/>
      <c r="K3" s="102"/>
      <c r="L3" s="7"/>
      <c r="M3" s="102"/>
      <c r="N3" s="102"/>
      <c r="O3" s="278" t="s">
        <v>1</v>
      </c>
      <c r="P3" s="278"/>
      <c r="Q3" s="278"/>
    </row>
    <row r="4" spans="1:17" ht="19.5" thickBot="1" x14ac:dyDescent="0.3">
      <c r="A4" s="275" t="s">
        <v>2</v>
      </c>
      <c r="B4" s="106" t="s">
        <v>3</v>
      </c>
      <c r="C4" s="106"/>
      <c r="D4" s="106"/>
      <c r="E4" s="106"/>
      <c r="F4" s="106"/>
      <c r="G4" s="106"/>
      <c r="H4" s="106"/>
      <c r="I4" s="106"/>
      <c r="J4" s="106" t="s">
        <v>4</v>
      </c>
      <c r="K4" s="106"/>
      <c r="L4" s="107"/>
      <c r="M4" s="108"/>
      <c r="N4" s="103"/>
      <c r="O4" s="103"/>
      <c r="P4" s="245"/>
      <c r="Q4" s="245"/>
    </row>
    <row r="5" spans="1:17" s="2" customFormat="1" ht="61.5" customHeight="1" thickBot="1" x14ac:dyDescent="0.3">
      <c r="A5" s="276"/>
      <c r="B5" s="87" t="s">
        <v>5</v>
      </c>
      <c r="C5" s="87" t="s">
        <v>333</v>
      </c>
      <c r="D5" s="87" t="s">
        <v>335</v>
      </c>
      <c r="E5" s="87" t="s">
        <v>336</v>
      </c>
      <c r="F5" s="87" t="s">
        <v>339</v>
      </c>
      <c r="G5" s="87" t="s">
        <v>340</v>
      </c>
      <c r="H5" s="87" t="s">
        <v>346</v>
      </c>
      <c r="I5" s="87" t="s">
        <v>347</v>
      </c>
      <c r="J5" s="87" t="s">
        <v>5</v>
      </c>
      <c r="K5" s="87" t="s">
        <v>333</v>
      </c>
      <c r="L5" s="87" t="s">
        <v>335</v>
      </c>
      <c r="M5" s="87" t="s">
        <v>336</v>
      </c>
      <c r="N5" s="87" t="s">
        <v>339</v>
      </c>
      <c r="O5" s="87" t="s">
        <v>341</v>
      </c>
      <c r="P5" s="87" t="s">
        <v>346</v>
      </c>
      <c r="Q5" s="87" t="s">
        <v>347</v>
      </c>
    </row>
    <row r="6" spans="1:17" s="3" customFormat="1" ht="19.5" thickBot="1" x14ac:dyDescent="0.3">
      <c r="A6" s="87">
        <v>1</v>
      </c>
      <c r="B6" s="87">
        <v>2</v>
      </c>
      <c r="C6" s="87" t="s">
        <v>6</v>
      </c>
      <c r="D6" s="87" t="s">
        <v>7</v>
      </c>
      <c r="E6" s="87" t="s">
        <v>8</v>
      </c>
      <c r="F6" s="87" t="s">
        <v>21</v>
      </c>
      <c r="G6" s="87" t="s">
        <v>24</v>
      </c>
      <c r="H6" s="87" t="s">
        <v>26</v>
      </c>
      <c r="I6" s="87" t="s">
        <v>28</v>
      </c>
      <c r="J6" s="87" t="s">
        <v>31</v>
      </c>
      <c r="K6" s="87" t="s">
        <v>34</v>
      </c>
      <c r="L6" s="87" t="s">
        <v>37</v>
      </c>
      <c r="M6" s="87" t="s">
        <v>39</v>
      </c>
      <c r="N6" s="87" t="s">
        <v>42</v>
      </c>
      <c r="O6" s="87" t="s">
        <v>45</v>
      </c>
      <c r="P6" s="87" t="s">
        <v>48</v>
      </c>
      <c r="Q6" s="87" t="s">
        <v>51</v>
      </c>
    </row>
    <row r="7" spans="1:17" ht="19.5" thickBot="1" x14ac:dyDescent="0.3">
      <c r="A7" s="88" t="s">
        <v>9</v>
      </c>
      <c r="B7" s="109" t="s">
        <v>10</v>
      </c>
      <c r="C7" s="110">
        <v>98556869</v>
      </c>
      <c r="D7" s="111">
        <f>SUM(E7-C7)</f>
        <v>0</v>
      </c>
      <c r="E7" s="110">
        <v>98556869</v>
      </c>
      <c r="F7" s="110">
        <f>G7-E7</f>
        <v>6783751</v>
      </c>
      <c r="G7" s="110">
        <v>105340620</v>
      </c>
      <c r="H7" s="110">
        <f>I7-G7</f>
        <v>5315156</v>
      </c>
      <c r="I7" s="110">
        <v>110655776</v>
      </c>
      <c r="J7" s="109" t="s">
        <v>11</v>
      </c>
      <c r="K7" s="110">
        <v>9469330</v>
      </c>
      <c r="L7" s="112">
        <f t="shared" ref="L7:L27" si="0">SUM(M7-K7)</f>
        <v>4076500</v>
      </c>
      <c r="M7" s="112">
        <v>13545830</v>
      </c>
      <c r="N7" s="113">
        <f t="shared" ref="N7:N12" si="1">O7-M7</f>
        <v>452000</v>
      </c>
      <c r="O7" s="113">
        <v>13997830</v>
      </c>
      <c r="P7" s="252">
        <f>Q7-O7</f>
        <v>1344441</v>
      </c>
      <c r="Q7" s="252">
        <v>15342271</v>
      </c>
    </row>
    <row r="8" spans="1:17" ht="38.25" thickBot="1" x14ac:dyDescent="0.3">
      <c r="A8" s="89" t="s">
        <v>12</v>
      </c>
      <c r="B8" s="114" t="s">
        <v>13</v>
      </c>
      <c r="C8" s="111">
        <v>1603313</v>
      </c>
      <c r="D8" s="111">
        <f>SUM(E8-C8)</f>
        <v>3989874</v>
      </c>
      <c r="E8" s="111">
        <v>5593187</v>
      </c>
      <c r="F8" s="110">
        <f>G8-E8</f>
        <v>0</v>
      </c>
      <c r="G8" s="111">
        <v>5593187</v>
      </c>
      <c r="H8" s="110">
        <f t="shared" ref="H8:H14" si="2">I8-G8</f>
        <v>0</v>
      </c>
      <c r="I8" s="111">
        <v>5593187</v>
      </c>
      <c r="J8" s="114" t="s">
        <v>14</v>
      </c>
      <c r="K8" s="111">
        <v>1649303</v>
      </c>
      <c r="L8" s="111">
        <f t="shared" si="0"/>
        <v>356694</v>
      </c>
      <c r="M8" s="111">
        <v>2005997</v>
      </c>
      <c r="N8" s="115">
        <f t="shared" si="1"/>
        <v>62164</v>
      </c>
      <c r="O8" s="115">
        <v>2068161</v>
      </c>
      <c r="P8" s="252">
        <f t="shared" ref="P8:P12" si="3">Q8-O8</f>
        <v>158607</v>
      </c>
      <c r="Q8" s="147">
        <v>2226768</v>
      </c>
    </row>
    <row r="9" spans="1:17" ht="19.5" thickBot="1" x14ac:dyDescent="0.3">
      <c r="A9" s="89" t="s">
        <v>6</v>
      </c>
      <c r="B9" s="114" t="s">
        <v>15</v>
      </c>
      <c r="C9" s="111"/>
      <c r="D9" s="111">
        <f t="shared" ref="D9:D26" si="4">SUM(E9-C9)</f>
        <v>0</v>
      </c>
      <c r="E9" s="111"/>
      <c r="F9" s="111"/>
      <c r="G9" s="111"/>
      <c r="H9" s="110">
        <f t="shared" si="2"/>
        <v>0</v>
      </c>
      <c r="I9" s="111"/>
      <c r="J9" s="116" t="s">
        <v>16</v>
      </c>
      <c r="K9" s="111">
        <v>21519654</v>
      </c>
      <c r="L9" s="111">
        <f t="shared" si="0"/>
        <v>0</v>
      </c>
      <c r="M9" s="111">
        <v>21519654</v>
      </c>
      <c r="N9" s="115">
        <f t="shared" si="1"/>
        <v>3291080</v>
      </c>
      <c r="O9" s="115">
        <v>24810734</v>
      </c>
      <c r="P9" s="252">
        <f t="shared" si="3"/>
        <v>8073657</v>
      </c>
      <c r="Q9" s="147">
        <v>32884391</v>
      </c>
    </row>
    <row r="10" spans="1:17" ht="19.5" thickBot="1" x14ac:dyDescent="0.3">
      <c r="A10" s="89" t="s">
        <v>7</v>
      </c>
      <c r="B10" s="114" t="s">
        <v>17</v>
      </c>
      <c r="C10" s="111">
        <v>11292000</v>
      </c>
      <c r="D10" s="111">
        <f t="shared" si="4"/>
        <v>0</v>
      </c>
      <c r="E10" s="111">
        <v>11292000</v>
      </c>
      <c r="F10" s="110">
        <f t="shared" ref="F10:F14" si="5">G10-E10</f>
        <v>0</v>
      </c>
      <c r="G10" s="111">
        <v>11292000</v>
      </c>
      <c r="H10" s="110">
        <f t="shared" si="2"/>
        <v>164867</v>
      </c>
      <c r="I10" s="111">
        <v>11456867</v>
      </c>
      <c r="J10" s="114" t="s">
        <v>18</v>
      </c>
      <c r="K10" s="111">
        <v>3542000</v>
      </c>
      <c r="L10" s="111">
        <f t="shared" si="0"/>
        <v>0</v>
      </c>
      <c r="M10" s="111">
        <v>3542000</v>
      </c>
      <c r="N10" s="115">
        <f t="shared" si="1"/>
        <v>0</v>
      </c>
      <c r="O10" s="115">
        <v>3542000</v>
      </c>
      <c r="P10" s="252">
        <f t="shared" si="3"/>
        <v>-190</v>
      </c>
      <c r="Q10" s="147">
        <v>3541810</v>
      </c>
    </row>
    <row r="11" spans="1:17" ht="19.5" thickBot="1" x14ac:dyDescent="0.3">
      <c r="A11" s="89" t="s">
        <v>8</v>
      </c>
      <c r="B11" s="117" t="s">
        <v>19</v>
      </c>
      <c r="C11" s="111">
        <v>36000</v>
      </c>
      <c r="D11" s="111">
        <f t="shared" si="4"/>
        <v>0</v>
      </c>
      <c r="E11" s="111">
        <v>36000</v>
      </c>
      <c r="F11" s="110">
        <f t="shared" si="5"/>
        <v>0</v>
      </c>
      <c r="G11" s="111">
        <v>36000</v>
      </c>
      <c r="H11" s="110">
        <f t="shared" si="2"/>
        <v>0</v>
      </c>
      <c r="I11" s="111">
        <v>36000</v>
      </c>
      <c r="J11" s="114" t="s">
        <v>20</v>
      </c>
      <c r="K11" s="111">
        <v>81207794</v>
      </c>
      <c r="L11" s="111">
        <f t="shared" si="0"/>
        <v>0</v>
      </c>
      <c r="M11" s="111">
        <v>81207794</v>
      </c>
      <c r="N11" s="115">
        <f t="shared" si="1"/>
        <v>6284587</v>
      </c>
      <c r="O11" s="115">
        <v>87492381</v>
      </c>
      <c r="P11" s="252">
        <f t="shared" si="3"/>
        <v>2609448</v>
      </c>
      <c r="Q11" s="147">
        <v>90101829</v>
      </c>
    </row>
    <row r="12" spans="1:17" ht="18.75" x14ac:dyDescent="0.25">
      <c r="A12" s="89" t="s">
        <v>21</v>
      </c>
      <c r="B12" s="114" t="s">
        <v>22</v>
      </c>
      <c r="C12" s="111"/>
      <c r="D12" s="111">
        <f t="shared" si="4"/>
        <v>0</v>
      </c>
      <c r="E12" s="111"/>
      <c r="F12" s="110">
        <f t="shared" si="5"/>
        <v>0</v>
      </c>
      <c r="G12" s="111"/>
      <c r="H12" s="110">
        <f t="shared" si="2"/>
        <v>0</v>
      </c>
      <c r="I12" s="111"/>
      <c r="J12" s="114" t="s">
        <v>23</v>
      </c>
      <c r="K12" s="111">
        <v>8700000</v>
      </c>
      <c r="L12" s="111">
        <f t="shared" si="0"/>
        <v>-458145</v>
      </c>
      <c r="M12" s="111">
        <v>8241855</v>
      </c>
      <c r="N12" s="115">
        <f t="shared" si="1"/>
        <v>2329962</v>
      </c>
      <c r="O12" s="115">
        <v>10571817</v>
      </c>
      <c r="P12" s="252">
        <f t="shared" si="3"/>
        <v>1375278</v>
      </c>
      <c r="Q12" s="147">
        <v>11947095</v>
      </c>
    </row>
    <row r="13" spans="1:17" ht="18.75" x14ac:dyDescent="0.25">
      <c r="A13" s="89" t="s">
        <v>24</v>
      </c>
      <c r="B13" s="114" t="s">
        <v>25</v>
      </c>
      <c r="C13" s="111">
        <v>2075004</v>
      </c>
      <c r="D13" s="111">
        <f t="shared" si="4"/>
        <v>0</v>
      </c>
      <c r="E13" s="111">
        <v>2075004</v>
      </c>
      <c r="F13" s="110">
        <f t="shared" si="5"/>
        <v>0</v>
      </c>
      <c r="G13" s="111">
        <v>2075004</v>
      </c>
      <c r="H13" s="110">
        <f t="shared" si="2"/>
        <v>1242967</v>
      </c>
      <c r="I13" s="111">
        <v>3317971</v>
      </c>
      <c r="J13" s="118"/>
      <c r="K13" s="111"/>
      <c r="L13" s="111">
        <f t="shared" si="0"/>
        <v>0</v>
      </c>
      <c r="M13" s="111"/>
      <c r="N13" s="115"/>
      <c r="O13" s="115"/>
      <c r="P13" s="253"/>
      <c r="Q13" s="253"/>
    </row>
    <row r="14" spans="1:17" ht="19.5" thickBot="1" x14ac:dyDescent="0.3">
      <c r="A14" s="104" t="s">
        <v>26</v>
      </c>
      <c r="B14" s="119" t="s">
        <v>27</v>
      </c>
      <c r="C14" s="111">
        <v>313580</v>
      </c>
      <c r="D14" s="120">
        <f t="shared" si="4"/>
        <v>0</v>
      </c>
      <c r="E14" s="120">
        <v>313580</v>
      </c>
      <c r="F14" s="121">
        <f t="shared" si="5"/>
        <v>0</v>
      </c>
      <c r="G14" s="120">
        <v>313580</v>
      </c>
      <c r="H14" s="121">
        <f t="shared" si="2"/>
        <v>0</v>
      </c>
      <c r="I14" s="129">
        <v>313580</v>
      </c>
      <c r="J14" s="118"/>
      <c r="K14" s="111"/>
      <c r="L14" s="120">
        <f t="shared" si="0"/>
        <v>0</v>
      </c>
      <c r="M14" s="120"/>
      <c r="N14" s="122"/>
      <c r="O14" s="122"/>
      <c r="P14" s="254"/>
      <c r="Q14" s="254"/>
    </row>
    <row r="15" spans="1:17" ht="38.25" thickBot="1" x14ac:dyDescent="0.3">
      <c r="A15" s="87" t="s">
        <v>28</v>
      </c>
      <c r="B15" s="123" t="s">
        <v>29</v>
      </c>
      <c r="C15" s="91">
        <f>SUM(C7,C8,C10,C11,C13,C14)</f>
        <v>113876766</v>
      </c>
      <c r="D15" s="90">
        <f t="shared" si="4"/>
        <v>3989874</v>
      </c>
      <c r="E15" s="91">
        <f>SUM(E7,E8,E10,E11,E13,E14)</f>
        <v>117866640</v>
      </c>
      <c r="F15" s="90">
        <f>G15-E15</f>
        <v>6783751</v>
      </c>
      <c r="G15" s="91">
        <f>SUM(G7,G8,G10,G11,G13,G14)</f>
        <v>124650391</v>
      </c>
      <c r="H15" s="90">
        <f>I15-G15</f>
        <v>6722990</v>
      </c>
      <c r="I15" s="91">
        <f>SUM(I7,I8,I10,I11,I13,I14)</f>
        <v>131373381</v>
      </c>
      <c r="J15" s="123" t="s">
        <v>30</v>
      </c>
      <c r="K15" s="91">
        <f>SUM(K7:K14)</f>
        <v>126088081</v>
      </c>
      <c r="L15" s="90">
        <f t="shared" si="0"/>
        <v>3975049</v>
      </c>
      <c r="M15" s="91">
        <f t="shared" ref="M15:Q15" si="6">SUM(M7:M14)</f>
        <v>130063130</v>
      </c>
      <c r="N15" s="113">
        <f>O15-M15</f>
        <v>12419793</v>
      </c>
      <c r="O15" s="91">
        <f t="shared" si="6"/>
        <v>142482923</v>
      </c>
      <c r="P15" s="255">
        <f>Q15-O15</f>
        <v>13561241</v>
      </c>
      <c r="Q15" s="91">
        <f t="shared" si="6"/>
        <v>156044164</v>
      </c>
    </row>
    <row r="16" spans="1:17" ht="37.5" x14ac:dyDescent="0.25">
      <c r="A16" s="105" t="s">
        <v>31</v>
      </c>
      <c r="B16" s="124" t="s">
        <v>32</v>
      </c>
      <c r="C16" s="125">
        <f>SUM(C17:C20)</f>
        <v>16153590</v>
      </c>
      <c r="D16" s="110">
        <f t="shared" si="4"/>
        <v>683446</v>
      </c>
      <c r="E16" s="125">
        <f>SUM(E17:E20)</f>
        <v>16837036</v>
      </c>
      <c r="F16" s="110">
        <f t="shared" ref="F16:F18" si="7">G16-E16</f>
        <v>5636042</v>
      </c>
      <c r="G16" s="125">
        <f>SUM(G17:G20)</f>
        <v>22473078</v>
      </c>
      <c r="H16" s="110">
        <f>I16-G16</f>
        <v>11516171</v>
      </c>
      <c r="I16" s="125">
        <f>SUM(I17:I20)</f>
        <v>33989249</v>
      </c>
      <c r="J16" s="114" t="s">
        <v>33</v>
      </c>
      <c r="K16" s="121"/>
      <c r="L16" s="110">
        <f t="shared" si="0"/>
        <v>0</v>
      </c>
      <c r="M16" s="121"/>
      <c r="N16" s="113"/>
      <c r="O16" s="113"/>
      <c r="P16" s="246"/>
      <c r="Q16" s="246"/>
    </row>
    <row r="17" spans="1:17" ht="18.75" x14ac:dyDescent="0.25">
      <c r="A17" s="104" t="s">
        <v>34</v>
      </c>
      <c r="B17" s="114" t="s">
        <v>35</v>
      </c>
      <c r="C17" s="111">
        <v>16153590</v>
      </c>
      <c r="D17" s="111">
        <f t="shared" si="4"/>
        <v>0</v>
      </c>
      <c r="E17" s="111">
        <v>16153590</v>
      </c>
      <c r="F17" s="110">
        <f t="shared" si="7"/>
        <v>5636042</v>
      </c>
      <c r="G17" s="111">
        <v>21789632</v>
      </c>
      <c r="H17" s="110">
        <f>I17-G17</f>
        <v>6838251</v>
      </c>
      <c r="I17" s="111">
        <v>28627883</v>
      </c>
      <c r="J17" s="114" t="s">
        <v>36</v>
      </c>
      <c r="K17" s="111"/>
      <c r="L17" s="111">
        <f t="shared" si="0"/>
        <v>0</v>
      </c>
      <c r="M17" s="111"/>
      <c r="N17" s="115"/>
      <c r="O17" s="115"/>
      <c r="P17" s="247"/>
      <c r="Q17" s="247"/>
    </row>
    <row r="18" spans="1:17" ht="18.75" x14ac:dyDescent="0.25">
      <c r="A18" s="104" t="s">
        <v>37</v>
      </c>
      <c r="B18" s="114" t="s">
        <v>230</v>
      </c>
      <c r="C18" s="111"/>
      <c r="D18" s="111">
        <f t="shared" si="4"/>
        <v>683446</v>
      </c>
      <c r="E18" s="111">
        <v>683446</v>
      </c>
      <c r="F18" s="110">
        <f t="shared" si="7"/>
        <v>0</v>
      </c>
      <c r="G18" s="111">
        <v>683446</v>
      </c>
      <c r="H18" s="110">
        <f>I18-G18</f>
        <v>4677920</v>
      </c>
      <c r="I18" s="111">
        <v>5361366</v>
      </c>
      <c r="J18" s="114" t="s">
        <v>38</v>
      </c>
      <c r="K18" s="111"/>
      <c r="L18" s="111">
        <f t="shared" si="0"/>
        <v>0</v>
      </c>
      <c r="M18" s="111"/>
      <c r="N18" s="115"/>
      <c r="O18" s="115"/>
      <c r="P18" s="247"/>
      <c r="Q18" s="247"/>
    </row>
    <row r="19" spans="1:17" ht="18.75" x14ac:dyDescent="0.25">
      <c r="A19" s="104" t="s">
        <v>39</v>
      </c>
      <c r="B19" s="114" t="s">
        <v>40</v>
      </c>
      <c r="C19" s="111"/>
      <c r="D19" s="111">
        <f t="shared" si="4"/>
        <v>0</v>
      </c>
      <c r="E19" s="111"/>
      <c r="F19" s="111"/>
      <c r="G19" s="111"/>
      <c r="H19" s="111"/>
      <c r="I19" s="111"/>
      <c r="J19" s="114" t="s">
        <v>41</v>
      </c>
      <c r="K19" s="111"/>
      <c r="L19" s="111">
        <f t="shared" si="0"/>
        <v>0</v>
      </c>
      <c r="M19" s="111"/>
      <c r="N19" s="115"/>
      <c r="O19" s="115"/>
      <c r="P19" s="247"/>
      <c r="Q19" s="247"/>
    </row>
    <row r="20" spans="1:17" ht="18.75" x14ac:dyDescent="0.25">
      <c r="A20" s="104" t="s">
        <v>42</v>
      </c>
      <c r="B20" s="114" t="s">
        <v>43</v>
      </c>
      <c r="C20" s="111"/>
      <c r="D20" s="111">
        <f t="shared" si="4"/>
        <v>0</v>
      </c>
      <c r="E20" s="111"/>
      <c r="F20" s="121"/>
      <c r="G20" s="121"/>
      <c r="H20" s="121"/>
      <c r="I20" s="121"/>
      <c r="J20" s="117" t="s">
        <v>44</v>
      </c>
      <c r="K20" s="111"/>
      <c r="L20" s="111">
        <f t="shared" si="0"/>
        <v>0</v>
      </c>
      <c r="M20" s="111"/>
      <c r="N20" s="115"/>
      <c r="O20" s="115"/>
      <c r="P20" s="247"/>
      <c r="Q20" s="247"/>
    </row>
    <row r="21" spans="1:17" ht="38.25" thickBot="1" x14ac:dyDescent="0.3">
      <c r="A21" s="104" t="s">
        <v>45</v>
      </c>
      <c r="B21" s="126" t="s">
        <v>46</v>
      </c>
      <c r="C21" s="127">
        <f>SUM(C22:C23)</f>
        <v>0</v>
      </c>
      <c r="D21" s="111">
        <f t="shared" si="4"/>
        <v>0</v>
      </c>
      <c r="E21" s="127">
        <f>SUM(E22:E23)</f>
        <v>0</v>
      </c>
      <c r="F21" s="127"/>
      <c r="G21" s="127"/>
      <c r="H21" s="127"/>
      <c r="I21" s="127"/>
      <c r="J21" s="114" t="s">
        <v>47</v>
      </c>
      <c r="K21" s="111"/>
      <c r="L21" s="111">
        <f t="shared" si="0"/>
        <v>0</v>
      </c>
      <c r="M21" s="111"/>
      <c r="N21" s="115"/>
      <c r="O21" s="115"/>
      <c r="P21" s="247"/>
      <c r="Q21" s="247"/>
    </row>
    <row r="22" spans="1:17" ht="18.75" x14ac:dyDescent="0.25">
      <c r="A22" s="104" t="s">
        <v>48</v>
      </c>
      <c r="B22" s="117" t="s">
        <v>49</v>
      </c>
      <c r="C22" s="121"/>
      <c r="D22" s="111">
        <f t="shared" si="4"/>
        <v>0</v>
      </c>
      <c r="E22" s="121"/>
      <c r="F22" s="121"/>
      <c r="G22" s="121"/>
      <c r="H22" s="121"/>
      <c r="I22" s="121"/>
      <c r="J22" s="128" t="s">
        <v>50</v>
      </c>
      <c r="K22" s="121">
        <v>3942275</v>
      </c>
      <c r="L22" s="111">
        <f t="shared" si="0"/>
        <v>698271</v>
      </c>
      <c r="M22" s="121">
        <v>4640546</v>
      </c>
      <c r="N22" s="115"/>
      <c r="O22" s="121">
        <v>4640546</v>
      </c>
      <c r="P22" s="249">
        <f>Q22-O22</f>
        <v>4677920</v>
      </c>
      <c r="Q22" s="250">
        <v>9318466</v>
      </c>
    </row>
    <row r="23" spans="1:17" ht="38.25" thickBot="1" x14ac:dyDescent="0.3">
      <c r="A23" s="104" t="s">
        <v>51</v>
      </c>
      <c r="B23" s="114" t="s">
        <v>52</v>
      </c>
      <c r="C23" s="111"/>
      <c r="D23" s="129">
        <f t="shared" si="4"/>
        <v>0</v>
      </c>
      <c r="E23" s="111"/>
      <c r="F23" s="129"/>
      <c r="G23" s="111"/>
      <c r="H23" s="129"/>
      <c r="I23" s="111"/>
      <c r="J23" s="119" t="s">
        <v>53</v>
      </c>
      <c r="K23" s="111"/>
      <c r="L23" s="129">
        <f t="shared" si="0"/>
        <v>0</v>
      </c>
      <c r="M23" s="111"/>
      <c r="N23" s="122"/>
      <c r="O23" s="122"/>
      <c r="P23" s="248"/>
      <c r="Q23" s="248"/>
    </row>
    <row r="24" spans="1:17" ht="38.25" thickBot="1" x14ac:dyDescent="0.3">
      <c r="A24" s="87" t="s">
        <v>54</v>
      </c>
      <c r="B24" s="123" t="s">
        <v>55</v>
      </c>
      <c r="C24" s="91">
        <f>SUM(C16,C21)</f>
        <v>16153590</v>
      </c>
      <c r="D24" s="90">
        <f t="shared" si="4"/>
        <v>683446</v>
      </c>
      <c r="E24" s="91">
        <f>SUM(E16,E21)</f>
        <v>16837036</v>
      </c>
      <c r="F24" s="90">
        <f>G24-E24</f>
        <v>5636042</v>
      </c>
      <c r="G24" s="91">
        <f>SUM(G16,G21)</f>
        <v>22473078</v>
      </c>
      <c r="H24" s="90">
        <f>I24-G24</f>
        <v>11516171</v>
      </c>
      <c r="I24" s="91">
        <f>SUM(I16,I21)</f>
        <v>33989249</v>
      </c>
      <c r="J24" s="123" t="s">
        <v>56</v>
      </c>
      <c r="K24" s="91">
        <f>SUM(K16:K23)</f>
        <v>3942275</v>
      </c>
      <c r="L24" s="90">
        <f t="shared" si="0"/>
        <v>698271</v>
      </c>
      <c r="M24" s="91">
        <f t="shared" ref="M24:Q24" si="8">SUM(M16:M23)</f>
        <v>4640546</v>
      </c>
      <c r="N24" s="113">
        <f>O24-M24</f>
        <v>0</v>
      </c>
      <c r="O24" s="91">
        <f t="shared" si="8"/>
        <v>4640546</v>
      </c>
      <c r="P24" s="255">
        <f>Q24-O24</f>
        <v>4677920</v>
      </c>
      <c r="Q24" s="91">
        <f t="shared" si="8"/>
        <v>9318466</v>
      </c>
    </row>
    <row r="25" spans="1:17" ht="19.5" thickBot="1" x14ac:dyDescent="0.3">
      <c r="A25" s="87" t="s">
        <v>57</v>
      </c>
      <c r="B25" s="123" t="s">
        <v>58</v>
      </c>
      <c r="C25" s="91">
        <f>SUM(C15,C24)</f>
        <v>130030356</v>
      </c>
      <c r="D25" s="90">
        <f t="shared" si="4"/>
        <v>4673320</v>
      </c>
      <c r="E25" s="91">
        <f>SUM(E15,E24)</f>
        <v>134703676</v>
      </c>
      <c r="F25" s="90">
        <f>G25-E25</f>
        <v>12419793</v>
      </c>
      <c r="G25" s="91">
        <f>SUM(G15,G24)</f>
        <v>147123469</v>
      </c>
      <c r="H25" s="90">
        <f>I25-G25</f>
        <v>18239161</v>
      </c>
      <c r="I25" s="91">
        <f>SUM(I15,I24)</f>
        <v>165362630</v>
      </c>
      <c r="J25" s="123" t="s">
        <v>59</v>
      </c>
      <c r="K25" s="91">
        <f>SUM(K15,K24)</f>
        <v>130030356</v>
      </c>
      <c r="L25" s="90">
        <f t="shared" si="0"/>
        <v>4673320</v>
      </c>
      <c r="M25" s="91">
        <f t="shared" ref="M25:Q25" si="9">SUM(M15,M24)</f>
        <v>134703676</v>
      </c>
      <c r="N25" s="130">
        <f>O25-M25</f>
        <v>12419793</v>
      </c>
      <c r="O25" s="91">
        <f t="shared" si="9"/>
        <v>147123469</v>
      </c>
      <c r="P25" s="251">
        <f>Q25-O25</f>
        <v>18239161</v>
      </c>
      <c r="Q25" s="91">
        <f t="shared" si="9"/>
        <v>165362630</v>
      </c>
    </row>
    <row r="26" spans="1:17" ht="19.5" thickBot="1" x14ac:dyDescent="0.3">
      <c r="A26" s="87" t="s">
        <v>60</v>
      </c>
      <c r="B26" s="123" t="s">
        <v>61</v>
      </c>
      <c r="C26" s="91"/>
      <c r="D26" s="92">
        <f t="shared" si="4"/>
        <v>0</v>
      </c>
      <c r="E26" s="91"/>
      <c r="F26" s="91"/>
      <c r="G26" s="91"/>
      <c r="H26" s="91"/>
      <c r="I26" s="91"/>
      <c r="J26" s="123" t="s">
        <v>62</v>
      </c>
      <c r="K26" s="91"/>
      <c r="L26" s="92">
        <f t="shared" si="0"/>
        <v>0</v>
      </c>
      <c r="M26" s="91"/>
      <c r="N26" s="103"/>
      <c r="O26" s="103"/>
      <c r="P26" s="245"/>
      <c r="Q26" s="245"/>
    </row>
    <row r="27" spans="1:17" ht="19.5" thickBot="1" x14ac:dyDescent="0.3">
      <c r="A27" s="87" t="s">
        <v>63</v>
      </c>
      <c r="B27" s="123" t="s">
        <v>64</v>
      </c>
      <c r="C27" s="91" t="str">
        <f>IF(C15+C16-K25&lt;0,K25-(C15+C16),"-")</f>
        <v>-</v>
      </c>
      <c r="D27" s="92"/>
      <c r="E27" s="91" t="str">
        <f>IF(E15+E16-M25&lt;0,M25-(E15+E16),"-")</f>
        <v>-</v>
      </c>
      <c r="F27" s="91"/>
      <c r="G27" s="91"/>
      <c r="H27" s="91"/>
      <c r="I27" s="91"/>
      <c r="J27" s="123" t="s">
        <v>65</v>
      </c>
      <c r="K27" s="91"/>
      <c r="L27" s="92">
        <f t="shared" si="0"/>
        <v>0</v>
      </c>
      <c r="M27" s="91"/>
      <c r="N27" s="103"/>
      <c r="O27" s="103"/>
      <c r="P27" s="245"/>
      <c r="Q27" s="245"/>
    </row>
    <row r="28" spans="1:17" ht="18.75" x14ac:dyDescent="0.25">
      <c r="B28" s="8"/>
      <c r="C28" s="8"/>
      <c r="D28" s="8"/>
      <c r="E28" s="8"/>
      <c r="F28" s="8"/>
      <c r="G28" s="8"/>
      <c r="H28" s="8"/>
      <c r="I28" s="8"/>
      <c r="J28" s="8"/>
    </row>
  </sheetData>
  <mergeCells count="4">
    <mergeCell ref="A4:A5"/>
    <mergeCell ref="M1:Q1"/>
    <mergeCell ref="O3:Q3"/>
    <mergeCell ref="A2:Q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Q29"/>
  <sheetViews>
    <sheetView zoomScale="70" zoomScaleNormal="70" workbookViewId="0">
      <selection activeCell="E8" sqref="E8"/>
    </sheetView>
  </sheetViews>
  <sheetFormatPr defaultRowHeight="15" x14ac:dyDescent="0.25"/>
  <cols>
    <col min="1" max="1" width="8" style="131" customWidth="1"/>
    <col min="2" max="2" width="54.5703125" style="132" customWidth="1"/>
    <col min="3" max="3" width="17.42578125" style="131" customWidth="1"/>
    <col min="4" max="4" width="16.140625" style="131" customWidth="1"/>
    <col min="5" max="5" width="16.7109375" style="131" customWidth="1"/>
    <col min="6" max="6" width="16.42578125" style="131" customWidth="1"/>
    <col min="7" max="9" width="18.140625" style="131" customWidth="1"/>
    <col min="10" max="10" width="51.85546875" style="131" customWidth="1"/>
    <col min="11" max="11" width="17.42578125" style="131" customWidth="1"/>
    <col min="12" max="12" width="17" style="131" customWidth="1"/>
    <col min="13" max="13" width="18" style="131" customWidth="1"/>
    <col min="14" max="14" width="15" style="131" customWidth="1"/>
    <col min="15" max="15" width="16" style="131" customWidth="1"/>
    <col min="16" max="16" width="15.7109375" style="131" customWidth="1"/>
    <col min="17" max="17" width="17.140625" style="131" customWidth="1"/>
    <col min="18" max="260" width="9.140625" style="131"/>
    <col min="261" max="261" width="5.85546875" style="131" customWidth="1"/>
    <col min="262" max="262" width="50.42578125" style="131" customWidth="1"/>
    <col min="263" max="263" width="12.7109375" style="131" customWidth="1"/>
    <col min="264" max="264" width="51.85546875" style="131" customWidth="1"/>
    <col min="265" max="265" width="14" style="131" customWidth="1"/>
    <col min="266" max="266" width="4.140625" style="131" customWidth="1"/>
    <col min="267" max="516" width="9.140625" style="131"/>
    <col min="517" max="517" width="5.85546875" style="131" customWidth="1"/>
    <col min="518" max="518" width="50.42578125" style="131" customWidth="1"/>
    <col min="519" max="519" width="12.7109375" style="131" customWidth="1"/>
    <col min="520" max="520" width="51.85546875" style="131" customWidth="1"/>
    <col min="521" max="521" width="14" style="131" customWidth="1"/>
    <col min="522" max="522" width="4.140625" style="131" customWidth="1"/>
    <col min="523" max="772" width="9.140625" style="131"/>
    <col min="773" max="773" width="5.85546875" style="131" customWidth="1"/>
    <col min="774" max="774" width="50.42578125" style="131" customWidth="1"/>
    <col min="775" max="775" width="12.7109375" style="131" customWidth="1"/>
    <col min="776" max="776" width="51.85546875" style="131" customWidth="1"/>
    <col min="777" max="777" width="14" style="131" customWidth="1"/>
    <col min="778" max="778" width="4.140625" style="131" customWidth="1"/>
    <col min="779" max="1028" width="9.140625" style="131"/>
    <col min="1029" max="1029" width="5.85546875" style="131" customWidth="1"/>
    <col min="1030" max="1030" width="50.42578125" style="131" customWidth="1"/>
    <col min="1031" max="1031" width="12.7109375" style="131" customWidth="1"/>
    <col min="1032" max="1032" width="51.85546875" style="131" customWidth="1"/>
    <col min="1033" max="1033" width="14" style="131" customWidth="1"/>
    <col min="1034" max="1034" width="4.140625" style="131" customWidth="1"/>
    <col min="1035" max="1284" width="9.140625" style="131"/>
    <col min="1285" max="1285" width="5.85546875" style="131" customWidth="1"/>
    <col min="1286" max="1286" width="50.42578125" style="131" customWidth="1"/>
    <col min="1287" max="1287" width="12.7109375" style="131" customWidth="1"/>
    <col min="1288" max="1288" width="51.85546875" style="131" customWidth="1"/>
    <col min="1289" max="1289" width="14" style="131" customWidth="1"/>
    <col min="1290" max="1290" width="4.140625" style="131" customWidth="1"/>
    <col min="1291" max="1540" width="9.140625" style="131"/>
    <col min="1541" max="1541" width="5.85546875" style="131" customWidth="1"/>
    <col min="1542" max="1542" width="50.42578125" style="131" customWidth="1"/>
    <col min="1543" max="1543" width="12.7109375" style="131" customWidth="1"/>
    <col min="1544" max="1544" width="51.85546875" style="131" customWidth="1"/>
    <col min="1545" max="1545" width="14" style="131" customWidth="1"/>
    <col min="1546" max="1546" width="4.140625" style="131" customWidth="1"/>
    <col min="1547" max="1796" width="9.140625" style="131"/>
    <col min="1797" max="1797" width="5.85546875" style="131" customWidth="1"/>
    <col min="1798" max="1798" width="50.42578125" style="131" customWidth="1"/>
    <col min="1799" max="1799" width="12.7109375" style="131" customWidth="1"/>
    <col min="1800" max="1800" width="51.85546875" style="131" customWidth="1"/>
    <col min="1801" max="1801" width="14" style="131" customWidth="1"/>
    <col min="1802" max="1802" width="4.140625" style="131" customWidth="1"/>
    <col min="1803" max="2052" width="9.140625" style="131"/>
    <col min="2053" max="2053" width="5.85546875" style="131" customWidth="1"/>
    <col min="2054" max="2054" width="50.42578125" style="131" customWidth="1"/>
    <col min="2055" max="2055" width="12.7109375" style="131" customWidth="1"/>
    <col min="2056" max="2056" width="51.85546875" style="131" customWidth="1"/>
    <col min="2057" max="2057" width="14" style="131" customWidth="1"/>
    <col min="2058" max="2058" width="4.140625" style="131" customWidth="1"/>
    <col min="2059" max="2308" width="9.140625" style="131"/>
    <col min="2309" max="2309" width="5.85546875" style="131" customWidth="1"/>
    <col min="2310" max="2310" width="50.42578125" style="131" customWidth="1"/>
    <col min="2311" max="2311" width="12.7109375" style="131" customWidth="1"/>
    <col min="2312" max="2312" width="51.85546875" style="131" customWidth="1"/>
    <col min="2313" max="2313" width="14" style="131" customWidth="1"/>
    <col min="2314" max="2314" width="4.140625" style="131" customWidth="1"/>
    <col min="2315" max="2564" width="9.140625" style="131"/>
    <col min="2565" max="2565" width="5.85546875" style="131" customWidth="1"/>
    <col min="2566" max="2566" width="50.42578125" style="131" customWidth="1"/>
    <col min="2567" max="2567" width="12.7109375" style="131" customWidth="1"/>
    <col min="2568" max="2568" width="51.85546875" style="131" customWidth="1"/>
    <col min="2569" max="2569" width="14" style="131" customWidth="1"/>
    <col min="2570" max="2570" width="4.140625" style="131" customWidth="1"/>
    <col min="2571" max="2820" width="9.140625" style="131"/>
    <col min="2821" max="2821" width="5.85546875" style="131" customWidth="1"/>
    <col min="2822" max="2822" width="50.42578125" style="131" customWidth="1"/>
    <col min="2823" max="2823" width="12.7109375" style="131" customWidth="1"/>
    <col min="2824" max="2824" width="51.85546875" style="131" customWidth="1"/>
    <col min="2825" max="2825" width="14" style="131" customWidth="1"/>
    <col min="2826" max="2826" width="4.140625" style="131" customWidth="1"/>
    <col min="2827" max="3076" width="9.140625" style="131"/>
    <col min="3077" max="3077" width="5.85546875" style="131" customWidth="1"/>
    <col min="3078" max="3078" width="50.42578125" style="131" customWidth="1"/>
    <col min="3079" max="3079" width="12.7109375" style="131" customWidth="1"/>
    <col min="3080" max="3080" width="51.85546875" style="131" customWidth="1"/>
    <col min="3081" max="3081" width="14" style="131" customWidth="1"/>
    <col min="3082" max="3082" width="4.140625" style="131" customWidth="1"/>
    <col min="3083" max="3332" width="9.140625" style="131"/>
    <col min="3333" max="3333" width="5.85546875" style="131" customWidth="1"/>
    <col min="3334" max="3334" width="50.42578125" style="131" customWidth="1"/>
    <col min="3335" max="3335" width="12.7109375" style="131" customWidth="1"/>
    <col min="3336" max="3336" width="51.85546875" style="131" customWidth="1"/>
    <col min="3337" max="3337" width="14" style="131" customWidth="1"/>
    <col min="3338" max="3338" width="4.140625" style="131" customWidth="1"/>
    <col min="3339" max="3588" width="9.140625" style="131"/>
    <col min="3589" max="3589" width="5.85546875" style="131" customWidth="1"/>
    <col min="3590" max="3590" width="50.42578125" style="131" customWidth="1"/>
    <col min="3591" max="3591" width="12.7109375" style="131" customWidth="1"/>
    <col min="3592" max="3592" width="51.85546875" style="131" customWidth="1"/>
    <col min="3593" max="3593" width="14" style="131" customWidth="1"/>
    <col min="3594" max="3594" width="4.140625" style="131" customWidth="1"/>
    <col min="3595" max="3844" width="9.140625" style="131"/>
    <col min="3845" max="3845" width="5.85546875" style="131" customWidth="1"/>
    <col min="3846" max="3846" width="50.42578125" style="131" customWidth="1"/>
    <col min="3847" max="3847" width="12.7109375" style="131" customWidth="1"/>
    <col min="3848" max="3848" width="51.85546875" style="131" customWidth="1"/>
    <col min="3849" max="3849" width="14" style="131" customWidth="1"/>
    <col min="3850" max="3850" width="4.140625" style="131" customWidth="1"/>
    <col min="3851" max="4100" width="9.140625" style="131"/>
    <col min="4101" max="4101" width="5.85546875" style="131" customWidth="1"/>
    <col min="4102" max="4102" width="50.42578125" style="131" customWidth="1"/>
    <col min="4103" max="4103" width="12.7109375" style="131" customWidth="1"/>
    <col min="4104" max="4104" width="51.85546875" style="131" customWidth="1"/>
    <col min="4105" max="4105" width="14" style="131" customWidth="1"/>
    <col min="4106" max="4106" width="4.140625" style="131" customWidth="1"/>
    <col min="4107" max="4356" width="9.140625" style="131"/>
    <col min="4357" max="4357" width="5.85546875" style="131" customWidth="1"/>
    <col min="4358" max="4358" width="50.42578125" style="131" customWidth="1"/>
    <col min="4359" max="4359" width="12.7109375" style="131" customWidth="1"/>
    <col min="4360" max="4360" width="51.85546875" style="131" customWidth="1"/>
    <col min="4361" max="4361" width="14" style="131" customWidth="1"/>
    <col min="4362" max="4362" width="4.140625" style="131" customWidth="1"/>
    <col min="4363" max="4612" width="9.140625" style="131"/>
    <col min="4613" max="4613" width="5.85546875" style="131" customWidth="1"/>
    <col min="4614" max="4614" width="50.42578125" style="131" customWidth="1"/>
    <col min="4615" max="4615" width="12.7109375" style="131" customWidth="1"/>
    <col min="4616" max="4616" width="51.85546875" style="131" customWidth="1"/>
    <col min="4617" max="4617" width="14" style="131" customWidth="1"/>
    <col min="4618" max="4618" width="4.140625" style="131" customWidth="1"/>
    <col min="4619" max="4868" width="9.140625" style="131"/>
    <col min="4869" max="4869" width="5.85546875" style="131" customWidth="1"/>
    <col min="4870" max="4870" width="50.42578125" style="131" customWidth="1"/>
    <col min="4871" max="4871" width="12.7109375" style="131" customWidth="1"/>
    <col min="4872" max="4872" width="51.85546875" style="131" customWidth="1"/>
    <col min="4873" max="4873" width="14" style="131" customWidth="1"/>
    <col min="4874" max="4874" width="4.140625" style="131" customWidth="1"/>
    <col min="4875" max="5124" width="9.140625" style="131"/>
    <col min="5125" max="5125" width="5.85546875" style="131" customWidth="1"/>
    <col min="5126" max="5126" width="50.42578125" style="131" customWidth="1"/>
    <col min="5127" max="5127" width="12.7109375" style="131" customWidth="1"/>
    <col min="5128" max="5128" width="51.85546875" style="131" customWidth="1"/>
    <col min="5129" max="5129" width="14" style="131" customWidth="1"/>
    <col min="5130" max="5130" width="4.140625" style="131" customWidth="1"/>
    <col min="5131" max="5380" width="9.140625" style="131"/>
    <col min="5381" max="5381" width="5.85546875" style="131" customWidth="1"/>
    <col min="5382" max="5382" width="50.42578125" style="131" customWidth="1"/>
    <col min="5383" max="5383" width="12.7109375" style="131" customWidth="1"/>
    <col min="5384" max="5384" width="51.85546875" style="131" customWidth="1"/>
    <col min="5385" max="5385" width="14" style="131" customWidth="1"/>
    <col min="5386" max="5386" width="4.140625" style="131" customWidth="1"/>
    <col min="5387" max="5636" width="9.140625" style="131"/>
    <col min="5637" max="5637" width="5.85546875" style="131" customWidth="1"/>
    <col min="5638" max="5638" width="50.42578125" style="131" customWidth="1"/>
    <col min="5639" max="5639" width="12.7109375" style="131" customWidth="1"/>
    <col min="5640" max="5640" width="51.85546875" style="131" customWidth="1"/>
    <col min="5641" max="5641" width="14" style="131" customWidth="1"/>
    <col min="5642" max="5642" width="4.140625" style="131" customWidth="1"/>
    <col min="5643" max="5892" width="9.140625" style="131"/>
    <col min="5893" max="5893" width="5.85546875" style="131" customWidth="1"/>
    <col min="5894" max="5894" width="50.42578125" style="131" customWidth="1"/>
    <col min="5895" max="5895" width="12.7109375" style="131" customWidth="1"/>
    <col min="5896" max="5896" width="51.85546875" style="131" customWidth="1"/>
    <col min="5897" max="5897" width="14" style="131" customWidth="1"/>
    <col min="5898" max="5898" width="4.140625" style="131" customWidth="1"/>
    <col min="5899" max="6148" width="9.140625" style="131"/>
    <col min="6149" max="6149" width="5.85546875" style="131" customWidth="1"/>
    <col min="6150" max="6150" width="50.42578125" style="131" customWidth="1"/>
    <col min="6151" max="6151" width="12.7109375" style="131" customWidth="1"/>
    <col min="6152" max="6152" width="51.85546875" style="131" customWidth="1"/>
    <col min="6153" max="6153" width="14" style="131" customWidth="1"/>
    <col min="6154" max="6154" width="4.140625" style="131" customWidth="1"/>
    <col min="6155" max="6404" width="9.140625" style="131"/>
    <col min="6405" max="6405" width="5.85546875" style="131" customWidth="1"/>
    <col min="6406" max="6406" width="50.42578125" style="131" customWidth="1"/>
    <col min="6407" max="6407" width="12.7109375" style="131" customWidth="1"/>
    <col min="6408" max="6408" width="51.85546875" style="131" customWidth="1"/>
    <col min="6409" max="6409" width="14" style="131" customWidth="1"/>
    <col min="6410" max="6410" width="4.140625" style="131" customWidth="1"/>
    <col min="6411" max="6660" width="9.140625" style="131"/>
    <col min="6661" max="6661" width="5.85546875" style="131" customWidth="1"/>
    <col min="6662" max="6662" width="50.42578125" style="131" customWidth="1"/>
    <col min="6663" max="6663" width="12.7109375" style="131" customWidth="1"/>
    <col min="6664" max="6664" width="51.85546875" style="131" customWidth="1"/>
    <col min="6665" max="6665" width="14" style="131" customWidth="1"/>
    <col min="6666" max="6666" width="4.140625" style="131" customWidth="1"/>
    <col min="6667" max="6916" width="9.140625" style="131"/>
    <col min="6917" max="6917" width="5.85546875" style="131" customWidth="1"/>
    <col min="6918" max="6918" width="50.42578125" style="131" customWidth="1"/>
    <col min="6919" max="6919" width="12.7109375" style="131" customWidth="1"/>
    <col min="6920" max="6920" width="51.85546875" style="131" customWidth="1"/>
    <col min="6921" max="6921" width="14" style="131" customWidth="1"/>
    <col min="6922" max="6922" width="4.140625" style="131" customWidth="1"/>
    <col min="6923" max="7172" width="9.140625" style="131"/>
    <col min="7173" max="7173" width="5.85546875" style="131" customWidth="1"/>
    <col min="7174" max="7174" width="50.42578125" style="131" customWidth="1"/>
    <col min="7175" max="7175" width="12.7109375" style="131" customWidth="1"/>
    <col min="7176" max="7176" width="51.85546875" style="131" customWidth="1"/>
    <col min="7177" max="7177" width="14" style="131" customWidth="1"/>
    <col min="7178" max="7178" width="4.140625" style="131" customWidth="1"/>
    <col min="7179" max="7428" width="9.140625" style="131"/>
    <col min="7429" max="7429" width="5.85546875" style="131" customWidth="1"/>
    <col min="7430" max="7430" width="50.42578125" style="131" customWidth="1"/>
    <col min="7431" max="7431" width="12.7109375" style="131" customWidth="1"/>
    <col min="7432" max="7432" width="51.85546875" style="131" customWidth="1"/>
    <col min="7433" max="7433" width="14" style="131" customWidth="1"/>
    <col min="7434" max="7434" width="4.140625" style="131" customWidth="1"/>
    <col min="7435" max="7684" width="9.140625" style="131"/>
    <col min="7685" max="7685" width="5.85546875" style="131" customWidth="1"/>
    <col min="7686" max="7686" width="50.42578125" style="131" customWidth="1"/>
    <col min="7687" max="7687" width="12.7109375" style="131" customWidth="1"/>
    <col min="7688" max="7688" width="51.85546875" style="131" customWidth="1"/>
    <col min="7689" max="7689" width="14" style="131" customWidth="1"/>
    <col min="7690" max="7690" width="4.140625" style="131" customWidth="1"/>
    <col min="7691" max="7940" width="9.140625" style="131"/>
    <col min="7941" max="7941" width="5.85546875" style="131" customWidth="1"/>
    <col min="7942" max="7942" width="50.42578125" style="131" customWidth="1"/>
    <col min="7943" max="7943" width="12.7109375" style="131" customWidth="1"/>
    <col min="7944" max="7944" width="51.85546875" style="131" customWidth="1"/>
    <col min="7945" max="7945" width="14" style="131" customWidth="1"/>
    <col min="7946" max="7946" width="4.140625" style="131" customWidth="1"/>
    <col min="7947" max="8196" width="9.140625" style="131"/>
    <col min="8197" max="8197" width="5.85546875" style="131" customWidth="1"/>
    <col min="8198" max="8198" width="50.42578125" style="131" customWidth="1"/>
    <col min="8199" max="8199" width="12.7109375" style="131" customWidth="1"/>
    <col min="8200" max="8200" width="51.85546875" style="131" customWidth="1"/>
    <col min="8201" max="8201" width="14" style="131" customWidth="1"/>
    <col min="8202" max="8202" width="4.140625" style="131" customWidth="1"/>
    <col min="8203" max="8452" width="9.140625" style="131"/>
    <col min="8453" max="8453" width="5.85546875" style="131" customWidth="1"/>
    <col min="8454" max="8454" width="50.42578125" style="131" customWidth="1"/>
    <col min="8455" max="8455" width="12.7109375" style="131" customWidth="1"/>
    <col min="8456" max="8456" width="51.85546875" style="131" customWidth="1"/>
    <col min="8457" max="8457" width="14" style="131" customWidth="1"/>
    <col min="8458" max="8458" width="4.140625" style="131" customWidth="1"/>
    <col min="8459" max="8708" width="9.140625" style="131"/>
    <col min="8709" max="8709" width="5.85546875" style="131" customWidth="1"/>
    <col min="8710" max="8710" width="50.42578125" style="131" customWidth="1"/>
    <col min="8711" max="8711" width="12.7109375" style="131" customWidth="1"/>
    <col min="8712" max="8712" width="51.85546875" style="131" customWidth="1"/>
    <col min="8713" max="8713" width="14" style="131" customWidth="1"/>
    <col min="8714" max="8714" width="4.140625" style="131" customWidth="1"/>
    <col min="8715" max="8964" width="9.140625" style="131"/>
    <col min="8965" max="8965" width="5.85546875" style="131" customWidth="1"/>
    <col min="8966" max="8966" width="50.42578125" style="131" customWidth="1"/>
    <col min="8967" max="8967" width="12.7109375" style="131" customWidth="1"/>
    <col min="8968" max="8968" width="51.85546875" style="131" customWidth="1"/>
    <col min="8969" max="8969" width="14" style="131" customWidth="1"/>
    <col min="8970" max="8970" width="4.140625" style="131" customWidth="1"/>
    <col min="8971" max="9220" width="9.140625" style="131"/>
    <col min="9221" max="9221" width="5.85546875" style="131" customWidth="1"/>
    <col min="9222" max="9222" width="50.42578125" style="131" customWidth="1"/>
    <col min="9223" max="9223" width="12.7109375" style="131" customWidth="1"/>
    <col min="9224" max="9224" width="51.85546875" style="131" customWidth="1"/>
    <col min="9225" max="9225" width="14" style="131" customWidth="1"/>
    <col min="9226" max="9226" width="4.140625" style="131" customWidth="1"/>
    <col min="9227" max="9476" width="9.140625" style="131"/>
    <col min="9477" max="9477" width="5.85546875" style="131" customWidth="1"/>
    <col min="9478" max="9478" width="50.42578125" style="131" customWidth="1"/>
    <col min="9479" max="9479" width="12.7109375" style="131" customWidth="1"/>
    <col min="9480" max="9480" width="51.85546875" style="131" customWidth="1"/>
    <col min="9481" max="9481" width="14" style="131" customWidth="1"/>
    <col min="9482" max="9482" width="4.140625" style="131" customWidth="1"/>
    <col min="9483" max="9732" width="9.140625" style="131"/>
    <col min="9733" max="9733" width="5.85546875" style="131" customWidth="1"/>
    <col min="9734" max="9734" width="50.42578125" style="131" customWidth="1"/>
    <col min="9735" max="9735" width="12.7109375" style="131" customWidth="1"/>
    <col min="9736" max="9736" width="51.85546875" style="131" customWidth="1"/>
    <col min="9737" max="9737" width="14" style="131" customWidth="1"/>
    <col min="9738" max="9738" width="4.140625" style="131" customWidth="1"/>
    <col min="9739" max="9988" width="9.140625" style="131"/>
    <col min="9989" max="9989" width="5.85546875" style="131" customWidth="1"/>
    <col min="9990" max="9990" width="50.42578125" style="131" customWidth="1"/>
    <col min="9991" max="9991" width="12.7109375" style="131" customWidth="1"/>
    <col min="9992" max="9992" width="51.85546875" style="131" customWidth="1"/>
    <col min="9993" max="9993" width="14" style="131" customWidth="1"/>
    <col min="9994" max="9994" width="4.140625" style="131" customWidth="1"/>
    <col min="9995" max="10244" width="9.140625" style="131"/>
    <col min="10245" max="10245" width="5.85546875" style="131" customWidth="1"/>
    <col min="10246" max="10246" width="50.42578125" style="131" customWidth="1"/>
    <col min="10247" max="10247" width="12.7109375" style="131" customWidth="1"/>
    <col min="10248" max="10248" width="51.85546875" style="131" customWidth="1"/>
    <col min="10249" max="10249" width="14" style="131" customWidth="1"/>
    <col min="10250" max="10250" width="4.140625" style="131" customWidth="1"/>
    <col min="10251" max="10500" width="9.140625" style="131"/>
    <col min="10501" max="10501" width="5.85546875" style="131" customWidth="1"/>
    <col min="10502" max="10502" width="50.42578125" style="131" customWidth="1"/>
    <col min="10503" max="10503" width="12.7109375" style="131" customWidth="1"/>
    <col min="10504" max="10504" width="51.85546875" style="131" customWidth="1"/>
    <col min="10505" max="10505" width="14" style="131" customWidth="1"/>
    <col min="10506" max="10506" width="4.140625" style="131" customWidth="1"/>
    <col min="10507" max="10756" width="9.140625" style="131"/>
    <col min="10757" max="10757" width="5.85546875" style="131" customWidth="1"/>
    <col min="10758" max="10758" width="50.42578125" style="131" customWidth="1"/>
    <col min="10759" max="10759" width="12.7109375" style="131" customWidth="1"/>
    <col min="10760" max="10760" width="51.85546875" style="131" customWidth="1"/>
    <col min="10761" max="10761" width="14" style="131" customWidth="1"/>
    <col min="10762" max="10762" width="4.140625" style="131" customWidth="1"/>
    <col min="10763" max="11012" width="9.140625" style="131"/>
    <col min="11013" max="11013" width="5.85546875" style="131" customWidth="1"/>
    <col min="11014" max="11014" width="50.42578125" style="131" customWidth="1"/>
    <col min="11015" max="11015" width="12.7109375" style="131" customWidth="1"/>
    <col min="11016" max="11016" width="51.85546875" style="131" customWidth="1"/>
    <col min="11017" max="11017" width="14" style="131" customWidth="1"/>
    <col min="11018" max="11018" width="4.140625" style="131" customWidth="1"/>
    <col min="11019" max="11268" width="9.140625" style="131"/>
    <col min="11269" max="11269" width="5.85546875" style="131" customWidth="1"/>
    <col min="11270" max="11270" width="50.42578125" style="131" customWidth="1"/>
    <col min="11271" max="11271" width="12.7109375" style="131" customWidth="1"/>
    <col min="11272" max="11272" width="51.85546875" style="131" customWidth="1"/>
    <col min="11273" max="11273" width="14" style="131" customWidth="1"/>
    <col min="11274" max="11274" width="4.140625" style="131" customWidth="1"/>
    <col min="11275" max="11524" width="9.140625" style="131"/>
    <col min="11525" max="11525" width="5.85546875" style="131" customWidth="1"/>
    <col min="11526" max="11526" width="50.42578125" style="131" customWidth="1"/>
    <col min="11527" max="11527" width="12.7109375" style="131" customWidth="1"/>
    <col min="11528" max="11528" width="51.85546875" style="131" customWidth="1"/>
    <col min="11529" max="11529" width="14" style="131" customWidth="1"/>
    <col min="11530" max="11530" width="4.140625" style="131" customWidth="1"/>
    <col min="11531" max="11780" width="9.140625" style="131"/>
    <col min="11781" max="11781" width="5.85546875" style="131" customWidth="1"/>
    <col min="11782" max="11782" width="50.42578125" style="131" customWidth="1"/>
    <col min="11783" max="11783" width="12.7109375" style="131" customWidth="1"/>
    <col min="11784" max="11784" width="51.85546875" style="131" customWidth="1"/>
    <col min="11785" max="11785" width="14" style="131" customWidth="1"/>
    <col min="11786" max="11786" width="4.140625" style="131" customWidth="1"/>
    <col min="11787" max="12036" width="9.140625" style="131"/>
    <col min="12037" max="12037" width="5.85546875" style="131" customWidth="1"/>
    <col min="12038" max="12038" width="50.42578125" style="131" customWidth="1"/>
    <col min="12039" max="12039" width="12.7109375" style="131" customWidth="1"/>
    <col min="12040" max="12040" width="51.85546875" style="131" customWidth="1"/>
    <col min="12041" max="12041" width="14" style="131" customWidth="1"/>
    <col min="12042" max="12042" width="4.140625" style="131" customWidth="1"/>
    <col min="12043" max="12292" width="9.140625" style="131"/>
    <col min="12293" max="12293" width="5.85546875" style="131" customWidth="1"/>
    <col min="12294" max="12294" width="50.42578125" style="131" customWidth="1"/>
    <col min="12295" max="12295" width="12.7109375" style="131" customWidth="1"/>
    <col min="12296" max="12296" width="51.85546875" style="131" customWidth="1"/>
    <col min="12297" max="12297" width="14" style="131" customWidth="1"/>
    <col min="12298" max="12298" width="4.140625" style="131" customWidth="1"/>
    <col min="12299" max="12548" width="9.140625" style="131"/>
    <col min="12549" max="12549" width="5.85546875" style="131" customWidth="1"/>
    <col min="12550" max="12550" width="50.42578125" style="131" customWidth="1"/>
    <col min="12551" max="12551" width="12.7109375" style="131" customWidth="1"/>
    <col min="12552" max="12552" width="51.85546875" style="131" customWidth="1"/>
    <col min="12553" max="12553" width="14" style="131" customWidth="1"/>
    <col min="12554" max="12554" width="4.140625" style="131" customWidth="1"/>
    <col min="12555" max="12804" width="9.140625" style="131"/>
    <col min="12805" max="12805" width="5.85546875" style="131" customWidth="1"/>
    <col min="12806" max="12806" width="50.42578125" style="131" customWidth="1"/>
    <col min="12807" max="12807" width="12.7109375" style="131" customWidth="1"/>
    <col min="12808" max="12808" width="51.85546875" style="131" customWidth="1"/>
    <col min="12809" max="12809" width="14" style="131" customWidth="1"/>
    <col min="12810" max="12810" width="4.140625" style="131" customWidth="1"/>
    <col min="12811" max="13060" width="9.140625" style="131"/>
    <col min="13061" max="13061" width="5.85546875" style="131" customWidth="1"/>
    <col min="13062" max="13062" width="50.42578125" style="131" customWidth="1"/>
    <col min="13063" max="13063" width="12.7109375" style="131" customWidth="1"/>
    <col min="13064" max="13064" width="51.85546875" style="131" customWidth="1"/>
    <col min="13065" max="13065" width="14" style="131" customWidth="1"/>
    <col min="13066" max="13066" width="4.140625" style="131" customWidth="1"/>
    <col min="13067" max="13316" width="9.140625" style="131"/>
    <col min="13317" max="13317" width="5.85546875" style="131" customWidth="1"/>
    <col min="13318" max="13318" width="50.42578125" style="131" customWidth="1"/>
    <col min="13319" max="13319" width="12.7109375" style="131" customWidth="1"/>
    <col min="13320" max="13320" width="51.85546875" style="131" customWidth="1"/>
    <col min="13321" max="13321" width="14" style="131" customWidth="1"/>
    <col min="13322" max="13322" width="4.140625" style="131" customWidth="1"/>
    <col min="13323" max="13572" width="9.140625" style="131"/>
    <col min="13573" max="13573" width="5.85546875" style="131" customWidth="1"/>
    <col min="13574" max="13574" width="50.42578125" style="131" customWidth="1"/>
    <col min="13575" max="13575" width="12.7109375" style="131" customWidth="1"/>
    <col min="13576" max="13576" width="51.85546875" style="131" customWidth="1"/>
    <col min="13577" max="13577" width="14" style="131" customWidth="1"/>
    <col min="13578" max="13578" width="4.140625" style="131" customWidth="1"/>
    <col min="13579" max="13828" width="9.140625" style="131"/>
    <col min="13829" max="13829" width="5.85546875" style="131" customWidth="1"/>
    <col min="13830" max="13830" width="50.42578125" style="131" customWidth="1"/>
    <col min="13831" max="13831" width="12.7109375" style="131" customWidth="1"/>
    <col min="13832" max="13832" width="51.85546875" style="131" customWidth="1"/>
    <col min="13833" max="13833" width="14" style="131" customWidth="1"/>
    <col min="13834" max="13834" width="4.140625" style="131" customWidth="1"/>
    <col min="13835" max="14084" width="9.140625" style="131"/>
    <col min="14085" max="14085" width="5.85546875" style="131" customWidth="1"/>
    <col min="14086" max="14086" width="50.42578125" style="131" customWidth="1"/>
    <col min="14087" max="14087" width="12.7109375" style="131" customWidth="1"/>
    <col min="14088" max="14088" width="51.85546875" style="131" customWidth="1"/>
    <col min="14089" max="14089" width="14" style="131" customWidth="1"/>
    <col min="14090" max="14090" width="4.140625" style="131" customWidth="1"/>
    <col min="14091" max="14340" width="9.140625" style="131"/>
    <col min="14341" max="14341" width="5.85546875" style="131" customWidth="1"/>
    <col min="14342" max="14342" width="50.42578125" style="131" customWidth="1"/>
    <col min="14343" max="14343" width="12.7109375" style="131" customWidth="1"/>
    <col min="14344" max="14344" width="51.85546875" style="131" customWidth="1"/>
    <col min="14345" max="14345" width="14" style="131" customWidth="1"/>
    <col min="14346" max="14346" width="4.140625" style="131" customWidth="1"/>
    <col min="14347" max="14596" width="9.140625" style="131"/>
    <col min="14597" max="14597" width="5.85546875" style="131" customWidth="1"/>
    <col min="14598" max="14598" width="50.42578125" style="131" customWidth="1"/>
    <col min="14599" max="14599" width="12.7109375" style="131" customWidth="1"/>
    <col min="14600" max="14600" width="51.85546875" style="131" customWidth="1"/>
    <col min="14601" max="14601" width="14" style="131" customWidth="1"/>
    <col min="14602" max="14602" width="4.140625" style="131" customWidth="1"/>
    <col min="14603" max="14852" width="9.140625" style="131"/>
    <col min="14853" max="14853" width="5.85546875" style="131" customWidth="1"/>
    <col min="14854" max="14854" width="50.42578125" style="131" customWidth="1"/>
    <col min="14855" max="14855" width="12.7109375" style="131" customWidth="1"/>
    <col min="14856" max="14856" width="51.85546875" style="131" customWidth="1"/>
    <col min="14857" max="14857" width="14" style="131" customWidth="1"/>
    <col min="14858" max="14858" width="4.140625" style="131" customWidth="1"/>
    <col min="14859" max="15108" width="9.140625" style="131"/>
    <col min="15109" max="15109" width="5.85546875" style="131" customWidth="1"/>
    <col min="15110" max="15110" width="50.42578125" style="131" customWidth="1"/>
    <col min="15111" max="15111" width="12.7109375" style="131" customWidth="1"/>
    <col min="15112" max="15112" width="51.85546875" style="131" customWidth="1"/>
    <col min="15113" max="15113" width="14" style="131" customWidth="1"/>
    <col min="15114" max="15114" width="4.140625" style="131" customWidth="1"/>
    <col min="15115" max="15364" width="9.140625" style="131"/>
    <col min="15365" max="15365" width="5.85546875" style="131" customWidth="1"/>
    <col min="15366" max="15366" width="50.42578125" style="131" customWidth="1"/>
    <col min="15367" max="15367" width="12.7109375" style="131" customWidth="1"/>
    <col min="15368" max="15368" width="51.85546875" style="131" customWidth="1"/>
    <col min="15369" max="15369" width="14" style="131" customWidth="1"/>
    <col min="15370" max="15370" width="4.140625" style="131" customWidth="1"/>
    <col min="15371" max="15620" width="9.140625" style="131"/>
    <col min="15621" max="15621" width="5.85546875" style="131" customWidth="1"/>
    <col min="15622" max="15622" width="50.42578125" style="131" customWidth="1"/>
    <col min="15623" max="15623" width="12.7109375" style="131" customWidth="1"/>
    <col min="15624" max="15624" width="51.85546875" style="131" customWidth="1"/>
    <col min="15625" max="15625" width="14" style="131" customWidth="1"/>
    <col min="15626" max="15626" width="4.140625" style="131" customWidth="1"/>
    <col min="15627" max="15876" width="9.140625" style="131"/>
    <col min="15877" max="15877" width="5.85546875" style="131" customWidth="1"/>
    <col min="15878" max="15878" width="50.42578125" style="131" customWidth="1"/>
    <col min="15879" max="15879" width="12.7109375" style="131" customWidth="1"/>
    <col min="15880" max="15880" width="51.85546875" style="131" customWidth="1"/>
    <col min="15881" max="15881" width="14" style="131" customWidth="1"/>
    <col min="15882" max="15882" width="4.140625" style="131" customWidth="1"/>
    <col min="15883" max="16132" width="9.140625" style="131"/>
    <col min="16133" max="16133" width="5.85546875" style="131" customWidth="1"/>
    <col min="16134" max="16134" width="50.42578125" style="131" customWidth="1"/>
    <col min="16135" max="16135" width="12.7109375" style="131" customWidth="1"/>
    <col min="16136" max="16136" width="51.85546875" style="131" customWidth="1"/>
    <col min="16137" max="16137" width="14" style="131" customWidth="1"/>
    <col min="16138" max="16138" width="4.140625" style="131" customWidth="1"/>
    <col min="16139" max="16384" width="9.140625" style="131"/>
  </cols>
  <sheetData>
    <row r="1" spans="1:17" ht="15.75" x14ac:dyDescent="0.25">
      <c r="M1" s="281" t="s">
        <v>101</v>
      </c>
      <c r="N1" s="281"/>
      <c r="O1" s="281"/>
      <c r="P1" s="281"/>
      <c r="Q1" s="281"/>
    </row>
    <row r="2" spans="1:17" ht="39" customHeight="1" x14ac:dyDescent="0.25">
      <c r="A2" s="282" t="s">
        <v>345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7" ht="19.5" thickBot="1" x14ac:dyDescent="0.3">
      <c r="B3" s="134" t="s">
        <v>0</v>
      </c>
      <c r="D3" s="135"/>
      <c r="F3" s="135"/>
      <c r="H3" s="136"/>
      <c r="I3" s="136"/>
      <c r="L3" s="133"/>
      <c r="O3" s="169"/>
      <c r="Q3" s="169" t="s">
        <v>1</v>
      </c>
    </row>
    <row r="4" spans="1:17" ht="21.75" customHeight="1" thickBot="1" x14ac:dyDescent="0.3">
      <c r="A4" s="280"/>
      <c r="B4" s="283" t="s">
        <v>3</v>
      </c>
      <c r="C4" s="284"/>
      <c r="D4" s="284"/>
      <c r="E4" s="284"/>
      <c r="F4" s="284"/>
      <c r="G4" s="284"/>
      <c r="H4" s="284"/>
      <c r="I4" s="285"/>
      <c r="J4" s="283" t="s">
        <v>4</v>
      </c>
      <c r="K4" s="284"/>
      <c r="L4" s="284"/>
      <c r="M4" s="284"/>
      <c r="N4" s="284"/>
      <c r="O4" s="284"/>
      <c r="P4" s="284"/>
      <c r="Q4" s="285"/>
    </row>
    <row r="5" spans="1:17" s="139" customFormat="1" ht="57" thickBot="1" x14ac:dyDescent="0.3">
      <c r="A5" s="280"/>
      <c r="B5" s="138" t="s">
        <v>5</v>
      </c>
      <c r="C5" s="138" t="s">
        <v>332</v>
      </c>
      <c r="D5" s="138" t="s">
        <v>335</v>
      </c>
      <c r="E5" s="138" t="s">
        <v>338</v>
      </c>
      <c r="F5" s="138" t="s">
        <v>339</v>
      </c>
      <c r="G5" s="138" t="s">
        <v>340</v>
      </c>
      <c r="H5" s="243" t="s">
        <v>346</v>
      </c>
      <c r="I5" s="243" t="s">
        <v>347</v>
      </c>
      <c r="J5" s="138" t="s">
        <v>5</v>
      </c>
      <c r="K5" s="138" t="s">
        <v>333</v>
      </c>
      <c r="L5" s="138" t="s">
        <v>335</v>
      </c>
      <c r="M5" s="138" t="s">
        <v>338</v>
      </c>
      <c r="N5" s="138" t="s">
        <v>339</v>
      </c>
      <c r="O5" s="138" t="s">
        <v>340</v>
      </c>
      <c r="P5" s="243" t="s">
        <v>346</v>
      </c>
      <c r="Q5" s="243" t="s">
        <v>347</v>
      </c>
    </row>
    <row r="6" spans="1:17" s="139" customFormat="1" ht="19.5" thickBot="1" x14ac:dyDescent="0.3">
      <c r="A6" s="138">
        <v>1</v>
      </c>
      <c r="B6" s="138">
        <v>2</v>
      </c>
      <c r="C6" s="138">
        <v>3</v>
      </c>
      <c r="D6" s="138">
        <v>4</v>
      </c>
      <c r="E6" s="138">
        <v>5</v>
      </c>
      <c r="F6" s="138">
        <v>6</v>
      </c>
      <c r="G6" s="138">
        <v>7</v>
      </c>
      <c r="H6" s="243">
        <v>8</v>
      </c>
      <c r="I6" s="243">
        <v>9</v>
      </c>
      <c r="J6" s="243">
        <v>10</v>
      </c>
      <c r="K6" s="243">
        <v>11</v>
      </c>
      <c r="L6" s="243">
        <v>12</v>
      </c>
      <c r="M6" s="243">
        <v>13</v>
      </c>
      <c r="N6" s="138">
        <v>14</v>
      </c>
      <c r="O6" s="138">
        <v>15</v>
      </c>
      <c r="P6" s="243">
        <v>16</v>
      </c>
      <c r="Q6" s="243">
        <v>17</v>
      </c>
    </row>
    <row r="7" spans="1:17" ht="37.5" x14ac:dyDescent="0.25">
      <c r="A7" s="140" t="s">
        <v>9</v>
      </c>
      <c r="B7" s="141" t="s">
        <v>67</v>
      </c>
      <c r="C7" s="142"/>
      <c r="D7" s="142">
        <f t="shared" ref="D7:D29" si="0">SUM(E7-C7)</f>
        <v>0</v>
      </c>
      <c r="E7" s="142"/>
      <c r="F7" s="142">
        <f>G7-E7</f>
        <v>43351402</v>
      </c>
      <c r="G7" s="142">
        <v>43351402</v>
      </c>
      <c r="H7" s="142">
        <f>I7-G7</f>
        <v>148875499</v>
      </c>
      <c r="I7" s="142">
        <v>192226901</v>
      </c>
      <c r="J7" s="141" t="s">
        <v>68</v>
      </c>
      <c r="K7" s="142">
        <v>5561200</v>
      </c>
      <c r="L7" s="142">
        <f t="shared" ref="L7:L8" si="1">SUM(M7-K7)</f>
        <v>12443206</v>
      </c>
      <c r="M7" s="142">
        <v>18004406</v>
      </c>
      <c r="N7" s="143"/>
      <c r="O7" s="142">
        <v>18004406</v>
      </c>
      <c r="P7" s="143">
        <f>Q7-O7</f>
        <v>139402658</v>
      </c>
      <c r="Q7" s="143">
        <v>157407064</v>
      </c>
    </row>
    <row r="8" spans="1:17" ht="24" customHeight="1" x14ac:dyDescent="0.25">
      <c r="A8" s="144" t="s">
        <v>12</v>
      </c>
      <c r="B8" s="145" t="s">
        <v>69</v>
      </c>
      <c r="C8" s="142"/>
      <c r="D8" s="146">
        <f t="shared" si="0"/>
        <v>0</v>
      </c>
      <c r="E8" s="142"/>
      <c r="F8" s="142"/>
      <c r="G8" s="142"/>
      <c r="H8" s="142">
        <f>I8-G8</f>
        <v>148875499</v>
      </c>
      <c r="I8" s="142">
        <v>148875499</v>
      </c>
      <c r="J8" s="145" t="s">
        <v>70</v>
      </c>
      <c r="K8" s="146"/>
      <c r="L8" s="146">
        <f t="shared" si="1"/>
        <v>0</v>
      </c>
      <c r="M8" s="146"/>
      <c r="N8" s="147"/>
      <c r="O8" s="147"/>
      <c r="P8" s="253"/>
      <c r="Q8" s="147"/>
    </row>
    <row r="9" spans="1:17" ht="18.75" x14ac:dyDescent="0.25">
      <c r="A9" s="144" t="s">
        <v>6</v>
      </c>
      <c r="B9" s="145" t="s">
        <v>71</v>
      </c>
      <c r="C9" s="146"/>
      <c r="D9" s="146">
        <f t="shared" si="0"/>
        <v>0</v>
      </c>
      <c r="E9" s="146"/>
      <c r="F9" s="146"/>
      <c r="G9" s="146"/>
      <c r="H9" s="146"/>
      <c r="I9" s="146"/>
      <c r="J9" s="145" t="s">
        <v>72</v>
      </c>
      <c r="K9" s="146">
        <v>4574233</v>
      </c>
      <c r="L9" s="146">
        <f>SUM(M9-K9)</f>
        <v>0</v>
      </c>
      <c r="M9" s="146">
        <v>4574233</v>
      </c>
      <c r="N9" s="147">
        <f>O9-M9</f>
        <v>41060322</v>
      </c>
      <c r="O9" s="147">
        <v>45634555</v>
      </c>
      <c r="P9" s="143">
        <f>Q9-O9</f>
        <v>2633730</v>
      </c>
      <c r="Q9" s="147">
        <v>48268285</v>
      </c>
    </row>
    <row r="10" spans="1:17" ht="18.75" x14ac:dyDescent="0.25">
      <c r="A10" s="144" t="s">
        <v>7</v>
      </c>
      <c r="B10" s="145" t="s">
        <v>348</v>
      </c>
      <c r="C10" s="146"/>
      <c r="D10" s="146">
        <f t="shared" si="0"/>
        <v>0</v>
      </c>
      <c r="E10" s="146"/>
      <c r="F10" s="146"/>
      <c r="G10" s="146"/>
      <c r="H10" s="142">
        <f>I10-G10</f>
        <v>2983308</v>
      </c>
      <c r="I10" s="146">
        <v>2983308</v>
      </c>
      <c r="J10" s="145" t="s">
        <v>73</v>
      </c>
      <c r="K10" s="146"/>
      <c r="L10" s="146">
        <f>SUM(M9-K9)</f>
        <v>0</v>
      </c>
      <c r="M10" s="146"/>
      <c r="N10" s="147"/>
      <c r="O10" s="147"/>
      <c r="P10" s="253"/>
      <c r="Q10" s="147"/>
    </row>
    <row r="11" spans="1:17" ht="18.75" x14ac:dyDescent="0.25">
      <c r="A11" s="144" t="s">
        <v>8</v>
      </c>
      <c r="B11" s="145" t="s">
        <v>74</v>
      </c>
      <c r="C11" s="146"/>
      <c r="D11" s="146">
        <f t="shared" si="0"/>
        <v>0</v>
      </c>
      <c r="E11" s="146"/>
      <c r="F11" s="146"/>
      <c r="G11" s="146"/>
      <c r="H11" s="146"/>
      <c r="I11" s="146"/>
      <c r="J11" s="145" t="s">
        <v>75</v>
      </c>
      <c r="K11" s="146"/>
      <c r="L11" s="146"/>
      <c r="M11" s="146"/>
      <c r="N11" s="147"/>
      <c r="O11" s="147"/>
      <c r="P11" s="143">
        <f t="shared" ref="P11:P12" si="2">Q11-O11</f>
        <v>860</v>
      </c>
      <c r="Q11" s="147">
        <v>860</v>
      </c>
    </row>
    <row r="12" spans="1:17" ht="19.5" thickBot="1" x14ac:dyDescent="0.3">
      <c r="A12" s="144" t="s">
        <v>21</v>
      </c>
      <c r="B12" s="145" t="s">
        <v>76</v>
      </c>
      <c r="C12" s="146"/>
      <c r="D12" s="148">
        <f t="shared" si="0"/>
        <v>0</v>
      </c>
      <c r="E12" s="149"/>
      <c r="F12" s="149"/>
      <c r="G12" s="149"/>
      <c r="H12" s="148"/>
      <c r="I12" s="148"/>
      <c r="J12" s="150" t="s">
        <v>348</v>
      </c>
      <c r="K12" s="146"/>
      <c r="L12" s="146"/>
      <c r="M12" s="146"/>
      <c r="N12" s="151"/>
      <c r="O12" s="151"/>
      <c r="P12" s="259">
        <f t="shared" si="2"/>
        <v>2983308</v>
      </c>
      <c r="Q12" s="151">
        <v>2983308</v>
      </c>
    </row>
    <row r="13" spans="1:17" ht="38.25" thickBot="1" x14ac:dyDescent="0.3">
      <c r="A13" s="138" t="s">
        <v>24</v>
      </c>
      <c r="B13" s="152" t="s">
        <v>77</v>
      </c>
      <c r="C13" s="153">
        <f>SUM(C7,C9,C10,C12)</f>
        <v>0</v>
      </c>
      <c r="D13" s="154">
        <f t="shared" si="0"/>
        <v>0</v>
      </c>
      <c r="E13" s="153">
        <f>SUM(E7,E9,E10,E12)</f>
        <v>0</v>
      </c>
      <c r="F13" s="155">
        <f>G13-E13</f>
        <v>43351402</v>
      </c>
      <c r="G13" s="153">
        <f>G7+G9+G10+G12</f>
        <v>43351402</v>
      </c>
      <c r="H13" s="155">
        <f>I13-G13</f>
        <v>151858807</v>
      </c>
      <c r="I13" s="153">
        <f>I7+I9+I10+I12</f>
        <v>195210209</v>
      </c>
      <c r="J13" s="152" t="s">
        <v>78</v>
      </c>
      <c r="K13" s="153">
        <f>SUM(K7,K9,K11,K12)</f>
        <v>10135433</v>
      </c>
      <c r="L13" s="153">
        <f t="shared" ref="L13" si="3">SUM(L7,L9,L11,L12)</f>
        <v>12443206</v>
      </c>
      <c r="M13" s="153">
        <f>SUM(M7,M9,M11,M12)</f>
        <v>22578639</v>
      </c>
      <c r="N13" s="156">
        <f>O13-M13</f>
        <v>41060322</v>
      </c>
      <c r="O13" s="153">
        <f>SUM(O7,O9,O11,O12)</f>
        <v>63638961</v>
      </c>
      <c r="P13" s="156">
        <f>Q13-O13</f>
        <v>145020556</v>
      </c>
      <c r="Q13" s="153">
        <f>SUM(Q7,Q9,Q11,Q12)</f>
        <v>208659517</v>
      </c>
    </row>
    <row r="14" spans="1:17" ht="37.5" x14ac:dyDescent="0.25">
      <c r="A14" s="157" t="s">
        <v>26</v>
      </c>
      <c r="B14" s="158" t="s">
        <v>79</v>
      </c>
      <c r="C14" s="159">
        <f>SUM(C15:C19)</f>
        <v>10135433</v>
      </c>
      <c r="D14" s="142">
        <f t="shared" si="0"/>
        <v>12443206</v>
      </c>
      <c r="E14" s="159">
        <f>SUM(E15:E19)</f>
        <v>22578639</v>
      </c>
      <c r="F14" s="142">
        <f>G14-E14</f>
        <v>-2291080</v>
      </c>
      <c r="G14" s="159">
        <f>SUM(G15:G19)</f>
        <v>20287559</v>
      </c>
      <c r="H14" s="142">
        <f>I14-G14</f>
        <v>-6838251</v>
      </c>
      <c r="I14" s="159">
        <f>SUM(I15:I19)</f>
        <v>13449308</v>
      </c>
      <c r="J14" s="141" t="s">
        <v>33</v>
      </c>
      <c r="K14" s="142"/>
      <c r="L14" s="142">
        <f t="shared" ref="L14:L26" si="4">SUM(M14-K14)</f>
        <v>0</v>
      </c>
      <c r="M14" s="142"/>
      <c r="N14" s="143"/>
      <c r="O14" s="143"/>
      <c r="P14" s="256"/>
      <c r="Q14" s="256"/>
    </row>
    <row r="15" spans="1:17" ht="18.75" x14ac:dyDescent="0.25">
      <c r="A15" s="157" t="s">
        <v>28</v>
      </c>
      <c r="B15" s="160" t="s">
        <v>80</v>
      </c>
      <c r="C15" s="146">
        <v>10135433</v>
      </c>
      <c r="D15" s="146">
        <f t="shared" si="0"/>
        <v>12443206</v>
      </c>
      <c r="E15" s="146">
        <v>22578639</v>
      </c>
      <c r="F15" s="142">
        <f>G15-E15</f>
        <v>-2291080</v>
      </c>
      <c r="G15" s="146">
        <v>20287559</v>
      </c>
      <c r="H15" s="142">
        <f>I15-G15</f>
        <v>-6838251</v>
      </c>
      <c r="I15" s="146">
        <v>13449308</v>
      </c>
      <c r="J15" s="145" t="s">
        <v>81</v>
      </c>
      <c r="K15" s="146"/>
      <c r="L15" s="146">
        <f t="shared" si="4"/>
        <v>0</v>
      </c>
      <c r="M15" s="146"/>
      <c r="N15" s="147"/>
      <c r="O15" s="147"/>
      <c r="P15" s="253"/>
      <c r="Q15" s="253"/>
    </row>
    <row r="16" spans="1:17" ht="18.75" x14ac:dyDescent="0.25">
      <c r="A16" s="157" t="s">
        <v>31</v>
      </c>
      <c r="B16" s="160" t="s">
        <v>82</v>
      </c>
      <c r="C16" s="146"/>
      <c r="D16" s="146">
        <f t="shared" si="0"/>
        <v>0</v>
      </c>
      <c r="E16" s="146"/>
      <c r="F16" s="146"/>
      <c r="G16" s="146"/>
      <c r="H16" s="146"/>
      <c r="I16" s="146"/>
      <c r="J16" s="145" t="s">
        <v>38</v>
      </c>
      <c r="K16" s="146"/>
      <c r="L16" s="146">
        <f t="shared" si="4"/>
        <v>0</v>
      </c>
      <c r="M16" s="146"/>
      <c r="N16" s="147"/>
      <c r="O16" s="147"/>
      <c r="P16" s="253"/>
      <c r="Q16" s="253"/>
    </row>
    <row r="17" spans="1:17" ht="18.75" x14ac:dyDescent="0.25">
      <c r="A17" s="157" t="s">
        <v>34</v>
      </c>
      <c r="B17" s="160" t="s">
        <v>83</v>
      </c>
      <c r="C17" s="146"/>
      <c r="D17" s="146">
        <f t="shared" si="0"/>
        <v>0</v>
      </c>
      <c r="E17" s="146"/>
      <c r="F17" s="146"/>
      <c r="G17" s="146"/>
      <c r="H17" s="146"/>
      <c r="I17" s="146"/>
      <c r="J17" s="145" t="s">
        <v>41</v>
      </c>
      <c r="K17" s="146"/>
      <c r="L17" s="146">
        <f t="shared" si="4"/>
        <v>0</v>
      </c>
      <c r="M17" s="146"/>
      <c r="N17" s="147"/>
      <c r="O17" s="147"/>
      <c r="P17" s="253"/>
      <c r="Q17" s="253"/>
    </row>
    <row r="18" spans="1:17" ht="18.75" x14ac:dyDescent="0.25">
      <c r="A18" s="157" t="s">
        <v>37</v>
      </c>
      <c r="B18" s="160" t="s">
        <v>84</v>
      </c>
      <c r="C18" s="146"/>
      <c r="D18" s="146">
        <f t="shared" si="0"/>
        <v>0</v>
      </c>
      <c r="E18" s="161"/>
      <c r="F18" s="161"/>
      <c r="G18" s="161"/>
      <c r="H18" s="161"/>
      <c r="I18" s="161"/>
      <c r="J18" s="162" t="s">
        <v>44</v>
      </c>
      <c r="K18" s="146"/>
      <c r="L18" s="146">
        <f t="shared" si="4"/>
        <v>0</v>
      </c>
      <c r="M18" s="146"/>
      <c r="N18" s="147"/>
      <c r="O18" s="147"/>
      <c r="P18" s="253"/>
      <c r="Q18" s="253"/>
    </row>
    <row r="19" spans="1:17" ht="37.5" x14ac:dyDescent="0.25">
      <c r="A19" s="157" t="s">
        <v>39</v>
      </c>
      <c r="B19" s="160" t="s">
        <v>85</v>
      </c>
      <c r="C19" s="146"/>
      <c r="D19" s="146">
        <f t="shared" si="0"/>
        <v>0</v>
      </c>
      <c r="E19" s="146"/>
      <c r="F19" s="146"/>
      <c r="G19" s="146"/>
      <c r="H19" s="146"/>
      <c r="I19" s="146"/>
      <c r="J19" s="145" t="s">
        <v>86</v>
      </c>
      <c r="K19" s="146"/>
      <c r="L19" s="146">
        <f t="shared" si="4"/>
        <v>0</v>
      </c>
      <c r="M19" s="146"/>
      <c r="N19" s="147"/>
      <c r="O19" s="147"/>
      <c r="P19" s="253"/>
      <c r="Q19" s="253"/>
    </row>
    <row r="20" spans="1:17" ht="37.5" x14ac:dyDescent="0.25">
      <c r="A20" s="157" t="s">
        <v>42</v>
      </c>
      <c r="B20" s="163" t="s">
        <v>87</v>
      </c>
      <c r="C20" s="164">
        <f>SUM(C21:C25)</f>
        <v>0</v>
      </c>
      <c r="D20" s="146">
        <f t="shared" si="0"/>
        <v>0</v>
      </c>
      <c r="E20" s="159"/>
      <c r="F20" s="159"/>
      <c r="G20" s="159"/>
      <c r="H20" s="159"/>
      <c r="I20" s="159"/>
      <c r="J20" s="141" t="s">
        <v>88</v>
      </c>
      <c r="K20" s="146"/>
      <c r="L20" s="146">
        <f t="shared" si="4"/>
        <v>0</v>
      </c>
      <c r="M20" s="146"/>
      <c r="N20" s="147"/>
      <c r="O20" s="147"/>
      <c r="P20" s="253"/>
      <c r="Q20" s="253"/>
    </row>
    <row r="21" spans="1:17" ht="18.75" x14ac:dyDescent="0.25">
      <c r="A21" s="157" t="s">
        <v>45</v>
      </c>
      <c r="B21" s="160" t="s">
        <v>89</v>
      </c>
      <c r="C21" s="146"/>
      <c r="D21" s="146">
        <f t="shared" si="0"/>
        <v>0</v>
      </c>
      <c r="E21" s="142"/>
      <c r="F21" s="142"/>
      <c r="G21" s="142"/>
      <c r="H21" s="142"/>
      <c r="I21" s="142"/>
      <c r="J21" s="141" t="s">
        <v>90</v>
      </c>
      <c r="K21" s="146"/>
      <c r="L21" s="146">
        <f t="shared" si="4"/>
        <v>0</v>
      </c>
      <c r="M21" s="146"/>
      <c r="N21" s="147"/>
      <c r="O21" s="147"/>
      <c r="P21" s="253"/>
      <c r="Q21" s="253"/>
    </row>
    <row r="22" spans="1:17" ht="18.75" x14ac:dyDescent="0.25">
      <c r="A22" s="157" t="s">
        <v>48</v>
      </c>
      <c r="B22" s="160" t="s">
        <v>91</v>
      </c>
      <c r="C22" s="146"/>
      <c r="D22" s="146">
        <f t="shared" si="0"/>
        <v>0</v>
      </c>
      <c r="E22" s="142"/>
      <c r="F22" s="142"/>
      <c r="G22" s="142"/>
      <c r="H22" s="142"/>
      <c r="I22" s="142"/>
      <c r="J22" s="165"/>
      <c r="K22" s="146"/>
      <c r="L22" s="146">
        <f t="shared" si="4"/>
        <v>0</v>
      </c>
      <c r="M22" s="146"/>
      <c r="N22" s="147"/>
      <c r="O22" s="147"/>
      <c r="P22" s="253"/>
      <c r="Q22" s="253"/>
    </row>
    <row r="23" spans="1:17" ht="18.75" x14ac:dyDescent="0.25">
      <c r="A23" s="157" t="s">
        <v>51</v>
      </c>
      <c r="B23" s="160" t="s">
        <v>92</v>
      </c>
      <c r="C23" s="146"/>
      <c r="D23" s="146">
        <f t="shared" si="0"/>
        <v>0</v>
      </c>
      <c r="E23" s="142"/>
      <c r="F23" s="142"/>
      <c r="G23" s="142"/>
      <c r="H23" s="142"/>
      <c r="I23" s="142"/>
      <c r="J23" s="165"/>
      <c r="K23" s="146"/>
      <c r="L23" s="146">
        <f t="shared" si="4"/>
        <v>0</v>
      </c>
      <c r="M23" s="146"/>
      <c r="N23" s="147"/>
      <c r="O23" s="147"/>
      <c r="P23" s="253"/>
      <c r="Q23" s="253"/>
    </row>
    <row r="24" spans="1:17" ht="18.75" x14ac:dyDescent="0.25">
      <c r="A24" s="157" t="s">
        <v>54</v>
      </c>
      <c r="B24" s="166" t="s">
        <v>93</v>
      </c>
      <c r="C24" s="146"/>
      <c r="D24" s="146">
        <f t="shared" si="0"/>
        <v>0</v>
      </c>
      <c r="E24" s="146"/>
      <c r="F24" s="146"/>
      <c r="G24" s="146"/>
      <c r="H24" s="146"/>
      <c r="I24" s="146"/>
      <c r="J24" s="150"/>
      <c r="K24" s="146"/>
      <c r="L24" s="146">
        <f t="shared" si="4"/>
        <v>0</v>
      </c>
      <c r="M24" s="146"/>
      <c r="N24" s="147"/>
      <c r="O24" s="147"/>
      <c r="P24" s="253"/>
      <c r="Q24" s="253"/>
    </row>
    <row r="25" spans="1:17" ht="19.5" thickBot="1" x14ac:dyDescent="0.3">
      <c r="A25" s="157" t="s">
        <v>57</v>
      </c>
      <c r="B25" s="167" t="s">
        <v>94</v>
      </c>
      <c r="C25" s="146"/>
      <c r="D25" s="148">
        <f t="shared" si="0"/>
        <v>0</v>
      </c>
      <c r="E25" s="142"/>
      <c r="F25" s="161"/>
      <c r="G25" s="142"/>
      <c r="H25" s="161"/>
      <c r="I25" s="142"/>
      <c r="J25" s="165"/>
      <c r="K25" s="146"/>
      <c r="L25" s="148">
        <f t="shared" si="4"/>
        <v>0</v>
      </c>
      <c r="M25" s="146"/>
      <c r="N25" s="151"/>
      <c r="O25" s="151"/>
      <c r="P25" s="258"/>
      <c r="Q25" s="258"/>
    </row>
    <row r="26" spans="1:17" ht="38.25" thickBot="1" x14ac:dyDescent="0.3">
      <c r="A26" s="138" t="s">
        <v>60</v>
      </c>
      <c r="B26" s="152" t="s">
        <v>95</v>
      </c>
      <c r="C26" s="153">
        <f>SUM(C14,C20)</f>
        <v>10135433</v>
      </c>
      <c r="D26" s="155">
        <f t="shared" si="0"/>
        <v>12443206</v>
      </c>
      <c r="E26" s="153">
        <f>SUM(E14,E20)</f>
        <v>22578639</v>
      </c>
      <c r="F26" s="155">
        <f>G26-E26</f>
        <v>-2291080</v>
      </c>
      <c r="G26" s="153">
        <f>SUM(G14,G20)</f>
        <v>20287559</v>
      </c>
      <c r="H26" s="155">
        <f t="shared" ref="H26:H27" si="5">I26-G26</f>
        <v>-6838251</v>
      </c>
      <c r="I26" s="153">
        <f>SUM(I14,I20)</f>
        <v>13449308</v>
      </c>
      <c r="J26" s="152" t="s">
        <v>96</v>
      </c>
      <c r="K26" s="153">
        <f>SUM(K14:K25)</f>
        <v>0</v>
      </c>
      <c r="L26" s="154">
        <f t="shared" si="4"/>
        <v>0</v>
      </c>
      <c r="M26" s="153">
        <f t="shared" ref="M26" si="6">SUM(M14:M25)</f>
        <v>0</v>
      </c>
      <c r="N26" s="137"/>
      <c r="O26" s="137"/>
      <c r="P26" s="257"/>
      <c r="Q26" s="257"/>
    </row>
    <row r="27" spans="1:17" ht="19.5" thickBot="1" x14ac:dyDescent="0.3">
      <c r="A27" s="138" t="s">
        <v>63</v>
      </c>
      <c r="B27" s="152" t="s">
        <v>97</v>
      </c>
      <c r="C27" s="153">
        <f>SUM(C13,C26)</f>
        <v>10135433</v>
      </c>
      <c r="D27" s="155">
        <f t="shared" si="0"/>
        <v>12443206</v>
      </c>
      <c r="E27" s="153">
        <f>SUM(E13,E26)</f>
        <v>22578639</v>
      </c>
      <c r="F27" s="168">
        <f>G27-E27</f>
        <v>41060322</v>
      </c>
      <c r="G27" s="153">
        <f>SUM(G13,G26)</f>
        <v>63638961</v>
      </c>
      <c r="H27" s="155">
        <f t="shared" si="5"/>
        <v>145020556</v>
      </c>
      <c r="I27" s="153">
        <f>SUM(I13,I26)</f>
        <v>208659517</v>
      </c>
      <c r="J27" s="152" t="s">
        <v>98</v>
      </c>
      <c r="K27" s="153">
        <f>SUM(K13,K26)</f>
        <v>10135433</v>
      </c>
      <c r="L27" s="155">
        <f>SUM(M27-K27)</f>
        <v>12443206</v>
      </c>
      <c r="M27" s="153">
        <f t="shared" ref="M27" si="7">SUM(M13,M26)</f>
        <v>22578639</v>
      </c>
      <c r="N27" s="156">
        <f>O27-M27</f>
        <v>41060322</v>
      </c>
      <c r="O27" s="153">
        <f t="shared" ref="O27:Q27" si="8">SUM(O13,O26)</f>
        <v>63638961</v>
      </c>
      <c r="P27" s="260">
        <f>Q27-O27</f>
        <v>145020556</v>
      </c>
      <c r="Q27" s="153">
        <f t="shared" si="8"/>
        <v>208659517</v>
      </c>
    </row>
    <row r="28" spans="1:17" ht="19.5" thickBot="1" x14ac:dyDescent="0.3">
      <c r="A28" s="138" t="s">
        <v>99</v>
      </c>
      <c r="B28" s="152" t="s">
        <v>61</v>
      </c>
      <c r="C28" s="153"/>
      <c r="D28" s="154">
        <f t="shared" si="0"/>
        <v>0</v>
      </c>
      <c r="E28" s="153"/>
      <c r="F28" s="153"/>
      <c r="G28" s="153"/>
      <c r="H28" s="153"/>
      <c r="I28" s="153"/>
      <c r="J28" s="152" t="s">
        <v>62</v>
      </c>
      <c r="K28" s="153"/>
      <c r="L28" s="153"/>
      <c r="M28" s="153"/>
      <c r="N28" s="137"/>
      <c r="O28" s="137"/>
      <c r="P28" s="257"/>
      <c r="Q28" s="257"/>
    </row>
    <row r="29" spans="1:17" ht="19.5" thickBot="1" x14ac:dyDescent="0.3">
      <c r="A29" s="138" t="s">
        <v>100</v>
      </c>
      <c r="B29" s="152" t="s">
        <v>64</v>
      </c>
      <c r="C29" s="153"/>
      <c r="D29" s="154">
        <f t="shared" si="0"/>
        <v>0</v>
      </c>
      <c r="E29" s="153"/>
      <c r="F29" s="153"/>
      <c r="G29" s="153"/>
      <c r="H29" s="153"/>
      <c r="I29" s="153"/>
      <c r="J29" s="152" t="s">
        <v>65</v>
      </c>
      <c r="K29" s="153"/>
      <c r="L29" s="153"/>
      <c r="M29" s="153"/>
      <c r="N29" s="137"/>
      <c r="O29" s="137"/>
      <c r="P29" s="257"/>
      <c r="Q29" s="257"/>
    </row>
  </sheetData>
  <mergeCells count="5">
    <mergeCell ref="A4:A5"/>
    <mergeCell ref="M1:Q1"/>
    <mergeCell ref="A2:Q2"/>
    <mergeCell ref="J4:Q4"/>
    <mergeCell ref="B4:I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CC"/>
  </sheetPr>
  <dimension ref="A1:I152"/>
  <sheetViews>
    <sheetView topLeftCell="A82" zoomScaleNormal="100" workbookViewId="0">
      <selection activeCell="A86" sqref="A86:I86"/>
    </sheetView>
  </sheetViews>
  <sheetFormatPr defaultRowHeight="15.75" x14ac:dyDescent="0.25"/>
  <cols>
    <col min="1" max="1" width="8.140625" style="32" customWidth="1"/>
    <col min="2" max="2" width="67.42578125" style="226" customWidth="1"/>
    <col min="3" max="3" width="14" style="33" bestFit="1" customWidth="1"/>
    <col min="4" max="4" width="12.85546875" style="11" bestFit="1" customWidth="1"/>
    <col min="5" max="5" width="15.28515625" style="11" customWidth="1"/>
    <col min="6" max="6" width="13.5703125" style="11" customWidth="1"/>
    <col min="7" max="7" width="15.5703125" style="11" customWidth="1"/>
    <col min="8" max="8" width="14.5703125" style="11" bestFit="1" customWidth="1"/>
    <col min="9" max="9" width="16.140625" style="11" customWidth="1"/>
    <col min="10" max="256" width="9.140625" style="11"/>
    <col min="257" max="257" width="8.140625" style="11" customWidth="1"/>
    <col min="258" max="258" width="78.5703125" style="11" customWidth="1"/>
    <col min="259" max="259" width="18.5703125" style="11" customWidth="1"/>
    <col min="260" max="260" width="7.7109375" style="11" customWidth="1"/>
    <col min="261" max="512" width="9.140625" style="11"/>
    <col min="513" max="513" width="8.140625" style="11" customWidth="1"/>
    <col min="514" max="514" width="78.5703125" style="11" customWidth="1"/>
    <col min="515" max="515" width="18.5703125" style="11" customWidth="1"/>
    <col min="516" max="516" width="7.7109375" style="11" customWidth="1"/>
    <col min="517" max="768" width="9.140625" style="11"/>
    <col min="769" max="769" width="8.140625" style="11" customWidth="1"/>
    <col min="770" max="770" width="78.5703125" style="11" customWidth="1"/>
    <col min="771" max="771" width="18.5703125" style="11" customWidth="1"/>
    <col min="772" max="772" width="7.7109375" style="11" customWidth="1"/>
    <col min="773" max="1024" width="9.140625" style="11"/>
    <col min="1025" max="1025" width="8.140625" style="11" customWidth="1"/>
    <col min="1026" max="1026" width="78.5703125" style="11" customWidth="1"/>
    <col min="1027" max="1027" width="18.5703125" style="11" customWidth="1"/>
    <col min="1028" max="1028" width="7.7109375" style="11" customWidth="1"/>
    <col min="1029" max="1280" width="9.140625" style="11"/>
    <col min="1281" max="1281" width="8.140625" style="11" customWidth="1"/>
    <col min="1282" max="1282" width="78.5703125" style="11" customWidth="1"/>
    <col min="1283" max="1283" width="18.5703125" style="11" customWidth="1"/>
    <col min="1284" max="1284" width="7.7109375" style="11" customWidth="1"/>
    <col min="1285" max="1536" width="9.140625" style="11"/>
    <col min="1537" max="1537" width="8.140625" style="11" customWidth="1"/>
    <col min="1538" max="1538" width="78.5703125" style="11" customWidth="1"/>
    <col min="1539" max="1539" width="18.5703125" style="11" customWidth="1"/>
    <col min="1540" max="1540" width="7.7109375" style="11" customWidth="1"/>
    <col min="1541" max="1792" width="9.140625" style="11"/>
    <col min="1793" max="1793" width="8.140625" style="11" customWidth="1"/>
    <col min="1794" max="1794" width="78.5703125" style="11" customWidth="1"/>
    <col min="1795" max="1795" width="18.5703125" style="11" customWidth="1"/>
    <col min="1796" max="1796" width="7.7109375" style="11" customWidth="1"/>
    <col min="1797" max="2048" width="9.140625" style="11"/>
    <col min="2049" max="2049" width="8.140625" style="11" customWidth="1"/>
    <col min="2050" max="2050" width="78.5703125" style="11" customWidth="1"/>
    <col min="2051" max="2051" width="18.5703125" style="11" customWidth="1"/>
    <col min="2052" max="2052" width="7.7109375" style="11" customWidth="1"/>
    <col min="2053" max="2304" width="9.140625" style="11"/>
    <col min="2305" max="2305" width="8.140625" style="11" customWidth="1"/>
    <col min="2306" max="2306" width="78.5703125" style="11" customWidth="1"/>
    <col min="2307" max="2307" width="18.5703125" style="11" customWidth="1"/>
    <col min="2308" max="2308" width="7.7109375" style="11" customWidth="1"/>
    <col min="2309" max="2560" width="9.140625" style="11"/>
    <col min="2561" max="2561" width="8.140625" style="11" customWidth="1"/>
    <col min="2562" max="2562" width="78.5703125" style="11" customWidth="1"/>
    <col min="2563" max="2563" width="18.5703125" style="11" customWidth="1"/>
    <col min="2564" max="2564" width="7.7109375" style="11" customWidth="1"/>
    <col min="2565" max="2816" width="9.140625" style="11"/>
    <col min="2817" max="2817" width="8.140625" style="11" customWidth="1"/>
    <col min="2818" max="2818" width="78.5703125" style="11" customWidth="1"/>
    <col min="2819" max="2819" width="18.5703125" style="11" customWidth="1"/>
    <col min="2820" max="2820" width="7.7109375" style="11" customWidth="1"/>
    <col min="2821" max="3072" width="9.140625" style="11"/>
    <col min="3073" max="3073" width="8.140625" style="11" customWidth="1"/>
    <col min="3074" max="3074" width="78.5703125" style="11" customWidth="1"/>
    <col min="3075" max="3075" width="18.5703125" style="11" customWidth="1"/>
    <col min="3076" max="3076" width="7.7109375" style="11" customWidth="1"/>
    <col min="3077" max="3328" width="9.140625" style="11"/>
    <col min="3329" max="3329" width="8.140625" style="11" customWidth="1"/>
    <col min="3330" max="3330" width="78.5703125" style="11" customWidth="1"/>
    <col min="3331" max="3331" width="18.5703125" style="11" customWidth="1"/>
    <col min="3332" max="3332" width="7.7109375" style="11" customWidth="1"/>
    <col min="3333" max="3584" width="9.140625" style="11"/>
    <col min="3585" max="3585" width="8.140625" style="11" customWidth="1"/>
    <col min="3586" max="3586" width="78.5703125" style="11" customWidth="1"/>
    <col min="3587" max="3587" width="18.5703125" style="11" customWidth="1"/>
    <col min="3588" max="3588" width="7.7109375" style="11" customWidth="1"/>
    <col min="3589" max="3840" width="9.140625" style="11"/>
    <col min="3841" max="3841" width="8.140625" style="11" customWidth="1"/>
    <col min="3842" max="3842" width="78.5703125" style="11" customWidth="1"/>
    <col min="3843" max="3843" width="18.5703125" style="11" customWidth="1"/>
    <col min="3844" max="3844" width="7.7109375" style="11" customWidth="1"/>
    <col min="3845" max="4096" width="9.140625" style="11"/>
    <col min="4097" max="4097" width="8.140625" style="11" customWidth="1"/>
    <col min="4098" max="4098" width="78.5703125" style="11" customWidth="1"/>
    <col min="4099" max="4099" width="18.5703125" style="11" customWidth="1"/>
    <col min="4100" max="4100" width="7.7109375" style="11" customWidth="1"/>
    <col min="4101" max="4352" width="9.140625" style="11"/>
    <col min="4353" max="4353" width="8.140625" style="11" customWidth="1"/>
    <col min="4354" max="4354" width="78.5703125" style="11" customWidth="1"/>
    <col min="4355" max="4355" width="18.5703125" style="11" customWidth="1"/>
    <col min="4356" max="4356" width="7.7109375" style="11" customWidth="1"/>
    <col min="4357" max="4608" width="9.140625" style="11"/>
    <col min="4609" max="4609" width="8.140625" style="11" customWidth="1"/>
    <col min="4610" max="4610" width="78.5703125" style="11" customWidth="1"/>
    <col min="4611" max="4611" width="18.5703125" style="11" customWidth="1"/>
    <col min="4612" max="4612" width="7.7109375" style="11" customWidth="1"/>
    <col min="4613" max="4864" width="9.140625" style="11"/>
    <col min="4865" max="4865" width="8.140625" style="11" customWidth="1"/>
    <col min="4866" max="4866" width="78.5703125" style="11" customWidth="1"/>
    <col min="4867" max="4867" width="18.5703125" style="11" customWidth="1"/>
    <col min="4868" max="4868" width="7.7109375" style="11" customWidth="1"/>
    <col min="4869" max="5120" width="9.140625" style="11"/>
    <col min="5121" max="5121" width="8.140625" style="11" customWidth="1"/>
    <col min="5122" max="5122" width="78.5703125" style="11" customWidth="1"/>
    <col min="5123" max="5123" width="18.5703125" style="11" customWidth="1"/>
    <col min="5124" max="5124" width="7.7109375" style="11" customWidth="1"/>
    <col min="5125" max="5376" width="9.140625" style="11"/>
    <col min="5377" max="5377" width="8.140625" style="11" customWidth="1"/>
    <col min="5378" max="5378" width="78.5703125" style="11" customWidth="1"/>
    <col min="5379" max="5379" width="18.5703125" style="11" customWidth="1"/>
    <col min="5380" max="5380" width="7.7109375" style="11" customWidth="1"/>
    <col min="5381" max="5632" width="9.140625" style="11"/>
    <col min="5633" max="5633" width="8.140625" style="11" customWidth="1"/>
    <col min="5634" max="5634" width="78.5703125" style="11" customWidth="1"/>
    <col min="5635" max="5635" width="18.5703125" style="11" customWidth="1"/>
    <col min="5636" max="5636" width="7.7109375" style="11" customWidth="1"/>
    <col min="5637" max="5888" width="9.140625" style="11"/>
    <col min="5889" max="5889" width="8.140625" style="11" customWidth="1"/>
    <col min="5890" max="5890" width="78.5703125" style="11" customWidth="1"/>
    <col min="5891" max="5891" width="18.5703125" style="11" customWidth="1"/>
    <col min="5892" max="5892" width="7.7109375" style="11" customWidth="1"/>
    <col min="5893" max="6144" width="9.140625" style="11"/>
    <col min="6145" max="6145" width="8.140625" style="11" customWidth="1"/>
    <col min="6146" max="6146" width="78.5703125" style="11" customWidth="1"/>
    <col min="6147" max="6147" width="18.5703125" style="11" customWidth="1"/>
    <col min="6148" max="6148" width="7.7109375" style="11" customWidth="1"/>
    <col min="6149" max="6400" width="9.140625" style="11"/>
    <col min="6401" max="6401" width="8.140625" style="11" customWidth="1"/>
    <col min="6402" max="6402" width="78.5703125" style="11" customWidth="1"/>
    <col min="6403" max="6403" width="18.5703125" style="11" customWidth="1"/>
    <col min="6404" max="6404" width="7.7109375" style="11" customWidth="1"/>
    <col min="6405" max="6656" width="9.140625" style="11"/>
    <col min="6657" max="6657" width="8.140625" style="11" customWidth="1"/>
    <col min="6658" max="6658" width="78.5703125" style="11" customWidth="1"/>
    <col min="6659" max="6659" width="18.5703125" style="11" customWidth="1"/>
    <col min="6660" max="6660" width="7.7109375" style="11" customWidth="1"/>
    <col min="6661" max="6912" width="9.140625" style="11"/>
    <col min="6913" max="6913" width="8.140625" style="11" customWidth="1"/>
    <col min="6914" max="6914" width="78.5703125" style="11" customWidth="1"/>
    <col min="6915" max="6915" width="18.5703125" style="11" customWidth="1"/>
    <col min="6916" max="6916" width="7.7109375" style="11" customWidth="1"/>
    <col min="6917" max="7168" width="9.140625" style="11"/>
    <col min="7169" max="7169" width="8.140625" style="11" customWidth="1"/>
    <col min="7170" max="7170" width="78.5703125" style="11" customWidth="1"/>
    <col min="7171" max="7171" width="18.5703125" style="11" customWidth="1"/>
    <col min="7172" max="7172" width="7.7109375" style="11" customWidth="1"/>
    <col min="7173" max="7424" width="9.140625" style="11"/>
    <col min="7425" max="7425" width="8.140625" style="11" customWidth="1"/>
    <col min="7426" max="7426" width="78.5703125" style="11" customWidth="1"/>
    <col min="7427" max="7427" width="18.5703125" style="11" customWidth="1"/>
    <col min="7428" max="7428" width="7.7109375" style="11" customWidth="1"/>
    <col min="7429" max="7680" width="9.140625" style="11"/>
    <col min="7681" max="7681" width="8.140625" style="11" customWidth="1"/>
    <col min="7682" max="7682" width="78.5703125" style="11" customWidth="1"/>
    <col min="7683" max="7683" width="18.5703125" style="11" customWidth="1"/>
    <col min="7684" max="7684" width="7.7109375" style="11" customWidth="1"/>
    <col min="7685" max="7936" width="9.140625" style="11"/>
    <col min="7937" max="7937" width="8.140625" style="11" customWidth="1"/>
    <col min="7938" max="7938" width="78.5703125" style="11" customWidth="1"/>
    <col min="7939" max="7939" width="18.5703125" style="11" customWidth="1"/>
    <col min="7940" max="7940" width="7.7109375" style="11" customWidth="1"/>
    <col min="7941" max="8192" width="9.140625" style="11"/>
    <col min="8193" max="8193" width="8.140625" style="11" customWidth="1"/>
    <col min="8194" max="8194" width="78.5703125" style="11" customWidth="1"/>
    <col min="8195" max="8195" width="18.5703125" style="11" customWidth="1"/>
    <col min="8196" max="8196" width="7.7109375" style="11" customWidth="1"/>
    <col min="8197" max="8448" width="9.140625" style="11"/>
    <col min="8449" max="8449" width="8.140625" style="11" customWidth="1"/>
    <col min="8450" max="8450" width="78.5703125" style="11" customWidth="1"/>
    <col min="8451" max="8451" width="18.5703125" style="11" customWidth="1"/>
    <col min="8452" max="8452" width="7.7109375" style="11" customWidth="1"/>
    <col min="8453" max="8704" width="9.140625" style="11"/>
    <col min="8705" max="8705" width="8.140625" style="11" customWidth="1"/>
    <col min="8706" max="8706" width="78.5703125" style="11" customWidth="1"/>
    <col min="8707" max="8707" width="18.5703125" style="11" customWidth="1"/>
    <col min="8708" max="8708" width="7.7109375" style="11" customWidth="1"/>
    <col min="8709" max="8960" width="9.140625" style="11"/>
    <col min="8961" max="8961" width="8.140625" style="11" customWidth="1"/>
    <col min="8962" max="8962" width="78.5703125" style="11" customWidth="1"/>
    <col min="8963" max="8963" width="18.5703125" style="11" customWidth="1"/>
    <col min="8964" max="8964" width="7.7109375" style="11" customWidth="1"/>
    <col min="8965" max="9216" width="9.140625" style="11"/>
    <col min="9217" max="9217" width="8.140625" style="11" customWidth="1"/>
    <col min="9218" max="9218" width="78.5703125" style="11" customWidth="1"/>
    <col min="9219" max="9219" width="18.5703125" style="11" customWidth="1"/>
    <col min="9220" max="9220" width="7.7109375" style="11" customWidth="1"/>
    <col min="9221" max="9472" width="9.140625" style="11"/>
    <col min="9473" max="9473" width="8.140625" style="11" customWidth="1"/>
    <col min="9474" max="9474" width="78.5703125" style="11" customWidth="1"/>
    <col min="9475" max="9475" width="18.5703125" style="11" customWidth="1"/>
    <col min="9476" max="9476" width="7.7109375" style="11" customWidth="1"/>
    <col min="9477" max="9728" width="9.140625" style="11"/>
    <col min="9729" max="9729" width="8.140625" style="11" customWidth="1"/>
    <col min="9730" max="9730" width="78.5703125" style="11" customWidth="1"/>
    <col min="9731" max="9731" width="18.5703125" style="11" customWidth="1"/>
    <col min="9732" max="9732" width="7.7109375" style="11" customWidth="1"/>
    <col min="9733" max="9984" width="9.140625" style="11"/>
    <col min="9985" max="9985" width="8.140625" style="11" customWidth="1"/>
    <col min="9986" max="9986" width="78.5703125" style="11" customWidth="1"/>
    <col min="9987" max="9987" width="18.5703125" style="11" customWidth="1"/>
    <col min="9988" max="9988" width="7.7109375" style="11" customWidth="1"/>
    <col min="9989" max="10240" width="9.140625" style="11"/>
    <col min="10241" max="10241" width="8.140625" style="11" customWidth="1"/>
    <col min="10242" max="10242" width="78.5703125" style="11" customWidth="1"/>
    <col min="10243" max="10243" width="18.5703125" style="11" customWidth="1"/>
    <col min="10244" max="10244" width="7.7109375" style="11" customWidth="1"/>
    <col min="10245" max="10496" width="9.140625" style="11"/>
    <col min="10497" max="10497" width="8.140625" style="11" customWidth="1"/>
    <col min="10498" max="10498" width="78.5703125" style="11" customWidth="1"/>
    <col min="10499" max="10499" width="18.5703125" style="11" customWidth="1"/>
    <col min="10500" max="10500" width="7.7109375" style="11" customWidth="1"/>
    <col min="10501" max="10752" width="9.140625" style="11"/>
    <col min="10753" max="10753" width="8.140625" style="11" customWidth="1"/>
    <col min="10754" max="10754" width="78.5703125" style="11" customWidth="1"/>
    <col min="10755" max="10755" width="18.5703125" style="11" customWidth="1"/>
    <col min="10756" max="10756" width="7.7109375" style="11" customWidth="1"/>
    <col min="10757" max="11008" width="9.140625" style="11"/>
    <col min="11009" max="11009" width="8.140625" style="11" customWidth="1"/>
    <col min="11010" max="11010" width="78.5703125" style="11" customWidth="1"/>
    <col min="11011" max="11011" width="18.5703125" style="11" customWidth="1"/>
    <col min="11012" max="11012" width="7.7109375" style="11" customWidth="1"/>
    <col min="11013" max="11264" width="9.140625" style="11"/>
    <col min="11265" max="11265" width="8.140625" style="11" customWidth="1"/>
    <col min="11266" max="11266" width="78.5703125" style="11" customWidth="1"/>
    <col min="11267" max="11267" width="18.5703125" style="11" customWidth="1"/>
    <col min="11268" max="11268" width="7.7109375" style="11" customWidth="1"/>
    <col min="11269" max="11520" width="9.140625" style="11"/>
    <col min="11521" max="11521" width="8.140625" style="11" customWidth="1"/>
    <col min="11522" max="11522" width="78.5703125" style="11" customWidth="1"/>
    <col min="11523" max="11523" width="18.5703125" style="11" customWidth="1"/>
    <col min="11524" max="11524" width="7.7109375" style="11" customWidth="1"/>
    <col min="11525" max="11776" width="9.140625" style="11"/>
    <col min="11777" max="11777" width="8.140625" style="11" customWidth="1"/>
    <col min="11778" max="11778" width="78.5703125" style="11" customWidth="1"/>
    <col min="11779" max="11779" width="18.5703125" style="11" customWidth="1"/>
    <col min="11780" max="11780" width="7.7109375" style="11" customWidth="1"/>
    <col min="11781" max="12032" width="9.140625" style="11"/>
    <col min="12033" max="12033" width="8.140625" style="11" customWidth="1"/>
    <col min="12034" max="12034" width="78.5703125" style="11" customWidth="1"/>
    <col min="12035" max="12035" width="18.5703125" style="11" customWidth="1"/>
    <col min="12036" max="12036" width="7.7109375" style="11" customWidth="1"/>
    <col min="12037" max="12288" width="9.140625" style="11"/>
    <col min="12289" max="12289" width="8.140625" style="11" customWidth="1"/>
    <col min="12290" max="12290" width="78.5703125" style="11" customWidth="1"/>
    <col min="12291" max="12291" width="18.5703125" style="11" customWidth="1"/>
    <col min="12292" max="12292" width="7.7109375" style="11" customWidth="1"/>
    <col min="12293" max="12544" width="9.140625" style="11"/>
    <col min="12545" max="12545" width="8.140625" style="11" customWidth="1"/>
    <col min="12546" max="12546" width="78.5703125" style="11" customWidth="1"/>
    <col min="12547" max="12547" width="18.5703125" style="11" customWidth="1"/>
    <col min="12548" max="12548" width="7.7109375" style="11" customWidth="1"/>
    <col min="12549" max="12800" width="9.140625" style="11"/>
    <col min="12801" max="12801" width="8.140625" style="11" customWidth="1"/>
    <col min="12802" max="12802" width="78.5703125" style="11" customWidth="1"/>
    <col min="12803" max="12803" width="18.5703125" style="11" customWidth="1"/>
    <col min="12804" max="12804" width="7.7109375" style="11" customWidth="1"/>
    <col min="12805" max="13056" width="9.140625" style="11"/>
    <col min="13057" max="13057" width="8.140625" style="11" customWidth="1"/>
    <col min="13058" max="13058" width="78.5703125" style="11" customWidth="1"/>
    <col min="13059" max="13059" width="18.5703125" style="11" customWidth="1"/>
    <col min="13060" max="13060" width="7.7109375" style="11" customWidth="1"/>
    <col min="13061" max="13312" width="9.140625" style="11"/>
    <col min="13313" max="13313" width="8.140625" style="11" customWidth="1"/>
    <col min="13314" max="13314" width="78.5703125" style="11" customWidth="1"/>
    <col min="13315" max="13315" width="18.5703125" style="11" customWidth="1"/>
    <col min="13316" max="13316" width="7.7109375" style="11" customWidth="1"/>
    <col min="13317" max="13568" width="9.140625" style="11"/>
    <col min="13569" max="13569" width="8.140625" style="11" customWidth="1"/>
    <col min="13570" max="13570" width="78.5703125" style="11" customWidth="1"/>
    <col min="13571" max="13571" width="18.5703125" style="11" customWidth="1"/>
    <col min="13572" max="13572" width="7.7109375" style="11" customWidth="1"/>
    <col min="13573" max="13824" width="9.140625" style="11"/>
    <col min="13825" max="13825" width="8.140625" style="11" customWidth="1"/>
    <col min="13826" max="13826" width="78.5703125" style="11" customWidth="1"/>
    <col min="13827" max="13827" width="18.5703125" style="11" customWidth="1"/>
    <col min="13828" max="13828" width="7.7109375" style="11" customWidth="1"/>
    <col min="13829" max="14080" width="9.140625" style="11"/>
    <col min="14081" max="14081" width="8.140625" style="11" customWidth="1"/>
    <col min="14082" max="14082" width="78.5703125" style="11" customWidth="1"/>
    <col min="14083" max="14083" width="18.5703125" style="11" customWidth="1"/>
    <col min="14084" max="14084" width="7.7109375" style="11" customWidth="1"/>
    <col min="14085" max="14336" width="9.140625" style="11"/>
    <col min="14337" max="14337" width="8.140625" style="11" customWidth="1"/>
    <col min="14338" max="14338" width="78.5703125" style="11" customWidth="1"/>
    <col min="14339" max="14339" width="18.5703125" style="11" customWidth="1"/>
    <col min="14340" max="14340" width="7.7109375" style="11" customWidth="1"/>
    <col min="14341" max="14592" width="9.140625" style="11"/>
    <col min="14593" max="14593" width="8.140625" style="11" customWidth="1"/>
    <col min="14594" max="14594" width="78.5703125" style="11" customWidth="1"/>
    <col min="14595" max="14595" width="18.5703125" style="11" customWidth="1"/>
    <col min="14596" max="14596" width="7.7109375" style="11" customWidth="1"/>
    <col min="14597" max="14848" width="9.140625" style="11"/>
    <col min="14849" max="14849" width="8.140625" style="11" customWidth="1"/>
    <col min="14850" max="14850" width="78.5703125" style="11" customWidth="1"/>
    <col min="14851" max="14851" width="18.5703125" style="11" customWidth="1"/>
    <col min="14852" max="14852" width="7.7109375" style="11" customWidth="1"/>
    <col min="14853" max="15104" width="9.140625" style="11"/>
    <col min="15105" max="15105" width="8.140625" style="11" customWidth="1"/>
    <col min="15106" max="15106" width="78.5703125" style="11" customWidth="1"/>
    <col min="15107" max="15107" width="18.5703125" style="11" customWidth="1"/>
    <col min="15108" max="15108" width="7.7109375" style="11" customWidth="1"/>
    <col min="15109" max="15360" width="9.140625" style="11"/>
    <col min="15361" max="15361" width="8.140625" style="11" customWidth="1"/>
    <col min="15362" max="15362" width="78.5703125" style="11" customWidth="1"/>
    <col min="15363" max="15363" width="18.5703125" style="11" customWidth="1"/>
    <col min="15364" max="15364" width="7.7109375" style="11" customWidth="1"/>
    <col min="15365" max="15616" width="9.140625" style="11"/>
    <col min="15617" max="15617" width="8.140625" style="11" customWidth="1"/>
    <col min="15618" max="15618" width="78.5703125" style="11" customWidth="1"/>
    <col min="15619" max="15619" width="18.5703125" style="11" customWidth="1"/>
    <col min="15620" max="15620" width="7.7109375" style="11" customWidth="1"/>
    <col min="15621" max="15872" width="9.140625" style="11"/>
    <col min="15873" max="15873" width="8.140625" style="11" customWidth="1"/>
    <col min="15874" max="15874" width="78.5703125" style="11" customWidth="1"/>
    <col min="15875" max="15875" width="18.5703125" style="11" customWidth="1"/>
    <col min="15876" max="15876" width="7.7109375" style="11" customWidth="1"/>
    <col min="15877" max="16128" width="9.140625" style="11"/>
    <col min="16129" max="16129" width="8.140625" style="11" customWidth="1"/>
    <col min="16130" max="16130" width="78.5703125" style="11" customWidth="1"/>
    <col min="16131" max="16131" width="18.5703125" style="11" customWidth="1"/>
    <col min="16132" max="16132" width="7.7109375" style="11" customWidth="1"/>
    <col min="16133" max="16384" width="9.140625" style="11"/>
  </cols>
  <sheetData>
    <row r="1" spans="1:9" ht="15.95" customHeight="1" x14ac:dyDescent="0.25">
      <c r="A1" s="291" t="s">
        <v>102</v>
      </c>
      <c r="B1" s="291"/>
      <c r="C1" s="291"/>
      <c r="D1" s="291"/>
      <c r="E1" s="291"/>
      <c r="F1" s="291"/>
      <c r="G1" s="291"/>
      <c r="H1" s="291"/>
      <c r="I1" s="291"/>
    </row>
    <row r="2" spans="1:9" ht="15.95" customHeight="1" thickBot="1" x14ac:dyDescent="0.3">
      <c r="A2" s="287"/>
      <c r="B2" s="287"/>
      <c r="I2" s="207" t="s">
        <v>1</v>
      </c>
    </row>
    <row r="3" spans="1:9" ht="48" thickBot="1" x14ac:dyDescent="0.3">
      <c r="A3" s="170" t="s">
        <v>2</v>
      </c>
      <c r="B3" s="13" t="s">
        <v>103</v>
      </c>
      <c r="C3" s="13" t="s">
        <v>333</v>
      </c>
      <c r="D3" s="13" t="s">
        <v>334</v>
      </c>
      <c r="E3" s="13" t="s">
        <v>337</v>
      </c>
      <c r="F3" s="171" t="s">
        <v>339</v>
      </c>
      <c r="G3" s="171" t="s">
        <v>342</v>
      </c>
      <c r="H3" s="171" t="s">
        <v>346</v>
      </c>
      <c r="I3" s="171" t="s">
        <v>349</v>
      </c>
    </row>
    <row r="4" spans="1:9" s="12" customFormat="1" ht="16.5" thickBot="1" x14ac:dyDescent="0.25">
      <c r="A4" s="172">
        <v>1</v>
      </c>
      <c r="B4" s="173">
        <v>2</v>
      </c>
      <c r="C4" s="173">
        <v>3</v>
      </c>
      <c r="D4" s="173">
        <v>4</v>
      </c>
      <c r="E4" s="173">
        <v>5</v>
      </c>
      <c r="F4" s="80">
        <v>6</v>
      </c>
      <c r="G4" s="81">
        <v>7</v>
      </c>
      <c r="H4" s="80">
        <v>8</v>
      </c>
      <c r="I4" s="80">
        <v>9</v>
      </c>
    </row>
    <row r="5" spans="1:9" s="12" customFormat="1" ht="16.5" thickBot="1" x14ac:dyDescent="0.3">
      <c r="A5" s="170" t="s">
        <v>9</v>
      </c>
      <c r="B5" s="209" t="s">
        <v>104</v>
      </c>
      <c r="C5" s="79">
        <f>SUM(C6:C11)</f>
        <v>98556869</v>
      </c>
      <c r="D5" s="74">
        <f>SUM(E5-C5)</f>
        <v>0</v>
      </c>
      <c r="E5" s="79">
        <f t="shared" ref="E5:I5" si="0">SUM(E6:E11)</f>
        <v>98556869</v>
      </c>
      <c r="F5" s="94">
        <f>G5-E5</f>
        <v>6783751</v>
      </c>
      <c r="G5" s="79">
        <f t="shared" si="0"/>
        <v>105340620</v>
      </c>
      <c r="H5" s="268">
        <f>I5-G5</f>
        <v>5315156</v>
      </c>
      <c r="I5" s="79">
        <f t="shared" si="0"/>
        <v>110655776</v>
      </c>
    </row>
    <row r="6" spans="1:9" s="12" customFormat="1" x14ac:dyDescent="0.25">
      <c r="A6" s="174" t="s">
        <v>105</v>
      </c>
      <c r="B6" s="210" t="s">
        <v>106</v>
      </c>
      <c r="C6" s="175">
        <v>13746080</v>
      </c>
      <c r="D6" s="176">
        <f>SUM(E6-C6)</f>
        <v>0</v>
      </c>
      <c r="E6" s="175">
        <v>13746080</v>
      </c>
      <c r="F6" s="177">
        <f>G6-E6</f>
        <v>0</v>
      </c>
      <c r="G6" s="175">
        <v>13746080</v>
      </c>
      <c r="H6" s="191"/>
      <c r="I6" s="262">
        <v>13746080</v>
      </c>
    </row>
    <row r="7" spans="1:9" s="12" customFormat="1" x14ac:dyDescent="0.25">
      <c r="A7" s="178" t="s">
        <v>107</v>
      </c>
      <c r="B7" s="211" t="s">
        <v>108</v>
      </c>
      <c r="C7" s="176">
        <v>56219370</v>
      </c>
      <c r="D7" s="176">
        <f>SUM(E7-C7)</f>
        <v>0</v>
      </c>
      <c r="E7" s="176">
        <v>56219370</v>
      </c>
      <c r="F7" s="177">
        <f t="shared" ref="F7:F9" si="1">G7-E7</f>
        <v>6237455</v>
      </c>
      <c r="G7" s="179">
        <v>62456825</v>
      </c>
      <c r="H7" s="179">
        <f>I7-G7</f>
        <v>1859625</v>
      </c>
      <c r="I7" s="179">
        <v>64316450</v>
      </c>
    </row>
    <row r="8" spans="1:9" s="12" customFormat="1" x14ac:dyDescent="0.25">
      <c r="A8" s="178" t="s">
        <v>109</v>
      </c>
      <c r="B8" s="211" t="s">
        <v>110</v>
      </c>
      <c r="C8" s="176">
        <v>26791419</v>
      </c>
      <c r="D8" s="176">
        <f t="shared" ref="D8:D11" si="2">SUM(E8-C8)</f>
        <v>0</v>
      </c>
      <c r="E8" s="176">
        <v>26791419</v>
      </c>
      <c r="F8" s="177">
        <f t="shared" si="1"/>
        <v>406296</v>
      </c>
      <c r="G8" s="179">
        <v>27197715</v>
      </c>
      <c r="H8" s="179">
        <f t="shared" ref="H8:H11" si="3">I8-G8</f>
        <v>2690681</v>
      </c>
      <c r="I8" s="179">
        <v>29888396</v>
      </c>
    </row>
    <row r="9" spans="1:9" s="12" customFormat="1" x14ac:dyDescent="0.25">
      <c r="A9" s="178" t="s">
        <v>111</v>
      </c>
      <c r="B9" s="211" t="s">
        <v>112</v>
      </c>
      <c r="C9" s="176">
        <v>1800000</v>
      </c>
      <c r="D9" s="176">
        <f t="shared" si="2"/>
        <v>0</v>
      </c>
      <c r="E9" s="176">
        <v>1800000</v>
      </c>
      <c r="F9" s="177">
        <f t="shared" si="1"/>
        <v>140000</v>
      </c>
      <c r="G9" s="179">
        <v>1940000</v>
      </c>
      <c r="H9" s="179">
        <f t="shared" si="3"/>
        <v>60000</v>
      </c>
      <c r="I9" s="179">
        <v>2000000</v>
      </c>
    </row>
    <row r="10" spans="1:9" s="12" customFormat="1" x14ac:dyDescent="0.25">
      <c r="A10" s="178" t="s">
        <v>113</v>
      </c>
      <c r="B10" s="211" t="s">
        <v>114</v>
      </c>
      <c r="C10" s="176"/>
      <c r="D10" s="176">
        <f t="shared" si="2"/>
        <v>0</v>
      </c>
      <c r="E10" s="176"/>
      <c r="F10" s="180"/>
      <c r="G10" s="180"/>
      <c r="H10" s="179">
        <f t="shared" si="3"/>
        <v>0</v>
      </c>
      <c r="I10" s="179"/>
    </row>
    <row r="11" spans="1:9" s="12" customFormat="1" ht="16.5" thickBot="1" x14ac:dyDescent="0.3">
      <c r="A11" s="181" t="s">
        <v>115</v>
      </c>
      <c r="B11" s="212" t="s">
        <v>116</v>
      </c>
      <c r="C11" s="176"/>
      <c r="D11" s="182">
        <f t="shared" si="2"/>
        <v>0</v>
      </c>
      <c r="E11" s="176"/>
      <c r="F11" s="183"/>
      <c r="G11" s="183"/>
      <c r="H11" s="179">
        <f t="shared" si="3"/>
        <v>704850</v>
      </c>
      <c r="I11" s="263">
        <v>704850</v>
      </c>
    </row>
    <row r="12" spans="1:9" s="12" customFormat="1" ht="32.25" thickBot="1" x14ac:dyDescent="0.3">
      <c r="A12" s="170" t="s">
        <v>12</v>
      </c>
      <c r="B12" s="213" t="s">
        <v>117</v>
      </c>
      <c r="C12" s="79">
        <f>SUM(C13:C18)</f>
        <v>1603313</v>
      </c>
      <c r="D12" s="74">
        <f>SUM(E12-C12)</f>
        <v>3989874</v>
      </c>
      <c r="E12" s="79">
        <f t="shared" ref="E12:I12" si="4">SUM(E13:E18)</f>
        <v>5593187</v>
      </c>
      <c r="F12" s="78"/>
      <c r="G12" s="79">
        <f t="shared" si="4"/>
        <v>5593187</v>
      </c>
      <c r="H12" s="261"/>
      <c r="I12" s="79">
        <f t="shared" si="4"/>
        <v>5593187</v>
      </c>
    </row>
    <row r="13" spans="1:9" s="12" customFormat="1" x14ac:dyDescent="0.25">
      <c r="A13" s="174" t="s">
        <v>118</v>
      </c>
      <c r="B13" s="210" t="s">
        <v>119</v>
      </c>
      <c r="C13" s="175"/>
      <c r="D13" s="175">
        <f t="shared" ref="D13:D18" si="5">SUM(E13-C13)</f>
        <v>0</v>
      </c>
      <c r="E13" s="175"/>
      <c r="F13" s="184"/>
      <c r="G13" s="184"/>
      <c r="H13" s="191"/>
      <c r="I13" s="191"/>
    </row>
    <row r="14" spans="1:9" s="12" customFormat="1" x14ac:dyDescent="0.25">
      <c r="A14" s="178" t="s">
        <v>120</v>
      </c>
      <c r="B14" s="211" t="s">
        <v>121</v>
      </c>
      <c r="C14" s="176"/>
      <c r="D14" s="176">
        <f t="shared" si="5"/>
        <v>0</v>
      </c>
      <c r="E14" s="176"/>
      <c r="F14" s="180"/>
      <c r="G14" s="180"/>
      <c r="H14" s="179"/>
      <c r="I14" s="179"/>
    </row>
    <row r="15" spans="1:9" s="12" customFormat="1" x14ac:dyDescent="0.25">
      <c r="A15" s="178" t="s">
        <v>122</v>
      </c>
      <c r="B15" s="211" t="s">
        <v>123</v>
      </c>
      <c r="C15" s="176"/>
      <c r="D15" s="176">
        <f t="shared" si="5"/>
        <v>0</v>
      </c>
      <c r="E15" s="176"/>
      <c r="F15" s="180"/>
      <c r="G15" s="180"/>
      <c r="H15" s="179"/>
      <c r="I15" s="179"/>
    </row>
    <row r="16" spans="1:9" s="12" customFormat="1" x14ac:dyDescent="0.25">
      <c r="A16" s="178" t="s">
        <v>124</v>
      </c>
      <c r="B16" s="211" t="s">
        <v>125</v>
      </c>
      <c r="C16" s="176"/>
      <c r="D16" s="176">
        <f t="shared" si="5"/>
        <v>0</v>
      </c>
      <c r="E16" s="176"/>
      <c r="F16" s="180"/>
      <c r="G16" s="180"/>
      <c r="H16" s="179"/>
      <c r="I16" s="179"/>
    </row>
    <row r="17" spans="1:9" s="12" customFormat="1" x14ac:dyDescent="0.25">
      <c r="A17" s="178" t="s">
        <v>126</v>
      </c>
      <c r="B17" s="211" t="s">
        <v>127</v>
      </c>
      <c r="C17" s="176">
        <v>1603313</v>
      </c>
      <c r="D17" s="176">
        <f t="shared" si="5"/>
        <v>3989874</v>
      </c>
      <c r="E17" s="176">
        <v>5593187</v>
      </c>
      <c r="F17" s="180"/>
      <c r="G17" s="176">
        <v>5593187</v>
      </c>
      <c r="H17" s="179"/>
      <c r="I17" s="176">
        <v>5593187</v>
      </c>
    </row>
    <row r="18" spans="1:9" s="12" customFormat="1" ht="16.5" thickBot="1" x14ac:dyDescent="0.3">
      <c r="A18" s="181" t="s">
        <v>128</v>
      </c>
      <c r="B18" s="212" t="s">
        <v>129</v>
      </c>
      <c r="C18" s="182"/>
      <c r="D18" s="176">
        <f t="shared" si="5"/>
        <v>0</v>
      </c>
      <c r="E18" s="182"/>
      <c r="F18" s="183"/>
      <c r="G18" s="183"/>
      <c r="H18" s="263"/>
      <c r="I18" s="264"/>
    </row>
    <row r="19" spans="1:9" s="12" customFormat="1" ht="32.25" thickBot="1" x14ac:dyDescent="0.3">
      <c r="A19" s="170" t="s">
        <v>6</v>
      </c>
      <c r="B19" s="209" t="s">
        <v>130</v>
      </c>
      <c r="C19" s="79">
        <f>C20+C21+C22+C23+C24</f>
        <v>0</v>
      </c>
      <c r="D19" s="79">
        <f t="shared" ref="D19:E19" si="6">D20+D21+D22+D23+D24</f>
        <v>0</v>
      </c>
      <c r="E19" s="79">
        <f t="shared" si="6"/>
        <v>0</v>
      </c>
      <c r="F19" s="94">
        <f>G19-E19</f>
        <v>43351402</v>
      </c>
      <c r="G19" s="93">
        <f>SUM(G20:G24)</f>
        <v>43351402</v>
      </c>
      <c r="H19" s="93">
        <f>I19-G19</f>
        <v>151858807</v>
      </c>
      <c r="I19" s="93">
        <f>SUM(I20:I24)</f>
        <v>195210209</v>
      </c>
    </row>
    <row r="20" spans="1:9" s="12" customFormat="1" x14ac:dyDescent="0.25">
      <c r="A20" s="174" t="s">
        <v>131</v>
      </c>
      <c r="B20" s="210" t="s">
        <v>132</v>
      </c>
      <c r="C20" s="175"/>
      <c r="D20" s="175"/>
      <c r="E20" s="175"/>
      <c r="F20" s="184"/>
      <c r="G20" s="184"/>
      <c r="H20" s="191"/>
      <c r="I20" s="191"/>
    </row>
    <row r="21" spans="1:9" s="12" customFormat="1" x14ac:dyDescent="0.25">
      <c r="A21" s="178" t="s">
        <v>133</v>
      </c>
      <c r="B21" s="211" t="s">
        <v>134</v>
      </c>
      <c r="C21" s="176"/>
      <c r="D21" s="176"/>
      <c r="E21" s="176"/>
      <c r="F21" s="180"/>
      <c r="G21" s="180"/>
      <c r="H21" s="179"/>
      <c r="I21" s="179"/>
    </row>
    <row r="22" spans="1:9" s="12" customFormat="1" x14ac:dyDescent="0.25">
      <c r="A22" s="178" t="s">
        <v>135</v>
      </c>
      <c r="B22" s="211" t="s">
        <v>136</v>
      </c>
      <c r="C22" s="176"/>
      <c r="D22" s="176"/>
      <c r="E22" s="176"/>
      <c r="F22" s="180"/>
      <c r="G22" s="180"/>
      <c r="H22" s="179">
        <f>I22-G22</f>
        <v>2983308</v>
      </c>
      <c r="I22" s="179">
        <v>2983308</v>
      </c>
    </row>
    <row r="23" spans="1:9" s="12" customFormat="1" x14ac:dyDescent="0.25">
      <c r="A23" s="178" t="s">
        <v>137</v>
      </c>
      <c r="B23" s="211" t="s">
        <v>138</v>
      </c>
      <c r="C23" s="176"/>
      <c r="D23" s="176"/>
      <c r="E23" s="176"/>
      <c r="F23" s="180"/>
      <c r="G23" s="180"/>
      <c r="H23" s="179"/>
      <c r="I23" s="179"/>
    </row>
    <row r="24" spans="1:9" s="12" customFormat="1" x14ac:dyDescent="0.25">
      <c r="A24" s="178" t="s">
        <v>139</v>
      </c>
      <c r="B24" s="211" t="s">
        <v>140</v>
      </c>
      <c r="C24" s="176"/>
      <c r="D24" s="176"/>
      <c r="E24" s="176"/>
      <c r="F24" s="177">
        <f t="shared" ref="F24" si="7">G24-E24</f>
        <v>43351402</v>
      </c>
      <c r="G24" s="179">
        <v>43351402</v>
      </c>
      <c r="H24" s="179">
        <f>I24-G24</f>
        <v>148875499</v>
      </c>
      <c r="I24" s="179">
        <v>192226901</v>
      </c>
    </row>
    <row r="25" spans="1:9" s="12" customFormat="1" ht="16.5" thickBot="1" x14ac:dyDescent="0.3">
      <c r="A25" s="181" t="s">
        <v>141</v>
      </c>
      <c r="B25" s="212" t="s">
        <v>142</v>
      </c>
      <c r="C25" s="182"/>
      <c r="D25" s="182"/>
      <c r="E25" s="182"/>
      <c r="F25" s="183"/>
      <c r="G25" s="183"/>
      <c r="H25" s="263">
        <f>I25-G25</f>
        <v>148875499</v>
      </c>
      <c r="I25" s="263">
        <v>148875499</v>
      </c>
    </row>
    <row r="26" spans="1:9" s="12" customFormat="1" ht="16.5" thickBot="1" x14ac:dyDescent="0.3">
      <c r="A26" s="170" t="s">
        <v>143</v>
      </c>
      <c r="B26" s="209" t="s">
        <v>144</v>
      </c>
      <c r="C26" s="185">
        <f>SUM(C27,C30,C31,C32)</f>
        <v>11292000</v>
      </c>
      <c r="D26" s="185">
        <f t="shared" ref="D26:I26" si="8">SUM(D27,D30,D31,D32)</f>
        <v>0</v>
      </c>
      <c r="E26" s="185">
        <f t="shared" si="8"/>
        <v>11292000</v>
      </c>
      <c r="F26" s="78"/>
      <c r="G26" s="185">
        <f t="shared" si="8"/>
        <v>11292000</v>
      </c>
      <c r="H26" s="93">
        <f>I26-G26</f>
        <v>164867</v>
      </c>
      <c r="I26" s="185">
        <f t="shared" si="8"/>
        <v>11456867</v>
      </c>
    </row>
    <row r="27" spans="1:9" s="12" customFormat="1" x14ac:dyDescent="0.25">
      <c r="A27" s="174" t="s">
        <v>145</v>
      </c>
      <c r="B27" s="210" t="s">
        <v>146</v>
      </c>
      <c r="C27" s="186">
        <f>SUM(C28:C29)</f>
        <v>10492000</v>
      </c>
      <c r="D27" s="176">
        <f t="shared" ref="D27:D32" si="9">SUM(E27-C27)</f>
        <v>0</v>
      </c>
      <c r="E27" s="186">
        <f t="shared" ref="E27" si="10">SUM(E28:E29)</f>
        <v>10492000</v>
      </c>
      <c r="F27" s="184"/>
      <c r="G27" s="186">
        <f t="shared" ref="G27:I27" si="11">SUM(G28:G29)</f>
        <v>10492000</v>
      </c>
      <c r="H27" s="191"/>
      <c r="I27" s="186">
        <f t="shared" si="11"/>
        <v>10492000</v>
      </c>
    </row>
    <row r="28" spans="1:9" s="12" customFormat="1" x14ac:dyDescent="0.25">
      <c r="A28" s="178" t="s">
        <v>147</v>
      </c>
      <c r="B28" s="211" t="s">
        <v>148</v>
      </c>
      <c r="C28" s="176">
        <v>2992000</v>
      </c>
      <c r="D28" s="176">
        <f t="shared" si="9"/>
        <v>0</v>
      </c>
      <c r="E28" s="176">
        <v>2992000</v>
      </c>
      <c r="F28" s="180"/>
      <c r="G28" s="176">
        <v>2992000</v>
      </c>
      <c r="H28" s="179"/>
      <c r="I28" s="176">
        <v>2992000</v>
      </c>
    </row>
    <row r="29" spans="1:9" s="12" customFormat="1" x14ac:dyDescent="0.25">
      <c r="A29" s="178" t="s">
        <v>149</v>
      </c>
      <c r="B29" s="211" t="s">
        <v>150</v>
      </c>
      <c r="C29" s="176">
        <v>7500000</v>
      </c>
      <c r="D29" s="176">
        <f t="shared" si="9"/>
        <v>0</v>
      </c>
      <c r="E29" s="176">
        <v>7500000</v>
      </c>
      <c r="F29" s="180"/>
      <c r="G29" s="176">
        <v>7500000</v>
      </c>
      <c r="H29" s="179"/>
      <c r="I29" s="176">
        <v>7500000</v>
      </c>
    </row>
    <row r="30" spans="1:9" s="12" customFormat="1" x14ac:dyDescent="0.25">
      <c r="A30" s="178" t="s">
        <v>151</v>
      </c>
      <c r="B30" s="211" t="s">
        <v>152</v>
      </c>
      <c r="C30" s="176">
        <v>750000</v>
      </c>
      <c r="D30" s="176">
        <f t="shared" si="9"/>
        <v>0</v>
      </c>
      <c r="E30" s="176">
        <v>750000</v>
      </c>
      <c r="F30" s="180"/>
      <c r="G30" s="176">
        <v>750000</v>
      </c>
      <c r="H30" s="179"/>
      <c r="I30" s="176">
        <v>750000</v>
      </c>
    </row>
    <row r="31" spans="1:9" s="12" customFormat="1" x14ac:dyDescent="0.25">
      <c r="A31" s="178" t="s">
        <v>153</v>
      </c>
      <c r="B31" s="211" t="s">
        <v>154</v>
      </c>
      <c r="C31" s="176"/>
      <c r="D31" s="176">
        <f t="shared" si="9"/>
        <v>0</v>
      </c>
      <c r="E31" s="176"/>
      <c r="F31" s="180"/>
      <c r="G31" s="176"/>
      <c r="H31" s="179"/>
      <c r="I31" s="179"/>
    </row>
    <row r="32" spans="1:9" s="12" customFormat="1" ht="16.5" thickBot="1" x14ac:dyDescent="0.3">
      <c r="A32" s="181" t="s">
        <v>155</v>
      </c>
      <c r="B32" s="212" t="s">
        <v>156</v>
      </c>
      <c r="C32" s="182">
        <v>50000</v>
      </c>
      <c r="D32" s="176">
        <f t="shared" si="9"/>
        <v>0</v>
      </c>
      <c r="E32" s="182">
        <v>50000</v>
      </c>
      <c r="F32" s="183"/>
      <c r="G32" s="182">
        <v>50000</v>
      </c>
      <c r="H32" s="263">
        <f>I32-G32</f>
        <v>164867</v>
      </c>
      <c r="I32" s="263">
        <v>214867</v>
      </c>
    </row>
    <row r="33" spans="1:9" s="12" customFormat="1" ht="16.5" thickBot="1" x14ac:dyDescent="0.3">
      <c r="A33" s="170" t="s">
        <v>8</v>
      </c>
      <c r="B33" s="209" t="s">
        <v>157</v>
      </c>
      <c r="C33" s="79">
        <f>SUM(C34:C43)</f>
        <v>2075004</v>
      </c>
      <c r="D33" s="79">
        <f t="shared" ref="D33" si="12">SUM(D34:D43)</f>
        <v>0</v>
      </c>
      <c r="E33" s="79">
        <f>SUM(E34:E43)</f>
        <v>2075004</v>
      </c>
      <c r="F33" s="78"/>
      <c r="G33" s="79">
        <f>SUM(G34:G43)</f>
        <v>2075004</v>
      </c>
      <c r="H33" s="268">
        <f>I33-G33</f>
        <v>1242967</v>
      </c>
      <c r="I33" s="79">
        <f>SUM(I34:I43)</f>
        <v>3317971</v>
      </c>
    </row>
    <row r="34" spans="1:9" s="12" customFormat="1" x14ac:dyDescent="0.25">
      <c r="A34" s="174" t="s">
        <v>158</v>
      </c>
      <c r="B34" s="210" t="s">
        <v>159</v>
      </c>
      <c r="C34" s="175"/>
      <c r="D34" s="176">
        <f t="shared" ref="D34:D43" si="13">SUM(E34-C34)</f>
        <v>0</v>
      </c>
      <c r="E34" s="175"/>
      <c r="F34" s="184"/>
      <c r="G34" s="184"/>
      <c r="H34" s="191"/>
      <c r="I34" s="191"/>
    </row>
    <row r="35" spans="1:9" s="12" customFormat="1" x14ac:dyDescent="0.25">
      <c r="A35" s="178" t="s">
        <v>160</v>
      </c>
      <c r="B35" s="211" t="s">
        <v>161</v>
      </c>
      <c r="C35" s="176">
        <v>522836</v>
      </c>
      <c r="D35" s="176">
        <f t="shared" si="13"/>
        <v>0</v>
      </c>
      <c r="E35" s="176">
        <v>522836</v>
      </c>
      <c r="F35" s="180"/>
      <c r="G35" s="176">
        <v>522836</v>
      </c>
      <c r="H35" s="179">
        <f>I35-G35</f>
        <v>480078</v>
      </c>
      <c r="I35" s="179">
        <v>1002914</v>
      </c>
    </row>
    <row r="36" spans="1:9" s="12" customFormat="1" x14ac:dyDescent="0.25">
      <c r="A36" s="178" t="s">
        <v>162</v>
      </c>
      <c r="B36" s="211" t="s">
        <v>163</v>
      </c>
      <c r="C36" s="176">
        <v>848000</v>
      </c>
      <c r="D36" s="176">
        <f t="shared" si="13"/>
        <v>0</v>
      </c>
      <c r="E36" s="176">
        <v>848000</v>
      </c>
      <c r="F36" s="180"/>
      <c r="G36" s="176">
        <v>848000</v>
      </c>
      <c r="H36" s="179">
        <f t="shared" ref="H36:H43" si="14">I36-G36</f>
        <v>0</v>
      </c>
      <c r="I36" s="179">
        <v>848000</v>
      </c>
    </row>
    <row r="37" spans="1:9" s="12" customFormat="1" x14ac:dyDescent="0.25">
      <c r="A37" s="178" t="s">
        <v>164</v>
      </c>
      <c r="B37" s="211" t="s">
        <v>165</v>
      </c>
      <c r="C37" s="176">
        <v>378562</v>
      </c>
      <c r="D37" s="176">
        <f t="shared" si="13"/>
        <v>0</v>
      </c>
      <c r="E37" s="176">
        <v>378562</v>
      </c>
      <c r="F37" s="180"/>
      <c r="G37" s="176">
        <v>378562</v>
      </c>
      <c r="H37" s="179">
        <f t="shared" si="14"/>
        <v>0</v>
      </c>
      <c r="I37" s="179">
        <v>378562</v>
      </c>
    </row>
    <row r="38" spans="1:9" s="12" customFormat="1" x14ac:dyDescent="0.25">
      <c r="A38" s="178" t="s">
        <v>166</v>
      </c>
      <c r="B38" s="211" t="s">
        <v>167</v>
      </c>
      <c r="C38" s="176"/>
      <c r="D38" s="176">
        <f t="shared" si="13"/>
        <v>0</v>
      </c>
      <c r="E38" s="176"/>
      <c r="F38" s="180"/>
      <c r="G38" s="176"/>
      <c r="H38" s="179">
        <f t="shared" si="14"/>
        <v>0</v>
      </c>
      <c r="I38" s="179"/>
    </row>
    <row r="39" spans="1:9" s="12" customFormat="1" x14ac:dyDescent="0.25">
      <c r="A39" s="178" t="s">
        <v>168</v>
      </c>
      <c r="B39" s="211" t="s">
        <v>169</v>
      </c>
      <c r="C39" s="176">
        <v>325606</v>
      </c>
      <c r="D39" s="176">
        <f t="shared" si="13"/>
        <v>0</v>
      </c>
      <c r="E39" s="176">
        <v>325606</v>
      </c>
      <c r="F39" s="180"/>
      <c r="G39" s="176">
        <v>325606</v>
      </c>
      <c r="H39" s="179">
        <f t="shared" si="14"/>
        <v>246326</v>
      </c>
      <c r="I39" s="179">
        <v>571932</v>
      </c>
    </row>
    <row r="40" spans="1:9" s="12" customFormat="1" x14ac:dyDescent="0.25">
      <c r="A40" s="178" t="s">
        <v>170</v>
      </c>
      <c r="B40" s="211" t="s">
        <v>171</v>
      </c>
      <c r="C40" s="176"/>
      <c r="D40" s="176">
        <f t="shared" si="13"/>
        <v>0</v>
      </c>
      <c r="E40" s="176"/>
      <c r="F40" s="180"/>
      <c r="G40" s="180"/>
      <c r="H40" s="179">
        <f t="shared" si="14"/>
        <v>0</v>
      </c>
      <c r="I40" s="179"/>
    </row>
    <row r="41" spans="1:9" s="12" customFormat="1" x14ac:dyDescent="0.25">
      <c r="A41" s="178" t="s">
        <v>172</v>
      </c>
      <c r="B41" s="211" t="s">
        <v>173</v>
      </c>
      <c r="C41" s="176"/>
      <c r="D41" s="176">
        <f t="shared" si="13"/>
        <v>0</v>
      </c>
      <c r="E41" s="176"/>
      <c r="F41" s="180"/>
      <c r="G41" s="180"/>
      <c r="H41" s="179">
        <f t="shared" si="14"/>
        <v>33707</v>
      </c>
      <c r="I41" s="179">
        <v>33707</v>
      </c>
    </row>
    <row r="42" spans="1:9" s="12" customFormat="1" x14ac:dyDescent="0.25">
      <c r="A42" s="178" t="s">
        <v>174</v>
      </c>
      <c r="B42" s="211" t="s">
        <v>175</v>
      </c>
      <c r="C42" s="187"/>
      <c r="D42" s="176">
        <f t="shared" si="13"/>
        <v>0</v>
      </c>
      <c r="E42" s="187"/>
      <c r="F42" s="180"/>
      <c r="G42" s="180"/>
      <c r="H42" s="179">
        <f t="shared" si="14"/>
        <v>0</v>
      </c>
      <c r="I42" s="179"/>
    </row>
    <row r="43" spans="1:9" s="12" customFormat="1" ht="16.5" thickBot="1" x14ac:dyDescent="0.3">
      <c r="A43" s="181" t="s">
        <v>176</v>
      </c>
      <c r="B43" s="212" t="s">
        <v>25</v>
      </c>
      <c r="C43" s="188"/>
      <c r="D43" s="176">
        <f t="shared" si="13"/>
        <v>0</v>
      </c>
      <c r="E43" s="188"/>
      <c r="F43" s="183"/>
      <c r="G43" s="183"/>
      <c r="H43" s="179">
        <f t="shared" si="14"/>
        <v>482856</v>
      </c>
      <c r="I43" s="263">
        <v>482856</v>
      </c>
    </row>
    <row r="44" spans="1:9" s="12" customFormat="1" ht="16.5" thickBot="1" x14ac:dyDescent="0.3">
      <c r="A44" s="170" t="s">
        <v>21</v>
      </c>
      <c r="B44" s="209" t="s">
        <v>177</v>
      </c>
      <c r="C44" s="79">
        <f>SUM(C45:C49)</f>
        <v>0</v>
      </c>
      <c r="D44" s="79">
        <f t="shared" ref="D44:E44" si="15">SUM(D45:D49)</f>
        <v>0</v>
      </c>
      <c r="E44" s="79">
        <f t="shared" si="15"/>
        <v>0</v>
      </c>
      <c r="F44" s="78"/>
      <c r="G44" s="78"/>
      <c r="H44" s="261"/>
      <c r="I44" s="261"/>
    </row>
    <row r="45" spans="1:9" s="12" customFormat="1" x14ac:dyDescent="0.25">
      <c r="A45" s="174" t="s">
        <v>178</v>
      </c>
      <c r="B45" s="210" t="s">
        <v>179</v>
      </c>
      <c r="C45" s="189"/>
      <c r="D45" s="176">
        <f t="shared" ref="D45:D49" si="16">SUM(E45-C45)</f>
        <v>0</v>
      </c>
      <c r="E45" s="189"/>
      <c r="F45" s="184"/>
      <c r="G45" s="184"/>
      <c r="H45" s="191"/>
      <c r="I45" s="191"/>
    </row>
    <row r="46" spans="1:9" s="12" customFormat="1" x14ac:dyDescent="0.25">
      <c r="A46" s="178" t="s">
        <v>180</v>
      </c>
      <c r="B46" s="211" t="s">
        <v>181</v>
      </c>
      <c r="C46" s="187"/>
      <c r="D46" s="176">
        <f t="shared" si="16"/>
        <v>0</v>
      </c>
      <c r="E46" s="187"/>
      <c r="F46" s="180"/>
      <c r="G46" s="180"/>
      <c r="H46" s="179"/>
      <c r="I46" s="179"/>
    </row>
    <row r="47" spans="1:9" s="12" customFormat="1" x14ac:dyDescent="0.25">
      <c r="A47" s="178" t="s">
        <v>182</v>
      </c>
      <c r="B47" s="211" t="s">
        <v>183</v>
      </c>
      <c r="C47" s="187"/>
      <c r="D47" s="176">
        <f t="shared" si="16"/>
        <v>0</v>
      </c>
      <c r="E47" s="187"/>
      <c r="F47" s="180"/>
      <c r="G47" s="180"/>
      <c r="H47" s="179"/>
      <c r="I47" s="179"/>
    </row>
    <row r="48" spans="1:9" s="12" customFormat="1" x14ac:dyDescent="0.25">
      <c r="A48" s="178" t="s">
        <v>184</v>
      </c>
      <c r="B48" s="211" t="s">
        <v>185</v>
      </c>
      <c r="C48" s="187"/>
      <c r="D48" s="176">
        <f t="shared" si="16"/>
        <v>0</v>
      </c>
      <c r="E48" s="187"/>
      <c r="F48" s="180"/>
      <c r="G48" s="180"/>
      <c r="H48" s="179"/>
      <c r="I48" s="179"/>
    </row>
    <row r="49" spans="1:9" s="12" customFormat="1" ht="16.5" thickBot="1" x14ac:dyDescent="0.3">
      <c r="A49" s="181" t="s">
        <v>186</v>
      </c>
      <c r="B49" s="212" t="s">
        <v>187</v>
      </c>
      <c r="C49" s="188"/>
      <c r="D49" s="176">
        <f t="shared" si="16"/>
        <v>0</v>
      </c>
      <c r="E49" s="188"/>
      <c r="F49" s="183"/>
      <c r="G49" s="183"/>
      <c r="H49" s="263"/>
      <c r="I49" s="263"/>
    </row>
    <row r="50" spans="1:9" s="12" customFormat="1" ht="16.5" thickBot="1" x14ac:dyDescent="0.3">
      <c r="A50" s="170" t="s">
        <v>188</v>
      </c>
      <c r="B50" s="209" t="s">
        <v>189</v>
      </c>
      <c r="C50" s="79">
        <f>SUM(C51:C53)</f>
        <v>349580</v>
      </c>
      <c r="D50" s="79">
        <f t="shared" ref="D50:I50" si="17">SUM(D51:D53)</f>
        <v>0</v>
      </c>
      <c r="E50" s="79">
        <f t="shared" si="17"/>
        <v>349580</v>
      </c>
      <c r="F50" s="78"/>
      <c r="G50" s="79">
        <f t="shared" si="17"/>
        <v>349580</v>
      </c>
      <c r="H50" s="261"/>
      <c r="I50" s="79">
        <f t="shared" si="17"/>
        <v>349580</v>
      </c>
    </row>
    <row r="51" spans="1:9" s="12" customFormat="1" ht="31.5" x14ac:dyDescent="0.25">
      <c r="A51" s="174" t="s">
        <v>190</v>
      </c>
      <c r="B51" s="210" t="s">
        <v>191</v>
      </c>
      <c r="C51" s="175"/>
      <c r="D51" s="176">
        <f t="shared" ref="D51:D54" si="18">SUM(E51-C51)</f>
        <v>0</v>
      </c>
      <c r="E51" s="175"/>
      <c r="F51" s="184"/>
      <c r="G51" s="184"/>
      <c r="H51" s="191"/>
      <c r="I51" s="191"/>
    </row>
    <row r="52" spans="1:9" s="12" customFormat="1" ht="31.5" x14ac:dyDescent="0.25">
      <c r="A52" s="178" t="s">
        <v>192</v>
      </c>
      <c r="B52" s="211" t="s">
        <v>193</v>
      </c>
      <c r="C52" s="176">
        <v>313580</v>
      </c>
      <c r="D52" s="176">
        <f t="shared" si="18"/>
        <v>0</v>
      </c>
      <c r="E52" s="176">
        <v>313580</v>
      </c>
      <c r="F52" s="180"/>
      <c r="G52" s="176">
        <v>313580</v>
      </c>
      <c r="H52" s="179"/>
      <c r="I52" s="176">
        <v>313580</v>
      </c>
    </row>
    <row r="53" spans="1:9" s="12" customFormat="1" x14ac:dyDescent="0.25">
      <c r="A53" s="178" t="s">
        <v>194</v>
      </c>
      <c r="B53" s="211" t="s">
        <v>195</v>
      </c>
      <c r="C53" s="176">
        <v>36000</v>
      </c>
      <c r="D53" s="176">
        <f t="shared" si="18"/>
        <v>0</v>
      </c>
      <c r="E53" s="176">
        <v>36000</v>
      </c>
      <c r="F53" s="180"/>
      <c r="G53" s="176">
        <v>36000</v>
      </c>
      <c r="H53" s="179"/>
      <c r="I53" s="176">
        <v>36000</v>
      </c>
    </row>
    <row r="54" spans="1:9" s="12" customFormat="1" ht="16.5" thickBot="1" x14ac:dyDescent="0.3">
      <c r="A54" s="181" t="s">
        <v>196</v>
      </c>
      <c r="B54" s="212" t="s">
        <v>197</v>
      </c>
      <c r="C54" s="182"/>
      <c r="D54" s="176">
        <f t="shared" si="18"/>
        <v>0</v>
      </c>
      <c r="E54" s="182"/>
      <c r="F54" s="183"/>
      <c r="G54" s="183"/>
      <c r="H54" s="263"/>
      <c r="I54" s="263"/>
    </row>
    <row r="55" spans="1:9" s="12" customFormat="1" ht="16.5" thickBot="1" x14ac:dyDescent="0.3">
      <c r="A55" s="170" t="s">
        <v>26</v>
      </c>
      <c r="B55" s="213" t="s">
        <v>198</v>
      </c>
      <c r="C55" s="79">
        <f>C56+C57+C58</f>
        <v>0</v>
      </c>
      <c r="D55" s="79">
        <f t="shared" ref="D55:E55" si="19">D56+D57+D58</f>
        <v>0</v>
      </c>
      <c r="E55" s="79">
        <f t="shared" si="19"/>
        <v>0</v>
      </c>
      <c r="F55" s="78"/>
      <c r="G55" s="78"/>
      <c r="H55" s="261"/>
      <c r="I55" s="261"/>
    </row>
    <row r="56" spans="1:9" s="12" customFormat="1" x14ac:dyDescent="0.25">
      <c r="A56" s="174" t="s">
        <v>199</v>
      </c>
      <c r="B56" s="210" t="s">
        <v>200</v>
      </c>
      <c r="C56" s="187"/>
      <c r="D56" s="187"/>
      <c r="E56" s="187"/>
      <c r="F56" s="184"/>
      <c r="G56" s="184"/>
      <c r="H56" s="191"/>
      <c r="I56" s="191"/>
    </row>
    <row r="57" spans="1:9" s="12" customFormat="1" ht="31.5" x14ac:dyDescent="0.25">
      <c r="A57" s="178" t="s">
        <v>201</v>
      </c>
      <c r="B57" s="211" t="s">
        <v>202</v>
      </c>
      <c r="C57" s="187"/>
      <c r="D57" s="187"/>
      <c r="E57" s="187"/>
      <c r="F57" s="180"/>
      <c r="G57" s="180"/>
      <c r="H57" s="179"/>
      <c r="I57" s="179"/>
    </row>
    <row r="58" spans="1:9" s="12" customFormat="1" x14ac:dyDescent="0.25">
      <c r="A58" s="178" t="s">
        <v>203</v>
      </c>
      <c r="B58" s="211" t="s">
        <v>204</v>
      </c>
      <c r="C58" s="187"/>
      <c r="D58" s="187"/>
      <c r="E58" s="187"/>
      <c r="F58" s="180"/>
      <c r="G58" s="180"/>
      <c r="H58" s="179"/>
      <c r="I58" s="179"/>
    </row>
    <row r="59" spans="1:9" s="12" customFormat="1" ht="16.5" thickBot="1" x14ac:dyDescent="0.3">
      <c r="A59" s="181" t="s">
        <v>205</v>
      </c>
      <c r="B59" s="212" t="s">
        <v>206</v>
      </c>
      <c r="C59" s="187"/>
      <c r="D59" s="188"/>
      <c r="E59" s="187"/>
      <c r="F59" s="183"/>
      <c r="G59" s="183"/>
      <c r="H59" s="263"/>
      <c r="I59" s="263"/>
    </row>
    <row r="60" spans="1:9" s="12" customFormat="1" ht="16.5" thickBot="1" x14ac:dyDescent="0.3">
      <c r="A60" s="170" t="s">
        <v>28</v>
      </c>
      <c r="B60" s="209" t="s">
        <v>207</v>
      </c>
      <c r="C60" s="185">
        <f>SUM(C5,C12,C19,C26,C33,C44,C50,C55)</f>
        <v>113876766</v>
      </c>
      <c r="D60" s="74">
        <f>SUM(E60-C60)</f>
        <v>3989874</v>
      </c>
      <c r="E60" s="185">
        <f t="shared" ref="E60:I60" si="20">SUM(E5,E12,E19,E26,E33,E44,E50,E55)</f>
        <v>117866640</v>
      </c>
      <c r="F60" s="94">
        <f>G60-E60</f>
        <v>50135153</v>
      </c>
      <c r="G60" s="185">
        <f t="shared" si="20"/>
        <v>168001793</v>
      </c>
      <c r="H60" s="93">
        <f>I60-G60</f>
        <v>158581797</v>
      </c>
      <c r="I60" s="185">
        <f t="shared" si="20"/>
        <v>326583590</v>
      </c>
    </row>
    <row r="61" spans="1:9" s="12" customFormat="1" ht="16.5" thickBot="1" x14ac:dyDescent="0.3">
      <c r="A61" s="190" t="s">
        <v>31</v>
      </c>
      <c r="B61" s="213" t="s">
        <v>208</v>
      </c>
      <c r="C61" s="79"/>
      <c r="D61" s="79"/>
      <c r="E61" s="79"/>
      <c r="F61" s="78"/>
      <c r="G61" s="78"/>
      <c r="H61" s="261"/>
      <c r="I61" s="261"/>
    </row>
    <row r="62" spans="1:9" s="12" customFormat="1" x14ac:dyDescent="0.25">
      <c r="A62" s="174" t="s">
        <v>209</v>
      </c>
      <c r="B62" s="210" t="s">
        <v>210</v>
      </c>
      <c r="C62" s="187"/>
      <c r="D62" s="187"/>
      <c r="E62" s="187"/>
      <c r="F62" s="184"/>
      <c r="G62" s="184"/>
      <c r="H62" s="191"/>
      <c r="I62" s="191"/>
    </row>
    <row r="63" spans="1:9" s="12" customFormat="1" x14ac:dyDescent="0.25">
      <c r="A63" s="178" t="s">
        <v>211</v>
      </c>
      <c r="B63" s="211" t="s">
        <v>212</v>
      </c>
      <c r="C63" s="187"/>
      <c r="D63" s="187"/>
      <c r="E63" s="187"/>
      <c r="F63" s="180"/>
      <c r="G63" s="180"/>
      <c r="H63" s="179"/>
      <c r="I63" s="179"/>
    </row>
    <row r="64" spans="1:9" s="12" customFormat="1" ht="16.5" thickBot="1" x14ac:dyDescent="0.3">
      <c r="A64" s="181" t="s">
        <v>213</v>
      </c>
      <c r="B64" s="212" t="s">
        <v>326</v>
      </c>
      <c r="C64" s="187"/>
      <c r="D64" s="187"/>
      <c r="E64" s="188"/>
      <c r="F64" s="183"/>
      <c r="G64" s="183"/>
      <c r="H64" s="263"/>
      <c r="I64" s="263"/>
    </row>
    <row r="65" spans="1:9" s="12" customFormat="1" ht="16.5" thickBot="1" x14ac:dyDescent="0.3">
      <c r="A65" s="190" t="s">
        <v>34</v>
      </c>
      <c r="B65" s="213" t="s">
        <v>214</v>
      </c>
      <c r="C65" s="79"/>
      <c r="D65" s="79"/>
      <c r="E65" s="79"/>
      <c r="F65" s="78"/>
      <c r="G65" s="78"/>
      <c r="H65" s="261"/>
      <c r="I65" s="261"/>
    </row>
    <row r="66" spans="1:9" s="12" customFormat="1" x14ac:dyDescent="0.25">
      <c r="A66" s="174" t="s">
        <v>215</v>
      </c>
      <c r="B66" s="210" t="s">
        <v>216</v>
      </c>
      <c r="C66" s="187"/>
      <c r="D66" s="187"/>
      <c r="E66" s="189"/>
      <c r="F66" s="184"/>
      <c r="G66" s="184"/>
      <c r="H66" s="191"/>
      <c r="I66" s="191"/>
    </row>
    <row r="67" spans="1:9" s="12" customFormat="1" x14ac:dyDescent="0.25">
      <c r="A67" s="178" t="s">
        <v>217</v>
      </c>
      <c r="B67" s="211" t="s">
        <v>218</v>
      </c>
      <c r="C67" s="187"/>
      <c r="D67" s="187"/>
      <c r="E67" s="187"/>
      <c r="F67" s="180"/>
      <c r="G67" s="180"/>
      <c r="H67" s="179"/>
      <c r="I67" s="179"/>
    </row>
    <row r="68" spans="1:9" s="12" customFormat="1" x14ac:dyDescent="0.25">
      <c r="A68" s="178" t="s">
        <v>219</v>
      </c>
      <c r="B68" s="211" t="s">
        <v>220</v>
      </c>
      <c r="C68" s="187"/>
      <c r="D68" s="187"/>
      <c r="E68" s="187"/>
      <c r="F68" s="180"/>
      <c r="G68" s="180"/>
      <c r="H68" s="179"/>
      <c r="I68" s="179"/>
    </row>
    <row r="69" spans="1:9" s="12" customFormat="1" ht="16.5" thickBot="1" x14ac:dyDescent="0.3">
      <c r="A69" s="181" t="s">
        <v>221</v>
      </c>
      <c r="B69" s="212" t="s">
        <v>222</v>
      </c>
      <c r="C69" s="187"/>
      <c r="D69" s="188"/>
      <c r="E69" s="187"/>
      <c r="F69" s="183"/>
      <c r="G69" s="183"/>
      <c r="H69" s="263"/>
      <c r="I69" s="263"/>
    </row>
    <row r="70" spans="1:9" s="12" customFormat="1" ht="16.5" thickBot="1" x14ac:dyDescent="0.3">
      <c r="A70" s="190" t="s">
        <v>37</v>
      </c>
      <c r="B70" s="213" t="s">
        <v>223</v>
      </c>
      <c r="C70" s="79">
        <f>SUM(C71:C72)</f>
        <v>26289023</v>
      </c>
      <c r="D70" s="74">
        <f>SUM(E70-C70)</f>
        <v>12443206</v>
      </c>
      <c r="E70" s="79">
        <f t="shared" ref="E70:I70" si="21">SUM(E71:E72)</f>
        <v>38732229</v>
      </c>
      <c r="F70" s="94">
        <f>G70-E70</f>
        <v>3344962</v>
      </c>
      <c r="G70" s="79">
        <f t="shared" si="21"/>
        <v>42077191</v>
      </c>
      <c r="H70" s="261"/>
      <c r="I70" s="79">
        <f t="shared" si="21"/>
        <v>42077191</v>
      </c>
    </row>
    <row r="71" spans="1:9" s="12" customFormat="1" x14ac:dyDescent="0.25">
      <c r="A71" s="174" t="s">
        <v>224</v>
      </c>
      <c r="B71" s="210" t="s">
        <v>225</v>
      </c>
      <c r="C71" s="187">
        <v>26289023</v>
      </c>
      <c r="D71" s="175">
        <f t="shared" ref="D71:D72" si="22">SUM(E71-C71)</f>
        <v>12443206</v>
      </c>
      <c r="E71" s="187">
        <v>38732229</v>
      </c>
      <c r="F71" s="198">
        <f>G71-E71</f>
        <v>3344962</v>
      </c>
      <c r="G71" s="191">
        <v>42077191</v>
      </c>
      <c r="H71" s="191"/>
      <c r="I71" s="191">
        <v>42077191</v>
      </c>
    </row>
    <row r="72" spans="1:9" s="12" customFormat="1" ht="16.5" thickBot="1" x14ac:dyDescent="0.3">
      <c r="A72" s="181" t="s">
        <v>226</v>
      </c>
      <c r="B72" s="212" t="s">
        <v>227</v>
      </c>
      <c r="C72" s="187"/>
      <c r="D72" s="176">
        <f t="shared" si="22"/>
        <v>0</v>
      </c>
      <c r="E72" s="188"/>
      <c r="F72" s="197"/>
      <c r="G72" s="183"/>
      <c r="H72" s="263"/>
      <c r="I72" s="263"/>
    </row>
    <row r="73" spans="1:9" s="12" customFormat="1" ht="16.5" thickBot="1" x14ac:dyDescent="0.3">
      <c r="A73" s="190" t="s">
        <v>39</v>
      </c>
      <c r="B73" s="213" t="s">
        <v>228</v>
      </c>
      <c r="C73" s="79">
        <f>SUM(C74:C75)</f>
        <v>0</v>
      </c>
      <c r="D73" s="79">
        <f>SUM(D74:D75)</f>
        <v>0</v>
      </c>
      <c r="E73" s="79">
        <f>SUM(E74:E75)</f>
        <v>683446</v>
      </c>
      <c r="F73" s="78"/>
      <c r="G73" s="79">
        <f>SUM(G74:G75)</f>
        <v>683446</v>
      </c>
      <c r="H73" s="93">
        <f>I73-G73</f>
        <v>4677920</v>
      </c>
      <c r="I73" s="79">
        <f>SUM(I74:I75)</f>
        <v>5361366</v>
      </c>
    </row>
    <row r="74" spans="1:9" s="12" customFormat="1" x14ac:dyDescent="0.25">
      <c r="A74" s="174" t="s">
        <v>229</v>
      </c>
      <c r="B74" s="210" t="s">
        <v>230</v>
      </c>
      <c r="C74" s="187"/>
      <c r="D74" s="187"/>
      <c r="E74" s="189">
        <v>683446</v>
      </c>
      <c r="F74" s="184"/>
      <c r="G74" s="189">
        <v>683446</v>
      </c>
      <c r="H74" s="191">
        <f>I74-G74</f>
        <v>4677920</v>
      </c>
      <c r="I74" s="191">
        <v>5361366</v>
      </c>
    </row>
    <row r="75" spans="1:9" s="12" customFormat="1" x14ac:dyDescent="0.25">
      <c r="A75" s="178" t="s">
        <v>231</v>
      </c>
      <c r="B75" s="211" t="s">
        <v>232</v>
      </c>
      <c r="C75" s="187"/>
      <c r="D75" s="187"/>
      <c r="E75" s="187"/>
      <c r="F75" s="180"/>
      <c r="G75" s="180"/>
      <c r="H75" s="179"/>
      <c r="I75" s="179"/>
    </row>
    <row r="76" spans="1:9" s="12" customFormat="1" ht="16.5" thickBot="1" x14ac:dyDescent="0.3">
      <c r="A76" s="203" t="s">
        <v>233</v>
      </c>
      <c r="B76" s="227" t="s">
        <v>234</v>
      </c>
      <c r="C76" s="228"/>
      <c r="D76" s="228"/>
      <c r="E76" s="228"/>
      <c r="F76" s="229"/>
      <c r="G76" s="229"/>
      <c r="H76" s="263"/>
      <c r="I76" s="263"/>
    </row>
    <row r="77" spans="1:9" s="12" customFormat="1" ht="16.5" thickBot="1" x14ac:dyDescent="0.3">
      <c r="A77" s="190" t="s">
        <v>42</v>
      </c>
      <c r="B77" s="213" t="s">
        <v>235</v>
      </c>
      <c r="C77" s="79">
        <f>SUM(C78:C79)</f>
        <v>0</v>
      </c>
      <c r="D77" s="79"/>
      <c r="E77" s="79"/>
      <c r="F77" s="78"/>
      <c r="G77" s="78"/>
      <c r="H77" s="261"/>
      <c r="I77" s="261"/>
    </row>
    <row r="78" spans="1:9" s="12" customFormat="1" x14ac:dyDescent="0.25">
      <c r="A78" s="192" t="s">
        <v>236</v>
      </c>
      <c r="B78" s="210" t="s">
        <v>237</v>
      </c>
      <c r="C78" s="187"/>
      <c r="D78" s="187"/>
      <c r="E78" s="187"/>
      <c r="F78" s="184"/>
      <c r="G78" s="184"/>
      <c r="H78" s="191"/>
      <c r="I78" s="191"/>
    </row>
    <row r="79" spans="1:9" s="12" customFormat="1" x14ac:dyDescent="0.25">
      <c r="A79" s="193" t="s">
        <v>238</v>
      </c>
      <c r="B79" s="211" t="s">
        <v>239</v>
      </c>
      <c r="C79" s="187"/>
      <c r="D79" s="187"/>
      <c r="E79" s="187"/>
      <c r="F79" s="180"/>
      <c r="G79" s="180"/>
      <c r="H79" s="179"/>
      <c r="I79" s="179"/>
    </row>
    <row r="80" spans="1:9" s="12" customFormat="1" x14ac:dyDescent="0.25">
      <c r="A80" s="193" t="s">
        <v>240</v>
      </c>
      <c r="B80" s="211" t="s">
        <v>241</v>
      </c>
      <c r="C80" s="187"/>
      <c r="D80" s="187"/>
      <c r="E80" s="187"/>
      <c r="F80" s="180"/>
      <c r="G80" s="180"/>
      <c r="H80" s="179"/>
      <c r="I80" s="179"/>
    </row>
    <row r="81" spans="1:9" s="12" customFormat="1" ht="16.5" thickBot="1" x14ac:dyDescent="0.3">
      <c r="A81" s="194" t="s">
        <v>242</v>
      </c>
      <c r="B81" s="212" t="s">
        <v>243</v>
      </c>
      <c r="C81" s="187"/>
      <c r="D81" s="187"/>
      <c r="E81" s="187"/>
      <c r="F81" s="183"/>
      <c r="G81" s="183"/>
      <c r="H81" s="263"/>
      <c r="I81" s="263"/>
    </row>
    <row r="82" spans="1:9" s="12" customFormat="1" ht="16.5" thickBot="1" x14ac:dyDescent="0.3">
      <c r="A82" s="190" t="s">
        <v>45</v>
      </c>
      <c r="B82" s="213" t="s">
        <v>244</v>
      </c>
      <c r="C82" s="195"/>
      <c r="D82" s="195"/>
      <c r="E82" s="195"/>
      <c r="F82" s="78"/>
      <c r="G82" s="78"/>
      <c r="H82" s="261"/>
      <c r="I82" s="261"/>
    </row>
    <row r="83" spans="1:9" s="12" customFormat="1" ht="16.5" thickBot="1" x14ac:dyDescent="0.3">
      <c r="A83" s="190" t="s">
        <v>48</v>
      </c>
      <c r="B83" s="213" t="s">
        <v>245</v>
      </c>
      <c r="C83" s="185">
        <f>SUM(C61,C65,C70,C73,C77,C82)</f>
        <v>26289023</v>
      </c>
      <c r="D83" s="74">
        <f>SUM(E83-C83)</f>
        <v>13126652</v>
      </c>
      <c r="E83" s="185">
        <f>SUM(E61,E65,E70,E73,E77,E82)</f>
        <v>39415675</v>
      </c>
      <c r="F83" s="94">
        <f>G83-E83</f>
        <v>3344962</v>
      </c>
      <c r="G83" s="185">
        <f>SUM(G61,G65,G70,G73,G77,G82)</f>
        <v>42760637</v>
      </c>
      <c r="H83" s="93">
        <f>I83-G83</f>
        <v>4677920</v>
      </c>
      <c r="I83" s="185">
        <f>SUM(I61,I65,I70,I73,I77,I82)</f>
        <v>47438557</v>
      </c>
    </row>
    <row r="84" spans="1:9" s="12" customFormat="1" ht="33" customHeight="1" thickBot="1" x14ac:dyDescent="0.3">
      <c r="A84" s="196" t="s">
        <v>51</v>
      </c>
      <c r="B84" s="214" t="s">
        <v>246</v>
      </c>
      <c r="C84" s="185">
        <f>SUM(C60,C83)</f>
        <v>140165789</v>
      </c>
      <c r="D84" s="74">
        <f>SUM(E84-C84)</f>
        <v>17116526</v>
      </c>
      <c r="E84" s="185">
        <f t="shared" ref="E84:I84" si="23">SUM(E60,E83)</f>
        <v>157282315</v>
      </c>
      <c r="F84" s="94">
        <f>G84-E84</f>
        <v>53480115</v>
      </c>
      <c r="G84" s="185">
        <f t="shared" si="23"/>
        <v>210762430</v>
      </c>
      <c r="H84" s="93">
        <f>I84-G84</f>
        <v>163259717</v>
      </c>
      <c r="I84" s="185">
        <f t="shared" si="23"/>
        <v>374022147</v>
      </c>
    </row>
    <row r="85" spans="1:9" s="12" customFormat="1" x14ac:dyDescent="0.25">
      <c r="A85" s="34"/>
      <c r="B85" s="215"/>
      <c r="C85" s="35"/>
      <c r="H85" s="265"/>
      <c r="I85" s="265"/>
    </row>
    <row r="86" spans="1:9" ht="16.5" customHeight="1" x14ac:dyDescent="0.25">
      <c r="A86" s="291" t="s">
        <v>247</v>
      </c>
      <c r="B86" s="291"/>
      <c r="C86" s="291"/>
      <c r="D86" s="291"/>
      <c r="E86" s="291"/>
      <c r="F86" s="291"/>
      <c r="G86" s="291"/>
      <c r="H86" s="291"/>
      <c r="I86" s="291"/>
    </row>
    <row r="87" spans="1:9" ht="16.5" customHeight="1" thickBot="1" x14ac:dyDescent="0.3">
      <c r="A87" s="288"/>
      <c r="B87" s="288"/>
      <c r="H87" s="265"/>
      <c r="I87" s="208" t="s">
        <v>1</v>
      </c>
    </row>
    <row r="88" spans="1:9" ht="48" thickBot="1" x14ac:dyDescent="0.3">
      <c r="A88" s="170" t="s">
        <v>2</v>
      </c>
      <c r="B88" s="13" t="s">
        <v>249</v>
      </c>
      <c r="C88" s="13" t="s">
        <v>333</v>
      </c>
      <c r="D88" s="13" t="s">
        <v>334</v>
      </c>
      <c r="E88" s="13" t="s">
        <v>337</v>
      </c>
      <c r="F88" s="171" t="s">
        <v>339</v>
      </c>
      <c r="G88" s="171" t="s">
        <v>342</v>
      </c>
      <c r="H88" s="266" t="s">
        <v>346</v>
      </c>
      <c r="I88" s="266" t="s">
        <v>349</v>
      </c>
    </row>
    <row r="89" spans="1:9" s="14" customFormat="1" ht="16.5" thickBot="1" x14ac:dyDescent="0.25">
      <c r="A89" s="170">
        <v>1</v>
      </c>
      <c r="B89" s="13">
        <v>2</v>
      </c>
      <c r="C89" s="13">
        <v>3</v>
      </c>
      <c r="D89" s="13">
        <v>4</v>
      </c>
      <c r="E89" s="13">
        <v>5</v>
      </c>
      <c r="F89" s="80">
        <v>6</v>
      </c>
      <c r="G89" s="80">
        <v>7</v>
      </c>
      <c r="H89" s="267">
        <v>8</v>
      </c>
      <c r="I89" s="267">
        <v>9</v>
      </c>
    </row>
    <row r="90" spans="1:9" ht="16.5" thickBot="1" x14ac:dyDescent="0.3">
      <c r="A90" s="172" t="s">
        <v>9</v>
      </c>
      <c r="B90" s="199" t="s">
        <v>250</v>
      </c>
      <c r="C90" s="15">
        <f>SUM(C91:C95)</f>
        <v>117388081</v>
      </c>
      <c r="D90" s="20">
        <f t="shared" ref="D90:I90" si="24">SUM(D91:D95)</f>
        <v>4433194</v>
      </c>
      <c r="E90" s="15">
        <f t="shared" si="24"/>
        <v>121821275</v>
      </c>
      <c r="F90" s="94">
        <f t="shared" ref="F90:F95" si="25">G90-E90</f>
        <v>10089831</v>
      </c>
      <c r="G90" s="20">
        <f t="shared" si="24"/>
        <v>131911106</v>
      </c>
      <c r="H90" s="269">
        <f>I90-G90</f>
        <v>12185963</v>
      </c>
      <c r="I90" s="20">
        <f t="shared" si="24"/>
        <v>144097069</v>
      </c>
    </row>
    <row r="91" spans="1:9" x14ac:dyDescent="0.25">
      <c r="A91" s="200" t="s">
        <v>105</v>
      </c>
      <c r="B91" s="216" t="s">
        <v>251</v>
      </c>
      <c r="C91" s="16">
        <v>9469330</v>
      </c>
      <c r="D91" s="70">
        <f>SUM(E91-C91)</f>
        <v>4076500</v>
      </c>
      <c r="E91" s="16">
        <v>13545830</v>
      </c>
      <c r="F91" s="98">
        <f t="shared" si="25"/>
        <v>452000</v>
      </c>
      <c r="G91" s="98">
        <v>13997830</v>
      </c>
      <c r="H91" s="191">
        <f>I91-G91</f>
        <v>1344441</v>
      </c>
      <c r="I91" s="191">
        <v>15342271</v>
      </c>
    </row>
    <row r="92" spans="1:9" x14ac:dyDescent="0.25">
      <c r="A92" s="178" t="s">
        <v>107</v>
      </c>
      <c r="B92" s="217" t="s">
        <v>14</v>
      </c>
      <c r="C92" s="17">
        <v>1649303</v>
      </c>
      <c r="D92" s="17">
        <f t="shared" ref="D92:D144" si="26">SUM(E92-C92)</f>
        <v>356694</v>
      </c>
      <c r="E92" s="17">
        <v>2005997</v>
      </c>
      <c r="F92" s="98">
        <f t="shared" si="25"/>
        <v>62164</v>
      </c>
      <c r="G92" s="201">
        <v>2068161</v>
      </c>
      <c r="H92" s="191">
        <f t="shared" ref="H92:H105" si="27">I92-G92</f>
        <v>158607</v>
      </c>
      <c r="I92" s="179">
        <v>2226768</v>
      </c>
    </row>
    <row r="93" spans="1:9" x14ac:dyDescent="0.25">
      <c r="A93" s="178" t="s">
        <v>109</v>
      </c>
      <c r="B93" s="217" t="s">
        <v>252</v>
      </c>
      <c r="C93" s="18">
        <v>21519654</v>
      </c>
      <c r="D93" s="17">
        <f t="shared" si="26"/>
        <v>0</v>
      </c>
      <c r="E93" s="18">
        <v>21519654</v>
      </c>
      <c r="F93" s="98">
        <f t="shared" si="25"/>
        <v>3291080</v>
      </c>
      <c r="G93" s="201">
        <v>24810734</v>
      </c>
      <c r="H93" s="191">
        <f t="shared" si="27"/>
        <v>8073657</v>
      </c>
      <c r="I93" s="179">
        <v>32884391</v>
      </c>
    </row>
    <row r="94" spans="1:9" x14ac:dyDescent="0.25">
      <c r="A94" s="178" t="s">
        <v>111</v>
      </c>
      <c r="B94" s="217" t="s">
        <v>18</v>
      </c>
      <c r="C94" s="18">
        <v>3542000</v>
      </c>
      <c r="D94" s="17">
        <f t="shared" si="26"/>
        <v>0</v>
      </c>
      <c r="E94" s="18">
        <v>3542000</v>
      </c>
      <c r="F94" s="98">
        <f t="shared" si="25"/>
        <v>0</v>
      </c>
      <c r="G94" s="17">
        <v>3542000</v>
      </c>
      <c r="H94" s="191">
        <f t="shared" si="27"/>
        <v>-190</v>
      </c>
      <c r="I94" s="179">
        <v>3541810</v>
      </c>
    </row>
    <row r="95" spans="1:9" x14ac:dyDescent="0.25">
      <c r="A95" s="178" t="s">
        <v>253</v>
      </c>
      <c r="B95" s="218" t="s">
        <v>20</v>
      </c>
      <c r="C95" s="18">
        <v>81207794</v>
      </c>
      <c r="D95" s="17">
        <f t="shared" si="26"/>
        <v>0</v>
      </c>
      <c r="E95" s="18">
        <v>81207794</v>
      </c>
      <c r="F95" s="98">
        <f t="shared" si="25"/>
        <v>6284587</v>
      </c>
      <c r="G95" s="201">
        <v>87492381</v>
      </c>
      <c r="H95" s="191">
        <f t="shared" si="27"/>
        <v>2609448</v>
      </c>
      <c r="I95" s="179">
        <v>90101829</v>
      </c>
    </row>
    <row r="96" spans="1:9" x14ac:dyDescent="0.25">
      <c r="A96" s="178" t="s">
        <v>115</v>
      </c>
      <c r="B96" s="217" t="s">
        <v>254</v>
      </c>
      <c r="C96" s="18">
        <v>550000</v>
      </c>
      <c r="D96" s="17">
        <f t="shared" si="26"/>
        <v>0</v>
      </c>
      <c r="E96" s="18">
        <v>550000</v>
      </c>
      <c r="F96" s="96"/>
      <c r="G96" s="17">
        <v>550000</v>
      </c>
      <c r="H96" s="191">
        <f t="shared" si="27"/>
        <v>0</v>
      </c>
      <c r="I96" s="179">
        <v>550000</v>
      </c>
    </row>
    <row r="97" spans="1:9" x14ac:dyDescent="0.25">
      <c r="A97" s="178" t="s">
        <v>255</v>
      </c>
      <c r="B97" s="219" t="s">
        <v>256</v>
      </c>
      <c r="C97" s="18"/>
      <c r="D97" s="17">
        <f t="shared" si="26"/>
        <v>0</v>
      </c>
      <c r="E97" s="18"/>
      <c r="F97" s="96"/>
      <c r="G97" s="96"/>
      <c r="H97" s="191">
        <f t="shared" si="27"/>
        <v>0</v>
      </c>
      <c r="I97" s="179"/>
    </row>
    <row r="98" spans="1:9" x14ac:dyDescent="0.25">
      <c r="A98" s="178" t="s">
        <v>257</v>
      </c>
      <c r="B98" s="217" t="s">
        <v>258</v>
      </c>
      <c r="C98" s="18"/>
      <c r="D98" s="17">
        <f t="shared" si="26"/>
        <v>0</v>
      </c>
      <c r="E98" s="18"/>
      <c r="F98" s="96"/>
      <c r="G98" s="96"/>
      <c r="H98" s="191">
        <f t="shared" si="27"/>
        <v>0</v>
      </c>
      <c r="I98" s="179"/>
    </row>
    <row r="99" spans="1:9" x14ac:dyDescent="0.25">
      <c r="A99" s="178" t="s">
        <v>259</v>
      </c>
      <c r="B99" s="217" t="s">
        <v>260</v>
      </c>
      <c r="C99" s="18"/>
      <c r="D99" s="17">
        <f t="shared" si="26"/>
        <v>0</v>
      </c>
      <c r="E99" s="18"/>
      <c r="F99" s="96"/>
      <c r="G99" s="96"/>
      <c r="H99" s="191">
        <f t="shared" si="27"/>
        <v>0</v>
      </c>
      <c r="I99" s="179"/>
    </row>
    <row r="100" spans="1:9" x14ac:dyDescent="0.25">
      <c r="A100" s="178" t="s">
        <v>261</v>
      </c>
      <c r="B100" s="219" t="s">
        <v>262</v>
      </c>
      <c r="C100" s="18">
        <v>79837794</v>
      </c>
      <c r="D100" s="17">
        <f t="shared" si="26"/>
        <v>0</v>
      </c>
      <c r="E100" s="18">
        <v>79837794</v>
      </c>
      <c r="F100" s="98">
        <f>G100-E100</f>
        <v>6284587</v>
      </c>
      <c r="G100" s="201">
        <v>86122381</v>
      </c>
      <c r="H100" s="191">
        <f t="shared" si="27"/>
        <v>2609448</v>
      </c>
      <c r="I100" s="179">
        <v>88731829</v>
      </c>
    </row>
    <row r="101" spans="1:9" x14ac:dyDescent="0.25">
      <c r="A101" s="178" t="s">
        <v>263</v>
      </c>
      <c r="B101" s="219" t="s">
        <v>264</v>
      </c>
      <c r="C101" s="18"/>
      <c r="D101" s="17">
        <f t="shared" si="26"/>
        <v>0</v>
      </c>
      <c r="E101" s="18"/>
      <c r="F101" s="96"/>
      <c r="G101" s="96"/>
      <c r="H101" s="191">
        <f t="shared" si="27"/>
        <v>0</v>
      </c>
      <c r="I101" s="179"/>
    </row>
    <row r="102" spans="1:9" x14ac:dyDescent="0.25">
      <c r="A102" s="178" t="s">
        <v>265</v>
      </c>
      <c r="B102" s="217" t="s">
        <v>266</v>
      </c>
      <c r="C102" s="18"/>
      <c r="D102" s="17">
        <f t="shared" si="26"/>
        <v>0</v>
      </c>
      <c r="E102" s="18"/>
      <c r="F102" s="96"/>
      <c r="G102" s="96"/>
      <c r="H102" s="191">
        <f t="shared" si="27"/>
        <v>0</v>
      </c>
      <c r="I102" s="179"/>
    </row>
    <row r="103" spans="1:9" x14ac:dyDescent="0.25">
      <c r="A103" s="202" t="s">
        <v>267</v>
      </c>
      <c r="B103" s="220" t="s">
        <v>268</v>
      </c>
      <c r="C103" s="18"/>
      <c r="D103" s="17">
        <f t="shared" si="26"/>
        <v>0</v>
      </c>
      <c r="E103" s="18"/>
      <c r="F103" s="96"/>
      <c r="G103" s="96"/>
      <c r="H103" s="191">
        <f t="shared" si="27"/>
        <v>0</v>
      </c>
      <c r="I103" s="179"/>
    </row>
    <row r="104" spans="1:9" x14ac:dyDescent="0.25">
      <c r="A104" s="178" t="s">
        <v>269</v>
      </c>
      <c r="B104" s="220" t="s">
        <v>270</v>
      </c>
      <c r="C104" s="18"/>
      <c r="D104" s="17">
        <f t="shared" si="26"/>
        <v>0</v>
      </c>
      <c r="E104" s="18"/>
      <c r="F104" s="96"/>
      <c r="G104" s="96"/>
      <c r="H104" s="191">
        <f t="shared" si="27"/>
        <v>0</v>
      </c>
      <c r="I104" s="179"/>
    </row>
    <row r="105" spans="1:9" ht="16.5" thickBot="1" x14ac:dyDescent="0.3">
      <c r="A105" s="203" t="s">
        <v>271</v>
      </c>
      <c r="B105" s="221" t="s">
        <v>272</v>
      </c>
      <c r="C105" s="19">
        <v>820000</v>
      </c>
      <c r="D105" s="18">
        <f t="shared" si="26"/>
        <v>0</v>
      </c>
      <c r="E105" s="19">
        <v>820000</v>
      </c>
      <c r="F105" s="99"/>
      <c r="G105" s="19">
        <v>820000</v>
      </c>
      <c r="H105" s="270">
        <f t="shared" si="27"/>
        <v>0</v>
      </c>
      <c r="I105" s="263">
        <v>820000</v>
      </c>
    </row>
    <row r="106" spans="1:9" ht="16.5" thickBot="1" x14ac:dyDescent="0.3">
      <c r="A106" s="170" t="s">
        <v>12</v>
      </c>
      <c r="B106" s="204" t="s">
        <v>273</v>
      </c>
      <c r="C106" s="20">
        <f>SUM(C107,C109,C111)</f>
        <v>10135433</v>
      </c>
      <c r="D106" s="73">
        <f t="shared" si="26"/>
        <v>12443206</v>
      </c>
      <c r="E106" s="20">
        <f t="shared" ref="E106" si="28">SUM(E107,E109,E111)</f>
        <v>22578639</v>
      </c>
      <c r="F106" s="94">
        <f>G106-E106</f>
        <v>41060322</v>
      </c>
      <c r="G106" s="20">
        <f>SUM(G107,G109,G111)</f>
        <v>63638961</v>
      </c>
      <c r="H106" s="93">
        <f>I106-G106</f>
        <v>145020556</v>
      </c>
      <c r="I106" s="20">
        <f>SUM(I107,I109,I111)</f>
        <v>208659517</v>
      </c>
    </row>
    <row r="107" spans="1:9" x14ac:dyDescent="0.25">
      <c r="A107" s="174" t="s">
        <v>118</v>
      </c>
      <c r="B107" s="217" t="s">
        <v>68</v>
      </c>
      <c r="C107" s="21">
        <v>5561200</v>
      </c>
      <c r="D107" s="16">
        <f t="shared" si="26"/>
        <v>12443206</v>
      </c>
      <c r="E107" s="21">
        <v>18004406</v>
      </c>
      <c r="F107" s="205">
        <f>G107-E107</f>
        <v>0</v>
      </c>
      <c r="G107" s="16">
        <v>18004406</v>
      </c>
      <c r="H107" s="191">
        <f>I107-G107</f>
        <v>139402658</v>
      </c>
      <c r="I107" s="191">
        <v>157407064</v>
      </c>
    </row>
    <row r="108" spans="1:9" x14ac:dyDescent="0.25">
      <c r="A108" s="174" t="s">
        <v>120</v>
      </c>
      <c r="B108" s="220" t="s">
        <v>274</v>
      </c>
      <c r="C108" s="21"/>
      <c r="D108" s="21">
        <f t="shared" si="26"/>
        <v>0</v>
      </c>
      <c r="E108" s="21"/>
      <c r="F108" s="96"/>
      <c r="G108" s="96"/>
      <c r="H108" s="179"/>
      <c r="I108" s="179"/>
    </row>
    <row r="109" spans="1:9" x14ac:dyDescent="0.25">
      <c r="A109" s="174" t="s">
        <v>122</v>
      </c>
      <c r="B109" s="220" t="s">
        <v>72</v>
      </c>
      <c r="C109" s="17">
        <v>4574233</v>
      </c>
      <c r="D109" s="17">
        <f t="shared" si="26"/>
        <v>0</v>
      </c>
      <c r="E109" s="17">
        <v>4574233</v>
      </c>
      <c r="F109" s="205">
        <f>G109-E109</f>
        <v>41060322</v>
      </c>
      <c r="G109" s="201">
        <v>45634555</v>
      </c>
      <c r="H109" s="191">
        <f t="shared" ref="H109:H121" si="29">I109-G109</f>
        <v>2633730</v>
      </c>
      <c r="I109" s="179">
        <v>48268285</v>
      </c>
    </row>
    <row r="110" spans="1:9" x14ac:dyDescent="0.25">
      <c r="A110" s="174" t="s">
        <v>124</v>
      </c>
      <c r="B110" s="220" t="s">
        <v>275</v>
      </c>
      <c r="C110" s="17"/>
      <c r="D110" s="17">
        <f t="shared" si="26"/>
        <v>0</v>
      </c>
      <c r="E110" s="17"/>
      <c r="F110" s="96"/>
      <c r="G110" s="96"/>
      <c r="H110" s="191">
        <f t="shared" si="29"/>
        <v>0</v>
      </c>
      <c r="I110" s="179"/>
    </row>
    <row r="111" spans="1:9" x14ac:dyDescent="0.25">
      <c r="A111" s="174" t="s">
        <v>126</v>
      </c>
      <c r="B111" s="212" t="s">
        <v>75</v>
      </c>
      <c r="C111" s="17"/>
      <c r="D111" s="17">
        <f t="shared" si="26"/>
        <v>0</v>
      </c>
      <c r="E111" s="17"/>
      <c r="F111" s="96"/>
      <c r="G111" s="96"/>
      <c r="H111" s="191">
        <f t="shared" si="29"/>
        <v>2984168</v>
      </c>
      <c r="I111" s="179">
        <v>2984168</v>
      </c>
    </row>
    <row r="112" spans="1:9" x14ac:dyDescent="0.25">
      <c r="A112" s="174" t="s">
        <v>128</v>
      </c>
      <c r="B112" s="211" t="s">
        <v>276</v>
      </c>
      <c r="C112" s="17"/>
      <c r="D112" s="17">
        <f t="shared" si="26"/>
        <v>0</v>
      </c>
      <c r="E112" s="17"/>
      <c r="F112" s="96"/>
      <c r="G112" s="96"/>
      <c r="H112" s="191">
        <f t="shared" si="29"/>
        <v>0</v>
      </c>
      <c r="I112" s="179"/>
    </row>
    <row r="113" spans="1:9" x14ac:dyDescent="0.25">
      <c r="A113" s="174" t="s">
        <v>277</v>
      </c>
      <c r="B113" s="222" t="s">
        <v>278</v>
      </c>
      <c r="C113" s="17"/>
      <c r="D113" s="17">
        <f t="shared" si="26"/>
        <v>0</v>
      </c>
      <c r="E113" s="17"/>
      <c r="F113" s="96"/>
      <c r="G113" s="96"/>
      <c r="H113" s="191">
        <f t="shared" si="29"/>
        <v>2983308</v>
      </c>
      <c r="I113" s="179">
        <v>2983308</v>
      </c>
    </row>
    <row r="114" spans="1:9" x14ac:dyDescent="0.25">
      <c r="A114" s="174" t="s">
        <v>279</v>
      </c>
      <c r="B114" s="217" t="s">
        <v>260</v>
      </c>
      <c r="C114" s="17"/>
      <c r="D114" s="17">
        <f t="shared" si="26"/>
        <v>0</v>
      </c>
      <c r="E114" s="17"/>
      <c r="F114" s="96"/>
      <c r="G114" s="96"/>
      <c r="H114" s="191">
        <f t="shared" si="29"/>
        <v>0</v>
      </c>
      <c r="I114" s="179"/>
    </row>
    <row r="115" spans="1:9" x14ac:dyDescent="0.25">
      <c r="A115" s="174" t="s">
        <v>280</v>
      </c>
      <c r="B115" s="217" t="s">
        <v>281</v>
      </c>
      <c r="C115" s="17"/>
      <c r="D115" s="17">
        <f t="shared" si="26"/>
        <v>0</v>
      </c>
      <c r="E115" s="17"/>
      <c r="F115" s="96"/>
      <c r="G115" s="96"/>
      <c r="H115" s="191">
        <f t="shared" si="29"/>
        <v>860</v>
      </c>
      <c r="I115" s="179">
        <v>860</v>
      </c>
    </row>
    <row r="116" spans="1:9" x14ac:dyDescent="0.25">
      <c r="A116" s="174" t="s">
        <v>282</v>
      </c>
      <c r="B116" s="217" t="s">
        <v>283</v>
      </c>
      <c r="C116" s="17"/>
      <c r="D116" s="17">
        <f t="shared" si="26"/>
        <v>0</v>
      </c>
      <c r="E116" s="17"/>
      <c r="F116" s="96"/>
      <c r="G116" s="96"/>
      <c r="H116" s="191"/>
      <c r="I116" s="179"/>
    </row>
    <row r="117" spans="1:9" x14ac:dyDescent="0.25">
      <c r="A117" s="174" t="s">
        <v>284</v>
      </c>
      <c r="B117" s="217" t="s">
        <v>266</v>
      </c>
      <c r="C117" s="17"/>
      <c r="D117" s="17">
        <f t="shared" si="26"/>
        <v>0</v>
      </c>
      <c r="E117" s="17"/>
      <c r="F117" s="96"/>
      <c r="G117" s="96"/>
      <c r="H117" s="191"/>
      <c r="I117" s="179"/>
    </row>
    <row r="118" spans="1:9" x14ac:dyDescent="0.25">
      <c r="A118" s="174" t="s">
        <v>285</v>
      </c>
      <c r="B118" s="217" t="s">
        <v>286</v>
      </c>
      <c r="C118" s="17"/>
      <c r="D118" s="17">
        <f t="shared" si="26"/>
        <v>0</v>
      </c>
      <c r="E118" s="17"/>
      <c r="F118" s="96"/>
      <c r="G118" s="96"/>
      <c r="H118" s="191"/>
      <c r="I118" s="179"/>
    </row>
    <row r="119" spans="1:9" ht="16.5" thickBot="1" x14ac:dyDescent="0.3">
      <c r="A119" s="202" t="s">
        <v>287</v>
      </c>
      <c r="B119" s="217" t="s">
        <v>288</v>
      </c>
      <c r="C119" s="18"/>
      <c r="D119" s="19">
        <f t="shared" si="26"/>
        <v>0</v>
      </c>
      <c r="E119" s="18"/>
      <c r="F119" s="99"/>
      <c r="G119" s="99"/>
      <c r="H119" s="191"/>
      <c r="I119" s="263"/>
    </row>
    <row r="120" spans="1:9" ht="16.5" thickBot="1" x14ac:dyDescent="0.3">
      <c r="A120" s="170" t="s">
        <v>6</v>
      </c>
      <c r="B120" s="223" t="s">
        <v>289</v>
      </c>
      <c r="C120" s="20">
        <f>SUM(C121:C122)</f>
        <v>8700000</v>
      </c>
      <c r="D120" s="72">
        <f t="shared" si="26"/>
        <v>-458145</v>
      </c>
      <c r="E120" s="20">
        <f t="shared" ref="E120:I120" si="30">SUM(E121:E122)</f>
        <v>8241855</v>
      </c>
      <c r="F120" s="93">
        <f>G120-E120</f>
        <v>2329962</v>
      </c>
      <c r="G120" s="20">
        <f t="shared" si="30"/>
        <v>10571817</v>
      </c>
      <c r="H120" s="93">
        <f>I120-G120</f>
        <v>1375278</v>
      </c>
      <c r="I120" s="20">
        <f t="shared" si="30"/>
        <v>11947095</v>
      </c>
    </row>
    <row r="121" spans="1:9" x14ac:dyDescent="0.25">
      <c r="A121" s="174" t="s">
        <v>131</v>
      </c>
      <c r="B121" s="222" t="s">
        <v>290</v>
      </c>
      <c r="C121" s="21">
        <v>8700000</v>
      </c>
      <c r="D121" s="16">
        <f t="shared" si="26"/>
        <v>-458145</v>
      </c>
      <c r="E121" s="21">
        <v>8241855</v>
      </c>
      <c r="F121" s="98">
        <f>G121-E121</f>
        <v>2329962</v>
      </c>
      <c r="G121" s="98">
        <v>10571817</v>
      </c>
      <c r="H121" s="191">
        <f t="shared" si="29"/>
        <v>1375278</v>
      </c>
      <c r="I121" s="191">
        <v>11947095</v>
      </c>
    </row>
    <row r="122" spans="1:9" ht="16.5" thickBot="1" x14ac:dyDescent="0.3">
      <c r="A122" s="181" t="s">
        <v>133</v>
      </c>
      <c r="B122" s="220" t="s">
        <v>291</v>
      </c>
      <c r="C122" s="18"/>
      <c r="D122" s="21">
        <f t="shared" si="26"/>
        <v>0</v>
      </c>
      <c r="E122" s="18"/>
      <c r="F122" s="99"/>
      <c r="G122" s="99"/>
      <c r="H122" s="263"/>
      <c r="I122" s="263"/>
    </row>
    <row r="123" spans="1:9" ht="16.5" thickBot="1" x14ac:dyDescent="0.3">
      <c r="A123" s="170" t="s">
        <v>7</v>
      </c>
      <c r="B123" s="223" t="s">
        <v>292</v>
      </c>
      <c r="C123" s="20">
        <f>SUM(C90,C106,C120)</f>
        <v>136223514</v>
      </c>
      <c r="D123" s="72">
        <f t="shared" si="26"/>
        <v>16418255</v>
      </c>
      <c r="E123" s="20">
        <f t="shared" ref="E123:I123" si="31">SUM(E90,E106,E120)</f>
        <v>152641769</v>
      </c>
      <c r="F123" s="94">
        <f>G123-E123</f>
        <v>53480115</v>
      </c>
      <c r="G123" s="20">
        <f t="shared" si="31"/>
        <v>206121884</v>
      </c>
      <c r="H123" s="93">
        <f>I123-G123</f>
        <v>158581797</v>
      </c>
      <c r="I123" s="20">
        <f t="shared" si="31"/>
        <v>364703681</v>
      </c>
    </row>
    <row r="124" spans="1:9" ht="16.5" thickBot="1" x14ac:dyDescent="0.3">
      <c r="A124" s="170" t="s">
        <v>8</v>
      </c>
      <c r="B124" s="223" t="s">
        <v>293</v>
      </c>
      <c r="C124" s="20"/>
      <c r="D124" s="71">
        <f t="shared" si="26"/>
        <v>0</v>
      </c>
      <c r="E124" s="20"/>
      <c r="F124" s="77"/>
      <c r="G124" s="77"/>
      <c r="H124" s="261"/>
      <c r="I124" s="261"/>
    </row>
    <row r="125" spans="1:9" x14ac:dyDescent="0.25">
      <c r="A125" s="174" t="s">
        <v>158</v>
      </c>
      <c r="B125" s="222" t="s">
        <v>294</v>
      </c>
      <c r="C125" s="17"/>
      <c r="D125" s="21">
        <f t="shared" si="26"/>
        <v>0</v>
      </c>
      <c r="E125" s="17"/>
      <c r="F125" s="206"/>
      <c r="G125" s="206"/>
      <c r="H125" s="191"/>
      <c r="I125" s="191"/>
    </row>
    <row r="126" spans="1:9" x14ac:dyDescent="0.25">
      <c r="A126" s="174" t="s">
        <v>160</v>
      </c>
      <c r="B126" s="222" t="s">
        <v>295</v>
      </c>
      <c r="C126" s="17"/>
      <c r="D126" s="17">
        <f t="shared" si="26"/>
        <v>0</v>
      </c>
      <c r="E126" s="17"/>
      <c r="F126" s="96"/>
      <c r="G126" s="96"/>
      <c r="H126" s="179"/>
      <c r="I126" s="179"/>
    </row>
    <row r="127" spans="1:9" ht="16.5" thickBot="1" x14ac:dyDescent="0.3">
      <c r="A127" s="202" t="s">
        <v>162</v>
      </c>
      <c r="B127" s="218" t="s">
        <v>296</v>
      </c>
      <c r="C127" s="17"/>
      <c r="D127" s="18">
        <f t="shared" si="26"/>
        <v>0</v>
      </c>
      <c r="E127" s="17"/>
      <c r="F127" s="99"/>
      <c r="G127" s="99"/>
      <c r="H127" s="263"/>
      <c r="I127" s="263"/>
    </row>
    <row r="128" spans="1:9" ht="16.5" thickBot="1" x14ac:dyDescent="0.3">
      <c r="A128" s="170" t="s">
        <v>21</v>
      </c>
      <c r="B128" s="223" t="s">
        <v>297</v>
      </c>
      <c r="C128" s="20"/>
      <c r="D128" s="71">
        <f t="shared" si="26"/>
        <v>0</v>
      </c>
      <c r="E128" s="20"/>
      <c r="F128" s="77"/>
      <c r="G128" s="77"/>
      <c r="H128" s="261"/>
      <c r="I128" s="261"/>
    </row>
    <row r="129" spans="1:9" x14ac:dyDescent="0.25">
      <c r="A129" s="174" t="s">
        <v>178</v>
      </c>
      <c r="B129" s="222" t="s">
        <v>298</v>
      </c>
      <c r="C129" s="17"/>
      <c r="D129" s="21">
        <f t="shared" si="26"/>
        <v>0</v>
      </c>
      <c r="E129" s="17"/>
      <c r="F129" s="206"/>
      <c r="G129" s="206"/>
      <c r="H129" s="191"/>
      <c r="I129" s="191"/>
    </row>
    <row r="130" spans="1:9" x14ac:dyDescent="0.25">
      <c r="A130" s="174" t="s">
        <v>180</v>
      </c>
      <c r="B130" s="222" t="s">
        <v>299</v>
      </c>
      <c r="C130" s="17"/>
      <c r="D130" s="17">
        <f t="shared" si="26"/>
        <v>0</v>
      </c>
      <c r="E130" s="17"/>
      <c r="F130" s="96"/>
      <c r="G130" s="96"/>
      <c r="H130" s="179"/>
      <c r="I130" s="179"/>
    </row>
    <row r="131" spans="1:9" x14ac:dyDescent="0.25">
      <c r="A131" s="174" t="s">
        <v>182</v>
      </c>
      <c r="B131" s="222" t="s">
        <v>300</v>
      </c>
      <c r="C131" s="17"/>
      <c r="D131" s="17">
        <f t="shared" si="26"/>
        <v>0</v>
      </c>
      <c r="E131" s="17"/>
      <c r="F131" s="96"/>
      <c r="G131" s="96"/>
      <c r="H131" s="179"/>
      <c r="I131" s="179"/>
    </row>
    <row r="132" spans="1:9" ht="16.5" thickBot="1" x14ac:dyDescent="0.3">
      <c r="A132" s="202" t="s">
        <v>184</v>
      </c>
      <c r="B132" s="218" t="s">
        <v>301</v>
      </c>
      <c r="C132" s="17"/>
      <c r="D132" s="18">
        <f t="shared" si="26"/>
        <v>0</v>
      </c>
      <c r="E132" s="17"/>
      <c r="F132" s="99"/>
      <c r="G132" s="99"/>
      <c r="H132" s="263"/>
      <c r="I132" s="263"/>
    </row>
    <row r="133" spans="1:9" ht="16.5" thickBot="1" x14ac:dyDescent="0.3">
      <c r="A133" s="170" t="s">
        <v>24</v>
      </c>
      <c r="B133" s="223" t="s">
        <v>302</v>
      </c>
      <c r="C133" s="22">
        <f>C134+C135+C136+C137</f>
        <v>3942275</v>
      </c>
      <c r="D133" s="73">
        <f t="shared" si="26"/>
        <v>698271</v>
      </c>
      <c r="E133" s="22">
        <f t="shared" ref="E133:I133" si="32">E134+E135+E136+E137</f>
        <v>4640546</v>
      </c>
      <c r="F133" s="77"/>
      <c r="G133" s="22">
        <f t="shared" si="32"/>
        <v>4640546</v>
      </c>
      <c r="H133" s="93">
        <f>I133-G133</f>
        <v>4677920</v>
      </c>
      <c r="I133" s="22">
        <f t="shared" si="32"/>
        <v>9318466</v>
      </c>
    </row>
    <row r="134" spans="1:9" x14ac:dyDescent="0.25">
      <c r="A134" s="174" t="s">
        <v>190</v>
      </c>
      <c r="B134" s="222" t="s">
        <v>303</v>
      </c>
      <c r="C134" s="17"/>
      <c r="D134" s="16">
        <f t="shared" si="26"/>
        <v>0</v>
      </c>
      <c r="E134" s="17"/>
      <c r="F134" s="206"/>
      <c r="G134" s="95"/>
      <c r="H134" s="191"/>
      <c r="I134" s="191"/>
    </row>
    <row r="135" spans="1:9" x14ac:dyDescent="0.25">
      <c r="A135" s="174" t="s">
        <v>192</v>
      </c>
      <c r="B135" s="222" t="s">
        <v>304</v>
      </c>
      <c r="C135" s="17">
        <v>3942275</v>
      </c>
      <c r="D135" s="17">
        <f t="shared" si="26"/>
        <v>698271</v>
      </c>
      <c r="E135" s="17">
        <v>4640546</v>
      </c>
      <c r="F135" s="96"/>
      <c r="G135" s="17">
        <v>4640546</v>
      </c>
      <c r="H135" s="191">
        <f t="shared" ref="H135" si="33">I135-G135</f>
        <v>4677920</v>
      </c>
      <c r="I135" s="179">
        <v>9318466</v>
      </c>
    </row>
    <row r="136" spans="1:9" x14ac:dyDescent="0.25">
      <c r="A136" s="174" t="s">
        <v>194</v>
      </c>
      <c r="B136" s="222" t="s">
        <v>305</v>
      </c>
      <c r="C136" s="17"/>
      <c r="D136" s="17">
        <f t="shared" si="26"/>
        <v>0</v>
      </c>
      <c r="E136" s="17"/>
      <c r="F136" s="96"/>
      <c r="G136" s="96"/>
      <c r="H136" s="179"/>
      <c r="I136" s="179"/>
    </row>
    <row r="137" spans="1:9" ht="16.5" thickBot="1" x14ac:dyDescent="0.3">
      <c r="A137" s="202" t="s">
        <v>196</v>
      </c>
      <c r="B137" s="218" t="s">
        <v>306</v>
      </c>
      <c r="C137" s="17"/>
      <c r="D137" s="18">
        <f t="shared" si="26"/>
        <v>0</v>
      </c>
      <c r="E137" s="17"/>
      <c r="F137" s="99"/>
      <c r="G137" s="97"/>
      <c r="H137" s="263"/>
      <c r="I137" s="263"/>
    </row>
    <row r="138" spans="1:9" ht="16.5" thickBot="1" x14ac:dyDescent="0.3">
      <c r="A138" s="170" t="s">
        <v>26</v>
      </c>
      <c r="B138" s="223" t="s">
        <v>307</v>
      </c>
      <c r="C138" s="23"/>
      <c r="D138" s="71">
        <f t="shared" si="26"/>
        <v>0</v>
      </c>
      <c r="E138" s="23"/>
      <c r="F138" s="77"/>
      <c r="G138" s="77"/>
      <c r="H138" s="261"/>
      <c r="I138" s="261"/>
    </row>
    <row r="139" spans="1:9" x14ac:dyDescent="0.25">
      <c r="A139" s="174" t="s">
        <v>199</v>
      </c>
      <c r="B139" s="222" t="s">
        <v>308</v>
      </c>
      <c r="C139" s="17"/>
      <c r="D139" s="21">
        <f t="shared" si="26"/>
        <v>0</v>
      </c>
      <c r="E139" s="17"/>
      <c r="F139" s="206"/>
      <c r="G139" s="206"/>
      <c r="H139" s="191"/>
      <c r="I139" s="191"/>
    </row>
    <row r="140" spans="1:9" x14ac:dyDescent="0.25">
      <c r="A140" s="174" t="s">
        <v>201</v>
      </c>
      <c r="B140" s="222" t="s">
        <v>309</v>
      </c>
      <c r="C140" s="17"/>
      <c r="D140" s="17">
        <f t="shared" si="26"/>
        <v>0</v>
      </c>
      <c r="E140" s="17"/>
      <c r="F140" s="96"/>
      <c r="G140" s="96"/>
      <c r="H140" s="179"/>
      <c r="I140" s="179"/>
    </row>
    <row r="141" spans="1:9" x14ac:dyDescent="0.25">
      <c r="A141" s="174" t="s">
        <v>203</v>
      </c>
      <c r="B141" s="222" t="s">
        <v>310</v>
      </c>
      <c r="C141" s="17"/>
      <c r="D141" s="17">
        <f t="shared" si="26"/>
        <v>0</v>
      </c>
      <c r="E141" s="17"/>
      <c r="F141" s="96"/>
      <c r="G141" s="96"/>
      <c r="H141" s="179"/>
      <c r="I141" s="179"/>
    </row>
    <row r="142" spans="1:9" ht="16.5" thickBot="1" x14ac:dyDescent="0.3">
      <c r="A142" s="174" t="s">
        <v>205</v>
      </c>
      <c r="B142" s="222" t="s">
        <v>311</v>
      </c>
      <c r="C142" s="17"/>
      <c r="D142" s="19">
        <f t="shared" si="26"/>
        <v>0</v>
      </c>
      <c r="E142" s="17"/>
      <c r="F142" s="99"/>
      <c r="G142" s="99"/>
      <c r="H142" s="263"/>
      <c r="I142" s="263"/>
    </row>
    <row r="143" spans="1:9" ht="16.5" thickBot="1" x14ac:dyDescent="0.3">
      <c r="A143" s="170" t="s">
        <v>28</v>
      </c>
      <c r="B143" s="223" t="s">
        <v>312</v>
      </c>
      <c r="C143" s="24">
        <f>C124+C128+C133+C138</f>
        <v>3942275</v>
      </c>
      <c r="D143" s="72">
        <f t="shared" si="26"/>
        <v>698271</v>
      </c>
      <c r="E143" s="24">
        <f t="shared" ref="E143:I143" si="34">E124+E128+E133+E138</f>
        <v>4640546</v>
      </c>
      <c r="F143" s="83"/>
      <c r="G143" s="24">
        <f t="shared" si="34"/>
        <v>4640546</v>
      </c>
      <c r="H143" s="93">
        <f>I143-G143</f>
        <v>4677920</v>
      </c>
      <c r="I143" s="24">
        <f t="shared" si="34"/>
        <v>9318466</v>
      </c>
    </row>
    <row r="144" spans="1:9" s="12" customFormat="1" ht="16.5" thickBot="1" x14ac:dyDescent="0.3">
      <c r="A144" s="196" t="s">
        <v>31</v>
      </c>
      <c r="B144" s="214" t="s">
        <v>313</v>
      </c>
      <c r="C144" s="24">
        <f>SUM(C123,C143)</f>
        <v>140165789</v>
      </c>
      <c r="D144" s="73">
        <f t="shared" si="26"/>
        <v>17116526</v>
      </c>
      <c r="E144" s="24">
        <f t="shared" ref="E144" si="35">SUM(E123,E143)</f>
        <v>157282315</v>
      </c>
      <c r="F144" s="94">
        <f>G144-E144</f>
        <v>53480115</v>
      </c>
      <c r="G144" s="24">
        <f>SUM(G123,G143)</f>
        <v>210762430</v>
      </c>
      <c r="H144" s="93">
        <f>I144-G144</f>
        <v>163259717</v>
      </c>
      <c r="I144" s="24">
        <f>SUM(I123,I143)</f>
        <v>374022147</v>
      </c>
    </row>
    <row r="145" spans="1:9" s="12" customFormat="1" ht="16.5" thickBot="1" x14ac:dyDescent="0.3">
      <c r="A145" s="25"/>
      <c r="B145" s="224"/>
      <c r="C145" s="36"/>
      <c r="D145" s="36"/>
      <c r="E145" s="36"/>
      <c r="F145" s="84"/>
      <c r="G145" s="84"/>
      <c r="H145" s="265"/>
      <c r="I145" s="265"/>
    </row>
    <row r="146" spans="1:9" ht="16.5" thickBot="1" x14ac:dyDescent="0.3">
      <c r="A146" s="289" t="s">
        <v>314</v>
      </c>
      <c r="B146" s="290"/>
      <c r="C146" s="26">
        <v>2</v>
      </c>
      <c r="D146" s="26">
        <v>2</v>
      </c>
      <c r="E146" s="82">
        <v>2</v>
      </c>
      <c r="F146" s="77"/>
      <c r="G146" s="26">
        <v>2</v>
      </c>
      <c r="H146" s="261"/>
      <c r="I146" s="26">
        <v>2</v>
      </c>
    </row>
    <row r="147" spans="1:9" ht="16.5" thickBot="1" x14ac:dyDescent="0.3">
      <c r="A147" s="289" t="s">
        <v>315</v>
      </c>
      <c r="B147" s="290"/>
      <c r="C147" s="26">
        <v>3</v>
      </c>
      <c r="D147" s="26">
        <f>E147-C147</f>
        <v>2</v>
      </c>
      <c r="E147" s="82">
        <v>5</v>
      </c>
      <c r="F147" s="77"/>
      <c r="G147" s="26">
        <v>5</v>
      </c>
      <c r="H147" s="261"/>
      <c r="I147" s="26">
        <v>5</v>
      </c>
    </row>
    <row r="148" spans="1:9" ht="16.5" customHeight="1" x14ac:dyDescent="0.25">
      <c r="A148" s="27"/>
      <c r="B148" s="225"/>
      <c r="C148" s="28"/>
      <c r="H148" s="265"/>
      <c r="I148" s="265"/>
    </row>
    <row r="149" spans="1:9" x14ac:dyDescent="0.25">
      <c r="A149" s="286" t="s">
        <v>316</v>
      </c>
      <c r="B149" s="286"/>
      <c r="C149" s="286"/>
      <c r="H149" s="265"/>
      <c r="I149" s="265"/>
    </row>
    <row r="150" spans="1:9" ht="15" customHeight="1" thickBot="1" x14ac:dyDescent="0.3">
      <c r="A150" s="287"/>
      <c r="B150" s="287"/>
      <c r="H150" s="265"/>
      <c r="I150" s="207" t="s">
        <v>1</v>
      </c>
    </row>
    <row r="151" spans="1:9" ht="29.25" customHeight="1" thickBot="1" x14ac:dyDescent="0.3">
      <c r="A151" s="29">
        <v>1</v>
      </c>
      <c r="B151" s="30" t="s">
        <v>317</v>
      </c>
      <c r="C151" s="31">
        <f>+C60-C123</f>
        <v>-22346748</v>
      </c>
      <c r="D151" s="77"/>
      <c r="E151" s="31">
        <f>+E60-E123</f>
        <v>-34775129</v>
      </c>
      <c r="F151" s="77"/>
      <c r="G151" s="31">
        <f>+G60-G123</f>
        <v>-38120091</v>
      </c>
      <c r="H151" s="261"/>
      <c r="I151" s="31">
        <f>+I60-I123</f>
        <v>-38120091</v>
      </c>
    </row>
    <row r="152" spans="1:9" ht="33" customHeight="1" thickBot="1" x14ac:dyDescent="0.3">
      <c r="A152" s="29" t="s">
        <v>12</v>
      </c>
      <c r="B152" s="30" t="s">
        <v>318</v>
      </c>
      <c r="C152" s="31">
        <f>+C83-C143</f>
        <v>22346748</v>
      </c>
      <c r="D152" s="77"/>
      <c r="E152" s="31">
        <f>+E83-E143</f>
        <v>34775129</v>
      </c>
      <c r="F152" s="77"/>
      <c r="G152" s="31">
        <f>+G83-G143</f>
        <v>38120091</v>
      </c>
      <c r="H152" s="261"/>
      <c r="I152" s="31">
        <f>+I83-I143</f>
        <v>38120091</v>
      </c>
    </row>
  </sheetData>
  <mergeCells count="8">
    <mergeCell ref="A1:I1"/>
    <mergeCell ref="A86:I86"/>
    <mergeCell ref="A149:C149"/>
    <mergeCell ref="A150:B150"/>
    <mergeCell ref="A2:B2"/>
    <mergeCell ref="A87:B87"/>
    <mergeCell ref="A146:B146"/>
    <mergeCell ref="A147:B147"/>
  </mergeCells>
  <printOptions horizontalCentered="1"/>
  <pageMargins left="0" right="0" top="0.74803149606299213" bottom="0.39370078740157483" header="0.39370078740157483" footer="0.31496062992125984"/>
  <pageSetup paperSize="9" scale="54" orientation="portrait" r:id="rId1"/>
  <headerFooter>
    <oddHeader>&amp;C&amp;"Times New Roman,Félkövér"Diósberény Község Önkormányzata 
2020. ÉVI KÖLTSÉGVETÉSÉNEK ÖSSZEVONT MÉRLEGE&amp;R&amp;"Times New Roman,Félkövér dőlt"3. sz. melléklet</oddHeader>
  </headerFooter>
  <rowBreaks count="1" manualBreakCount="1">
    <brk id="7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99"/>
  </sheetPr>
  <dimension ref="A1:U153"/>
  <sheetViews>
    <sheetView tabSelected="1" view="pageBreakPreview" topLeftCell="A97" zoomScale="60" zoomScaleNormal="60" workbookViewId="0">
      <selection activeCell="M79" sqref="M79"/>
    </sheetView>
  </sheetViews>
  <sheetFormatPr defaultRowHeight="15" x14ac:dyDescent="0.25"/>
  <cols>
    <col min="1" max="1" width="9" style="66" bestFit="1" customWidth="1"/>
    <col min="2" max="2" width="69" style="38" customWidth="1"/>
    <col min="3" max="3" width="19" style="67" customWidth="1"/>
    <col min="4" max="4" width="14.5703125" style="67" customWidth="1"/>
    <col min="5" max="5" width="15.5703125" style="67" customWidth="1"/>
    <col min="6" max="6" width="14.28515625" style="67" customWidth="1"/>
    <col min="7" max="7" width="15.42578125" style="67" customWidth="1"/>
    <col min="8" max="9" width="14.140625" style="67" customWidth="1"/>
    <col min="10" max="10" width="14.5703125" style="40" customWidth="1"/>
    <col min="11" max="11" width="12.28515625" style="40" customWidth="1"/>
    <col min="12" max="12" width="13.85546875" style="40" customWidth="1"/>
    <col min="13" max="13" width="13.28515625" style="40" customWidth="1"/>
    <col min="14" max="14" width="16.85546875" style="40" customWidth="1"/>
    <col min="15" max="15" width="14.7109375" style="40" customWidth="1"/>
    <col min="16" max="16" width="15" style="40" customWidth="1"/>
    <col min="17" max="17" width="19.85546875" style="40" customWidth="1"/>
    <col min="18" max="268" width="9.140625" style="40"/>
    <col min="269" max="269" width="13.7109375" style="40" customWidth="1"/>
    <col min="270" max="270" width="76.7109375" style="40" customWidth="1"/>
    <col min="271" max="271" width="21.140625" style="40" customWidth="1"/>
    <col min="272" max="272" width="25" style="40" customWidth="1"/>
    <col min="273" max="273" width="27.140625" style="40" customWidth="1"/>
    <col min="274" max="524" width="9.140625" style="40"/>
    <col min="525" max="525" width="13.7109375" style="40" customWidth="1"/>
    <col min="526" max="526" width="76.7109375" style="40" customWidth="1"/>
    <col min="527" max="527" width="21.140625" style="40" customWidth="1"/>
    <col min="528" max="528" width="25" style="40" customWidth="1"/>
    <col min="529" max="529" width="27.140625" style="40" customWidth="1"/>
    <col min="530" max="780" width="9.140625" style="40"/>
    <col min="781" max="781" width="13.7109375" style="40" customWidth="1"/>
    <col min="782" max="782" width="76.7109375" style="40" customWidth="1"/>
    <col min="783" max="783" width="21.140625" style="40" customWidth="1"/>
    <col min="784" max="784" width="25" style="40" customWidth="1"/>
    <col min="785" max="785" width="27.140625" style="40" customWidth="1"/>
    <col min="786" max="1036" width="9.140625" style="40"/>
    <col min="1037" max="1037" width="13.7109375" style="40" customWidth="1"/>
    <col min="1038" max="1038" width="76.7109375" style="40" customWidth="1"/>
    <col min="1039" max="1039" width="21.140625" style="40" customWidth="1"/>
    <col min="1040" max="1040" width="25" style="40" customWidth="1"/>
    <col min="1041" max="1041" width="27.140625" style="40" customWidth="1"/>
    <col min="1042" max="1292" width="9.140625" style="40"/>
    <col min="1293" max="1293" width="13.7109375" style="40" customWidth="1"/>
    <col min="1294" max="1294" width="76.7109375" style="40" customWidth="1"/>
    <col min="1295" max="1295" width="21.140625" style="40" customWidth="1"/>
    <col min="1296" max="1296" width="25" style="40" customWidth="1"/>
    <col min="1297" max="1297" width="27.140625" style="40" customWidth="1"/>
    <col min="1298" max="1548" width="9.140625" style="40"/>
    <col min="1549" max="1549" width="13.7109375" style="40" customWidth="1"/>
    <col min="1550" max="1550" width="76.7109375" style="40" customWidth="1"/>
    <col min="1551" max="1551" width="21.140625" style="40" customWidth="1"/>
    <col min="1552" max="1552" width="25" style="40" customWidth="1"/>
    <col min="1553" max="1553" width="27.140625" style="40" customWidth="1"/>
    <col min="1554" max="1804" width="9.140625" style="40"/>
    <col min="1805" max="1805" width="13.7109375" style="40" customWidth="1"/>
    <col min="1806" max="1806" width="76.7109375" style="40" customWidth="1"/>
    <col min="1807" max="1807" width="21.140625" style="40" customWidth="1"/>
    <col min="1808" max="1808" width="25" style="40" customWidth="1"/>
    <col min="1809" max="1809" width="27.140625" style="40" customWidth="1"/>
    <col min="1810" max="2060" width="9.140625" style="40"/>
    <col min="2061" max="2061" width="13.7109375" style="40" customWidth="1"/>
    <col min="2062" max="2062" width="76.7109375" style="40" customWidth="1"/>
    <col min="2063" max="2063" width="21.140625" style="40" customWidth="1"/>
    <col min="2064" max="2064" width="25" style="40" customWidth="1"/>
    <col min="2065" max="2065" width="27.140625" style="40" customWidth="1"/>
    <col min="2066" max="2316" width="9.140625" style="40"/>
    <col min="2317" max="2317" width="13.7109375" style="40" customWidth="1"/>
    <col min="2318" max="2318" width="76.7109375" style="40" customWidth="1"/>
    <col min="2319" max="2319" width="21.140625" style="40" customWidth="1"/>
    <col min="2320" max="2320" width="25" style="40" customWidth="1"/>
    <col min="2321" max="2321" width="27.140625" style="40" customWidth="1"/>
    <col min="2322" max="2572" width="9.140625" style="40"/>
    <col min="2573" max="2573" width="13.7109375" style="40" customWidth="1"/>
    <col min="2574" max="2574" width="76.7109375" style="40" customWidth="1"/>
    <col min="2575" max="2575" width="21.140625" style="40" customWidth="1"/>
    <col min="2576" max="2576" width="25" style="40" customWidth="1"/>
    <col min="2577" max="2577" width="27.140625" style="40" customWidth="1"/>
    <col min="2578" max="2828" width="9.140625" style="40"/>
    <col min="2829" max="2829" width="13.7109375" style="40" customWidth="1"/>
    <col min="2830" max="2830" width="76.7109375" style="40" customWidth="1"/>
    <col min="2831" max="2831" width="21.140625" style="40" customWidth="1"/>
    <col min="2832" max="2832" width="25" style="40" customWidth="1"/>
    <col min="2833" max="2833" width="27.140625" style="40" customWidth="1"/>
    <col min="2834" max="3084" width="9.140625" style="40"/>
    <col min="3085" max="3085" width="13.7109375" style="40" customWidth="1"/>
    <col min="3086" max="3086" width="76.7109375" style="40" customWidth="1"/>
    <col min="3087" max="3087" width="21.140625" style="40" customWidth="1"/>
    <col min="3088" max="3088" width="25" style="40" customWidth="1"/>
    <col min="3089" max="3089" width="27.140625" style="40" customWidth="1"/>
    <col min="3090" max="3340" width="9.140625" style="40"/>
    <col min="3341" max="3341" width="13.7109375" style="40" customWidth="1"/>
    <col min="3342" max="3342" width="76.7109375" style="40" customWidth="1"/>
    <col min="3343" max="3343" width="21.140625" style="40" customWidth="1"/>
    <col min="3344" max="3344" width="25" style="40" customWidth="1"/>
    <col min="3345" max="3345" width="27.140625" style="40" customWidth="1"/>
    <col min="3346" max="3596" width="9.140625" style="40"/>
    <col min="3597" max="3597" width="13.7109375" style="40" customWidth="1"/>
    <col min="3598" max="3598" width="76.7109375" style="40" customWidth="1"/>
    <col min="3599" max="3599" width="21.140625" style="40" customWidth="1"/>
    <col min="3600" max="3600" width="25" style="40" customWidth="1"/>
    <col min="3601" max="3601" width="27.140625" style="40" customWidth="1"/>
    <col min="3602" max="3852" width="9.140625" style="40"/>
    <col min="3853" max="3853" width="13.7109375" style="40" customWidth="1"/>
    <col min="3854" max="3854" width="76.7109375" style="40" customWidth="1"/>
    <col min="3855" max="3855" width="21.140625" style="40" customWidth="1"/>
    <col min="3856" max="3856" width="25" style="40" customWidth="1"/>
    <col min="3857" max="3857" width="27.140625" style="40" customWidth="1"/>
    <col min="3858" max="4108" width="9.140625" style="40"/>
    <col min="4109" max="4109" width="13.7109375" style="40" customWidth="1"/>
    <col min="4110" max="4110" width="76.7109375" style="40" customWidth="1"/>
    <col min="4111" max="4111" width="21.140625" style="40" customWidth="1"/>
    <col min="4112" max="4112" width="25" style="40" customWidth="1"/>
    <col min="4113" max="4113" width="27.140625" style="40" customWidth="1"/>
    <col min="4114" max="4364" width="9.140625" style="40"/>
    <col min="4365" max="4365" width="13.7109375" style="40" customWidth="1"/>
    <col min="4366" max="4366" width="76.7109375" style="40" customWidth="1"/>
    <col min="4367" max="4367" width="21.140625" style="40" customWidth="1"/>
    <col min="4368" max="4368" width="25" style="40" customWidth="1"/>
    <col min="4369" max="4369" width="27.140625" style="40" customWidth="1"/>
    <col min="4370" max="4620" width="9.140625" style="40"/>
    <col min="4621" max="4621" width="13.7109375" style="40" customWidth="1"/>
    <col min="4622" max="4622" width="76.7109375" style="40" customWidth="1"/>
    <col min="4623" max="4623" width="21.140625" style="40" customWidth="1"/>
    <col min="4624" max="4624" width="25" style="40" customWidth="1"/>
    <col min="4625" max="4625" width="27.140625" style="40" customWidth="1"/>
    <col min="4626" max="4876" width="9.140625" style="40"/>
    <col min="4877" max="4877" width="13.7109375" style="40" customWidth="1"/>
    <col min="4878" max="4878" width="76.7109375" style="40" customWidth="1"/>
    <col min="4879" max="4879" width="21.140625" style="40" customWidth="1"/>
    <col min="4880" max="4880" width="25" style="40" customWidth="1"/>
    <col min="4881" max="4881" width="27.140625" style="40" customWidth="1"/>
    <col min="4882" max="5132" width="9.140625" style="40"/>
    <col min="5133" max="5133" width="13.7109375" style="40" customWidth="1"/>
    <col min="5134" max="5134" width="76.7109375" style="40" customWidth="1"/>
    <col min="5135" max="5135" width="21.140625" style="40" customWidth="1"/>
    <col min="5136" max="5136" width="25" style="40" customWidth="1"/>
    <col min="5137" max="5137" width="27.140625" style="40" customWidth="1"/>
    <col min="5138" max="5388" width="9.140625" style="40"/>
    <col min="5389" max="5389" width="13.7109375" style="40" customWidth="1"/>
    <col min="5390" max="5390" width="76.7109375" style="40" customWidth="1"/>
    <col min="5391" max="5391" width="21.140625" style="40" customWidth="1"/>
    <col min="5392" max="5392" width="25" style="40" customWidth="1"/>
    <col min="5393" max="5393" width="27.140625" style="40" customWidth="1"/>
    <col min="5394" max="5644" width="9.140625" style="40"/>
    <col min="5645" max="5645" width="13.7109375" style="40" customWidth="1"/>
    <col min="5646" max="5646" width="76.7109375" style="40" customWidth="1"/>
    <col min="5647" max="5647" width="21.140625" style="40" customWidth="1"/>
    <col min="5648" max="5648" width="25" style="40" customWidth="1"/>
    <col min="5649" max="5649" width="27.140625" style="40" customWidth="1"/>
    <col min="5650" max="5900" width="9.140625" style="40"/>
    <col min="5901" max="5901" width="13.7109375" style="40" customWidth="1"/>
    <col min="5902" max="5902" width="76.7109375" style="40" customWidth="1"/>
    <col min="5903" max="5903" width="21.140625" style="40" customWidth="1"/>
    <col min="5904" max="5904" width="25" style="40" customWidth="1"/>
    <col min="5905" max="5905" width="27.140625" style="40" customWidth="1"/>
    <col min="5906" max="6156" width="9.140625" style="40"/>
    <col min="6157" max="6157" width="13.7109375" style="40" customWidth="1"/>
    <col min="6158" max="6158" width="76.7109375" style="40" customWidth="1"/>
    <col min="6159" max="6159" width="21.140625" style="40" customWidth="1"/>
    <col min="6160" max="6160" width="25" style="40" customWidth="1"/>
    <col min="6161" max="6161" width="27.140625" style="40" customWidth="1"/>
    <col min="6162" max="6412" width="9.140625" style="40"/>
    <col min="6413" max="6413" width="13.7109375" style="40" customWidth="1"/>
    <col min="6414" max="6414" width="76.7109375" style="40" customWidth="1"/>
    <col min="6415" max="6415" width="21.140625" style="40" customWidth="1"/>
    <col min="6416" max="6416" width="25" style="40" customWidth="1"/>
    <col min="6417" max="6417" width="27.140625" style="40" customWidth="1"/>
    <col min="6418" max="6668" width="9.140625" style="40"/>
    <col min="6669" max="6669" width="13.7109375" style="40" customWidth="1"/>
    <col min="6670" max="6670" width="76.7109375" style="40" customWidth="1"/>
    <col min="6671" max="6671" width="21.140625" style="40" customWidth="1"/>
    <col min="6672" max="6672" width="25" style="40" customWidth="1"/>
    <col min="6673" max="6673" width="27.140625" style="40" customWidth="1"/>
    <col min="6674" max="6924" width="9.140625" style="40"/>
    <col min="6925" max="6925" width="13.7109375" style="40" customWidth="1"/>
    <col min="6926" max="6926" width="76.7109375" style="40" customWidth="1"/>
    <col min="6927" max="6927" width="21.140625" style="40" customWidth="1"/>
    <col min="6928" max="6928" width="25" style="40" customWidth="1"/>
    <col min="6929" max="6929" width="27.140625" style="40" customWidth="1"/>
    <col min="6930" max="7180" width="9.140625" style="40"/>
    <col min="7181" max="7181" width="13.7109375" style="40" customWidth="1"/>
    <col min="7182" max="7182" width="76.7109375" style="40" customWidth="1"/>
    <col min="7183" max="7183" width="21.140625" style="40" customWidth="1"/>
    <col min="7184" max="7184" width="25" style="40" customWidth="1"/>
    <col min="7185" max="7185" width="27.140625" style="40" customWidth="1"/>
    <col min="7186" max="7436" width="9.140625" style="40"/>
    <col min="7437" max="7437" width="13.7109375" style="40" customWidth="1"/>
    <col min="7438" max="7438" width="76.7109375" style="40" customWidth="1"/>
    <col min="7439" max="7439" width="21.140625" style="40" customWidth="1"/>
    <col min="7440" max="7440" width="25" style="40" customWidth="1"/>
    <col min="7441" max="7441" width="27.140625" style="40" customWidth="1"/>
    <col min="7442" max="7692" width="9.140625" style="40"/>
    <col min="7693" max="7693" width="13.7109375" style="40" customWidth="1"/>
    <col min="7694" max="7694" width="76.7109375" style="40" customWidth="1"/>
    <col min="7695" max="7695" width="21.140625" style="40" customWidth="1"/>
    <col min="7696" max="7696" width="25" style="40" customWidth="1"/>
    <col min="7697" max="7697" width="27.140625" style="40" customWidth="1"/>
    <col min="7698" max="7948" width="9.140625" style="40"/>
    <col min="7949" max="7949" width="13.7109375" style="40" customWidth="1"/>
    <col min="7950" max="7950" width="76.7109375" style="40" customWidth="1"/>
    <col min="7951" max="7951" width="21.140625" style="40" customWidth="1"/>
    <col min="7952" max="7952" width="25" style="40" customWidth="1"/>
    <col min="7953" max="7953" width="27.140625" style="40" customWidth="1"/>
    <col min="7954" max="8204" width="9.140625" style="40"/>
    <col min="8205" max="8205" width="13.7109375" style="40" customWidth="1"/>
    <col min="8206" max="8206" width="76.7109375" style="40" customWidth="1"/>
    <col min="8207" max="8207" width="21.140625" style="40" customWidth="1"/>
    <col min="8208" max="8208" width="25" style="40" customWidth="1"/>
    <col min="8209" max="8209" width="27.140625" style="40" customWidth="1"/>
    <col min="8210" max="8460" width="9.140625" style="40"/>
    <col min="8461" max="8461" width="13.7109375" style="40" customWidth="1"/>
    <col min="8462" max="8462" width="76.7109375" style="40" customWidth="1"/>
    <col min="8463" max="8463" width="21.140625" style="40" customWidth="1"/>
    <col min="8464" max="8464" width="25" style="40" customWidth="1"/>
    <col min="8465" max="8465" width="27.140625" style="40" customWidth="1"/>
    <col min="8466" max="8716" width="9.140625" style="40"/>
    <col min="8717" max="8717" width="13.7109375" style="40" customWidth="1"/>
    <col min="8718" max="8718" width="76.7109375" style="40" customWidth="1"/>
    <col min="8719" max="8719" width="21.140625" style="40" customWidth="1"/>
    <col min="8720" max="8720" width="25" style="40" customWidth="1"/>
    <col min="8721" max="8721" width="27.140625" style="40" customWidth="1"/>
    <col min="8722" max="8972" width="9.140625" style="40"/>
    <col min="8973" max="8973" width="13.7109375" style="40" customWidth="1"/>
    <col min="8974" max="8974" width="76.7109375" style="40" customWidth="1"/>
    <col min="8975" max="8975" width="21.140625" style="40" customWidth="1"/>
    <col min="8976" max="8976" width="25" style="40" customWidth="1"/>
    <col min="8977" max="8977" width="27.140625" style="40" customWidth="1"/>
    <col min="8978" max="9228" width="9.140625" style="40"/>
    <col min="9229" max="9229" width="13.7109375" style="40" customWidth="1"/>
    <col min="9230" max="9230" width="76.7109375" style="40" customWidth="1"/>
    <col min="9231" max="9231" width="21.140625" style="40" customWidth="1"/>
    <col min="9232" max="9232" width="25" style="40" customWidth="1"/>
    <col min="9233" max="9233" width="27.140625" style="40" customWidth="1"/>
    <col min="9234" max="9484" width="9.140625" style="40"/>
    <col min="9485" max="9485" width="13.7109375" style="40" customWidth="1"/>
    <col min="9486" max="9486" width="76.7109375" style="40" customWidth="1"/>
    <col min="9487" max="9487" width="21.140625" style="40" customWidth="1"/>
    <col min="9488" max="9488" width="25" style="40" customWidth="1"/>
    <col min="9489" max="9489" width="27.140625" style="40" customWidth="1"/>
    <col min="9490" max="9740" width="9.140625" style="40"/>
    <col min="9741" max="9741" width="13.7109375" style="40" customWidth="1"/>
    <col min="9742" max="9742" width="76.7109375" style="40" customWidth="1"/>
    <col min="9743" max="9743" width="21.140625" style="40" customWidth="1"/>
    <col min="9744" max="9744" width="25" style="40" customWidth="1"/>
    <col min="9745" max="9745" width="27.140625" style="40" customWidth="1"/>
    <col min="9746" max="9996" width="9.140625" style="40"/>
    <col min="9997" max="9997" width="13.7109375" style="40" customWidth="1"/>
    <col min="9998" max="9998" width="76.7109375" style="40" customWidth="1"/>
    <col min="9999" max="9999" width="21.140625" style="40" customWidth="1"/>
    <col min="10000" max="10000" width="25" style="40" customWidth="1"/>
    <col min="10001" max="10001" width="27.140625" style="40" customWidth="1"/>
    <col min="10002" max="10252" width="9.140625" style="40"/>
    <col min="10253" max="10253" width="13.7109375" style="40" customWidth="1"/>
    <col min="10254" max="10254" width="76.7109375" style="40" customWidth="1"/>
    <col min="10255" max="10255" width="21.140625" style="40" customWidth="1"/>
    <col min="10256" max="10256" width="25" style="40" customWidth="1"/>
    <col min="10257" max="10257" width="27.140625" style="40" customWidth="1"/>
    <col min="10258" max="10508" width="9.140625" style="40"/>
    <col min="10509" max="10509" width="13.7109375" style="40" customWidth="1"/>
    <col min="10510" max="10510" width="76.7109375" style="40" customWidth="1"/>
    <col min="10511" max="10511" width="21.140625" style="40" customWidth="1"/>
    <col min="10512" max="10512" width="25" style="40" customWidth="1"/>
    <col min="10513" max="10513" width="27.140625" style="40" customWidth="1"/>
    <col min="10514" max="10764" width="9.140625" style="40"/>
    <col min="10765" max="10765" width="13.7109375" style="40" customWidth="1"/>
    <col min="10766" max="10766" width="76.7109375" style="40" customWidth="1"/>
    <col min="10767" max="10767" width="21.140625" style="40" customWidth="1"/>
    <col min="10768" max="10768" width="25" style="40" customWidth="1"/>
    <col min="10769" max="10769" width="27.140625" style="40" customWidth="1"/>
    <col min="10770" max="11020" width="9.140625" style="40"/>
    <col min="11021" max="11021" width="13.7109375" style="40" customWidth="1"/>
    <col min="11022" max="11022" width="76.7109375" style="40" customWidth="1"/>
    <col min="11023" max="11023" width="21.140625" style="40" customWidth="1"/>
    <col min="11024" max="11024" width="25" style="40" customWidth="1"/>
    <col min="11025" max="11025" width="27.140625" style="40" customWidth="1"/>
    <col min="11026" max="11276" width="9.140625" style="40"/>
    <col min="11277" max="11277" width="13.7109375" style="40" customWidth="1"/>
    <col min="11278" max="11278" width="76.7109375" style="40" customWidth="1"/>
    <col min="11279" max="11279" width="21.140625" style="40" customWidth="1"/>
    <col min="11280" max="11280" width="25" style="40" customWidth="1"/>
    <col min="11281" max="11281" width="27.140625" style="40" customWidth="1"/>
    <col min="11282" max="11532" width="9.140625" style="40"/>
    <col min="11533" max="11533" width="13.7109375" style="40" customWidth="1"/>
    <col min="11534" max="11534" width="76.7109375" style="40" customWidth="1"/>
    <col min="11535" max="11535" width="21.140625" style="40" customWidth="1"/>
    <col min="11536" max="11536" width="25" style="40" customWidth="1"/>
    <col min="11537" max="11537" width="27.140625" style="40" customWidth="1"/>
    <col min="11538" max="11788" width="9.140625" style="40"/>
    <col min="11789" max="11789" width="13.7109375" style="40" customWidth="1"/>
    <col min="11790" max="11790" width="76.7109375" style="40" customWidth="1"/>
    <col min="11791" max="11791" width="21.140625" style="40" customWidth="1"/>
    <col min="11792" max="11792" width="25" style="40" customWidth="1"/>
    <col min="11793" max="11793" width="27.140625" style="40" customWidth="1"/>
    <col min="11794" max="12044" width="9.140625" style="40"/>
    <col min="12045" max="12045" width="13.7109375" style="40" customWidth="1"/>
    <col min="12046" max="12046" width="76.7109375" style="40" customWidth="1"/>
    <col min="12047" max="12047" width="21.140625" style="40" customWidth="1"/>
    <col min="12048" max="12048" width="25" style="40" customWidth="1"/>
    <col min="12049" max="12049" width="27.140625" style="40" customWidth="1"/>
    <col min="12050" max="12300" width="9.140625" style="40"/>
    <col min="12301" max="12301" width="13.7109375" style="40" customWidth="1"/>
    <col min="12302" max="12302" width="76.7109375" style="40" customWidth="1"/>
    <col min="12303" max="12303" width="21.140625" style="40" customWidth="1"/>
    <col min="12304" max="12304" width="25" style="40" customWidth="1"/>
    <col min="12305" max="12305" width="27.140625" style="40" customWidth="1"/>
    <col min="12306" max="12556" width="9.140625" style="40"/>
    <col min="12557" max="12557" width="13.7109375" style="40" customWidth="1"/>
    <col min="12558" max="12558" width="76.7109375" style="40" customWidth="1"/>
    <col min="12559" max="12559" width="21.140625" style="40" customWidth="1"/>
    <col min="12560" max="12560" width="25" style="40" customWidth="1"/>
    <col min="12561" max="12561" width="27.140625" style="40" customWidth="1"/>
    <col min="12562" max="12812" width="9.140625" style="40"/>
    <col min="12813" max="12813" width="13.7109375" style="40" customWidth="1"/>
    <col min="12814" max="12814" width="76.7109375" style="40" customWidth="1"/>
    <col min="12815" max="12815" width="21.140625" style="40" customWidth="1"/>
    <col min="12816" max="12816" width="25" style="40" customWidth="1"/>
    <col min="12817" max="12817" width="27.140625" style="40" customWidth="1"/>
    <col min="12818" max="13068" width="9.140625" style="40"/>
    <col min="13069" max="13069" width="13.7109375" style="40" customWidth="1"/>
    <col min="13070" max="13070" width="76.7109375" style="40" customWidth="1"/>
    <col min="13071" max="13071" width="21.140625" style="40" customWidth="1"/>
    <col min="13072" max="13072" width="25" style="40" customWidth="1"/>
    <col min="13073" max="13073" width="27.140625" style="40" customWidth="1"/>
    <col min="13074" max="13324" width="9.140625" style="40"/>
    <col min="13325" max="13325" width="13.7109375" style="40" customWidth="1"/>
    <col min="13326" max="13326" width="76.7109375" style="40" customWidth="1"/>
    <col min="13327" max="13327" width="21.140625" style="40" customWidth="1"/>
    <col min="13328" max="13328" width="25" style="40" customWidth="1"/>
    <col min="13329" max="13329" width="27.140625" style="40" customWidth="1"/>
    <col min="13330" max="13580" width="9.140625" style="40"/>
    <col min="13581" max="13581" width="13.7109375" style="40" customWidth="1"/>
    <col min="13582" max="13582" width="76.7109375" style="40" customWidth="1"/>
    <col min="13583" max="13583" width="21.140625" style="40" customWidth="1"/>
    <col min="13584" max="13584" width="25" style="40" customWidth="1"/>
    <col min="13585" max="13585" width="27.140625" style="40" customWidth="1"/>
    <col min="13586" max="13836" width="9.140625" style="40"/>
    <col min="13837" max="13837" width="13.7109375" style="40" customWidth="1"/>
    <col min="13838" max="13838" width="76.7109375" style="40" customWidth="1"/>
    <col min="13839" max="13839" width="21.140625" style="40" customWidth="1"/>
    <col min="13840" max="13840" width="25" style="40" customWidth="1"/>
    <col min="13841" max="13841" width="27.140625" style="40" customWidth="1"/>
    <col min="13842" max="14092" width="9.140625" style="40"/>
    <col min="14093" max="14093" width="13.7109375" style="40" customWidth="1"/>
    <col min="14094" max="14094" width="76.7109375" style="40" customWidth="1"/>
    <col min="14095" max="14095" width="21.140625" style="40" customWidth="1"/>
    <col min="14096" max="14096" width="25" style="40" customWidth="1"/>
    <col min="14097" max="14097" width="27.140625" style="40" customWidth="1"/>
    <col min="14098" max="14348" width="9.140625" style="40"/>
    <col min="14349" max="14349" width="13.7109375" style="40" customWidth="1"/>
    <col min="14350" max="14350" width="76.7109375" style="40" customWidth="1"/>
    <col min="14351" max="14351" width="21.140625" style="40" customWidth="1"/>
    <col min="14352" max="14352" width="25" style="40" customWidth="1"/>
    <col min="14353" max="14353" width="27.140625" style="40" customWidth="1"/>
    <col min="14354" max="14604" width="9.140625" style="40"/>
    <col min="14605" max="14605" width="13.7109375" style="40" customWidth="1"/>
    <col min="14606" max="14606" width="76.7109375" style="40" customWidth="1"/>
    <col min="14607" max="14607" width="21.140625" style="40" customWidth="1"/>
    <col min="14608" max="14608" width="25" style="40" customWidth="1"/>
    <col min="14609" max="14609" width="27.140625" style="40" customWidth="1"/>
    <col min="14610" max="14860" width="9.140625" style="40"/>
    <col min="14861" max="14861" width="13.7109375" style="40" customWidth="1"/>
    <col min="14862" max="14862" width="76.7109375" style="40" customWidth="1"/>
    <col min="14863" max="14863" width="21.140625" style="40" customWidth="1"/>
    <col min="14864" max="14864" width="25" style="40" customWidth="1"/>
    <col min="14865" max="14865" width="27.140625" style="40" customWidth="1"/>
    <col min="14866" max="15116" width="9.140625" style="40"/>
    <col min="15117" max="15117" width="13.7109375" style="40" customWidth="1"/>
    <col min="15118" max="15118" width="76.7109375" style="40" customWidth="1"/>
    <col min="15119" max="15119" width="21.140625" style="40" customWidth="1"/>
    <col min="15120" max="15120" width="25" style="40" customWidth="1"/>
    <col min="15121" max="15121" width="27.140625" style="40" customWidth="1"/>
    <col min="15122" max="15372" width="9.140625" style="40"/>
    <col min="15373" max="15373" width="13.7109375" style="40" customWidth="1"/>
    <col min="15374" max="15374" width="76.7109375" style="40" customWidth="1"/>
    <col min="15375" max="15375" width="21.140625" style="40" customWidth="1"/>
    <col min="15376" max="15376" width="25" style="40" customWidth="1"/>
    <col min="15377" max="15377" width="27.140625" style="40" customWidth="1"/>
    <col min="15378" max="15628" width="9.140625" style="40"/>
    <col min="15629" max="15629" width="13.7109375" style="40" customWidth="1"/>
    <col min="15630" max="15630" width="76.7109375" style="40" customWidth="1"/>
    <col min="15631" max="15631" width="21.140625" style="40" customWidth="1"/>
    <col min="15632" max="15632" width="25" style="40" customWidth="1"/>
    <col min="15633" max="15633" width="27.140625" style="40" customWidth="1"/>
    <col min="15634" max="15884" width="9.140625" style="40"/>
    <col min="15885" max="15885" width="13.7109375" style="40" customWidth="1"/>
    <col min="15886" max="15886" width="76.7109375" style="40" customWidth="1"/>
    <col min="15887" max="15887" width="21.140625" style="40" customWidth="1"/>
    <col min="15888" max="15888" width="25" style="40" customWidth="1"/>
    <col min="15889" max="15889" width="27.140625" style="40" customWidth="1"/>
    <col min="15890" max="16140" width="9.140625" style="40"/>
    <col min="16141" max="16141" width="13.7109375" style="40" customWidth="1"/>
    <col min="16142" max="16142" width="76.7109375" style="40" customWidth="1"/>
    <col min="16143" max="16143" width="21.140625" style="40" customWidth="1"/>
    <col min="16144" max="16144" width="25" style="40" customWidth="1"/>
    <col min="16145" max="16145" width="27.140625" style="40" customWidth="1"/>
    <col min="16146" max="16384" width="9.140625" style="40"/>
  </cols>
  <sheetData>
    <row r="1" spans="1:17" s="38" customFormat="1" ht="47.25" customHeight="1" x14ac:dyDescent="0.25">
      <c r="A1" s="292" t="s">
        <v>319</v>
      </c>
      <c r="B1" s="292"/>
      <c r="C1" s="37" t="s">
        <v>320</v>
      </c>
      <c r="D1" s="37"/>
      <c r="E1" s="37"/>
      <c r="F1" s="37"/>
      <c r="G1" s="37"/>
      <c r="H1" s="37"/>
      <c r="I1" s="37"/>
      <c r="J1" s="37" t="s">
        <v>321</v>
      </c>
      <c r="K1" s="37"/>
      <c r="L1" s="37"/>
      <c r="M1" s="37"/>
      <c r="N1" s="37"/>
      <c r="O1" s="37"/>
      <c r="P1" s="37"/>
      <c r="Q1" s="37" t="s">
        <v>322</v>
      </c>
    </row>
    <row r="2" spans="1:17" ht="15.95" customHeight="1" thickBot="1" x14ac:dyDescent="0.3">
      <c r="A2" s="242"/>
      <c r="B2" s="37" t="s">
        <v>102</v>
      </c>
      <c r="D2" s="39"/>
      <c r="F2" s="100"/>
      <c r="G2" s="101"/>
      <c r="H2" s="271"/>
      <c r="I2" s="271"/>
      <c r="K2" s="39"/>
      <c r="M2" s="39"/>
      <c r="N2" s="101"/>
      <c r="O2" s="101"/>
      <c r="P2" s="101"/>
      <c r="Q2" s="39" t="s">
        <v>1</v>
      </c>
    </row>
    <row r="3" spans="1:17" ht="57.75" customHeight="1" thickBot="1" x14ac:dyDescent="0.3">
      <c r="A3" s="230" t="s">
        <v>323</v>
      </c>
      <c r="B3" s="41" t="s">
        <v>324</v>
      </c>
      <c r="C3" s="41" t="s">
        <v>333</v>
      </c>
      <c r="D3" s="41" t="s">
        <v>335</v>
      </c>
      <c r="E3" s="41" t="s">
        <v>336</v>
      </c>
      <c r="F3" s="171" t="s">
        <v>339</v>
      </c>
      <c r="G3" s="171" t="s">
        <v>342</v>
      </c>
      <c r="H3" s="171" t="s">
        <v>346</v>
      </c>
      <c r="I3" s="171" t="s">
        <v>349</v>
      </c>
      <c r="J3" s="41" t="s">
        <v>333</v>
      </c>
      <c r="K3" s="41" t="s">
        <v>335</v>
      </c>
      <c r="L3" s="41" t="s">
        <v>336</v>
      </c>
      <c r="M3" s="171" t="s">
        <v>339</v>
      </c>
      <c r="N3" s="171" t="s">
        <v>343</v>
      </c>
      <c r="O3" s="171" t="s">
        <v>346</v>
      </c>
      <c r="P3" s="171" t="s">
        <v>349</v>
      </c>
      <c r="Q3" s="41" t="s">
        <v>333</v>
      </c>
    </row>
    <row r="4" spans="1:17" s="43" customFormat="1" ht="16.5" thickBot="1" x14ac:dyDescent="0.3">
      <c r="A4" s="231">
        <v>1</v>
      </c>
      <c r="B4" s="42">
        <v>2</v>
      </c>
      <c r="C4" s="42">
        <v>3</v>
      </c>
      <c r="D4" s="42">
        <v>4</v>
      </c>
      <c r="E4" s="42">
        <v>5</v>
      </c>
      <c r="F4" s="42">
        <v>6</v>
      </c>
      <c r="G4" s="42">
        <v>7</v>
      </c>
      <c r="H4" s="42">
        <v>8</v>
      </c>
      <c r="I4" s="42">
        <v>9</v>
      </c>
      <c r="J4" s="41">
        <v>10</v>
      </c>
      <c r="K4" s="41">
        <v>11</v>
      </c>
      <c r="L4" s="42">
        <v>12</v>
      </c>
      <c r="M4" s="41">
        <v>13</v>
      </c>
      <c r="N4" s="42">
        <v>14</v>
      </c>
      <c r="O4" s="42">
        <v>15</v>
      </c>
      <c r="P4" s="42">
        <v>16</v>
      </c>
      <c r="Q4" s="42">
        <v>17</v>
      </c>
    </row>
    <row r="5" spans="1:17" ht="16.5" thickBot="1" x14ac:dyDescent="0.3">
      <c r="A5" s="230" t="s">
        <v>9</v>
      </c>
      <c r="B5" s="298" t="s">
        <v>104</v>
      </c>
      <c r="C5" s="44">
        <f>SUM(C6:C11)</f>
        <v>94306869</v>
      </c>
      <c r="D5" s="75">
        <f>SUM(E5-C5)</f>
        <v>0</v>
      </c>
      <c r="E5" s="44">
        <f>SUM(E6:E11)</f>
        <v>94306869</v>
      </c>
      <c r="F5" s="50">
        <f>G5-E5</f>
        <v>6424587</v>
      </c>
      <c r="G5" s="44">
        <f>SUM(G6:G11)</f>
        <v>100731456</v>
      </c>
      <c r="H5" s="50">
        <f t="shared" ref="H5" si="0">I5-G5</f>
        <v>5095717</v>
      </c>
      <c r="I5" s="44">
        <f>SUM(I6:I11)</f>
        <v>105827173</v>
      </c>
      <c r="J5" s="44">
        <f>SUM(J6:J11)</f>
        <v>4250000</v>
      </c>
      <c r="K5" s="44"/>
      <c r="L5" s="44">
        <f>SUM(L6:L11)</f>
        <v>4250000</v>
      </c>
      <c r="M5" s="50">
        <f>N5-L5</f>
        <v>359164</v>
      </c>
      <c r="N5" s="44">
        <f>SUM(N6:N11)</f>
        <v>4609164</v>
      </c>
      <c r="O5" s="50">
        <f>P5-N5</f>
        <v>219439</v>
      </c>
      <c r="P5" s="44">
        <f>SUM(P6:P11)</f>
        <v>4828603</v>
      </c>
      <c r="Q5" s="44">
        <f>SUM(Q6:Q11)</f>
        <v>0</v>
      </c>
    </row>
    <row r="6" spans="1:17" ht="15.75" x14ac:dyDescent="0.25">
      <c r="A6" s="232" t="s">
        <v>105</v>
      </c>
      <c r="B6" s="210" t="s">
        <v>106</v>
      </c>
      <c r="C6" s="45">
        <v>13746080</v>
      </c>
      <c r="D6" s="45">
        <f>SUM(E6-C6)</f>
        <v>0</v>
      </c>
      <c r="E6" s="45">
        <v>13746080</v>
      </c>
      <c r="F6" s="45">
        <f>G6-E6</f>
        <v>0</v>
      </c>
      <c r="G6" s="45">
        <v>13746080</v>
      </c>
      <c r="H6" s="45"/>
      <c r="I6" s="45">
        <v>13746080</v>
      </c>
      <c r="J6" s="45"/>
      <c r="K6" s="45"/>
      <c r="L6" s="45"/>
      <c r="M6" s="45"/>
      <c r="N6" s="45"/>
      <c r="O6" s="45"/>
      <c r="P6" s="45"/>
      <c r="Q6" s="45"/>
    </row>
    <row r="7" spans="1:17" ht="15.75" x14ac:dyDescent="0.25">
      <c r="A7" s="233" t="s">
        <v>107</v>
      </c>
      <c r="B7" s="211" t="s">
        <v>108</v>
      </c>
      <c r="C7" s="46">
        <v>56219370</v>
      </c>
      <c r="D7" s="46">
        <f>SUM(E7-C7)</f>
        <v>0</v>
      </c>
      <c r="E7" s="46">
        <v>56219370</v>
      </c>
      <c r="F7" s="45">
        <f t="shared" ref="F7:F9" si="1">G7-E7</f>
        <v>6237455</v>
      </c>
      <c r="G7" s="46">
        <v>62456825</v>
      </c>
      <c r="H7" s="46">
        <f>I7-G7</f>
        <v>1859625</v>
      </c>
      <c r="I7" s="46">
        <v>64316450</v>
      </c>
      <c r="J7" s="46"/>
      <c r="K7" s="46">
        <f t="shared" ref="K7:K70" si="2">SUM(L7-J7)</f>
        <v>0</v>
      </c>
      <c r="L7" s="46"/>
      <c r="M7" s="46"/>
      <c r="N7" s="46"/>
      <c r="O7" s="46"/>
      <c r="P7" s="46"/>
      <c r="Q7" s="46"/>
    </row>
    <row r="8" spans="1:17" ht="15.75" x14ac:dyDescent="0.25">
      <c r="A8" s="233" t="s">
        <v>109</v>
      </c>
      <c r="B8" s="211" t="s">
        <v>110</v>
      </c>
      <c r="C8" s="46">
        <v>22541419</v>
      </c>
      <c r="D8" s="46">
        <f t="shared" ref="D8:D11" si="3">SUM(E8-C8)</f>
        <v>0</v>
      </c>
      <c r="E8" s="46">
        <v>22541419</v>
      </c>
      <c r="F8" s="45">
        <f t="shared" si="1"/>
        <v>47132</v>
      </c>
      <c r="G8" s="46">
        <v>22588551</v>
      </c>
      <c r="H8" s="46">
        <f t="shared" ref="H8:H10" si="4">I8-G8</f>
        <v>2471242</v>
      </c>
      <c r="I8" s="46">
        <v>25059793</v>
      </c>
      <c r="J8" s="46">
        <v>4250000</v>
      </c>
      <c r="K8" s="46">
        <f t="shared" si="2"/>
        <v>0</v>
      </c>
      <c r="L8" s="46">
        <v>4250000</v>
      </c>
      <c r="M8" s="45">
        <f>N8-L8</f>
        <v>359164</v>
      </c>
      <c r="N8" s="46">
        <v>4609164</v>
      </c>
      <c r="O8" s="46">
        <f t="shared" ref="O8" si="5">P8-N8</f>
        <v>219439</v>
      </c>
      <c r="P8" s="46">
        <v>4828603</v>
      </c>
      <c r="Q8" s="46"/>
    </row>
    <row r="9" spans="1:17" ht="15.75" x14ac:dyDescent="0.25">
      <c r="A9" s="233" t="s">
        <v>111</v>
      </c>
      <c r="B9" s="211" t="s">
        <v>112</v>
      </c>
      <c r="C9" s="46">
        <v>1800000</v>
      </c>
      <c r="D9" s="46">
        <f t="shared" si="3"/>
        <v>0</v>
      </c>
      <c r="E9" s="46">
        <v>1800000</v>
      </c>
      <c r="F9" s="45">
        <f t="shared" si="1"/>
        <v>140000</v>
      </c>
      <c r="G9" s="46">
        <v>1940000</v>
      </c>
      <c r="H9" s="46">
        <f t="shared" si="4"/>
        <v>60000</v>
      </c>
      <c r="I9" s="46">
        <v>2000000</v>
      </c>
      <c r="J9" s="46"/>
      <c r="K9" s="46">
        <f t="shared" si="2"/>
        <v>0</v>
      </c>
      <c r="L9" s="46"/>
      <c r="M9" s="46"/>
      <c r="N9" s="46"/>
      <c r="O9" s="46"/>
      <c r="P9" s="46"/>
      <c r="Q9" s="46"/>
    </row>
    <row r="10" spans="1:17" ht="15.75" x14ac:dyDescent="0.25">
      <c r="A10" s="233" t="s">
        <v>113</v>
      </c>
      <c r="B10" s="211" t="s">
        <v>114</v>
      </c>
      <c r="C10" s="46"/>
      <c r="D10" s="46">
        <f t="shared" si="3"/>
        <v>0</v>
      </c>
      <c r="E10" s="46"/>
      <c r="F10" s="46"/>
      <c r="G10" s="46"/>
      <c r="H10" s="46">
        <f t="shared" si="4"/>
        <v>0</v>
      </c>
      <c r="I10" s="46"/>
      <c r="J10" s="46"/>
      <c r="K10" s="46">
        <f t="shared" si="2"/>
        <v>0</v>
      </c>
      <c r="L10" s="46"/>
      <c r="M10" s="46"/>
      <c r="N10" s="46"/>
      <c r="O10" s="46"/>
      <c r="P10" s="46"/>
      <c r="Q10" s="46"/>
    </row>
    <row r="11" spans="1:17" ht="16.5" thickBot="1" x14ac:dyDescent="0.3">
      <c r="A11" s="234" t="s">
        <v>115</v>
      </c>
      <c r="B11" s="212" t="s">
        <v>116</v>
      </c>
      <c r="C11" s="46"/>
      <c r="D11" s="47">
        <f t="shared" si="3"/>
        <v>0</v>
      </c>
      <c r="E11" s="46"/>
      <c r="F11" s="46"/>
      <c r="G11" s="46"/>
      <c r="H11" s="46">
        <f>I11-G11</f>
        <v>704850</v>
      </c>
      <c r="I11" s="46">
        <v>704850</v>
      </c>
      <c r="J11" s="46"/>
      <c r="K11" s="47">
        <f t="shared" si="2"/>
        <v>0</v>
      </c>
      <c r="L11" s="46"/>
      <c r="M11" s="46"/>
      <c r="N11" s="46"/>
      <c r="O11" s="46"/>
      <c r="P11" s="46"/>
      <c r="Q11" s="46"/>
    </row>
    <row r="12" spans="1:17" ht="16.5" thickBot="1" x14ac:dyDescent="0.3">
      <c r="A12" s="230" t="s">
        <v>12</v>
      </c>
      <c r="B12" s="213" t="s">
        <v>117</v>
      </c>
      <c r="C12" s="44">
        <f>SUM(C13:C17)</f>
        <v>1603313</v>
      </c>
      <c r="D12" s="50">
        <f>SUM(E12-C12)</f>
        <v>3989874</v>
      </c>
      <c r="E12" s="44">
        <f>SUM(E13:E17)</f>
        <v>5593187</v>
      </c>
      <c r="F12" s="44"/>
      <c r="G12" s="44">
        <f>SUM(G13:G17)</f>
        <v>5593187</v>
      </c>
      <c r="H12" s="44"/>
      <c r="I12" s="44">
        <f>SUM(I13:I17)</f>
        <v>5593187</v>
      </c>
      <c r="J12" s="44">
        <f>SUM(J13:J17)</f>
        <v>0</v>
      </c>
      <c r="K12" s="75">
        <f t="shared" si="2"/>
        <v>0</v>
      </c>
      <c r="L12" s="44">
        <f>SUM(L13:L17)</f>
        <v>0</v>
      </c>
      <c r="M12" s="44"/>
      <c r="N12" s="44"/>
      <c r="O12" s="44"/>
      <c r="P12" s="44"/>
      <c r="Q12" s="44">
        <f>SUM(Q13:Q17)</f>
        <v>0</v>
      </c>
    </row>
    <row r="13" spans="1:17" ht="15.75" x14ac:dyDescent="0.25">
      <c r="A13" s="232" t="s">
        <v>118</v>
      </c>
      <c r="B13" s="210" t="s">
        <v>119</v>
      </c>
      <c r="C13" s="45"/>
      <c r="D13" s="45"/>
      <c r="E13" s="45"/>
      <c r="F13" s="45"/>
      <c r="G13" s="45"/>
      <c r="H13" s="45"/>
      <c r="I13" s="45"/>
      <c r="J13" s="45"/>
      <c r="K13" s="45">
        <f t="shared" si="2"/>
        <v>0</v>
      </c>
      <c r="L13" s="45"/>
      <c r="M13" s="45"/>
      <c r="N13" s="45"/>
      <c r="O13" s="45"/>
      <c r="P13" s="45"/>
      <c r="Q13" s="45"/>
    </row>
    <row r="14" spans="1:17" ht="15.75" x14ac:dyDescent="0.25">
      <c r="A14" s="233" t="s">
        <v>120</v>
      </c>
      <c r="B14" s="211" t="s">
        <v>121</v>
      </c>
      <c r="C14" s="46"/>
      <c r="D14" s="46">
        <f t="shared" ref="D14:D77" si="6">SUM(E14-C14)</f>
        <v>0</v>
      </c>
      <c r="E14" s="46"/>
      <c r="F14" s="46"/>
      <c r="G14" s="46"/>
      <c r="H14" s="46"/>
      <c r="I14" s="46"/>
      <c r="J14" s="46"/>
      <c r="K14" s="46">
        <f t="shared" si="2"/>
        <v>0</v>
      </c>
      <c r="L14" s="46"/>
      <c r="M14" s="46"/>
      <c r="N14" s="46"/>
      <c r="O14" s="46"/>
      <c r="P14" s="46"/>
      <c r="Q14" s="46"/>
    </row>
    <row r="15" spans="1:17" ht="15.75" x14ac:dyDescent="0.25">
      <c r="A15" s="233" t="s">
        <v>122</v>
      </c>
      <c r="B15" s="211" t="s">
        <v>123</v>
      </c>
      <c r="C15" s="46"/>
      <c r="D15" s="46">
        <f t="shared" si="6"/>
        <v>0</v>
      </c>
      <c r="E15" s="46"/>
      <c r="F15" s="46"/>
      <c r="G15" s="46"/>
      <c r="H15" s="46"/>
      <c r="I15" s="46"/>
      <c r="J15" s="46"/>
      <c r="K15" s="46">
        <f t="shared" si="2"/>
        <v>0</v>
      </c>
      <c r="L15" s="46"/>
      <c r="M15" s="46"/>
      <c r="N15" s="46"/>
      <c r="O15" s="46"/>
      <c r="P15" s="46"/>
      <c r="Q15" s="46"/>
    </row>
    <row r="16" spans="1:17" ht="15.75" x14ac:dyDescent="0.25">
      <c r="A16" s="233" t="s">
        <v>124</v>
      </c>
      <c r="B16" s="211" t="s">
        <v>125</v>
      </c>
      <c r="C16" s="46"/>
      <c r="D16" s="46">
        <f t="shared" si="6"/>
        <v>0</v>
      </c>
      <c r="E16" s="46"/>
      <c r="F16" s="46"/>
      <c r="G16" s="46"/>
      <c r="H16" s="46"/>
      <c r="I16" s="46"/>
      <c r="J16" s="46"/>
      <c r="K16" s="46">
        <f t="shared" si="2"/>
        <v>0</v>
      </c>
      <c r="L16" s="46"/>
      <c r="M16" s="46"/>
      <c r="N16" s="46"/>
      <c r="O16" s="46"/>
      <c r="P16" s="46"/>
      <c r="Q16" s="46"/>
    </row>
    <row r="17" spans="1:17" ht="15.75" x14ac:dyDescent="0.25">
      <c r="A17" s="233" t="s">
        <v>126</v>
      </c>
      <c r="B17" s="211" t="s">
        <v>127</v>
      </c>
      <c r="C17" s="46">
        <v>1603313</v>
      </c>
      <c r="D17" s="46">
        <f t="shared" si="6"/>
        <v>3989874</v>
      </c>
      <c r="E17" s="46">
        <v>5593187</v>
      </c>
      <c r="F17" s="46"/>
      <c r="G17" s="46">
        <v>5593187</v>
      </c>
      <c r="H17" s="46"/>
      <c r="I17" s="46">
        <v>5593187</v>
      </c>
      <c r="J17" s="46"/>
      <c r="K17" s="46">
        <f t="shared" si="2"/>
        <v>0</v>
      </c>
      <c r="L17" s="46"/>
      <c r="M17" s="46"/>
      <c r="N17" s="46"/>
      <c r="O17" s="46"/>
      <c r="P17" s="46"/>
      <c r="Q17" s="46"/>
    </row>
    <row r="18" spans="1:17" ht="16.5" thickBot="1" x14ac:dyDescent="0.3">
      <c r="A18" s="234" t="s">
        <v>128</v>
      </c>
      <c r="B18" s="212" t="s">
        <v>129</v>
      </c>
      <c r="C18" s="47"/>
      <c r="D18" s="47">
        <f t="shared" si="6"/>
        <v>0</v>
      </c>
      <c r="E18" s="47"/>
      <c r="F18" s="47"/>
      <c r="G18" s="47"/>
      <c r="H18" s="47"/>
      <c r="I18" s="47"/>
      <c r="J18" s="47"/>
      <c r="K18" s="47">
        <f t="shared" si="2"/>
        <v>0</v>
      </c>
      <c r="L18" s="47"/>
      <c r="M18" s="47"/>
      <c r="N18" s="47"/>
      <c r="O18" s="47"/>
      <c r="P18" s="47"/>
      <c r="Q18" s="47"/>
    </row>
    <row r="19" spans="1:17" ht="32.25" thickBot="1" x14ac:dyDescent="0.3">
      <c r="A19" s="230" t="s">
        <v>6</v>
      </c>
      <c r="B19" s="298" t="s">
        <v>130</v>
      </c>
      <c r="C19" s="44">
        <f>SUM(C20:C24)</f>
        <v>0</v>
      </c>
      <c r="D19" s="50">
        <f>SUM(E19-C19)</f>
        <v>0</v>
      </c>
      <c r="E19" s="44">
        <f>SUM(E20:E24)</f>
        <v>0</v>
      </c>
      <c r="F19" s="50">
        <f>G19-E19</f>
        <v>43351402</v>
      </c>
      <c r="G19" s="44">
        <f>SUM(G20:G24)</f>
        <v>43351402</v>
      </c>
      <c r="H19" s="50">
        <f>I19-G19</f>
        <v>151858807</v>
      </c>
      <c r="I19" s="44">
        <f>SUM(I20:I24)</f>
        <v>195210209</v>
      </c>
      <c r="J19" s="44">
        <f>SUM(J20:J24)</f>
        <v>0</v>
      </c>
      <c r="K19" s="75">
        <f t="shared" si="2"/>
        <v>0</v>
      </c>
      <c r="L19" s="44">
        <f>SUM(L20:L24)</f>
        <v>0</v>
      </c>
      <c r="M19" s="44"/>
      <c r="N19" s="44"/>
      <c r="O19" s="44"/>
      <c r="P19" s="44"/>
      <c r="Q19" s="44">
        <f>SUM(Q20:Q24)</f>
        <v>0</v>
      </c>
    </row>
    <row r="20" spans="1:17" ht="15.75" x14ac:dyDescent="0.25">
      <c r="A20" s="232" t="s">
        <v>131</v>
      </c>
      <c r="B20" s="210" t="s">
        <v>132</v>
      </c>
      <c r="C20" s="45"/>
      <c r="D20" s="45">
        <f t="shared" si="6"/>
        <v>0</v>
      </c>
      <c r="E20" s="45"/>
      <c r="F20" s="45"/>
      <c r="G20" s="45"/>
      <c r="H20" s="45"/>
      <c r="I20" s="45"/>
      <c r="J20" s="45"/>
      <c r="K20" s="45">
        <f t="shared" si="2"/>
        <v>0</v>
      </c>
      <c r="L20" s="45"/>
      <c r="M20" s="45"/>
      <c r="N20" s="45"/>
      <c r="O20" s="45"/>
      <c r="P20" s="45"/>
      <c r="Q20" s="45"/>
    </row>
    <row r="21" spans="1:17" ht="15.75" x14ac:dyDescent="0.25">
      <c r="A21" s="233" t="s">
        <v>133</v>
      </c>
      <c r="B21" s="211" t="s">
        <v>134</v>
      </c>
      <c r="C21" s="46"/>
      <c r="D21" s="46">
        <f t="shared" si="6"/>
        <v>0</v>
      </c>
      <c r="E21" s="46"/>
      <c r="F21" s="46"/>
      <c r="G21" s="46"/>
      <c r="H21" s="46"/>
      <c r="I21" s="46"/>
      <c r="J21" s="46"/>
      <c r="K21" s="46">
        <f t="shared" si="2"/>
        <v>0</v>
      </c>
      <c r="L21" s="46"/>
      <c r="M21" s="46"/>
      <c r="N21" s="46"/>
      <c r="O21" s="46"/>
      <c r="P21" s="46"/>
      <c r="Q21" s="46"/>
    </row>
    <row r="22" spans="1:17" ht="15.75" x14ac:dyDescent="0.25">
      <c r="A22" s="233" t="s">
        <v>135</v>
      </c>
      <c r="B22" s="211" t="s">
        <v>136</v>
      </c>
      <c r="C22" s="46"/>
      <c r="D22" s="46">
        <f t="shared" si="6"/>
        <v>0</v>
      </c>
      <c r="E22" s="46"/>
      <c r="F22" s="46"/>
      <c r="G22" s="46"/>
      <c r="H22" s="46">
        <f>I22-G22</f>
        <v>2983308</v>
      </c>
      <c r="I22" s="46">
        <v>2983308</v>
      </c>
      <c r="J22" s="46"/>
      <c r="K22" s="46">
        <f t="shared" si="2"/>
        <v>0</v>
      </c>
      <c r="L22" s="46"/>
      <c r="M22" s="46"/>
      <c r="N22" s="46"/>
      <c r="O22" s="46"/>
      <c r="P22" s="46"/>
      <c r="Q22" s="46"/>
    </row>
    <row r="23" spans="1:17" ht="15.75" x14ac:dyDescent="0.25">
      <c r="A23" s="233" t="s">
        <v>137</v>
      </c>
      <c r="B23" s="211" t="s">
        <v>138</v>
      </c>
      <c r="C23" s="46"/>
      <c r="D23" s="46">
        <f t="shared" si="6"/>
        <v>0</v>
      </c>
      <c r="E23" s="46"/>
      <c r="F23" s="46"/>
      <c r="G23" s="46"/>
      <c r="H23" s="46"/>
      <c r="I23" s="46"/>
      <c r="J23" s="46"/>
      <c r="K23" s="46">
        <f t="shared" si="2"/>
        <v>0</v>
      </c>
      <c r="L23" s="46"/>
      <c r="M23" s="46"/>
      <c r="N23" s="46"/>
      <c r="O23" s="46"/>
      <c r="P23" s="46"/>
      <c r="Q23" s="46"/>
    </row>
    <row r="24" spans="1:17" ht="15.75" x14ac:dyDescent="0.25">
      <c r="A24" s="233" t="s">
        <v>139</v>
      </c>
      <c r="B24" s="211" t="s">
        <v>140</v>
      </c>
      <c r="C24" s="46"/>
      <c r="D24" s="46">
        <f t="shared" si="6"/>
        <v>0</v>
      </c>
      <c r="E24" s="46"/>
      <c r="F24" s="46">
        <f>G24-E24</f>
        <v>43351402</v>
      </c>
      <c r="G24" s="46">
        <v>43351402</v>
      </c>
      <c r="H24" s="46">
        <f>I24-G24</f>
        <v>148875499</v>
      </c>
      <c r="I24" s="46">
        <v>192226901</v>
      </c>
      <c r="J24" s="46"/>
      <c r="K24" s="46">
        <f t="shared" si="2"/>
        <v>0</v>
      </c>
      <c r="L24" s="46"/>
      <c r="M24" s="46"/>
      <c r="N24" s="46"/>
      <c r="O24" s="46"/>
      <c r="P24" s="46"/>
      <c r="Q24" s="46"/>
    </row>
    <row r="25" spans="1:17" ht="16.5" thickBot="1" x14ac:dyDescent="0.3">
      <c r="A25" s="234" t="s">
        <v>141</v>
      </c>
      <c r="B25" s="212" t="s">
        <v>142</v>
      </c>
      <c r="C25" s="47"/>
      <c r="D25" s="47">
        <f t="shared" si="6"/>
        <v>0</v>
      </c>
      <c r="E25" s="47"/>
      <c r="F25" s="47"/>
      <c r="G25" s="47"/>
      <c r="H25" s="47">
        <f>I25-G25</f>
        <v>148875499</v>
      </c>
      <c r="I25" s="47">
        <v>148875499</v>
      </c>
      <c r="J25" s="47"/>
      <c r="K25" s="47">
        <f t="shared" si="2"/>
        <v>0</v>
      </c>
      <c r="L25" s="47"/>
      <c r="M25" s="47"/>
      <c r="N25" s="47"/>
      <c r="O25" s="47"/>
      <c r="P25" s="47"/>
      <c r="Q25" s="47"/>
    </row>
    <row r="26" spans="1:17" ht="16.5" thickBot="1" x14ac:dyDescent="0.3">
      <c r="A26" s="230" t="s">
        <v>143</v>
      </c>
      <c r="B26" s="298" t="s">
        <v>144</v>
      </c>
      <c r="C26" s="44">
        <f>SUM(C27,C30,C31,C32)</f>
        <v>11292000</v>
      </c>
      <c r="D26" s="75">
        <f t="shared" si="6"/>
        <v>0</v>
      </c>
      <c r="E26" s="44">
        <f>SUM(E27,E30,E31,E32)</f>
        <v>11292000</v>
      </c>
      <c r="F26" s="44"/>
      <c r="G26" s="44">
        <f>SUM(G27,G30,G31,G32)</f>
        <v>11292000</v>
      </c>
      <c r="H26" s="50">
        <f>I26-G26</f>
        <v>164867</v>
      </c>
      <c r="I26" s="44">
        <f>SUM(I27,I30,I31,I32)</f>
        <v>11456867</v>
      </c>
      <c r="J26" s="44">
        <f>SUM(J27,J30,J31,J32)</f>
        <v>0</v>
      </c>
      <c r="K26" s="75">
        <f t="shared" si="2"/>
        <v>0</v>
      </c>
      <c r="L26" s="44">
        <f>SUM(L27,L30,L31,L32)</f>
        <v>0</v>
      </c>
      <c r="M26" s="44"/>
      <c r="N26" s="44"/>
      <c r="O26" s="44"/>
      <c r="P26" s="44"/>
      <c r="Q26" s="44">
        <f>SUM(Q27,Q30,Q31,Q32)</f>
        <v>0</v>
      </c>
    </row>
    <row r="27" spans="1:17" ht="15.75" x14ac:dyDescent="0.25">
      <c r="A27" s="232" t="s">
        <v>145</v>
      </c>
      <c r="B27" s="210" t="s">
        <v>325</v>
      </c>
      <c r="C27" s="48">
        <f>C28+C29</f>
        <v>10492000</v>
      </c>
      <c r="D27" s="45">
        <f t="shared" si="6"/>
        <v>0</v>
      </c>
      <c r="E27" s="48">
        <v>10492000</v>
      </c>
      <c r="F27" s="48"/>
      <c r="G27" s="48">
        <v>10492000</v>
      </c>
      <c r="H27" s="45">
        <f t="shared" ref="H27:H43" si="7">I27-G27</f>
        <v>0</v>
      </c>
      <c r="I27" s="48">
        <v>10492000</v>
      </c>
      <c r="J27" s="48"/>
      <c r="K27" s="45">
        <f t="shared" si="2"/>
        <v>0</v>
      </c>
      <c r="L27" s="48"/>
      <c r="M27" s="48"/>
      <c r="N27" s="48"/>
      <c r="O27" s="48"/>
      <c r="P27" s="48"/>
      <c r="Q27" s="48"/>
    </row>
    <row r="28" spans="1:17" ht="15.75" x14ac:dyDescent="0.25">
      <c r="A28" s="233" t="s">
        <v>147</v>
      </c>
      <c r="B28" s="211" t="s">
        <v>148</v>
      </c>
      <c r="C28" s="46">
        <v>2992000</v>
      </c>
      <c r="D28" s="46">
        <f t="shared" si="6"/>
        <v>0</v>
      </c>
      <c r="E28" s="46">
        <v>2992000</v>
      </c>
      <c r="F28" s="46"/>
      <c r="G28" s="46">
        <v>2992000</v>
      </c>
      <c r="H28" s="46">
        <f t="shared" si="7"/>
        <v>0</v>
      </c>
      <c r="I28" s="46">
        <v>2992000</v>
      </c>
      <c r="J28" s="46"/>
      <c r="K28" s="46">
        <f t="shared" si="2"/>
        <v>0</v>
      </c>
      <c r="L28" s="46"/>
      <c r="M28" s="46"/>
      <c r="N28" s="46"/>
      <c r="O28" s="46"/>
      <c r="P28" s="46"/>
      <c r="Q28" s="46"/>
    </row>
    <row r="29" spans="1:17" ht="15.75" x14ac:dyDescent="0.25">
      <c r="A29" s="233" t="s">
        <v>149</v>
      </c>
      <c r="B29" s="211" t="s">
        <v>150</v>
      </c>
      <c r="C29" s="46">
        <v>7500000</v>
      </c>
      <c r="D29" s="46">
        <f t="shared" si="6"/>
        <v>0</v>
      </c>
      <c r="E29" s="46">
        <v>7500000</v>
      </c>
      <c r="F29" s="46"/>
      <c r="G29" s="46">
        <v>7500000</v>
      </c>
      <c r="H29" s="46">
        <f t="shared" si="7"/>
        <v>0</v>
      </c>
      <c r="I29" s="46">
        <v>7500000</v>
      </c>
      <c r="J29" s="46"/>
      <c r="K29" s="46">
        <f t="shared" si="2"/>
        <v>0</v>
      </c>
      <c r="L29" s="46"/>
      <c r="M29" s="46"/>
      <c r="N29" s="46"/>
      <c r="O29" s="46"/>
      <c r="P29" s="46"/>
      <c r="Q29" s="46"/>
    </row>
    <row r="30" spans="1:17" ht="15.75" x14ac:dyDescent="0.25">
      <c r="A30" s="233" t="s">
        <v>151</v>
      </c>
      <c r="B30" s="211" t="s">
        <v>152</v>
      </c>
      <c r="C30" s="46">
        <v>750000</v>
      </c>
      <c r="D30" s="46">
        <f t="shared" si="6"/>
        <v>0</v>
      </c>
      <c r="E30" s="46">
        <v>750000</v>
      </c>
      <c r="F30" s="46"/>
      <c r="G30" s="46">
        <v>750000</v>
      </c>
      <c r="H30" s="46">
        <f t="shared" si="7"/>
        <v>0</v>
      </c>
      <c r="I30" s="46">
        <v>750000</v>
      </c>
      <c r="J30" s="46"/>
      <c r="K30" s="46">
        <f t="shared" si="2"/>
        <v>0</v>
      </c>
      <c r="L30" s="46"/>
      <c r="M30" s="46"/>
      <c r="N30" s="46"/>
      <c r="O30" s="46"/>
      <c r="P30" s="46"/>
      <c r="Q30" s="46"/>
    </row>
    <row r="31" spans="1:17" ht="15.75" x14ac:dyDescent="0.25">
      <c r="A31" s="233" t="s">
        <v>153</v>
      </c>
      <c r="B31" s="211" t="s">
        <v>154</v>
      </c>
      <c r="C31" s="46"/>
      <c r="D31" s="46">
        <f t="shared" si="6"/>
        <v>0</v>
      </c>
      <c r="E31" s="46"/>
      <c r="F31" s="46"/>
      <c r="G31" s="46"/>
      <c r="H31" s="46">
        <f t="shared" si="7"/>
        <v>0</v>
      </c>
      <c r="I31" s="46"/>
      <c r="J31" s="46"/>
      <c r="K31" s="46">
        <f t="shared" si="2"/>
        <v>0</v>
      </c>
      <c r="L31" s="46"/>
      <c r="M31" s="46"/>
      <c r="N31" s="46"/>
      <c r="O31" s="46"/>
      <c r="P31" s="46"/>
      <c r="Q31" s="46"/>
    </row>
    <row r="32" spans="1:17" ht="16.5" thickBot="1" x14ac:dyDescent="0.3">
      <c r="A32" s="234" t="s">
        <v>155</v>
      </c>
      <c r="B32" s="212" t="s">
        <v>156</v>
      </c>
      <c r="C32" s="47">
        <v>50000</v>
      </c>
      <c r="D32" s="47">
        <f t="shared" si="6"/>
        <v>0</v>
      </c>
      <c r="E32" s="47">
        <v>50000</v>
      </c>
      <c r="F32" s="47"/>
      <c r="G32" s="47">
        <v>50000</v>
      </c>
      <c r="H32" s="47">
        <f t="shared" si="7"/>
        <v>164867</v>
      </c>
      <c r="I32" s="47">
        <v>214867</v>
      </c>
      <c r="J32" s="47"/>
      <c r="K32" s="47">
        <f t="shared" si="2"/>
        <v>0</v>
      </c>
      <c r="L32" s="47"/>
      <c r="M32" s="47"/>
      <c r="N32" s="47"/>
      <c r="O32" s="47"/>
      <c r="P32" s="47"/>
      <c r="Q32" s="47"/>
    </row>
    <row r="33" spans="1:17" ht="16.5" thickBot="1" x14ac:dyDescent="0.3">
      <c r="A33" s="230" t="s">
        <v>8</v>
      </c>
      <c r="B33" s="298" t="s">
        <v>157</v>
      </c>
      <c r="C33" s="44">
        <f>SUM(C34:C43)</f>
        <v>666750</v>
      </c>
      <c r="D33" s="75">
        <f t="shared" si="6"/>
        <v>0</v>
      </c>
      <c r="E33" s="44">
        <f>SUM(E34:E43)</f>
        <v>666750</v>
      </c>
      <c r="F33" s="44"/>
      <c r="G33" s="44">
        <f>SUM(G34:G43)</f>
        <v>666750</v>
      </c>
      <c r="H33" s="50">
        <f t="shared" si="7"/>
        <v>516563</v>
      </c>
      <c r="I33" s="44">
        <f>SUM(I34:I43)</f>
        <v>1183313</v>
      </c>
      <c r="J33" s="44">
        <f>SUM(J34:J43)</f>
        <v>1408254</v>
      </c>
      <c r="K33" s="75">
        <f t="shared" si="2"/>
        <v>0</v>
      </c>
      <c r="L33" s="44">
        <f>SUM(L34:L43)</f>
        <v>1408254</v>
      </c>
      <c r="M33" s="44"/>
      <c r="N33" s="44">
        <f>SUM(N34:N43)</f>
        <v>1408254</v>
      </c>
      <c r="O33" s="50">
        <f t="shared" ref="O33:O38" si="8">P33-N33</f>
        <v>726404</v>
      </c>
      <c r="P33" s="44">
        <f>SUM(P34:P43)</f>
        <v>2134658</v>
      </c>
      <c r="Q33" s="44">
        <f>SUM(Q34:Q43)</f>
        <v>0</v>
      </c>
    </row>
    <row r="34" spans="1:17" ht="15.75" x14ac:dyDescent="0.25">
      <c r="A34" s="232" t="s">
        <v>158</v>
      </c>
      <c r="B34" s="210" t="s">
        <v>159</v>
      </c>
      <c r="C34" s="45"/>
      <c r="D34" s="45">
        <f t="shared" si="6"/>
        <v>0</v>
      </c>
      <c r="E34" s="45"/>
      <c r="F34" s="45"/>
      <c r="G34" s="45"/>
      <c r="H34" s="45">
        <f t="shared" si="7"/>
        <v>0</v>
      </c>
      <c r="I34" s="45"/>
      <c r="J34" s="45"/>
      <c r="K34" s="45">
        <f t="shared" si="2"/>
        <v>0</v>
      </c>
      <c r="L34" s="45"/>
      <c r="M34" s="45"/>
      <c r="N34" s="45"/>
      <c r="O34" s="45">
        <f t="shared" si="8"/>
        <v>0</v>
      </c>
      <c r="P34" s="45"/>
      <c r="Q34" s="45"/>
    </row>
    <row r="35" spans="1:17" ht="15.75" x14ac:dyDescent="0.25">
      <c r="A35" s="233" t="s">
        <v>160</v>
      </c>
      <c r="B35" s="211" t="s">
        <v>161</v>
      </c>
      <c r="C35" s="46">
        <v>50000</v>
      </c>
      <c r="D35" s="46">
        <f t="shared" si="6"/>
        <v>0</v>
      </c>
      <c r="E35" s="46">
        <v>50000</v>
      </c>
      <c r="F35" s="46"/>
      <c r="G35" s="46">
        <v>50000</v>
      </c>
      <c r="H35" s="46">
        <f t="shared" si="7"/>
        <v>0</v>
      </c>
      <c r="I35" s="46">
        <v>50000</v>
      </c>
      <c r="J35" s="46">
        <v>472836</v>
      </c>
      <c r="K35" s="46">
        <f t="shared" si="2"/>
        <v>0</v>
      </c>
      <c r="L35" s="46">
        <v>472836</v>
      </c>
      <c r="M35" s="46"/>
      <c r="N35" s="46">
        <v>472836</v>
      </c>
      <c r="O35" s="46">
        <f t="shared" si="8"/>
        <v>480078</v>
      </c>
      <c r="P35" s="46">
        <v>952914</v>
      </c>
      <c r="Q35" s="46"/>
    </row>
    <row r="36" spans="1:17" ht="15.75" x14ac:dyDescent="0.25">
      <c r="A36" s="233" t="s">
        <v>162</v>
      </c>
      <c r="B36" s="211" t="s">
        <v>163</v>
      </c>
      <c r="C36" s="46">
        <v>400000</v>
      </c>
      <c r="D36" s="46">
        <f t="shared" si="6"/>
        <v>0</v>
      </c>
      <c r="E36" s="46">
        <v>400000</v>
      </c>
      <c r="F36" s="46"/>
      <c r="G36" s="46">
        <v>400000</v>
      </c>
      <c r="H36" s="46">
        <f t="shared" si="7"/>
        <v>0</v>
      </c>
      <c r="I36" s="46">
        <v>400000</v>
      </c>
      <c r="J36" s="46">
        <v>448000</v>
      </c>
      <c r="K36" s="46">
        <f t="shared" si="2"/>
        <v>0</v>
      </c>
      <c r="L36" s="46">
        <v>448000</v>
      </c>
      <c r="M36" s="46"/>
      <c r="N36" s="46">
        <v>448000</v>
      </c>
      <c r="O36" s="46">
        <f t="shared" si="8"/>
        <v>0</v>
      </c>
      <c r="P36" s="46">
        <v>448000</v>
      </c>
      <c r="Q36" s="46"/>
    </row>
    <row r="37" spans="1:17" ht="15.75" x14ac:dyDescent="0.25">
      <c r="A37" s="233" t="s">
        <v>164</v>
      </c>
      <c r="B37" s="211" t="s">
        <v>165</v>
      </c>
      <c r="C37" s="46">
        <v>75000</v>
      </c>
      <c r="D37" s="46">
        <f t="shared" si="6"/>
        <v>0</v>
      </c>
      <c r="E37" s="46">
        <v>75000</v>
      </c>
      <c r="F37" s="46"/>
      <c r="G37" s="46">
        <v>75000</v>
      </c>
      <c r="H37" s="46">
        <f t="shared" si="7"/>
        <v>0</v>
      </c>
      <c r="I37" s="46">
        <v>75000</v>
      </c>
      <c r="J37" s="46">
        <v>303562</v>
      </c>
      <c r="K37" s="46">
        <f t="shared" si="2"/>
        <v>0</v>
      </c>
      <c r="L37" s="46">
        <v>303562</v>
      </c>
      <c r="M37" s="46"/>
      <c r="N37" s="46">
        <v>303562</v>
      </c>
      <c r="O37" s="46">
        <f t="shared" si="8"/>
        <v>0</v>
      </c>
      <c r="P37" s="46">
        <v>303562</v>
      </c>
      <c r="Q37" s="46"/>
    </row>
    <row r="38" spans="1:17" ht="15.75" x14ac:dyDescent="0.25">
      <c r="A38" s="233" t="s">
        <v>166</v>
      </c>
      <c r="B38" s="211" t="s">
        <v>167</v>
      </c>
      <c r="C38" s="46"/>
      <c r="D38" s="46">
        <f t="shared" si="6"/>
        <v>0</v>
      </c>
      <c r="E38" s="46"/>
      <c r="F38" s="46"/>
      <c r="G38" s="46"/>
      <c r="H38" s="46">
        <f t="shared" si="7"/>
        <v>0</v>
      </c>
      <c r="I38" s="46"/>
      <c r="J38" s="46"/>
      <c r="K38" s="46">
        <f t="shared" si="2"/>
        <v>0</v>
      </c>
      <c r="L38" s="46"/>
      <c r="M38" s="46"/>
      <c r="N38" s="46"/>
      <c r="O38" s="46">
        <f t="shared" si="8"/>
        <v>0</v>
      </c>
      <c r="P38" s="46"/>
      <c r="Q38" s="46"/>
    </row>
    <row r="39" spans="1:17" ht="15.75" x14ac:dyDescent="0.25">
      <c r="A39" s="233" t="s">
        <v>168</v>
      </c>
      <c r="B39" s="211" t="s">
        <v>169</v>
      </c>
      <c r="C39" s="46">
        <v>141750</v>
      </c>
      <c r="D39" s="46">
        <f t="shared" si="6"/>
        <v>0</v>
      </c>
      <c r="E39" s="46">
        <v>141750</v>
      </c>
      <c r="F39" s="46"/>
      <c r="G39" s="46">
        <v>141750</v>
      </c>
      <c r="H39" s="46">
        <f t="shared" si="7"/>
        <v>0</v>
      </c>
      <c r="I39" s="46">
        <v>141750</v>
      </c>
      <c r="J39" s="46">
        <v>183856</v>
      </c>
      <c r="K39" s="46">
        <f t="shared" si="2"/>
        <v>0</v>
      </c>
      <c r="L39" s="46">
        <v>183856</v>
      </c>
      <c r="M39" s="46"/>
      <c r="N39" s="46">
        <v>183856</v>
      </c>
      <c r="O39" s="46">
        <f t="shared" ref="O39" si="9">P39-N39</f>
        <v>246326</v>
      </c>
      <c r="P39" s="46">
        <v>430182</v>
      </c>
      <c r="Q39" s="46"/>
    </row>
    <row r="40" spans="1:17" ht="15.75" x14ac:dyDescent="0.25">
      <c r="A40" s="233" t="s">
        <v>170</v>
      </c>
      <c r="B40" s="211" t="s">
        <v>171</v>
      </c>
      <c r="C40" s="46"/>
      <c r="D40" s="46">
        <f t="shared" si="6"/>
        <v>0</v>
      </c>
      <c r="E40" s="46"/>
      <c r="F40" s="46"/>
      <c r="G40" s="46"/>
      <c r="H40" s="46">
        <f t="shared" si="7"/>
        <v>0</v>
      </c>
      <c r="I40" s="46"/>
      <c r="J40" s="46"/>
      <c r="K40" s="46">
        <f t="shared" si="2"/>
        <v>0</v>
      </c>
      <c r="L40" s="46"/>
      <c r="M40" s="46"/>
      <c r="N40" s="46"/>
      <c r="O40" s="46"/>
      <c r="P40" s="46"/>
      <c r="Q40" s="46"/>
    </row>
    <row r="41" spans="1:17" ht="15.75" x14ac:dyDescent="0.25">
      <c r="A41" s="233" t="s">
        <v>172</v>
      </c>
      <c r="B41" s="211" t="s">
        <v>173</v>
      </c>
      <c r="C41" s="46"/>
      <c r="D41" s="46">
        <f t="shared" si="6"/>
        <v>0</v>
      </c>
      <c r="E41" s="46"/>
      <c r="F41" s="46"/>
      <c r="G41" s="46"/>
      <c r="H41" s="46">
        <f t="shared" si="7"/>
        <v>33707</v>
      </c>
      <c r="I41" s="46">
        <v>33707</v>
      </c>
      <c r="J41" s="46"/>
      <c r="K41" s="46">
        <f t="shared" si="2"/>
        <v>0</v>
      </c>
      <c r="L41" s="46"/>
      <c r="M41" s="46"/>
      <c r="N41" s="46"/>
      <c r="O41" s="46"/>
      <c r="P41" s="46"/>
      <c r="Q41" s="46"/>
    </row>
    <row r="42" spans="1:17" ht="15.75" x14ac:dyDescent="0.25">
      <c r="A42" s="233" t="s">
        <v>174</v>
      </c>
      <c r="B42" s="211" t="s">
        <v>175</v>
      </c>
      <c r="C42" s="46"/>
      <c r="D42" s="46">
        <f t="shared" si="6"/>
        <v>0</v>
      </c>
      <c r="E42" s="46"/>
      <c r="F42" s="46"/>
      <c r="G42" s="46"/>
      <c r="H42" s="46">
        <f t="shared" si="7"/>
        <v>0</v>
      </c>
      <c r="I42" s="46"/>
      <c r="J42" s="46"/>
      <c r="K42" s="46">
        <f t="shared" si="2"/>
        <v>0</v>
      </c>
      <c r="L42" s="46"/>
      <c r="M42" s="46"/>
      <c r="N42" s="46"/>
      <c r="O42" s="46"/>
      <c r="P42" s="46"/>
      <c r="Q42" s="46"/>
    </row>
    <row r="43" spans="1:17" ht="16.5" thickBot="1" x14ac:dyDescent="0.3">
      <c r="A43" s="234" t="s">
        <v>176</v>
      </c>
      <c r="B43" s="212" t="s">
        <v>25</v>
      </c>
      <c r="C43" s="47"/>
      <c r="D43" s="47">
        <f t="shared" si="6"/>
        <v>0</v>
      </c>
      <c r="E43" s="47"/>
      <c r="F43" s="47"/>
      <c r="G43" s="47"/>
      <c r="H43" s="46">
        <f t="shared" si="7"/>
        <v>482856</v>
      </c>
      <c r="I43" s="47">
        <v>482856</v>
      </c>
      <c r="J43" s="47"/>
      <c r="K43" s="47">
        <f t="shared" si="2"/>
        <v>0</v>
      </c>
      <c r="L43" s="47"/>
      <c r="M43" s="47"/>
      <c r="N43" s="47"/>
      <c r="O43" s="47"/>
      <c r="P43" s="47"/>
      <c r="Q43" s="47"/>
    </row>
    <row r="44" spans="1:17" ht="16.5" thickBot="1" x14ac:dyDescent="0.3">
      <c r="A44" s="230" t="s">
        <v>21</v>
      </c>
      <c r="B44" s="298" t="s">
        <v>177</v>
      </c>
      <c r="C44" s="44">
        <f>SUM(C45:C49)</f>
        <v>0</v>
      </c>
      <c r="D44" s="75">
        <f t="shared" si="6"/>
        <v>0</v>
      </c>
      <c r="E44" s="44">
        <f>SUM(E45:E49)</f>
        <v>0</v>
      </c>
      <c r="F44" s="44"/>
      <c r="G44" s="44"/>
      <c r="H44" s="44"/>
      <c r="I44" s="44"/>
      <c r="J44" s="44">
        <f>SUM(J45:J49)</f>
        <v>0</v>
      </c>
      <c r="K44" s="75">
        <f t="shared" si="2"/>
        <v>0</v>
      </c>
      <c r="L44" s="44">
        <f>SUM(L45:L49)</f>
        <v>0</v>
      </c>
      <c r="M44" s="44"/>
      <c r="N44" s="44"/>
      <c r="O44" s="44"/>
      <c r="P44" s="44"/>
      <c r="Q44" s="44">
        <f>SUM(Q45:Q49)</f>
        <v>0</v>
      </c>
    </row>
    <row r="45" spans="1:17" ht="15.75" x14ac:dyDescent="0.25">
      <c r="A45" s="232" t="s">
        <v>178</v>
      </c>
      <c r="B45" s="210" t="s">
        <v>179</v>
      </c>
      <c r="C45" s="45"/>
      <c r="D45" s="45">
        <f t="shared" si="6"/>
        <v>0</v>
      </c>
      <c r="E45" s="45"/>
      <c r="F45" s="45"/>
      <c r="G45" s="45"/>
      <c r="H45" s="45"/>
      <c r="I45" s="45"/>
      <c r="J45" s="45"/>
      <c r="K45" s="45">
        <f t="shared" si="2"/>
        <v>0</v>
      </c>
      <c r="L45" s="45"/>
      <c r="M45" s="45"/>
      <c r="N45" s="45"/>
      <c r="O45" s="45"/>
      <c r="P45" s="45"/>
      <c r="Q45" s="45"/>
    </row>
    <row r="46" spans="1:17" ht="15.75" x14ac:dyDescent="0.25">
      <c r="A46" s="233" t="s">
        <v>180</v>
      </c>
      <c r="B46" s="211" t="s">
        <v>181</v>
      </c>
      <c r="C46" s="46"/>
      <c r="D46" s="46">
        <f t="shared" si="6"/>
        <v>0</v>
      </c>
      <c r="E46" s="46"/>
      <c r="F46" s="46"/>
      <c r="G46" s="46"/>
      <c r="H46" s="46"/>
      <c r="I46" s="46"/>
      <c r="J46" s="46"/>
      <c r="K46" s="46">
        <f t="shared" si="2"/>
        <v>0</v>
      </c>
      <c r="L46" s="46"/>
      <c r="M46" s="46"/>
      <c r="N46" s="46"/>
      <c r="O46" s="46"/>
      <c r="P46" s="46"/>
      <c r="Q46" s="46"/>
    </row>
    <row r="47" spans="1:17" ht="15.75" x14ac:dyDescent="0.25">
      <c r="A47" s="233" t="s">
        <v>182</v>
      </c>
      <c r="B47" s="211" t="s">
        <v>183</v>
      </c>
      <c r="C47" s="46"/>
      <c r="D47" s="46">
        <f t="shared" si="6"/>
        <v>0</v>
      </c>
      <c r="E47" s="46"/>
      <c r="F47" s="46"/>
      <c r="G47" s="46"/>
      <c r="H47" s="46"/>
      <c r="I47" s="46"/>
      <c r="J47" s="46"/>
      <c r="K47" s="46">
        <f t="shared" si="2"/>
        <v>0</v>
      </c>
      <c r="L47" s="46"/>
      <c r="M47" s="46"/>
      <c r="N47" s="46"/>
      <c r="O47" s="46"/>
      <c r="P47" s="46"/>
      <c r="Q47" s="46"/>
    </row>
    <row r="48" spans="1:17" ht="15.75" x14ac:dyDescent="0.25">
      <c r="A48" s="233" t="s">
        <v>184</v>
      </c>
      <c r="B48" s="211" t="s">
        <v>185</v>
      </c>
      <c r="C48" s="46"/>
      <c r="D48" s="46">
        <f t="shared" si="6"/>
        <v>0</v>
      </c>
      <c r="E48" s="46"/>
      <c r="F48" s="46"/>
      <c r="G48" s="46"/>
      <c r="H48" s="46"/>
      <c r="I48" s="46"/>
      <c r="J48" s="46"/>
      <c r="K48" s="46">
        <f t="shared" si="2"/>
        <v>0</v>
      </c>
      <c r="L48" s="46"/>
      <c r="M48" s="46"/>
      <c r="N48" s="46"/>
      <c r="O48" s="46"/>
      <c r="P48" s="46"/>
      <c r="Q48" s="46"/>
    </row>
    <row r="49" spans="1:17" ht="16.5" thickBot="1" x14ac:dyDescent="0.3">
      <c r="A49" s="235" t="s">
        <v>186</v>
      </c>
      <c r="B49" s="299" t="s">
        <v>187</v>
      </c>
      <c r="C49" s="49"/>
      <c r="D49" s="47">
        <f t="shared" si="6"/>
        <v>0</v>
      </c>
      <c r="E49" s="49"/>
      <c r="F49" s="49"/>
      <c r="G49" s="49"/>
      <c r="H49" s="49"/>
      <c r="I49" s="49"/>
      <c r="J49" s="49"/>
      <c r="K49" s="47">
        <f t="shared" si="2"/>
        <v>0</v>
      </c>
      <c r="L49" s="49"/>
      <c r="M49" s="49"/>
      <c r="N49" s="49"/>
      <c r="O49" s="49"/>
      <c r="P49" s="49"/>
      <c r="Q49" s="49"/>
    </row>
    <row r="50" spans="1:17" ht="16.5" thickBot="1" x14ac:dyDescent="0.3">
      <c r="A50" s="230" t="s">
        <v>188</v>
      </c>
      <c r="B50" s="298" t="s">
        <v>189</v>
      </c>
      <c r="C50" s="44">
        <f>SUM(C51:C53)</f>
        <v>36000</v>
      </c>
      <c r="D50" s="75">
        <f t="shared" si="6"/>
        <v>0</v>
      </c>
      <c r="E50" s="44">
        <f>SUM(E51:E53)</f>
        <v>36000</v>
      </c>
      <c r="F50" s="44"/>
      <c r="G50" s="44">
        <f>SUM(G51:G53)</f>
        <v>36000</v>
      </c>
      <c r="H50" s="44"/>
      <c r="I50" s="44">
        <f>SUM(I51:I53)</f>
        <v>36000</v>
      </c>
      <c r="J50" s="44">
        <f>SUM(J51:J53)</f>
        <v>313580</v>
      </c>
      <c r="K50" s="75">
        <f t="shared" si="2"/>
        <v>0</v>
      </c>
      <c r="L50" s="44">
        <f>SUM(L51:L53)</f>
        <v>313580</v>
      </c>
      <c r="M50" s="44"/>
      <c r="N50" s="44">
        <f>SUM(N51:N53)</f>
        <v>313580</v>
      </c>
      <c r="O50" s="44"/>
      <c r="P50" s="44">
        <f>SUM(P51:P53)</f>
        <v>313580</v>
      </c>
      <c r="Q50" s="44">
        <f>SUM(Q51:Q53)</f>
        <v>0</v>
      </c>
    </row>
    <row r="51" spans="1:17" ht="15.75" x14ac:dyDescent="0.25">
      <c r="A51" s="232" t="s">
        <v>190</v>
      </c>
      <c r="B51" s="210" t="s">
        <v>191</v>
      </c>
      <c r="C51" s="45"/>
      <c r="D51" s="45">
        <f t="shared" si="6"/>
        <v>0</v>
      </c>
      <c r="E51" s="45"/>
      <c r="F51" s="45"/>
      <c r="G51" s="45"/>
      <c r="H51" s="45"/>
      <c r="I51" s="45"/>
      <c r="J51" s="45"/>
      <c r="K51" s="45">
        <f t="shared" si="2"/>
        <v>0</v>
      </c>
      <c r="L51" s="45"/>
      <c r="M51" s="45"/>
      <c r="N51" s="45"/>
      <c r="O51" s="45"/>
      <c r="P51" s="45"/>
      <c r="Q51" s="45"/>
    </row>
    <row r="52" spans="1:17" ht="31.5" x14ac:dyDescent="0.25">
      <c r="A52" s="233" t="s">
        <v>192</v>
      </c>
      <c r="B52" s="211" t="s">
        <v>193</v>
      </c>
      <c r="C52" s="46"/>
      <c r="D52" s="46">
        <f t="shared" si="6"/>
        <v>0</v>
      </c>
      <c r="E52" s="46"/>
      <c r="F52" s="46"/>
      <c r="G52" s="46"/>
      <c r="H52" s="46"/>
      <c r="I52" s="46"/>
      <c r="J52" s="46">
        <v>313580</v>
      </c>
      <c r="K52" s="46">
        <f t="shared" si="2"/>
        <v>0</v>
      </c>
      <c r="L52" s="46">
        <v>313580</v>
      </c>
      <c r="M52" s="46"/>
      <c r="N52" s="46">
        <v>313580</v>
      </c>
      <c r="O52" s="46"/>
      <c r="P52" s="46">
        <v>313580</v>
      </c>
      <c r="Q52" s="46"/>
    </row>
    <row r="53" spans="1:17" ht="15.75" x14ac:dyDescent="0.25">
      <c r="A53" s="233" t="s">
        <v>194</v>
      </c>
      <c r="B53" s="211" t="s">
        <v>195</v>
      </c>
      <c r="C53" s="46">
        <v>36000</v>
      </c>
      <c r="D53" s="46">
        <f t="shared" si="6"/>
        <v>0</v>
      </c>
      <c r="E53" s="46">
        <v>36000</v>
      </c>
      <c r="F53" s="46"/>
      <c r="G53" s="46">
        <v>36000</v>
      </c>
      <c r="H53" s="46"/>
      <c r="I53" s="46">
        <v>36000</v>
      </c>
      <c r="J53" s="46"/>
      <c r="K53" s="46">
        <f t="shared" si="2"/>
        <v>0</v>
      </c>
      <c r="L53" s="46"/>
      <c r="M53" s="46"/>
      <c r="N53" s="46"/>
      <c r="O53" s="46"/>
      <c r="P53" s="46"/>
      <c r="Q53" s="46"/>
    </row>
    <row r="54" spans="1:17" ht="16.5" thickBot="1" x14ac:dyDescent="0.3">
      <c r="A54" s="234" t="s">
        <v>196</v>
      </c>
      <c r="B54" s="212" t="s">
        <v>197</v>
      </c>
      <c r="C54" s="47"/>
      <c r="D54" s="47">
        <f t="shared" si="6"/>
        <v>0</v>
      </c>
      <c r="E54" s="47"/>
      <c r="F54" s="47"/>
      <c r="G54" s="47"/>
      <c r="H54" s="47"/>
      <c r="I54" s="47"/>
      <c r="J54" s="47"/>
      <c r="K54" s="47">
        <f t="shared" si="2"/>
        <v>0</v>
      </c>
      <c r="L54" s="47"/>
      <c r="M54" s="47"/>
      <c r="N54" s="47"/>
      <c r="O54" s="47"/>
      <c r="P54" s="47"/>
      <c r="Q54" s="47"/>
    </row>
    <row r="55" spans="1:17" ht="16.5" thickBot="1" x14ac:dyDescent="0.3">
      <c r="A55" s="230" t="s">
        <v>26</v>
      </c>
      <c r="B55" s="213" t="s">
        <v>198</v>
      </c>
      <c r="C55" s="44">
        <f>SUM(C56:C58)</f>
        <v>0</v>
      </c>
      <c r="D55" s="75">
        <f t="shared" si="6"/>
        <v>0</v>
      </c>
      <c r="E55" s="44"/>
      <c r="F55" s="44"/>
      <c r="G55" s="44"/>
      <c r="H55" s="44"/>
      <c r="I55" s="44"/>
      <c r="J55" s="44">
        <f>SUM(J56:J58)</f>
        <v>0</v>
      </c>
      <c r="K55" s="75">
        <f t="shared" si="2"/>
        <v>0</v>
      </c>
      <c r="L55" s="44">
        <f>SUM(L56:L58)</f>
        <v>0</v>
      </c>
      <c r="M55" s="44"/>
      <c r="N55" s="44"/>
      <c r="O55" s="44"/>
      <c r="P55" s="44"/>
      <c r="Q55" s="44">
        <f>SUM(Q56:Q58)</f>
        <v>0</v>
      </c>
    </row>
    <row r="56" spans="1:17" ht="15.75" x14ac:dyDescent="0.25">
      <c r="A56" s="232" t="s">
        <v>199</v>
      </c>
      <c r="B56" s="210" t="s">
        <v>200</v>
      </c>
      <c r="C56" s="46"/>
      <c r="D56" s="45">
        <f t="shared" si="6"/>
        <v>0</v>
      </c>
      <c r="E56" s="46"/>
      <c r="F56" s="46"/>
      <c r="G56" s="46"/>
      <c r="H56" s="46"/>
      <c r="I56" s="46"/>
      <c r="J56" s="46"/>
      <c r="K56" s="45">
        <f t="shared" si="2"/>
        <v>0</v>
      </c>
      <c r="L56" s="46"/>
      <c r="M56" s="46"/>
      <c r="N56" s="46"/>
      <c r="O56" s="46"/>
      <c r="P56" s="46"/>
      <c r="Q56" s="46"/>
    </row>
    <row r="57" spans="1:17" ht="31.5" x14ac:dyDescent="0.25">
      <c r="A57" s="233" t="s">
        <v>201</v>
      </c>
      <c r="B57" s="211" t="s">
        <v>202</v>
      </c>
      <c r="C57" s="46"/>
      <c r="D57" s="46">
        <f t="shared" si="6"/>
        <v>0</v>
      </c>
      <c r="E57" s="46"/>
      <c r="F57" s="46"/>
      <c r="G57" s="46"/>
      <c r="H57" s="46"/>
      <c r="I57" s="46"/>
      <c r="J57" s="46"/>
      <c r="K57" s="46">
        <f t="shared" si="2"/>
        <v>0</v>
      </c>
      <c r="L57" s="46"/>
      <c r="M57" s="46"/>
      <c r="N57" s="46"/>
      <c r="O57" s="46"/>
      <c r="P57" s="46"/>
      <c r="Q57" s="46"/>
    </row>
    <row r="58" spans="1:17" ht="15.75" x14ac:dyDescent="0.25">
      <c r="A58" s="233" t="s">
        <v>203</v>
      </c>
      <c r="B58" s="211" t="s">
        <v>204</v>
      </c>
      <c r="C58" s="46"/>
      <c r="D58" s="46">
        <f t="shared" si="6"/>
        <v>0</v>
      </c>
      <c r="E58" s="46"/>
      <c r="F58" s="46"/>
      <c r="G58" s="46"/>
      <c r="H58" s="46"/>
      <c r="I58" s="46"/>
      <c r="J58" s="46"/>
      <c r="K58" s="46">
        <f t="shared" si="2"/>
        <v>0</v>
      </c>
      <c r="L58" s="46"/>
      <c r="M58" s="46"/>
      <c r="N58" s="46"/>
      <c r="O58" s="46"/>
      <c r="P58" s="46"/>
      <c r="Q58" s="46"/>
    </row>
    <row r="59" spans="1:17" ht="16.5" thickBot="1" x14ac:dyDescent="0.3">
      <c r="A59" s="234" t="s">
        <v>205</v>
      </c>
      <c r="B59" s="212" t="s">
        <v>206</v>
      </c>
      <c r="C59" s="46"/>
      <c r="D59" s="47">
        <f t="shared" si="6"/>
        <v>0</v>
      </c>
      <c r="E59" s="46"/>
      <c r="F59" s="46"/>
      <c r="G59" s="46"/>
      <c r="H59" s="47"/>
      <c r="I59" s="46"/>
      <c r="J59" s="46"/>
      <c r="K59" s="47">
        <f t="shared" si="2"/>
        <v>0</v>
      </c>
      <c r="L59" s="46"/>
      <c r="M59" s="46"/>
      <c r="N59" s="46"/>
      <c r="O59" s="47"/>
      <c r="P59" s="46"/>
      <c r="Q59" s="46"/>
    </row>
    <row r="60" spans="1:17" ht="16.5" thickBot="1" x14ac:dyDescent="0.3">
      <c r="A60" s="230" t="s">
        <v>28</v>
      </c>
      <c r="B60" s="298" t="s">
        <v>207</v>
      </c>
      <c r="C60" s="44">
        <f>SUM(C5,C12,C19,C26,C33,C44,C50,C55)</f>
        <v>107904932</v>
      </c>
      <c r="D60" s="50">
        <f t="shared" si="6"/>
        <v>3989874</v>
      </c>
      <c r="E60" s="44">
        <f>SUM(E5,E12,E19,E26,E33,E44,E50,E55)</f>
        <v>111894806</v>
      </c>
      <c r="F60" s="44"/>
      <c r="G60" s="44">
        <f>SUM(G5,G12,G19,G26,G33,G44,G50,G55)</f>
        <v>161670795</v>
      </c>
      <c r="H60" s="50">
        <f t="shared" ref="H60" si="10">I60-G60</f>
        <v>157635954</v>
      </c>
      <c r="I60" s="44">
        <f>SUM(I5,I12,I19,I26,I33,I44,I50,I55)</f>
        <v>319306749</v>
      </c>
      <c r="J60" s="44">
        <f>SUM(J5,J12,J19,J26,J33,J44,J50,J55)</f>
        <v>5971834</v>
      </c>
      <c r="K60" s="75">
        <f t="shared" si="2"/>
        <v>0</v>
      </c>
      <c r="L60" s="44">
        <f>SUM(L5,L12,L19,L26,L33,L44,L50,L55)</f>
        <v>5971834</v>
      </c>
      <c r="M60" s="44"/>
      <c r="N60" s="44">
        <f>SUM(N5,N12,N19,N26,N33,N44,N50,N55)</f>
        <v>6330998</v>
      </c>
      <c r="O60" s="50">
        <f>P60-N60</f>
        <v>945843</v>
      </c>
      <c r="P60" s="44">
        <f>SUM(P5,P12,P19,P26,P33,P44,P50,P55)</f>
        <v>7276841</v>
      </c>
      <c r="Q60" s="44">
        <f>SUM(Q5,Q12,Q26,Q33)</f>
        <v>0</v>
      </c>
    </row>
    <row r="61" spans="1:17" ht="16.5" thickBot="1" x14ac:dyDescent="0.3">
      <c r="A61" s="190" t="s">
        <v>31</v>
      </c>
      <c r="B61" s="213" t="s">
        <v>208</v>
      </c>
      <c r="C61" s="44">
        <f>SUM(C62:C64)</f>
        <v>0</v>
      </c>
      <c r="D61" s="75">
        <f t="shared" si="6"/>
        <v>0</v>
      </c>
      <c r="E61" s="44"/>
      <c r="F61" s="44"/>
      <c r="G61" s="44"/>
      <c r="H61" s="44"/>
      <c r="I61" s="44"/>
      <c r="J61" s="44">
        <f>SUM(J62:J64)</f>
        <v>0</v>
      </c>
      <c r="K61" s="75">
        <f t="shared" si="2"/>
        <v>0</v>
      </c>
      <c r="L61" s="44"/>
      <c r="M61" s="44"/>
      <c r="N61" s="44"/>
      <c r="O61" s="44"/>
      <c r="P61" s="44"/>
      <c r="Q61" s="44">
        <f>SUM(Q62:Q64)</f>
        <v>0</v>
      </c>
    </row>
    <row r="62" spans="1:17" ht="15.75" x14ac:dyDescent="0.25">
      <c r="A62" s="232" t="s">
        <v>209</v>
      </c>
      <c r="B62" s="210" t="s">
        <v>210</v>
      </c>
      <c r="C62" s="46"/>
      <c r="D62" s="45">
        <f t="shared" si="6"/>
        <v>0</v>
      </c>
      <c r="E62" s="46"/>
      <c r="F62" s="46"/>
      <c r="G62" s="46"/>
      <c r="H62" s="46"/>
      <c r="I62" s="46"/>
      <c r="J62" s="46"/>
      <c r="K62" s="45">
        <f t="shared" si="2"/>
        <v>0</v>
      </c>
      <c r="L62" s="46"/>
      <c r="M62" s="46"/>
      <c r="N62" s="46"/>
      <c r="O62" s="46"/>
      <c r="P62" s="46"/>
      <c r="Q62" s="46"/>
    </row>
    <row r="63" spans="1:17" ht="15.75" x14ac:dyDescent="0.25">
      <c r="A63" s="233" t="s">
        <v>211</v>
      </c>
      <c r="B63" s="211" t="s">
        <v>212</v>
      </c>
      <c r="C63" s="46"/>
      <c r="D63" s="46">
        <f t="shared" si="6"/>
        <v>0</v>
      </c>
      <c r="E63" s="46"/>
      <c r="F63" s="46"/>
      <c r="G63" s="46"/>
      <c r="H63" s="46"/>
      <c r="I63" s="46"/>
      <c r="J63" s="46"/>
      <c r="K63" s="46">
        <f t="shared" si="2"/>
        <v>0</v>
      </c>
      <c r="L63" s="46"/>
      <c r="M63" s="46"/>
      <c r="N63" s="46"/>
      <c r="O63" s="46"/>
      <c r="P63" s="46"/>
      <c r="Q63" s="46"/>
    </row>
    <row r="64" spans="1:17" ht="16.5" thickBot="1" x14ac:dyDescent="0.3">
      <c r="A64" s="234" t="s">
        <v>213</v>
      </c>
      <c r="B64" s="212" t="s">
        <v>326</v>
      </c>
      <c r="C64" s="46"/>
      <c r="D64" s="47">
        <f t="shared" si="6"/>
        <v>0</v>
      </c>
      <c r="E64" s="46"/>
      <c r="F64" s="46"/>
      <c r="G64" s="46"/>
      <c r="H64" s="46"/>
      <c r="I64" s="46"/>
      <c r="J64" s="46"/>
      <c r="K64" s="47">
        <f t="shared" si="2"/>
        <v>0</v>
      </c>
      <c r="L64" s="46"/>
      <c r="M64" s="46"/>
      <c r="N64" s="46"/>
      <c r="O64" s="46"/>
      <c r="P64" s="46"/>
      <c r="Q64" s="46"/>
    </row>
    <row r="65" spans="1:17" ht="16.5" thickBot="1" x14ac:dyDescent="0.3">
      <c r="A65" s="190" t="s">
        <v>34</v>
      </c>
      <c r="B65" s="213" t="s">
        <v>214</v>
      </c>
      <c r="C65" s="44">
        <f>SUM(C66:C69)</f>
        <v>0</v>
      </c>
      <c r="D65" s="75">
        <f t="shared" si="6"/>
        <v>0</v>
      </c>
      <c r="E65" s="44"/>
      <c r="F65" s="44"/>
      <c r="G65" s="44"/>
      <c r="H65" s="44"/>
      <c r="I65" s="44"/>
      <c r="J65" s="44">
        <f>SUM(J66:J69)</f>
        <v>0</v>
      </c>
      <c r="K65" s="75">
        <f t="shared" si="2"/>
        <v>0</v>
      </c>
      <c r="L65" s="44"/>
      <c r="M65" s="44"/>
      <c r="N65" s="44"/>
      <c r="O65" s="44"/>
      <c r="P65" s="44"/>
      <c r="Q65" s="44">
        <f>SUM(Q66:Q69)</f>
        <v>0</v>
      </c>
    </row>
    <row r="66" spans="1:17" ht="15.75" x14ac:dyDescent="0.25">
      <c r="A66" s="232" t="s">
        <v>215</v>
      </c>
      <c r="B66" s="210" t="s">
        <v>216</v>
      </c>
      <c r="C66" s="46"/>
      <c r="D66" s="45">
        <f t="shared" si="6"/>
        <v>0</v>
      </c>
      <c r="E66" s="46"/>
      <c r="F66" s="46"/>
      <c r="G66" s="46"/>
      <c r="H66" s="46"/>
      <c r="I66" s="46"/>
      <c r="J66" s="46"/>
      <c r="K66" s="45">
        <f t="shared" si="2"/>
        <v>0</v>
      </c>
      <c r="L66" s="46"/>
      <c r="M66" s="46"/>
      <c r="N66" s="46"/>
      <c r="O66" s="46"/>
      <c r="P66" s="46"/>
      <c r="Q66" s="46"/>
    </row>
    <row r="67" spans="1:17" ht="15.75" x14ac:dyDescent="0.25">
      <c r="A67" s="233" t="s">
        <v>217</v>
      </c>
      <c r="B67" s="211" t="s">
        <v>218</v>
      </c>
      <c r="C67" s="46"/>
      <c r="D67" s="46">
        <f t="shared" si="6"/>
        <v>0</v>
      </c>
      <c r="E67" s="46"/>
      <c r="F67" s="46"/>
      <c r="G67" s="46"/>
      <c r="H67" s="46"/>
      <c r="I67" s="46"/>
      <c r="J67" s="46"/>
      <c r="K67" s="46">
        <f t="shared" si="2"/>
        <v>0</v>
      </c>
      <c r="L67" s="46"/>
      <c r="M67" s="46"/>
      <c r="N67" s="46"/>
      <c r="O67" s="46"/>
      <c r="P67" s="46"/>
      <c r="Q67" s="46"/>
    </row>
    <row r="68" spans="1:17" ht="15.75" x14ac:dyDescent="0.25">
      <c r="A68" s="233" t="s">
        <v>219</v>
      </c>
      <c r="B68" s="211" t="s">
        <v>220</v>
      </c>
      <c r="C68" s="46"/>
      <c r="D68" s="46">
        <f t="shared" si="6"/>
        <v>0</v>
      </c>
      <c r="E68" s="46"/>
      <c r="F68" s="46"/>
      <c r="G68" s="46"/>
      <c r="H68" s="46"/>
      <c r="I68" s="46"/>
      <c r="J68" s="46"/>
      <c r="K68" s="46">
        <f t="shared" si="2"/>
        <v>0</v>
      </c>
      <c r="L68" s="46"/>
      <c r="M68" s="46"/>
      <c r="N68" s="46"/>
      <c r="O68" s="46"/>
      <c r="P68" s="46"/>
      <c r="Q68" s="46"/>
    </row>
    <row r="69" spans="1:17" ht="16.5" thickBot="1" x14ac:dyDescent="0.3">
      <c r="A69" s="234" t="s">
        <v>221</v>
      </c>
      <c r="B69" s="212" t="s">
        <v>222</v>
      </c>
      <c r="C69" s="46"/>
      <c r="D69" s="47">
        <f t="shared" si="6"/>
        <v>0</v>
      </c>
      <c r="E69" s="46"/>
      <c r="F69" s="47"/>
      <c r="G69" s="46"/>
      <c r="H69" s="47"/>
      <c r="I69" s="46"/>
      <c r="J69" s="46"/>
      <c r="K69" s="47">
        <f t="shared" si="2"/>
        <v>0</v>
      </c>
      <c r="L69" s="46"/>
      <c r="M69" s="46"/>
      <c r="N69" s="46"/>
      <c r="O69" s="47"/>
      <c r="P69" s="46"/>
      <c r="Q69" s="46"/>
    </row>
    <row r="70" spans="1:17" ht="16.5" thickBot="1" x14ac:dyDescent="0.3">
      <c r="A70" s="190" t="s">
        <v>37</v>
      </c>
      <c r="B70" s="213" t="s">
        <v>223</v>
      </c>
      <c r="C70" s="44">
        <f>SUM(C71:C72)</f>
        <v>25461177</v>
      </c>
      <c r="D70" s="50">
        <f t="shared" si="6"/>
        <v>13271052</v>
      </c>
      <c r="E70" s="44">
        <f>SUM(E71:E72)</f>
        <v>38732229</v>
      </c>
      <c r="F70" s="50">
        <f>G70-E70</f>
        <v>3344962</v>
      </c>
      <c r="G70" s="44">
        <f>SUM(G71:G72)</f>
        <v>42077191</v>
      </c>
      <c r="H70" s="50">
        <f>I70-G70</f>
        <v>-909677</v>
      </c>
      <c r="I70" s="44">
        <f>SUM(I71:I72)</f>
        <v>41167514</v>
      </c>
      <c r="J70" s="44">
        <f>SUM(J71:J72)</f>
        <v>827846</v>
      </c>
      <c r="K70" s="75">
        <f t="shared" si="2"/>
        <v>-827846</v>
      </c>
      <c r="L70" s="44">
        <f>SUM(L71:L72)</f>
        <v>0</v>
      </c>
      <c r="M70" s="44"/>
      <c r="N70" s="44"/>
      <c r="O70" s="50">
        <f t="shared" ref="O70" si="11">P70-N70</f>
        <v>909677</v>
      </c>
      <c r="P70" s="44">
        <f>SUM(P71:P72)</f>
        <v>909677</v>
      </c>
      <c r="Q70" s="44">
        <f>SUM(Q71:Q72)</f>
        <v>0</v>
      </c>
    </row>
    <row r="71" spans="1:17" ht="15.75" x14ac:dyDescent="0.25">
      <c r="A71" s="232" t="s">
        <v>224</v>
      </c>
      <c r="B71" s="210" t="s">
        <v>225</v>
      </c>
      <c r="C71" s="46">
        <v>25461177</v>
      </c>
      <c r="D71" s="45">
        <f t="shared" si="6"/>
        <v>13271052</v>
      </c>
      <c r="E71" s="46">
        <v>38732229</v>
      </c>
      <c r="F71" s="45">
        <f>G71-E71</f>
        <v>3344962</v>
      </c>
      <c r="G71" s="46">
        <v>42077191</v>
      </c>
      <c r="H71" s="45">
        <f t="shared" ref="H71" si="12">I71-G71</f>
        <v>-909677</v>
      </c>
      <c r="I71" s="46">
        <v>41167514</v>
      </c>
      <c r="J71" s="46">
        <v>827846</v>
      </c>
      <c r="K71" s="45">
        <f t="shared" ref="K71:K84" si="13">SUM(L71-J71)</f>
        <v>-827846</v>
      </c>
      <c r="L71" s="46"/>
      <c r="M71" s="46"/>
      <c r="N71" s="46"/>
      <c r="O71" s="45">
        <f t="shared" ref="O71" si="14">P71-N71</f>
        <v>909677</v>
      </c>
      <c r="P71" s="46">
        <v>909677</v>
      </c>
      <c r="Q71" s="46"/>
    </row>
    <row r="72" spans="1:17" ht="16.5" thickBot="1" x14ac:dyDescent="0.3">
      <c r="A72" s="234" t="s">
        <v>226</v>
      </c>
      <c r="B72" s="212" t="s">
        <v>227</v>
      </c>
      <c r="C72" s="46"/>
      <c r="D72" s="47">
        <f t="shared" si="6"/>
        <v>0</v>
      </c>
      <c r="E72" s="46"/>
      <c r="F72" s="46"/>
      <c r="G72" s="46"/>
      <c r="H72" s="47"/>
      <c r="I72" s="46"/>
      <c r="J72" s="46"/>
      <c r="K72" s="47">
        <f t="shared" si="13"/>
        <v>0</v>
      </c>
      <c r="L72" s="46"/>
      <c r="M72" s="46"/>
      <c r="N72" s="46"/>
      <c r="O72" s="46"/>
      <c r="P72" s="46"/>
      <c r="Q72" s="46"/>
    </row>
    <row r="73" spans="1:17" ht="16.5" thickBot="1" x14ac:dyDescent="0.3">
      <c r="A73" s="190" t="s">
        <v>39</v>
      </c>
      <c r="B73" s="213" t="s">
        <v>228</v>
      </c>
      <c r="C73" s="44">
        <f>SUM(C74:C76)</f>
        <v>0</v>
      </c>
      <c r="D73" s="50">
        <f t="shared" si="6"/>
        <v>683446</v>
      </c>
      <c r="E73" s="44">
        <f>SUM(E74:E76)</f>
        <v>683446</v>
      </c>
      <c r="F73" s="44"/>
      <c r="G73" s="44">
        <f>SUM(G74:G76)</f>
        <v>683446</v>
      </c>
      <c r="H73" s="50">
        <f>I73-G73</f>
        <v>4677920</v>
      </c>
      <c r="I73" s="44">
        <f>SUM(I74:I76)</f>
        <v>5361366</v>
      </c>
      <c r="J73" s="44">
        <f>SUM(J74:J76)</f>
        <v>0</v>
      </c>
      <c r="K73" s="75">
        <f t="shared" si="13"/>
        <v>0</v>
      </c>
      <c r="L73" s="44">
        <f>SUM(L74:L76)</f>
        <v>0</v>
      </c>
      <c r="M73" s="44"/>
      <c r="N73" s="44"/>
      <c r="O73" s="44"/>
      <c r="P73" s="44"/>
      <c r="Q73" s="44">
        <f>SUM(Q74:Q76)</f>
        <v>0</v>
      </c>
    </row>
    <row r="74" spans="1:17" ht="15.75" x14ac:dyDescent="0.25">
      <c r="A74" s="232" t="s">
        <v>229</v>
      </c>
      <c r="B74" s="210" t="s">
        <v>230</v>
      </c>
      <c r="C74" s="46"/>
      <c r="D74" s="45">
        <f t="shared" si="6"/>
        <v>683446</v>
      </c>
      <c r="E74" s="46">
        <v>683446</v>
      </c>
      <c r="F74" s="46"/>
      <c r="G74" s="46">
        <v>683446</v>
      </c>
      <c r="H74" s="45">
        <f t="shared" ref="H74" si="15">I74-G74</f>
        <v>4677920</v>
      </c>
      <c r="I74" s="46">
        <v>5361366</v>
      </c>
      <c r="J74" s="46"/>
      <c r="K74" s="45">
        <f t="shared" si="13"/>
        <v>0</v>
      </c>
      <c r="L74" s="46"/>
      <c r="M74" s="46"/>
      <c r="N74" s="46"/>
      <c r="O74" s="46"/>
      <c r="P74" s="46"/>
      <c r="Q74" s="46"/>
    </row>
    <row r="75" spans="1:17" ht="15.75" x14ac:dyDescent="0.25">
      <c r="A75" s="233" t="s">
        <v>231</v>
      </c>
      <c r="B75" s="211" t="s">
        <v>232</v>
      </c>
      <c r="C75" s="46"/>
      <c r="D75" s="46">
        <f t="shared" si="6"/>
        <v>0</v>
      </c>
      <c r="E75" s="46"/>
      <c r="F75" s="46"/>
      <c r="G75" s="46"/>
      <c r="H75" s="46"/>
      <c r="I75" s="46"/>
      <c r="J75" s="46"/>
      <c r="K75" s="46">
        <f t="shared" si="13"/>
        <v>0</v>
      </c>
      <c r="L75" s="46"/>
      <c r="M75" s="46"/>
      <c r="N75" s="46"/>
      <c r="O75" s="46"/>
      <c r="P75" s="46"/>
      <c r="Q75" s="46"/>
    </row>
    <row r="76" spans="1:17" ht="16.5" thickBot="1" x14ac:dyDescent="0.3">
      <c r="A76" s="240" t="s">
        <v>233</v>
      </c>
      <c r="B76" s="227" t="s">
        <v>234</v>
      </c>
      <c r="C76" s="54"/>
      <c r="D76" s="54">
        <f t="shared" si="6"/>
        <v>0</v>
      </c>
      <c r="E76" s="54"/>
      <c r="F76" s="54"/>
      <c r="G76" s="54"/>
      <c r="H76" s="54"/>
      <c r="I76" s="54"/>
      <c r="J76" s="54"/>
      <c r="K76" s="54">
        <f t="shared" si="13"/>
        <v>0</v>
      </c>
      <c r="L76" s="54"/>
      <c r="M76" s="54"/>
      <c r="N76" s="54"/>
      <c r="O76" s="54"/>
      <c r="P76" s="54"/>
      <c r="Q76" s="54"/>
    </row>
    <row r="77" spans="1:17" ht="16.5" thickBot="1" x14ac:dyDescent="0.3">
      <c r="A77" s="190" t="s">
        <v>42</v>
      </c>
      <c r="B77" s="213" t="s">
        <v>235</v>
      </c>
      <c r="C77" s="44">
        <f>SUM(C78:C81)</f>
        <v>0</v>
      </c>
      <c r="D77" s="75">
        <f t="shared" si="6"/>
        <v>0</v>
      </c>
      <c r="E77" s="44"/>
      <c r="F77" s="44"/>
      <c r="G77" s="44"/>
      <c r="H77" s="44"/>
      <c r="I77" s="44"/>
      <c r="J77" s="44">
        <f>SUM(J78:J81)</f>
        <v>0</v>
      </c>
      <c r="K77" s="75">
        <f t="shared" si="13"/>
        <v>0</v>
      </c>
      <c r="L77" s="44">
        <f>SUM(L78:L81)</f>
        <v>0</v>
      </c>
      <c r="M77" s="44"/>
      <c r="N77" s="44"/>
      <c r="O77" s="44"/>
      <c r="P77" s="44"/>
      <c r="Q77" s="44">
        <f>SUM(Q78:Q81)</f>
        <v>0</v>
      </c>
    </row>
    <row r="78" spans="1:17" ht="15.75" x14ac:dyDescent="0.25">
      <c r="A78" s="192" t="s">
        <v>236</v>
      </c>
      <c r="B78" s="210" t="s">
        <v>237</v>
      </c>
      <c r="C78" s="46"/>
      <c r="D78" s="45">
        <f t="shared" ref="D78:D84" si="16">SUM(E78-C78)</f>
        <v>0</v>
      </c>
      <c r="E78" s="46"/>
      <c r="F78" s="46"/>
      <c r="G78" s="46"/>
      <c r="H78" s="46"/>
      <c r="I78" s="46"/>
      <c r="J78" s="46"/>
      <c r="K78" s="45">
        <f t="shared" si="13"/>
        <v>0</v>
      </c>
      <c r="L78" s="46"/>
      <c r="M78" s="46"/>
      <c r="N78" s="46"/>
      <c r="O78" s="46"/>
      <c r="P78" s="46"/>
      <c r="Q78" s="46"/>
    </row>
    <row r="79" spans="1:17" ht="15.75" x14ac:dyDescent="0.25">
      <c r="A79" s="192" t="s">
        <v>238</v>
      </c>
      <c r="B79" s="211" t="s">
        <v>239</v>
      </c>
      <c r="C79" s="46"/>
      <c r="D79" s="46">
        <f t="shared" si="16"/>
        <v>0</v>
      </c>
      <c r="E79" s="46"/>
      <c r="F79" s="46"/>
      <c r="G79" s="46"/>
      <c r="H79" s="46"/>
      <c r="I79" s="46"/>
      <c r="J79" s="46"/>
      <c r="K79" s="46">
        <f t="shared" si="13"/>
        <v>0</v>
      </c>
      <c r="L79" s="46"/>
      <c r="M79" s="46"/>
      <c r="N79" s="46"/>
      <c r="O79" s="46"/>
      <c r="P79" s="46"/>
      <c r="Q79" s="46"/>
    </row>
    <row r="80" spans="1:17" ht="15.75" x14ac:dyDescent="0.25">
      <c r="A80" s="192" t="s">
        <v>240</v>
      </c>
      <c r="B80" s="211" t="s">
        <v>241</v>
      </c>
      <c r="C80" s="46"/>
      <c r="D80" s="46">
        <f t="shared" si="16"/>
        <v>0</v>
      </c>
      <c r="E80" s="46"/>
      <c r="F80" s="46"/>
      <c r="G80" s="46"/>
      <c r="H80" s="46"/>
      <c r="I80" s="46"/>
      <c r="J80" s="46"/>
      <c r="K80" s="46">
        <f t="shared" si="13"/>
        <v>0</v>
      </c>
      <c r="L80" s="46"/>
      <c r="M80" s="46"/>
      <c r="N80" s="46"/>
      <c r="O80" s="46"/>
      <c r="P80" s="46"/>
      <c r="Q80" s="46"/>
    </row>
    <row r="81" spans="1:21" ht="16.5" thickBot="1" x14ac:dyDescent="0.3">
      <c r="A81" s="192" t="s">
        <v>242</v>
      </c>
      <c r="B81" s="212" t="s">
        <v>243</v>
      </c>
      <c r="C81" s="46"/>
      <c r="D81" s="47">
        <f t="shared" si="16"/>
        <v>0</v>
      </c>
      <c r="E81" s="46"/>
      <c r="F81" s="46"/>
      <c r="G81" s="46"/>
      <c r="H81" s="46"/>
      <c r="I81" s="46"/>
      <c r="J81" s="46"/>
      <c r="K81" s="47">
        <f t="shared" si="13"/>
        <v>0</v>
      </c>
      <c r="L81" s="46"/>
      <c r="M81" s="46"/>
      <c r="N81" s="46"/>
      <c r="O81" s="46"/>
      <c r="P81" s="46"/>
      <c r="Q81" s="46"/>
    </row>
    <row r="82" spans="1:21" ht="16.5" thickBot="1" x14ac:dyDescent="0.3">
      <c r="A82" s="190" t="s">
        <v>45</v>
      </c>
      <c r="B82" s="213" t="s">
        <v>244</v>
      </c>
      <c r="C82" s="50"/>
      <c r="D82" s="75">
        <f t="shared" si="16"/>
        <v>0</v>
      </c>
      <c r="E82" s="50"/>
      <c r="F82" s="50"/>
      <c r="G82" s="50"/>
      <c r="H82" s="50"/>
      <c r="I82" s="50"/>
      <c r="J82" s="50"/>
      <c r="K82" s="75">
        <f t="shared" si="13"/>
        <v>0</v>
      </c>
      <c r="L82" s="50"/>
      <c r="M82" s="50"/>
      <c r="N82" s="50"/>
      <c r="O82" s="50"/>
      <c r="P82" s="50"/>
      <c r="Q82" s="50"/>
    </row>
    <row r="83" spans="1:21" ht="16.5" thickBot="1" x14ac:dyDescent="0.3">
      <c r="A83" s="190" t="s">
        <v>48</v>
      </c>
      <c r="B83" s="213" t="s">
        <v>245</v>
      </c>
      <c r="C83" s="44">
        <f>SUM(C61,C65,C70,C73,C77,C82)</f>
        <v>25461177</v>
      </c>
      <c r="D83" s="50">
        <f t="shared" si="16"/>
        <v>13954498</v>
      </c>
      <c r="E83" s="44">
        <f>SUM(E61,E65,E70,E73,E77,E82)</f>
        <v>39415675</v>
      </c>
      <c r="F83" s="44"/>
      <c r="G83" s="44">
        <f>SUM(G61,G65,G70,G73,G77,G82)</f>
        <v>42760637</v>
      </c>
      <c r="H83" s="272">
        <f t="shared" ref="H83:H84" si="17">I83-G83</f>
        <v>3768243</v>
      </c>
      <c r="I83" s="52">
        <f>SUM(I61,I65,I70,I73,I77,I82)</f>
        <v>46528880</v>
      </c>
      <c r="J83" s="52">
        <f>SUM(J61,J65,J70,J73,J77,J82)</f>
        <v>827846</v>
      </c>
      <c r="K83" s="273">
        <f t="shared" si="13"/>
        <v>-827846</v>
      </c>
      <c r="L83" s="52">
        <f>SUM(L61,L65,L70,L73,L77,L82)</f>
        <v>0</v>
      </c>
      <c r="M83" s="52"/>
      <c r="N83" s="52"/>
      <c r="O83" s="52"/>
      <c r="P83" s="52">
        <f>SUM(P61,P65,P70,P73,P77,P82)</f>
        <v>909677</v>
      </c>
      <c r="Q83" s="52">
        <f>SUM(Q61,Q65,Q70,Q73,Q77,Q82)</f>
        <v>0</v>
      </c>
    </row>
    <row r="84" spans="1:21" ht="30.75" customHeight="1" thickBot="1" x14ac:dyDescent="0.3">
      <c r="A84" s="196" t="s">
        <v>51</v>
      </c>
      <c r="B84" s="214" t="s">
        <v>246</v>
      </c>
      <c r="C84" s="44">
        <f>SUM(C60,C83)</f>
        <v>133366109</v>
      </c>
      <c r="D84" s="50">
        <f t="shared" si="16"/>
        <v>17944372</v>
      </c>
      <c r="E84" s="44">
        <f>SUM(E60,E83)</f>
        <v>151310481</v>
      </c>
      <c r="F84" s="44"/>
      <c r="G84" s="44">
        <f>SUM(G60,G83)</f>
        <v>204431432</v>
      </c>
      <c r="H84" s="50">
        <f t="shared" si="17"/>
        <v>161404197</v>
      </c>
      <c r="I84" s="44">
        <f>SUM(I60,I83)</f>
        <v>365835629</v>
      </c>
      <c r="J84" s="44">
        <f>SUM(J60,J83)</f>
        <v>6799680</v>
      </c>
      <c r="K84" s="50">
        <f t="shared" si="13"/>
        <v>-827846</v>
      </c>
      <c r="L84" s="44">
        <f>SUM(L60,L83)</f>
        <v>5971834</v>
      </c>
      <c r="M84" s="44"/>
      <c r="N84" s="44">
        <f>SUM(N60,N83)</f>
        <v>6330998</v>
      </c>
      <c r="O84" s="50">
        <f t="shared" ref="O84" si="18">P84-N84</f>
        <v>1855520</v>
      </c>
      <c r="P84" s="44">
        <f>SUM(P60,P83)</f>
        <v>8186518</v>
      </c>
      <c r="Q84" s="44">
        <f>SUM(Q60,Q83)</f>
        <v>0</v>
      </c>
    </row>
    <row r="85" spans="1:21" ht="15.75" x14ac:dyDescent="0.25">
      <c r="A85" s="34"/>
      <c r="B85" s="215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1:21" ht="16.5" customHeight="1" x14ac:dyDescent="0.25">
      <c r="A86" s="294" t="s">
        <v>247</v>
      </c>
      <c r="B86" s="294"/>
      <c r="C86" s="294"/>
      <c r="D86" s="69"/>
      <c r="E86" s="69"/>
      <c r="F86" s="76"/>
      <c r="G86" s="76"/>
      <c r="H86" s="244"/>
      <c r="I86" s="244"/>
      <c r="J86" s="51"/>
      <c r="K86" s="51"/>
      <c r="L86" s="51"/>
      <c r="M86" s="51"/>
      <c r="N86" s="51"/>
      <c r="O86" s="51"/>
      <c r="P86" s="51"/>
      <c r="Q86" s="51"/>
      <c r="U86" s="40" t="s">
        <v>248</v>
      </c>
    </row>
    <row r="87" spans="1:21" ht="16.5" customHeight="1" thickBot="1" x14ac:dyDescent="0.3">
      <c r="A87" s="295"/>
      <c r="B87" s="295"/>
      <c r="D87" s="39"/>
      <c r="F87" s="100"/>
      <c r="G87" s="101"/>
      <c r="H87" s="271"/>
      <c r="I87" s="271"/>
      <c r="K87" s="39"/>
      <c r="M87" s="39"/>
      <c r="N87" s="101"/>
      <c r="O87" s="101"/>
      <c r="P87" s="101"/>
      <c r="Q87" s="39" t="s">
        <v>1</v>
      </c>
    </row>
    <row r="88" spans="1:21" ht="48" thickBot="1" x14ac:dyDescent="0.3">
      <c r="A88" s="230" t="s">
        <v>323</v>
      </c>
      <c r="B88" s="41" t="s">
        <v>249</v>
      </c>
      <c r="C88" s="41" t="s">
        <v>333</v>
      </c>
      <c r="D88" s="41" t="s">
        <v>335</v>
      </c>
      <c r="E88" s="41" t="s">
        <v>336</v>
      </c>
      <c r="F88" s="171" t="s">
        <v>339</v>
      </c>
      <c r="G88" s="171" t="s">
        <v>343</v>
      </c>
      <c r="H88" s="171" t="s">
        <v>346</v>
      </c>
      <c r="I88" s="171" t="s">
        <v>349</v>
      </c>
      <c r="J88" s="41" t="s">
        <v>333</v>
      </c>
      <c r="K88" s="41" t="s">
        <v>335</v>
      </c>
      <c r="L88" s="41" t="s">
        <v>336</v>
      </c>
      <c r="M88" s="171" t="s">
        <v>339</v>
      </c>
      <c r="N88" s="171" t="s">
        <v>343</v>
      </c>
      <c r="O88" s="171" t="s">
        <v>346</v>
      </c>
      <c r="P88" s="171" t="s">
        <v>349</v>
      </c>
      <c r="Q88" s="41" t="s">
        <v>333</v>
      </c>
    </row>
    <row r="89" spans="1:21" s="43" customFormat="1" ht="16.5" thickBot="1" x14ac:dyDescent="0.3">
      <c r="A89" s="230">
        <v>1</v>
      </c>
      <c r="B89" s="41">
        <v>2</v>
      </c>
      <c r="C89" s="41">
        <v>3</v>
      </c>
      <c r="D89" s="41">
        <v>4</v>
      </c>
      <c r="E89" s="41">
        <v>5</v>
      </c>
      <c r="F89" s="41">
        <v>6</v>
      </c>
      <c r="G89" s="41">
        <v>7</v>
      </c>
      <c r="H89" s="42">
        <v>8</v>
      </c>
      <c r="I89" s="42">
        <v>9</v>
      </c>
      <c r="J89" s="42">
        <v>10</v>
      </c>
      <c r="K89" s="42">
        <v>11</v>
      </c>
      <c r="L89" s="42">
        <v>12</v>
      </c>
      <c r="M89" s="42">
        <v>13</v>
      </c>
      <c r="N89" s="42">
        <v>14</v>
      </c>
      <c r="O89" s="42">
        <v>15</v>
      </c>
      <c r="P89" s="42">
        <v>16</v>
      </c>
      <c r="Q89" s="42">
        <v>17</v>
      </c>
    </row>
    <row r="90" spans="1:21" ht="16.5" thickBot="1" x14ac:dyDescent="0.3">
      <c r="A90" s="231" t="s">
        <v>9</v>
      </c>
      <c r="B90" s="236" t="s">
        <v>327</v>
      </c>
      <c r="C90" s="52">
        <f>SUM(C91:C95)</f>
        <v>111045601</v>
      </c>
      <c r="D90" s="50">
        <f t="shared" ref="D90:D91" si="19">SUM(E90-C90)</f>
        <v>4433194</v>
      </c>
      <c r="E90" s="52">
        <f>SUM(E91:E95)</f>
        <v>115478795</v>
      </c>
      <c r="F90" s="237">
        <f>G90-E90</f>
        <v>9716167</v>
      </c>
      <c r="G90" s="52">
        <f>SUM(G91:G95)</f>
        <v>125194962</v>
      </c>
      <c r="H90" s="50">
        <f t="shared" ref="H90:H119" si="20">I90-G90</f>
        <v>11172789</v>
      </c>
      <c r="I90" s="44">
        <f>SUM(I91:I95)</f>
        <v>136367751</v>
      </c>
      <c r="J90" s="44">
        <f>SUM(J91:J95)</f>
        <v>6342480</v>
      </c>
      <c r="K90" s="75">
        <f t="shared" ref="K90:K144" si="21">SUM(L90-J90)</f>
        <v>0</v>
      </c>
      <c r="L90" s="44">
        <f>SUM(L91:L95)</f>
        <v>6342480</v>
      </c>
      <c r="M90" s="50">
        <f>N90-L90</f>
        <v>373664</v>
      </c>
      <c r="N90" s="44">
        <f>SUM(N91:N95)</f>
        <v>6716144</v>
      </c>
      <c r="O90" s="50">
        <f t="shared" ref="O90:O105" si="22">P90-N90</f>
        <v>1013174</v>
      </c>
      <c r="P90" s="44">
        <f>SUM(P91:P95)</f>
        <v>7729318</v>
      </c>
      <c r="Q90" s="44">
        <f>SUM(Q91:Q95)</f>
        <v>0</v>
      </c>
    </row>
    <row r="91" spans="1:21" ht="15.75" x14ac:dyDescent="0.25">
      <c r="A91" s="238" t="s">
        <v>105</v>
      </c>
      <c r="B91" s="300" t="s">
        <v>251</v>
      </c>
      <c r="C91" s="53">
        <v>6717730</v>
      </c>
      <c r="D91" s="45">
        <f t="shared" si="19"/>
        <v>4076500</v>
      </c>
      <c r="E91" s="53">
        <v>10794230</v>
      </c>
      <c r="F91" s="53">
        <f>G91-E91</f>
        <v>118700</v>
      </c>
      <c r="G91" s="53">
        <v>10912930</v>
      </c>
      <c r="H91" s="45">
        <f t="shared" si="20"/>
        <v>622080</v>
      </c>
      <c r="I91" s="45">
        <v>11535010</v>
      </c>
      <c r="J91" s="45">
        <v>2751600</v>
      </c>
      <c r="K91" s="45">
        <f t="shared" si="21"/>
        <v>0</v>
      </c>
      <c r="L91" s="45">
        <v>2751600</v>
      </c>
      <c r="M91" s="45">
        <f>N91-L91</f>
        <v>333300</v>
      </c>
      <c r="N91" s="45">
        <v>3084900</v>
      </c>
      <c r="O91" s="45">
        <f t="shared" si="22"/>
        <v>722361</v>
      </c>
      <c r="P91" s="45">
        <v>3807261</v>
      </c>
      <c r="Q91" s="45"/>
    </row>
    <row r="92" spans="1:21" ht="15.75" x14ac:dyDescent="0.25">
      <c r="A92" s="233" t="s">
        <v>107</v>
      </c>
      <c r="B92" s="301" t="s">
        <v>14</v>
      </c>
      <c r="C92" s="46">
        <v>1167773</v>
      </c>
      <c r="D92" s="46">
        <f>SUM(E92-C92)</f>
        <v>356694</v>
      </c>
      <c r="E92" s="46">
        <v>1524467</v>
      </c>
      <c r="F92" s="46">
        <f t="shared" ref="F92:F96" si="23">G92-E92</f>
        <v>21800</v>
      </c>
      <c r="G92" s="46">
        <v>1546267</v>
      </c>
      <c r="H92" s="46">
        <f t="shared" si="20"/>
        <v>-132206</v>
      </c>
      <c r="I92" s="46">
        <v>1414061</v>
      </c>
      <c r="J92" s="46">
        <v>481530</v>
      </c>
      <c r="K92" s="46">
        <f t="shared" si="21"/>
        <v>0</v>
      </c>
      <c r="L92" s="46">
        <v>481530</v>
      </c>
      <c r="M92" s="46">
        <f t="shared" ref="M92:M93" si="24">N92-L92</f>
        <v>40364</v>
      </c>
      <c r="N92" s="46">
        <v>521894</v>
      </c>
      <c r="O92" s="46">
        <f t="shared" si="22"/>
        <v>290813</v>
      </c>
      <c r="P92" s="46">
        <v>812707</v>
      </c>
      <c r="Q92" s="46"/>
    </row>
    <row r="93" spans="1:21" ht="15.75" x14ac:dyDescent="0.25">
      <c r="A93" s="233" t="s">
        <v>109</v>
      </c>
      <c r="B93" s="301" t="s">
        <v>252</v>
      </c>
      <c r="C93" s="47">
        <v>18610304</v>
      </c>
      <c r="D93" s="46">
        <f t="shared" ref="D93:D144" si="25">SUM(E93-C93)</f>
        <v>0</v>
      </c>
      <c r="E93" s="47">
        <v>18610304</v>
      </c>
      <c r="F93" s="46">
        <f t="shared" si="23"/>
        <v>3291080</v>
      </c>
      <c r="G93" s="46">
        <v>21901384</v>
      </c>
      <c r="H93" s="46">
        <f t="shared" si="20"/>
        <v>8073657</v>
      </c>
      <c r="I93" s="46">
        <v>29975041</v>
      </c>
      <c r="J93" s="46">
        <v>2909350</v>
      </c>
      <c r="K93" s="46">
        <f t="shared" si="21"/>
        <v>0</v>
      </c>
      <c r="L93" s="46">
        <v>2909350</v>
      </c>
      <c r="M93" s="46">
        <f t="shared" si="24"/>
        <v>0</v>
      </c>
      <c r="N93" s="46">
        <v>2909350</v>
      </c>
      <c r="O93" s="46">
        <f t="shared" si="22"/>
        <v>0</v>
      </c>
      <c r="P93" s="47">
        <v>2909350</v>
      </c>
      <c r="Q93" s="47"/>
    </row>
    <row r="94" spans="1:21" ht="15.75" x14ac:dyDescent="0.25">
      <c r="A94" s="233" t="s">
        <v>111</v>
      </c>
      <c r="B94" s="301" t="s">
        <v>18</v>
      </c>
      <c r="C94" s="47">
        <v>3542000</v>
      </c>
      <c r="D94" s="46">
        <f t="shared" si="25"/>
        <v>0</v>
      </c>
      <c r="E94" s="47">
        <v>3542000</v>
      </c>
      <c r="F94" s="46">
        <f t="shared" si="23"/>
        <v>0</v>
      </c>
      <c r="G94" s="46">
        <v>3542000</v>
      </c>
      <c r="H94" s="46">
        <f t="shared" si="20"/>
        <v>-190</v>
      </c>
      <c r="I94" s="46">
        <v>3541810</v>
      </c>
      <c r="J94" s="46"/>
      <c r="K94" s="46">
        <f t="shared" si="21"/>
        <v>0</v>
      </c>
      <c r="L94" s="46"/>
      <c r="M94" s="46"/>
      <c r="N94" s="46"/>
      <c r="O94" s="46">
        <f t="shared" si="22"/>
        <v>0</v>
      </c>
      <c r="P94" s="47"/>
      <c r="Q94" s="47"/>
    </row>
    <row r="95" spans="1:21" ht="15.75" x14ac:dyDescent="0.25">
      <c r="A95" s="233" t="s">
        <v>253</v>
      </c>
      <c r="B95" s="302" t="s">
        <v>20</v>
      </c>
      <c r="C95" s="47">
        <v>81007794</v>
      </c>
      <c r="D95" s="46">
        <f t="shared" si="25"/>
        <v>0</v>
      </c>
      <c r="E95" s="47">
        <v>81007794</v>
      </c>
      <c r="F95" s="46">
        <f t="shared" si="23"/>
        <v>6284587</v>
      </c>
      <c r="G95" s="46">
        <v>87292381</v>
      </c>
      <c r="H95" s="46">
        <f t="shared" si="20"/>
        <v>2609448</v>
      </c>
      <c r="I95" s="46">
        <v>89901829</v>
      </c>
      <c r="J95" s="46">
        <v>200000</v>
      </c>
      <c r="K95" s="46">
        <f t="shared" si="21"/>
        <v>0</v>
      </c>
      <c r="L95" s="46">
        <v>200000</v>
      </c>
      <c r="M95" s="46"/>
      <c r="N95" s="46">
        <v>200000</v>
      </c>
      <c r="O95" s="46">
        <f t="shared" si="22"/>
        <v>0</v>
      </c>
      <c r="P95" s="47">
        <v>200000</v>
      </c>
      <c r="Q95" s="47"/>
    </row>
    <row r="96" spans="1:21" ht="15.75" x14ac:dyDescent="0.25">
      <c r="A96" s="233" t="s">
        <v>115</v>
      </c>
      <c r="B96" s="301" t="s">
        <v>254</v>
      </c>
      <c r="C96" s="47">
        <v>550000</v>
      </c>
      <c r="D96" s="46">
        <f t="shared" si="25"/>
        <v>0</v>
      </c>
      <c r="E96" s="47">
        <v>550000</v>
      </c>
      <c r="F96" s="46">
        <f t="shared" si="23"/>
        <v>0</v>
      </c>
      <c r="G96" s="46">
        <v>550000</v>
      </c>
      <c r="H96" s="46">
        <f t="shared" si="20"/>
        <v>0</v>
      </c>
      <c r="I96" s="46">
        <v>550000</v>
      </c>
      <c r="J96" s="46"/>
      <c r="K96" s="46">
        <f t="shared" si="21"/>
        <v>0</v>
      </c>
      <c r="L96" s="46"/>
      <c r="M96" s="46"/>
      <c r="N96" s="46"/>
      <c r="O96" s="46">
        <f t="shared" si="22"/>
        <v>0</v>
      </c>
      <c r="P96" s="47"/>
      <c r="Q96" s="47"/>
    </row>
    <row r="97" spans="1:17" ht="15.75" x14ac:dyDescent="0.25">
      <c r="A97" s="233" t="s">
        <v>255</v>
      </c>
      <c r="B97" s="303" t="s">
        <v>256</v>
      </c>
      <c r="C97" s="47"/>
      <c r="D97" s="46">
        <f t="shared" si="25"/>
        <v>0</v>
      </c>
      <c r="E97" s="47"/>
      <c r="F97" s="46"/>
      <c r="G97" s="46"/>
      <c r="H97" s="46">
        <f t="shared" si="20"/>
        <v>0</v>
      </c>
      <c r="I97" s="46"/>
      <c r="J97" s="46"/>
      <c r="K97" s="46">
        <f t="shared" si="21"/>
        <v>0</v>
      </c>
      <c r="L97" s="46"/>
      <c r="M97" s="46"/>
      <c r="N97" s="46"/>
      <c r="O97" s="46">
        <f t="shared" si="22"/>
        <v>0</v>
      </c>
      <c r="P97" s="47"/>
      <c r="Q97" s="47"/>
    </row>
    <row r="98" spans="1:17" ht="15.75" x14ac:dyDescent="0.25">
      <c r="A98" s="233" t="s">
        <v>257</v>
      </c>
      <c r="B98" s="301" t="s">
        <v>258</v>
      </c>
      <c r="C98" s="47"/>
      <c r="D98" s="46">
        <f t="shared" si="25"/>
        <v>0</v>
      </c>
      <c r="E98" s="47"/>
      <c r="F98" s="46"/>
      <c r="G98" s="46"/>
      <c r="H98" s="46">
        <f t="shared" si="20"/>
        <v>0</v>
      </c>
      <c r="I98" s="46"/>
      <c r="J98" s="46"/>
      <c r="K98" s="46">
        <f t="shared" si="21"/>
        <v>0</v>
      </c>
      <c r="L98" s="46"/>
      <c r="M98" s="46"/>
      <c r="N98" s="46"/>
      <c r="O98" s="46">
        <f t="shared" si="22"/>
        <v>0</v>
      </c>
      <c r="P98" s="47"/>
      <c r="Q98" s="47"/>
    </row>
    <row r="99" spans="1:17" ht="15.75" x14ac:dyDescent="0.25">
      <c r="A99" s="233" t="s">
        <v>259</v>
      </c>
      <c r="B99" s="301" t="s">
        <v>260</v>
      </c>
      <c r="C99" s="47"/>
      <c r="D99" s="46">
        <f t="shared" si="25"/>
        <v>0</v>
      </c>
      <c r="E99" s="47"/>
      <c r="F99" s="46"/>
      <c r="G99" s="46"/>
      <c r="H99" s="46">
        <f t="shared" si="20"/>
        <v>0</v>
      </c>
      <c r="I99" s="46"/>
      <c r="J99" s="46"/>
      <c r="K99" s="46">
        <f t="shared" si="21"/>
        <v>0</v>
      </c>
      <c r="L99" s="46"/>
      <c r="M99" s="46"/>
      <c r="N99" s="46"/>
      <c r="O99" s="46">
        <f t="shared" si="22"/>
        <v>0</v>
      </c>
      <c r="P99" s="47"/>
      <c r="Q99" s="47"/>
    </row>
    <row r="100" spans="1:17" ht="15.75" x14ac:dyDescent="0.25">
      <c r="A100" s="233" t="s">
        <v>261</v>
      </c>
      <c r="B100" s="303" t="s">
        <v>262</v>
      </c>
      <c r="C100" s="47">
        <v>79837794</v>
      </c>
      <c r="D100" s="46">
        <f t="shared" si="25"/>
        <v>0</v>
      </c>
      <c r="E100" s="47">
        <v>79837794</v>
      </c>
      <c r="F100" s="46">
        <f>G100-E100</f>
        <v>6284587</v>
      </c>
      <c r="G100" s="46">
        <v>86122381</v>
      </c>
      <c r="H100" s="46">
        <f t="shared" si="20"/>
        <v>2609448</v>
      </c>
      <c r="I100" s="46">
        <v>88731829</v>
      </c>
      <c r="J100" s="46"/>
      <c r="K100" s="46">
        <f t="shared" si="21"/>
        <v>0</v>
      </c>
      <c r="L100" s="46"/>
      <c r="M100" s="46"/>
      <c r="N100" s="46"/>
      <c r="O100" s="46">
        <f t="shared" si="22"/>
        <v>0</v>
      </c>
      <c r="P100" s="47"/>
      <c r="Q100" s="47"/>
    </row>
    <row r="101" spans="1:17" ht="15.75" x14ac:dyDescent="0.25">
      <c r="A101" s="233" t="s">
        <v>263</v>
      </c>
      <c r="B101" s="303" t="s">
        <v>264</v>
      </c>
      <c r="C101" s="47"/>
      <c r="D101" s="46">
        <f t="shared" si="25"/>
        <v>0</v>
      </c>
      <c r="E101" s="47"/>
      <c r="F101" s="46"/>
      <c r="G101" s="46"/>
      <c r="H101" s="46">
        <f t="shared" si="20"/>
        <v>0</v>
      </c>
      <c r="I101" s="46"/>
      <c r="J101" s="46"/>
      <c r="K101" s="46">
        <f t="shared" si="21"/>
        <v>0</v>
      </c>
      <c r="L101" s="46"/>
      <c r="M101" s="46"/>
      <c r="N101" s="46"/>
      <c r="O101" s="46">
        <f t="shared" si="22"/>
        <v>0</v>
      </c>
      <c r="P101" s="47"/>
      <c r="Q101" s="47"/>
    </row>
    <row r="102" spans="1:17" ht="15.75" x14ac:dyDescent="0.25">
      <c r="A102" s="233" t="s">
        <v>265</v>
      </c>
      <c r="B102" s="301" t="s">
        <v>266</v>
      </c>
      <c r="C102" s="47"/>
      <c r="D102" s="46">
        <f t="shared" si="25"/>
        <v>0</v>
      </c>
      <c r="E102" s="47"/>
      <c r="F102" s="46"/>
      <c r="G102" s="46"/>
      <c r="H102" s="46">
        <f t="shared" si="20"/>
        <v>0</v>
      </c>
      <c r="I102" s="46"/>
      <c r="J102" s="46"/>
      <c r="K102" s="46">
        <f t="shared" si="21"/>
        <v>0</v>
      </c>
      <c r="L102" s="46"/>
      <c r="M102" s="46"/>
      <c r="N102" s="46"/>
      <c r="O102" s="46">
        <f t="shared" si="22"/>
        <v>0</v>
      </c>
      <c r="P102" s="47"/>
      <c r="Q102" s="47"/>
    </row>
    <row r="103" spans="1:17" ht="15.75" x14ac:dyDescent="0.25">
      <c r="A103" s="239" t="s">
        <v>267</v>
      </c>
      <c r="B103" s="304" t="s">
        <v>268</v>
      </c>
      <c r="C103" s="47"/>
      <c r="D103" s="46">
        <f t="shared" si="25"/>
        <v>0</v>
      </c>
      <c r="E103" s="47"/>
      <c r="F103" s="46"/>
      <c r="G103" s="46"/>
      <c r="H103" s="46">
        <f t="shared" si="20"/>
        <v>0</v>
      </c>
      <c r="I103" s="46"/>
      <c r="J103" s="46"/>
      <c r="K103" s="46">
        <f t="shared" si="21"/>
        <v>0</v>
      </c>
      <c r="L103" s="46"/>
      <c r="M103" s="46"/>
      <c r="N103" s="46"/>
      <c r="O103" s="46">
        <f t="shared" si="22"/>
        <v>0</v>
      </c>
      <c r="P103" s="47"/>
      <c r="Q103" s="47"/>
    </row>
    <row r="104" spans="1:17" ht="15.75" x14ac:dyDescent="0.25">
      <c r="A104" s="233" t="s">
        <v>269</v>
      </c>
      <c r="B104" s="304" t="s">
        <v>270</v>
      </c>
      <c r="C104" s="47"/>
      <c r="D104" s="46">
        <f t="shared" si="25"/>
        <v>0</v>
      </c>
      <c r="E104" s="47"/>
      <c r="F104" s="46"/>
      <c r="G104" s="46"/>
      <c r="H104" s="46">
        <f t="shared" si="20"/>
        <v>0</v>
      </c>
      <c r="I104" s="46"/>
      <c r="J104" s="46"/>
      <c r="K104" s="46">
        <f t="shared" si="21"/>
        <v>0</v>
      </c>
      <c r="L104" s="46"/>
      <c r="M104" s="46"/>
      <c r="N104" s="46"/>
      <c r="O104" s="46">
        <f t="shared" si="22"/>
        <v>0</v>
      </c>
      <c r="P104" s="47"/>
      <c r="Q104" s="47"/>
    </row>
    <row r="105" spans="1:17" ht="16.5" thickBot="1" x14ac:dyDescent="0.3">
      <c r="A105" s="240" t="s">
        <v>271</v>
      </c>
      <c r="B105" s="305" t="s">
        <v>272</v>
      </c>
      <c r="C105" s="54">
        <v>620000</v>
      </c>
      <c r="D105" s="47">
        <f t="shared" si="25"/>
        <v>0</v>
      </c>
      <c r="E105" s="54">
        <v>620000</v>
      </c>
      <c r="F105" s="241">
        <f>G105-E105</f>
        <v>0</v>
      </c>
      <c r="G105" s="49">
        <v>620000</v>
      </c>
      <c r="H105" s="47">
        <f t="shared" si="20"/>
        <v>0</v>
      </c>
      <c r="I105" s="49">
        <v>620000</v>
      </c>
      <c r="J105" s="49">
        <v>200000</v>
      </c>
      <c r="K105" s="241">
        <f t="shared" si="21"/>
        <v>0</v>
      </c>
      <c r="L105" s="49">
        <v>200000</v>
      </c>
      <c r="M105" s="49"/>
      <c r="N105" s="49">
        <v>200000</v>
      </c>
      <c r="O105" s="46">
        <f t="shared" si="22"/>
        <v>0</v>
      </c>
      <c r="P105" s="49">
        <v>200000</v>
      </c>
      <c r="Q105" s="54"/>
    </row>
    <row r="106" spans="1:17" ht="16.5" thickBot="1" x14ac:dyDescent="0.3">
      <c r="A106" s="230" t="s">
        <v>12</v>
      </c>
      <c r="B106" s="64" t="s">
        <v>328</v>
      </c>
      <c r="C106" s="44">
        <f>SUM(C107,C109,C111)</f>
        <v>9678233</v>
      </c>
      <c r="D106" s="75">
        <f t="shared" si="25"/>
        <v>12443206</v>
      </c>
      <c r="E106" s="44">
        <f>SUM(E107,E109,E111)</f>
        <v>22121439</v>
      </c>
      <c r="F106" s="50">
        <f>G106-E106</f>
        <v>41060322</v>
      </c>
      <c r="G106" s="44">
        <f>SUM(G107,G109,G111)</f>
        <v>63181761</v>
      </c>
      <c r="H106" s="50">
        <f t="shared" si="20"/>
        <v>145020556</v>
      </c>
      <c r="I106" s="44">
        <f>SUM(I107,I109,I111)</f>
        <v>208202317</v>
      </c>
      <c r="J106" s="44">
        <f>SUM(J107,J109,J111)</f>
        <v>457200</v>
      </c>
      <c r="K106" s="75">
        <f t="shared" si="21"/>
        <v>0</v>
      </c>
      <c r="L106" s="44">
        <f>SUM(L107,L109,L111)</f>
        <v>457200</v>
      </c>
      <c r="M106" s="44"/>
      <c r="N106" s="44">
        <f>SUM(N107,N109,N111)</f>
        <v>457200</v>
      </c>
      <c r="O106" s="44"/>
      <c r="P106" s="44">
        <f>SUM(P107,P109,P111)</f>
        <v>457200</v>
      </c>
      <c r="Q106" s="44">
        <f>SUM(Q107,Q109,Q111)</f>
        <v>0</v>
      </c>
    </row>
    <row r="107" spans="1:17" ht="15.75" x14ac:dyDescent="0.25">
      <c r="A107" s="232" t="s">
        <v>118</v>
      </c>
      <c r="B107" s="301" t="s">
        <v>68</v>
      </c>
      <c r="C107" s="45">
        <v>5104000</v>
      </c>
      <c r="D107" s="45">
        <f t="shared" si="25"/>
        <v>12443206</v>
      </c>
      <c r="E107" s="45">
        <v>17547206</v>
      </c>
      <c r="F107" s="45"/>
      <c r="G107" s="45">
        <v>17547206</v>
      </c>
      <c r="H107" s="45">
        <f t="shared" si="20"/>
        <v>139402658</v>
      </c>
      <c r="I107" s="45">
        <v>156949864</v>
      </c>
      <c r="J107" s="45">
        <v>457200</v>
      </c>
      <c r="K107" s="45">
        <f t="shared" si="21"/>
        <v>0</v>
      </c>
      <c r="L107" s="45">
        <v>457200</v>
      </c>
      <c r="M107" s="45"/>
      <c r="N107" s="45">
        <v>457200</v>
      </c>
      <c r="O107" s="45"/>
      <c r="P107" s="45">
        <v>457200</v>
      </c>
      <c r="Q107" s="45"/>
    </row>
    <row r="108" spans="1:17" ht="15.75" x14ac:dyDescent="0.25">
      <c r="A108" s="232" t="s">
        <v>120</v>
      </c>
      <c r="B108" s="304" t="s">
        <v>274</v>
      </c>
      <c r="C108" s="45"/>
      <c r="D108" s="46">
        <f t="shared" si="25"/>
        <v>0</v>
      </c>
      <c r="E108" s="45"/>
      <c r="F108" s="45"/>
      <c r="G108" s="45"/>
      <c r="H108" s="46">
        <f t="shared" si="20"/>
        <v>0</v>
      </c>
      <c r="I108" s="45"/>
      <c r="J108" s="45"/>
      <c r="K108" s="45">
        <f t="shared" si="21"/>
        <v>0</v>
      </c>
      <c r="L108" s="45"/>
      <c r="M108" s="45"/>
      <c r="N108" s="45"/>
      <c r="O108" s="45"/>
      <c r="P108" s="45"/>
      <c r="Q108" s="45"/>
    </row>
    <row r="109" spans="1:17" ht="15.75" x14ac:dyDescent="0.25">
      <c r="A109" s="232" t="s">
        <v>122</v>
      </c>
      <c r="B109" s="304" t="s">
        <v>72</v>
      </c>
      <c r="C109" s="46">
        <v>4574233</v>
      </c>
      <c r="D109" s="46">
        <f t="shared" si="25"/>
        <v>0</v>
      </c>
      <c r="E109" s="46">
        <v>4574233</v>
      </c>
      <c r="F109" s="46">
        <f>G109-E109</f>
        <v>41060322</v>
      </c>
      <c r="G109" s="46">
        <v>45634555</v>
      </c>
      <c r="H109" s="46">
        <f t="shared" si="20"/>
        <v>2633730</v>
      </c>
      <c r="I109" s="46">
        <v>48268285</v>
      </c>
      <c r="J109" s="46"/>
      <c r="K109" s="45">
        <f t="shared" si="21"/>
        <v>0</v>
      </c>
      <c r="L109" s="46"/>
      <c r="M109" s="46"/>
      <c r="N109" s="46"/>
      <c r="O109" s="46"/>
      <c r="P109" s="46"/>
      <c r="Q109" s="46"/>
    </row>
    <row r="110" spans="1:17" ht="15.75" x14ac:dyDescent="0.25">
      <c r="A110" s="232" t="s">
        <v>124</v>
      </c>
      <c r="B110" s="304" t="s">
        <v>275</v>
      </c>
      <c r="C110" s="46"/>
      <c r="D110" s="46">
        <f t="shared" si="25"/>
        <v>0</v>
      </c>
      <c r="E110" s="46"/>
      <c r="F110" s="46"/>
      <c r="G110" s="46"/>
      <c r="H110" s="46">
        <f t="shared" si="20"/>
        <v>0</v>
      </c>
      <c r="I110" s="46"/>
      <c r="J110" s="46"/>
      <c r="K110" s="45">
        <f t="shared" si="21"/>
        <v>0</v>
      </c>
      <c r="L110" s="46"/>
      <c r="M110" s="46"/>
      <c r="N110" s="46"/>
      <c r="O110" s="46"/>
      <c r="P110" s="46"/>
      <c r="Q110" s="46"/>
    </row>
    <row r="111" spans="1:17" ht="15.75" x14ac:dyDescent="0.25">
      <c r="A111" s="232" t="s">
        <v>126</v>
      </c>
      <c r="B111" s="212" t="s">
        <v>75</v>
      </c>
      <c r="C111" s="46"/>
      <c r="D111" s="46">
        <f t="shared" si="25"/>
        <v>0</v>
      </c>
      <c r="E111" s="46"/>
      <c r="F111" s="46"/>
      <c r="G111" s="46"/>
      <c r="H111" s="46">
        <f t="shared" si="20"/>
        <v>2984168</v>
      </c>
      <c r="I111" s="46">
        <v>2984168</v>
      </c>
      <c r="J111" s="46"/>
      <c r="K111" s="45">
        <f t="shared" si="21"/>
        <v>0</v>
      </c>
      <c r="L111" s="46"/>
      <c r="M111" s="46"/>
      <c r="N111" s="46"/>
      <c r="O111" s="46"/>
      <c r="P111" s="46"/>
      <c r="Q111" s="46"/>
    </row>
    <row r="112" spans="1:17" ht="15.75" x14ac:dyDescent="0.25">
      <c r="A112" s="232" t="s">
        <v>128</v>
      </c>
      <c r="B112" s="211" t="s">
        <v>329</v>
      </c>
      <c r="C112" s="46"/>
      <c r="D112" s="46">
        <f t="shared" si="25"/>
        <v>0</v>
      </c>
      <c r="E112" s="46"/>
      <c r="F112" s="46"/>
      <c r="G112" s="46"/>
      <c r="H112" s="46">
        <f t="shared" si="20"/>
        <v>0</v>
      </c>
      <c r="I112" s="46"/>
      <c r="J112" s="46"/>
      <c r="K112" s="45">
        <f t="shared" si="21"/>
        <v>0</v>
      </c>
      <c r="L112" s="46"/>
      <c r="M112" s="46"/>
      <c r="N112" s="46"/>
      <c r="O112" s="46"/>
      <c r="P112" s="46"/>
      <c r="Q112" s="46"/>
    </row>
    <row r="113" spans="1:17" ht="15.75" x14ac:dyDescent="0.25">
      <c r="A113" s="232" t="s">
        <v>277</v>
      </c>
      <c r="B113" s="306" t="s">
        <v>278</v>
      </c>
      <c r="C113" s="46"/>
      <c r="D113" s="46">
        <f t="shared" si="25"/>
        <v>0</v>
      </c>
      <c r="E113" s="46"/>
      <c r="F113" s="46"/>
      <c r="G113" s="46"/>
      <c r="H113" s="46">
        <f t="shared" si="20"/>
        <v>2983308</v>
      </c>
      <c r="I113" s="46">
        <v>2983308</v>
      </c>
      <c r="J113" s="46"/>
      <c r="K113" s="45">
        <f t="shared" si="21"/>
        <v>0</v>
      </c>
      <c r="L113" s="46"/>
      <c r="M113" s="46"/>
      <c r="N113" s="46"/>
      <c r="O113" s="46"/>
      <c r="P113" s="46"/>
      <c r="Q113" s="46"/>
    </row>
    <row r="114" spans="1:17" ht="15.75" x14ac:dyDescent="0.25">
      <c r="A114" s="232" t="s">
        <v>279</v>
      </c>
      <c r="B114" s="301" t="s">
        <v>260</v>
      </c>
      <c r="C114" s="46"/>
      <c r="D114" s="46">
        <f t="shared" si="25"/>
        <v>0</v>
      </c>
      <c r="E114" s="46"/>
      <c r="F114" s="46"/>
      <c r="G114" s="46"/>
      <c r="H114" s="46">
        <f t="shared" si="20"/>
        <v>0</v>
      </c>
      <c r="I114" s="46"/>
      <c r="J114" s="46"/>
      <c r="K114" s="45">
        <f t="shared" si="21"/>
        <v>0</v>
      </c>
      <c r="L114" s="46"/>
      <c r="M114" s="46"/>
      <c r="N114" s="46"/>
      <c r="O114" s="46"/>
      <c r="P114" s="46"/>
      <c r="Q114" s="46"/>
    </row>
    <row r="115" spans="1:17" ht="15.75" x14ac:dyDescent="0.25">
      <c r="A115" s="232" t="s">
        <v>280</v>
      </c>
      <c r="B115" s="301" t="s">
        <v>281</v>
      </c>
      <c r="C115" s="46"/>
      <c r="D115" s="46">
        <f t="shared" si="25"/>
        <v>0</v>
      </c>
      <c r="E115" s="46"/>
      <c r="F115" s="46"/>
      <c r="G115" s="46"/>
      <c r="H115" s="46">
        <f t="shared" si="20"/>
        <v>860</v>
      </c>
      <c r="I115" s="46">
        <v>860</v>
      </c>
      <c r="J115" s="46"/>
      <c r="K115" s="45">
        <f t="shared" si="21"/>
        <v>0</v>
      </c>
      <c r="L115" s="46"/>
      <c r="M115" s="46"/>
      <c r="N115" s="46"/>
      <c r="O115" s="46"/>
      <c r="P115" s="46"/>
      <c r="Q115" s="46"/>
    </row>
    <row r="116" spans="1:17" ht="15.75" x14ac:dyDescent="0.25">
      <c r="A116" s="232" t="s">
        <v>282</v>
      </c>
      <c r="B116" s="301" t="s">
        <v>283</v>
      </c>
      <c r="C116" s="46"/>
      <c r="D116" s="46">
        <f t="shared" si="25"/>
        <v>0</v>
      </c>
      <c r="E116" s="46"/>
      <c r="F116" s="46"/>
      <c r="G116" s="46"/>
      <c r="H116" s="46">
        <f t="shared" si="20"/>
        <v>0</v>
      </c>
      <c r="I116" s="46"/>
      <c r="J116" s="46"/>
      <c r="K116" s="45">
        <f t="shared" si="21"/>
        <v>0</v>
      </c>
      <c r="L116" s="46"/>
      <c r="M116" s="46"/>
      <c r="N116" s="46"/>
      <c r="O116" s="46"/>
      <c r="P116" s="46"/>
      <c r="Q116" s="46"/>
    </row>
    <row r="117" spans="1:17" ht="15.75" x14ac:dyDescent="0.25">
      <c r="A117" s="232" t="s">
        <v>284</v>
      </c>
      <c r="B117" s="301" t="s">
        <v>266</v>
      </c>
      <c r="C117" s="46"/>
      <c r="D117" s="46">
        <f t="shared" si="25"/>
        <v>0</v>
      </c>
      <c r="E117" s="46"/>
      <c r="F117" s="46"/>
      <c r="G117" s="46"/>
      <c r="H117" s="46">
        <f t="shared" si="20"/>
        <v>0</v>
      </c>
      <c r="I117" s="46"/>
      <c r="J117" s="46"/>
      <c r="K117" s="45">
        <f t="shared" si="21"/>
        <v>0</v>
      </c>
      <c r="L117" s="46"/>
      <c r="M117" s="46"/>
      <c r="N117" s="46"/>
      <c r="O117" s="46"/>
      <c r="P117" s="46"/>
      <c r="Q117" s="46"/>
    </row>
    <row r="118" spans="1:17" ht="15.75" x14ac:dyDescent="0.25">
      <c r="A118" s="232" t="s">
        <v>285</v>
      </c>
      <c r="B118" s="301" t="s">
        <v>286</v>
      </c>
      <c r="C118" s="46"/>
      <c r="D118" s="46">
        <f t="shared" si="25"/>
        <v>0</v>
      </c>
      <c r="E118" s="46"/>
      <c r="F118" s="46"/>
      <c r="G118" s="46"/>
      <c r="H118" s="46">
        <f t="shared" si="20"/>
        <v>0</v>
      </c>
      <c r="I118" s="46"/>
      <c r="J118" s="46"/>
      <c r="K118" s="45">
        <f t="shared" si="21"/>
        <v>0</v>
      </c>
      <c r="L118" s="46"/>
      <c r="M118" s="46"/>
      <c r="N118" s="46"/>
      <c r="O118" s="46"/>
      <c r="P118" s="46"/>
      <c r="Q118" s="46"/>
    </row>
    <row r="119" spans="1:17" ht="16.5" thickBot="1" x14ac:dyDescent="0.3">
      <c r="A119" s="239" t="s">
        <v>287</v>
      </c>
      <c r="B119" s="301" t="s">
        <v>288</v>
      </c>
      <c r="C119" s="47"/>
      <c r="D119" s="47">
        <f t="shared" si="25"/>
        <v>0</v>
      </c>
      <c r="E119" s="47"/>
      <c r="F119" s="47"/>
      <c r="G119" s="47"/>
      <c r="H119" s="47">
        <f t="shared" si="20"/>
        <v>0</v>
      </c>
      <c r="I119" s="47"/>
      <c r="J119" s="47"/>
      <c r="K119" s="241">
        <f t="shared" si="21"/>
        <v>0</v>
      </c>
      <c r="L119" s="47"/>
      <c r="M119" s="47"/>
      <c r="N119" s="47"/>
      <c r="O119" s="47"/>
      <c r="P119" s="47"/>
      <c r="Q119" s="47"/>
    </row>
    <row r="120" spans="1:17" ht="16.5" thickBot="1" x14ac:dyDescent="0.3">
      <c r="A120" s="230" t="s">
        <v>6</v>
      </c>
      <c r="B120" s="298" t="s">
        <v>289</v>
      </c>
      <c r="C120" s="44">
        <f>SUM(C121:C122)</f>
        <v>8700000</v>
      </c>
      <c r="D120" s="75">
        <f t="shared" si="25"/>
        <v>-458145</v>
      </c>
      <c r="E120" s="44">
        <f>SUM(E121:E122)</f>
        <v>8241855</v>
      </c>
      <c r="F120" s="50">
        <f>G120-E120</f>
        <v>2329962</v>
      </c>
      <c r="G120" s="44">
        <f>SUM(G121:G122)</f>
        <v>10571817</v>
      </c>
      <c r="H120" s="50">
        <f>I120-G120</f>
        <v>1375278</v>
      </c>
      <c r="I120" s="44">
        <f>SUM(I121:I122)</f>
        <v>11947095</v>
      </c>
      <c r="J120" s="44">
        <f>SUM(J121:J122)</f>
        <v>0</v>
      </c>
      <c r="K120" s="75">
        <f t="shared" si="21"/>
        <v>0</v>
      </c>
      <c r="L120" s="44">
        <f>SUM(L121:L122)</f>
        <v>0</v>
      </c>
      <c r="M120" s="44"/>
      <c r="N120" s="44"/>
      <c r="O120" s="44"/>
      <c r="P120" s="44"/>
      <c r="Q120" s="44">
        <f>SUM(Q121:Q122)</f>
        <v>0</v>
      </c>
    </row>
    <row r="121" spans="1:17" ht="15.75" x14ac:dyDescent="0.25">
      <c r="A121" s="232" t="s">
        <v>131</v>
      </c>
      <c r="B121" s="306" t="s">
        <v>290</v>
      </c>
      <c r="C121" s="45">
        <v>8700000</v>
      </c>
      <c r="D121" s="45">
        <f t="shared" si="25"/>
        <v>-458145</v>
      </c>
      <c r="E121" s="45">
        <v>8241855</v>
      </c>
      <c r="F121" s="45">
        <f>G121-E121</f>
        <v>2329962</v>
      </c>
      <c r="G121" s="45">
        <v>10571817</v>
      </c>
      <c r="H121" s="45"/>
      <c r="I121" s="45">
        <v>11947095</v>
      </c>
      <c r="J121" s="45"/>
      <c r="K121" s="45">
        <f t="shared" si="21"/>
        <v>0</v>
      </c>
      <c r="L121" s="45"/>
      <c r="M121" s="45"/>
      <c r="N121" s="45"/>
      <c r="O121" s="45"/>
      <c r="P121" s="45"/>
      <c r="Q121" s="45"/>
    </row>
    <row r="122" spans="1:17" ht="16.5" thickBot="1" x14ac:dyDescent="0.3">
      <c r="A122" s="234" t="s">
        <v>133</v>
      </c>
      <c r="B122" s="304" t="s">
        <v>291</v>
      </c>
      <c r="C122" s="47"/>
      <c r="D122" s="47">
        <f t="shared" si="25"/>
        <v>0</v>
      </c>
      <c r="E122" s="47"/>
      <c r="F122" s="47"/>
      <c r="G122" s="47"/>
      <c r="H122" s="47"/>
      <c r="I122" s="47"/>
      <c r="J122" s="47"/>
      <c r="K122" s="241">
        <f t="shared" si="21"/>
        <v>0</v>
      </c>
      <c r="L122" s="47"/>
      <c r="M122" s="47"/>
      <c r="N122" s="47"/>
      <c r="O122" s="47"/>
      <c r="P122" s="47"/>
      <c r="Q122" s="47"/>
    </row>
    <row r="123" spans="1:17" ht="16.5" thickBot="1" x14ac:dyDescent="0.3">
      <c r="A123" s="230" t="s">
        <v>7</v>
      </c>
      <c r="B123" s="298" t="s">
        <v>292</v>
      </c>
      <c r="C123" s="44">
        <f>SUM(C90,C106,C120)</f>
        <v>129423834</v>
      </c>
      <c r="D123" s="50">
        <f t="shared" si="25"/>
        <v>16418255</v>
      </c>
      <c r="E123" s="44">
        <f>SUM(E90,E106,E120)</f>
        <v>145842089</v>
      </c>
      <c r="F123" s="50">
        <f>G123-E123</f>
        <v>53106451</v>
      </c>
      <c r="G123" s="44">
        <f>SUM(G90,G106,G120)</f>
        <v>198948540</v>
      </c>
      <c r="H123" s="50">
        <f t="shared" ref="H123" si="26">I123-G123</f>
        <v>157568623</v>
      </c>
      <c r="I123" s="44">
        <f>SUM(I90,I106,I120)</f>
        <v>356517163</v>
      </c>
      <c r="J123" s="44">
        <f>SUM(J90,J106,J120)</f>
        <v>6799680</v>
      </c>
      <c r="K123" s="75">
        <f t="shared" si="21"/>
        <v>0</v>
      </c>
      <c r="L123" s="44">
        <f>SUM(L90,L106,L120)</f>
        <v>6799680</v>
      </c>
      <c r="M123" s="56">
        <f>N123-L123</f>
        <v>373664</v>
      </c>
      <c r="N123" s="44">
        <f>SUM(N90,N106,N120)</f>
        <v>7173344</v>
      </c>
      <c r="O123" s="50">
        <f>P123-N123</f>
        <v>1013174</v>
      </c>
      <c r="P123" s="44">
        <f>SUM(P90,P106,P120)</f>
        <v>8186518</v>
      </c>
      <c r="Q123" s="44">
        <f>SUM(Q90,Q106,Q120)</f>
        <v>0</v>
      </c>
    </row>
    <row r="124" spans="1:17" ht="16.5" thickBot="1" x14ac:dyDescent="0.3">
      <c r="A124" s="230" t="s">
        <v>8</v>
      </c>
      <c r="B124" s="298" t="s">
        <v>293</v>
      </c>
      <c r="C124" s="44">
        <f>SUM(C125:C127)</f>
        <v>0</v>
      </c>
      <c r="D124" s="75">
        <f t="shared" si="25"/>
        <v>0</v>
      </c>
      <c r="E124" s="44">
        <f>SUM(E125:E127)</f>
        <v>0</v>
      </c>
      <c r="F124" s="44"/>
      <c r="G124" s="44"/>
      <c r="H124" s="44"/>
      <c r="I124" s="44"/>
      <c r="J124" s="44">
        <f>SUM(J125:J127)</f>
        <v>0</v>
      </c>
      <c r="K124" s="75">
        <f t="shared" si="21"/>
        <v>0</v>
      </c>
      <c r="L124" s="44">
        <f>SUM(L125:L127)</f>
        <v>0</v>
      </c>
      <c r="M124" s="44"/>
      <c r="N124" s="44"/>
      <c r="O124" s="44"/>
      <c r="P124" s="44"/>
      <c r="Q124" s="44">
        <f>SUM(Q125:Q127)</f>
        <v>0</v>
      </c>
    </row>
    <row r="125" spans="1:17" ht="15.75" x14ac:dyDescent="0.25">
      <c r="A125" s="232" t="s">
        <v>158</v>
      </c>
      <c r="B125" s="306" t="s">
        <v>294</v>
      </c>
      <c r="C125" s="45"/>
      <c r="D125" s="45">
        <f t="shared" si="25"/>
        <v>0</v>
      </c>
      <c r="E125" s="45"/>
      <c r="F125" s="45"/>
      <c r="G125" s="45"/>
      <c r="H125" s="45"/>
      <c r="I125" s="45"/>
      <c r="J125" s="45"/>
      <c r="K125" s="45">
        <f t="shared" si="21"/>
        <v>0</v>
      </c>
      <c r="L125" s="45"/>
      <c r="M125" s="45"/>
      <c r="N125" s="45"/>
      <c r="O125" s="45"/>
      <c r="P125" s="45"/>
      <c r="Q125" s="45"/>
    </row>
    <row r="126" spans="1:17" ht="15.75" x14ac:dyDescent="0.25">
      <c r="A126" s="232" t="s">
        <v>160</v>
      </c>
      <c r="B126" s="306" t="s">
        <v>295</v>
      </c>
      <c r="C126" s="46"/>
      <c r="D126" s="46">
        <f t="shared" si="25"/>
        <v>0</v>
      </c>
      <c r="E126" s="46"/>
      <c r="F126" s="46"/>
      <c r="G126" s="46"/>
      <c r="H126" s="46"/>
      <c r="I126" s="46"/>
      <c r="J126" s="46"/>
      <c r="K126" s="45">
        <f t="shared" si="21"/>
        <v>0</v>
      </c>
      <c r="L126" s="46"/>
      <c r="M126" s="46"/>
      <c r="N126" s="46"/>
      <c r="O126" s="46"/>
      <c r="P126" s="46"/>
      <c r="Q126" s="46"/>
    </row>
    <row r="127" spans="1:17" ht="16.5" thickBot="1" x14ac:dyDescent="0.3">
      <c r="A127" s="239" t="s">
        <v>162</v>
      </c>
      <c r="B127" s="302" t="s">
        <v>296</v>
      </c>
      <c r="C127" s="46"/>
      <c r="D127" s="47">
        <f t="shared" si="25"/>
        <v>0</v>
      </c>
      <c r="E127" s="46"/>
      <c r="F127" s="46"/>
      <c r="G127" s="46"/>
      <c r="H127" s="46"/>
      <c r="I127" s="46"/>
      <c r="J127" s="46"/>
      <c r="K127" s="241">
        <f t="shared" si="21"/>
        <v>0</v>
      </c>
      <c r="L127" s="46"/>
      <c r="M127" s="46"/>
      <c r="N127" s="46"/>
      <c r="O127" s="46"/>
      <c r="P127" s="46"/>
      <c r="Q127" s="46"/>
    </row>
    <row r="128" spans="1:17" ht="16.5" thickBot="1" x14ac:dyDescent="0.3">
      <c r="A128" s="230" t="s">
        <v>21</v>
      </c>
      <c r="B128" s="298" t="s">
        <v>297</v>
      </c>
      <c r="C128" s="44">
        <f>SUM(C129:C132)</f>
        <v>0</v>
      </c>
      <c r="D128" s="75">
        <f t="shared" si="25"/>
        <v>0</v>
      </c>
      <c r="E128" s="44">
        <f>SUM(E129:E132)</f>
        <v>0</v>
      </c>
      <c r="F128" s="44"/>
      <c r="G128" s="44"/>
      <c r="H128" s="44"/>
      <c r="I128" s="44"/>
      <c r="J128" s="44">
        <f>SUM(J129:J132)</f>
        <v>0</v>
      </c>
      <c r="K128" s="75">
        <f t="shared" si="21"/>
        <v>0</v>
      </c>
      <c r="L128" s="44">
        <f>SUM(L129:L132)</f>
        <v>0</v>
      </c>
      <c r="M128" s="44"/>
      <c r="N128" s="44"/>
      <c r="O128" s="44"/>
      <c r="P128" s="44"/>
      <c r="Q128" s="44">
        <f>SUM(Q129:Q132)</f>
        <v>0</v>
      </c>
    </row>
    <row r="129" spans="1:21" ht="15.75" x14ac:dyDescent="0.25">
      <c r="A129" s="232" t="s">
        <v>178</v>
      </c>
      <c r="B129" s="306" t="s">
        <v>298</v>
      </c>
      <c r="C129" s="46"/>
      <c r="D129" s="45">
        <f t="shared" si="25"/>
        <v>0</v>
      </c>
      <c r="E129" s="46"/>
      <c r="F129" s="46"/>
      <c r="G129" s="46"/>
      <c r="H129" s="46"/>
      <c r="I129" s="46"/>
      <c r="J129" s="46"/>
      <c r="K129" s="45">
        <f t="shared" si="21"/>
        <v>0</v>
      </c>
      <c r="L129" s="46"/>
      <c r="M129" s="46"/>
      <c r="N129" s="46"/>
      <c r="O129" s="46"/>
      <c r="P129" s="46"/>
      <c r="Q129" s="46"/>
    </row>
    <row r="130" spans="1:21" ht="15.75" x14ac:dyDescent="0.25">
      <c r="A130" s="233" t="s">
        <v>180</v>
      </c>
      <c r="B130" s="301" t="s">
        <v>299</v>
      </c>
      <c r="C130" s="46"/>
      <c r="D130" s="46">
        <f t="shared" si="25"/>
        <v>0</v>
      </c>
      <c r="E130" s="46"/>
      <c r="F130" s="46"/>
      <c r="G130" s="46"/>
      <c r="H130" s="46"/>
      <c r="I130" s="46"/>
      <c r="J130" s="46"/>
      <c r="K130" s="45">
        <f t="shared" si="21"/>
        <v>0</v>
      </c>
      <c r="L130" s="46"/>
      <c r="M130" s="46"/>
      <c r="N130" s="46"/>
      <c r="O130" s="46"/>
      <c r="P130" s="46"/>
      <c r="Q130" s="46"/>
    </row>
    <row r="131" spans="1:21" ht="15.75" x14ac:dyDescent="0.25">
      <c r="A131" s="233" t="s">
        <v>182</v>
      </c>
      <c r="B131" s="301" t="s">
        <v>300</v>
      </c>
      <c r="C131" s="46"/>
      <c r="D131" s="46">
        <f t="shared" si="25"/>
        <v>0</v>
      </c>
      <c r="E131" s="46"/>
      <c r="F131" s="46"/>
      <c r="G131" s="46"/>
      <c r="H131" s="46"/>
      <c r="I131" s="46"/>
      <c r="J131" s="46"/>
      <c r="K131" s="45">
        <f t="shared" si="21"/>
        <v>0</v>
      </c>
      <c r="L131" s="46"/>
      <c r="M131" s="46"/>
      <c r="N131" s="46"/>
      <c r="O131" s="46"/>
      <c r="P131" s="46"/>
      <c r="Q131" s="46"/>
    </row>
    <row r="132" spans="1:21" ht="16.5" thickBot="1" x14ac:dyDescent="0.3">
      <c r="A132" s="239" t="s">
        <v>184</v>
      </c>
      <c r="B132" s="302" t="s">
        <v>301</v>
      </c>
      <c r="C132" s="46"/>
      <c r="D132" s="47">
        <f t="shared" si="25"/>
        <v>0</v>
      </c>
      <c r="E132" s="46"/>
      <c r="F132" s="46"/>
      <c r="G132" s="46"/>
      <c r="H132" s="47"/>
      <c r="I132" s="46"/>
      <c r="J132" s="46"/>
      <c r="K132" s="241">
        <f t="shared" si="21"/>
        <v>0</v>
      </c>
      <c r="L132" s="46"/>
      <c r="M132" s="46"/>
      <c r="N132" s="46"/>
      <c r="O132" s="46"/>
      <c r="P132" s="46"/>
      <c r="Q132" s="46"/>
    </row>
    <row r="133" spans="1:21" ht="16.5" thickBot="1" x14ac:dyDescent="0.3">
      <c r="A133" s="230" t="s">
        <v>24</v>
      </c>
      <c r="B133" s="298" t="s">
        <v>302</v>
      </c>
      <c r="C133" s="44">
        <f>SUM(C134:C137)</f>
        <v>3942275</v>
      </c>
      <c r="D133" s="75">
        <f t="shared" si="25"/>
        <v>698271</v>
      </c>
      <c r="E133" s="44">
        <f>SUM(E134:E137)</f>
        <v>4640546</v>
      </c>
      <c r="F133" s="44"/>
      <c r="G133" s="44">
        <f>SUM(G134:G137)</f>
        <v>4640546</v>
      </c>
      <c r="H133" s="50">
        <f t="shared" ref="H133" si="27">I133-G133</f>
        <v>4677920</v>
      </c>
      <c r="I133" s="44">
        <f>SUM(I134:I137)</f>
        <v>9318466</v>
      </c>
      <c r="J133" s="44">
        <f>SUM(J134:J137)</f>
        <v>0</v>
      </c>
      <c r="K133" s="75">
        <f t="shared" si="21"/>
        <v>0</v>
      </c>
      <c r="L133" s="44">
        <f>SUM(L134:L137)</f>
        <v>0</v>
      </c>
      <c r="M133" s="44"/>
      <c r="N133" s="44"/>
      <c r="O133" s="44"/>
      <c r="P133" s="44"/>
      <c r="Q133" s="44">
        <f>SUM(Q134:Q137)</f>
        <v>0</v>
      </c>
    </row>
    <row r="134" spans="1:21" ht="15.75" x14ac:dyDescent="0.25">
      <c r="A134" s="232" t="s">
        <v>190</v>
      </c>
      <c r="B134" s="306" t="s">
        <v>303</v>
      </c>
      <c r="C134" s="46"/>
      <c r="D134" s="45">
        <f t="shared" si="25"/>
        <v>0</v>
      </c>
      <c r="E134" s="46"/>
      <c r="F134" s="46"/>
      <c r="G134" s="46"/>
      <c r="H134" s="45"/>
      <c r="I134" s="46"/>
      <c r="J134" s="46"/>
      <c r="K134" s="45">
        <f t="shared" si="21"/>
        <v>0</v>
      </c>
      <c r="L134" s="46"/>
      <c r="M134" s="46"/>
      <c r="N134" s="46"/>
      <c r="O134" s="46"/>
      <c r="P134" s="46"/>
      <c r="Q134" s="46"/>
    </row>
    <row r="135" spans="1:21" ht="15.75" x14ac:dyDescent="0.25">
      <c r="A135" s="232" t="s">
        <v>192</v>
      </c>
      <c r="B135" s="306" t="s">
        <v>304</v>
      </c>
      <c r="C135" s="46">
        <v>3942275</v>
      </c>
      <c r="D135" s="46">
        <f t="shared" si="25"/>
        <v>698271</v>
      </c>
      <c r="E135" s="46">
        <v>4640546</v>
      </c>
      <c r="F135" s="46"/>
      <c r="G135" s="46">
        <v>4640546</v>
      </c>
      <c r="H135" s="46">
        <f t="shared" ref="H135" si="28">I135-G135</f>
        <v>4677920</v>
      </c>
      <c r="I135" s="46">
        <v>9318466</v>
      </c>
      <c r="J135" s="46"/>
      <c r="K135" s="45">
        <f t="shared" si="21"/>
        <v>0</v>
      </c>
      <c r="L135" s="46"/>
      <c r="M135" s="46"/>
      <c r="N135" s="46"/>
      <c r="O135" s="46"/>
      <c r="P135" s="46"/>
      <c r="Q135" s="46"/>
    </row>
    <row r="136" spans="1:21" ht="15.75" x14ac:dyDescent="0.25">
      <c r="A136" s="232" t="s">
        <v>194</v>
      </c>
      <c r="B136" s="306" t="s">
        <v>305</v>
      </c>
      <c r="C136" s="46"/>
      <c r="D136" s="46">
        <f t="shared" si="25"/>
        <v>0</v>
      </c>
      <c r="E136" s="46"/>
      <c r="F136" s="46"/>
      <c r="G136" s="46"/>
      <c r="H136" s="46"/>
      <c r="I136" s="46"/>
      <c r="J136" s="46"/>
      <c r="K136" s="45">
        <f t="shared" si="21"/>
        <v>0</v>
      </c>
      <c r="L136" s="46"/>
      <c r="M136" s="46"/>
      <c r="N136" s="46"/>
      <c r="O136" s="46"/>
      <c r="P136" s="46"/>
      <c r="Q136" s="46"/>
    </row>
    <row r="137" spans="1:21" ht="16.5" thickBot="1" x14ac:dyDescent="0.3">
      <c r="A137" s="239" t="s">
        <v>196</v>
      </c>
      <c r="B137" s="302" t="s">
        <v>330</v>
      </c>
      <c r="C137" s="46"/>
      <c r="D137" s="47">
        <f t="shared" si="25"/>
        <v>0</v>
      </c>
      <c r="E137" s="46"/>
      <c r="F137" s="46"/>
      <c r="G137" s="46"/>
      <c r="H137" s="46"/>
      <c r="I137" s="46"/>
      <c r="J137" s="46"/>
      <c r="K137" s="241">
        <f t="shared" si="21"/>
        <v>0</v>
      </c>
      <c r="L137" s="46"/>
      <c r="M137" s="46"/>
      <c r="N137" s="46"/>
      <c r="O137" s="46"/>
      <c r="P137" s="46"/>
      <c r="Q137" s="46"/>
    </row>
    <row r="138" spans="1:21" ht="16.5" thickBot="1" x14ac:dyDescent="0.3">
      <c r="A138" s="230" t="s">
        <v>26</v>
      </c>
      <c r="B138" s="298" t="s">
        <v>307</v>
      </c>
      <c r="C138" s="55">
        <f>SUM(C139:C142)</f>
        <v>0</v>
      </c>
      <c r="D138" s="75">
        <f t="shared" si="25"/>
        <v>0</v>
      </c>
      <c r="E138" s="55">
        <f>SUM(E139:E142)</f>
        <v>0</v>
      </c>
      <c r="F138" s="55"/>
      <c r="G138" s="55"/>
      <c r="H138" s="55"/>
      <c r="I138" s="55"/>
      <c r="J138" s="55">
        <f>SUM(J139:J142)</f>
        <v>0</v>
      </c>
      <c r="K138" s="75">
        <f t="shared" si="21"/>
        <v>0</v>
      </c>
      <c r="L138" s="55">
        <f>SUM(L139:L142)</f>
        <v>0</v>
      </c>
      <c r="M138" s="55"/>
      <c r="N138" s="55"/>
      <c r="O138" s="55"/>
      <c r="P138" s="55"/>
      <c r="Q138" s="55">
        <f>SUM(Q139:Q142)</f>
        <v>0</v>
      </c>
    </row>
    <row r="139" spans="1:21" ht="15.75" x14ac:dyDescent="0.25">
      <c r="A139" s="232" t="s">
        <v>199</v>
      </c>
      <c r="B139" s="306" t="s">
        <v>308</v>
      </c>
      <c r="C139" s="46"/>
      <c r="D139" s="45">
        <f t="shared" si="25"/>
        <v>0</v>
      </c>
      <c r="E139" s="46"/>
      <c r="F139" s="46"/>
      <c r="G139" s="46"/>
      <c r="H139" s="46"/>
      <c r="I139" s="46"/>
      <c r="J139" s="46"/>
      <c r="K139" s="45">
        <f t="shared" si="21"/>
        <v>0</v>
      </c>
      <c r="L139" s="46"/>
      <c r="M139" s="46"/>
      <c r="N139" s="46"/>
      <c r="O139" s="46"/>
      <c r="P139" s="46"/>
      <c r="Q139" s="46"/>
    </row>
    <row r="140" spans="1:21" ht="15.75" x14ac:dyDescent="0.25">
      <c r="A140" s="232" t="s">
        <v>201</v>
      </c>
      <c r="B140" s="306" t="s">
        <v>309</v>
      </c>
      <c r="C140" s="46"/>
      <c r="D140" s="46">
        <f t="shared" si="25"/>
        <v>0</v>
      </c>
      <c r="E140" s="46"/>
      <c r="F140" s="46"/>
      <c r="G140" s="46"/>
      <c r="H140" s="46"/>
      <c r="I140" s="46"/>
      <c r="J140" s="46"/>
      <c r="K140" s="45">
        <f t="shared" si="21"/>
        <v>0</v>
      </c>
      <c r="L140" s="46"/>
      <c r="M140" s="46"/>
      <c r="N140" s="46"/>
      <c r="O140" s="46"/>
      <c r="P140" s="46"/>
      <c r="Q140" s="46"/>
    </row>
    <row r="141" spans="1:21" ht="15.75" x14ac:dyDescent="0.25">
      <c r="A141" s="232" t="s">
        <v>203</v>
      </c>
      <c r="B141" s="306" t="s">
        <v>310</v>
      </c>
      <c r="C141" s="46"/>
      <c r="D141" s="46">
        <f t="shared" si="25"/>
        <v>0</v>
      </c>
      <c r="E141" s="46"/>
      <c r="F141" s="46"/>
      <c r="G141" s="46"/>
      <c r="H141" s="46"/>
      <c r="I141" s="46"/>
      <c r="J141" s="46"/>
      <c r="K141" s="45">
        <f t="shared" si="21"/>
        <v>0</v>
      </c>
      <c r="L141" s="46"/>
      <c r="M141" s="46"/>
      <c r="N141" s="46"/>
      <c r="O141" s="46"/>
      <c r="P141" s="46"/>
      <c r="Q141" s="46"/>
    </row>
    <row r="142" spans="1:21" ht="16.5" thickBot="1" x14ac:dyDescent="0.3">
      <c r="A142" s="232" t="s">
        <v>205</v>
      </c>
      <c r="B142" s="306" t="s">
        <v>311</v>
      </c>
      <c r="C142" s="46"/>
      <c r="D142" s="47">
        <f t="shared" si="25"/>
        <v>0</v>
      </c>
      <c r="E142" s="46"/>
      <c r="F142" s="46"/>
      <c r="G142" s="46"/>
      <c r="H142" s="47"/>
      <c r="I142" s="46"/>
      <c r="J142" s="46"/>
      <c r="K142" s="241">
        <f t="shared" si="21"/>
        <v>0</v>
      </c>
      <c r="L142" s="46"/>
      <c r="M142" s="46"/>
      <c r="N142" s="46"/>
      <c r="O142" s="46"/>
      <c r="P142" s="46"/>
      <c r="Q142" s="46"/>
    </row>
    <row r="143" spans="1:21" ht="16.5" thickBot="1" x14ac:dyDescent="0.3">
      <c r="A143" s="230" t="s">
        <v>28</v>
      </c>
      <c r="B143" s="298" t="s">
        <v>312</v>
      </c>
      <c r="C143" s="56">
        <f>SUM(C124,C128,C133,C138)</f>
        <v>3942275</v>
      </c>
      <c r="D143" s="75">
        <f t="shared" si="25"/>
        <v>698271</v>
      </c>
      <c r="E143" s="56">
        <f>SUM(E124,E128,E133,E138)</f>
        <v>4640546</v>
      </c>
      <c r="F143" s="56"/>
      <c r="G143" s="56">
        <f>SUM(G124,G128,G133,G138)</f>
        <v>4640546</v>
      </c>
      <c r="H143" s="50">
        <f t="shared" ref="H143:H144" si="29">I143-G143</f>
        <v>4677920</v>
      </c>
      <c r="I143" s="56">
        <f>SUM(I124,I128,I133,I138)</f>
        <v>9318466</v>
      </c>
      <c r="J143" s="56">
        <f>SUM(J124,J128,J133,J138)</f>
        <v>0</v>
      </c>
      <c r="K143" s="75">
        <f t="shared" si="21"/>
        <v>0</v>
      </c>
      <c r="L143" s="56">
        <f>SUM(L124,L128,L133,L138)</f>
        <v>0</v>
      </c>
      <c r="M143" s="56"/>
      <c r="N143" s="56"/>
      <c r="O143" s="56"/>
      <c r="P143" s="56"/>
      <c r="Q143" s="56">
        <f>SUM(Q124,Q128,Q133,Q138)</f>
        <v>0</v>
      </c>
      <c r="R143" s="57"/>
      <c r="S143" s="58"/>
      <c r="T143" s="58"/>
      <c r="U143" s="58"/>
    </row>
    <row r="144" spans="1:21" ht="16.5" thickBot="1" x14ac:dyDescent="0.3">
      <c r="A144" s="196" t="s">
        <v>31</v>
      </c>
      <c r="B144" s="214" t="s">
        <v>331</v>
      </c>
      <c r="C144" s="56">
        <f>SUM(C123,C143)</f>
        <v>133366109</v>
      </c>
      <c r="D144" s="50">
        <f t="shared" si="25"/>
        <v>17116526</v>
      </c>
      <c r="E144" s="56">
        <f>SUM(E123,E143)</f>
        <v>150482635</v>
      </c>
      <c r="F144" s="56">
        <f>G144-E144</f>
        <v>53106451</v>
      </c>
      <c r="G144" s="56">
        <f>SUM(G123,G143)</f>
        <v>203589086</v>
      </c>
      <c r="H144" s="274">
        <f t="shared" si="29"/>
        <v>162246543</v>
      </c>
      <c r="I144" s="56">
        <f>SUM(I123,I143)</f>
        <v>365835629</v>
      </c>
      <c r="J144" s="56">
        <f>SUM(J123,J143)</f>
        <v>6799680</v>
      </c>
      <c r="K144" s="75">
        <f t="shared" si="21"/>
        <v>0</v>
      </c>
      <c r="L144" s="56">
        <f>SUM(L123,L143)</f>
        <v>6799680</v>
      </c>
      <c r="M144" s="56">
        <f>N144-L144</f>
        <v>373664</v>
      </c>
      <c r="N144" s="56">
        <f>SUM(N123,N143)</f>
        <v>7173344</v>
      </c>
      <c r="O144" s="50">
        <f>P144-N144</f>
        <v>1013174</v>
      </c>
      <c r="P144" s="56">
        <f>SUM(P123,P143)</f>
        <v>8186518</v>
      </c>
      <c r="Q144" s="56">
        <f>SUM(Q123,Q143)</f>
        <v>0</v>
      </c>
    </row>
    <row r="145" spans="1:17" ht="16.5" thickBot="1" x14ac:dyDescent="0.3">
      <c r="A145" s="59"/>
      <c r="B145" s="307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1:17" ht="16.5" thickBot="1" x14ac:dyDescent="0.3">
      <c r="A146" s="296" t="s">
        <v>314</v>
      </c>
      <c r="B146" s="296"/>
      <c r="C146" s="61">
        <v>1</v>
      </c>
      <c r="D146" s="61"/>
      <c r="E146" s="61">
        <v>1</v>
      </c>
      <c r="F146" s="61"/>
      <c r="G146" s="61">
        <v>1</v>
      </c>
      <c r="H146" s="61"/>
      <c r="I146" s="61">
        <v>1</v>
      </c>
      <c r="J146" s="61">
        <v>1</v>
      </c>
      <c r="K146" s="61">
        <v>1</v>
      </c>
      <c r="L146" s="61">
        <v>1</v>
      </c>
      <c r="M146" s="61"/>
      <c r="N146" s="61">
        <v>1</v>
      </c>
      <c r="O146" s="61"/>
      <c r="P146" s="61">
        <v>1</v>
      </c>
      <c r="Q146" s="61"/>
    </row>
    <row r="147" spans="1:17" ht="16.5" thickBot="1" x14ac:dyDescent="0.3">
      <c r="A147" s="296" t="s">
        <v>315</v>
      </c>
      <c r="B147" s="296"/>
      <c r="C147" s="61">
        <v>3</v>
      </c>
      <c r="D147" s="61">
        <v>2</v>
      </c>
      <c r="E147" s="61">
        <v>5</v>
      </c>
      <c r="F147" s="61"/>
      <c r="G147" s="61">
        <v>5</v>
      </c>
      <c r="H147" s="61"/>
      <c r="I147" s="61">
        <v>5</v>
      </c>
      <c r="J147" s="61">
        <v>0</v>
      </c>
      <c r="K147" s="61">
        <v>0</v>
      </c>
      <c r="L147" s="61">
        <v>0</v>
      </c>
      <c r="M147" s="61"/>
      <c r="N147" s="61">
        <v>0</v>
      </c>
      <c r="O147" s="61"/>
      <c r="P147" s="61">
        <v>0</v>
      </c>
      <c r="Q147" s="61"/>
    </row>
    <row r="148" spans="1:17" ht="15.75" x14ac:dyDescent="0.25">
      <c r="A148" s="62"/>
      <c r="B148" s="308"/>
      <c r="C148" s="63"/>
      <c r="D148" s="63"/>
      <c r="E148" s="63"/>
      <c r="F148" s="63"/>
      <c r="G148" s="63"/>
      <c r="H148" s="63"/>
      <c r="I148" s="63"/>
      <c r="J148" s="51"/>
      <c r="K148" s="51"/>
      <c r="L148" s="51"/>
      <c r="M148" s="51"/>
      <c r="N148" s="51"/>
      <c r="O148" s="51"/>
      <c r="P148" s="51"/>
      <c r="Q148" s="51"/>
    </row>
    <row r="149" spans="1:17" ht="15.75" x14ac:dyDescent="0.25">
      <c r="A149" s="297" t="s">
        <v>316</v>
      </c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</row>
    <row r="150" spans="1:17" ht="16.5" thickBot="1" x14ac:dyDescent="0.3">
      <c r="A150" s="293"/>
      <c r="B150" s="293"/>
      <c r="D150" s="39"/>
      <c r="E150" s="39"/>
      <c r="F150" s="100"/>
      <c r="G150" s="100"/>
      <c r="H150" s="100"/>
      <c r="I150" s="100"/>
      <c r="K150" s="39"/>
      <c r="L150" s="39"/>
      <c r="M150" s="39"/>
      <c r="N150" s="39"/>
      <c r="O150" s="39"/>
      <c r="P150" s="39"/>
      <c r="Q150" s="39" t="s">
        <v>1</v>
      </c>
    </row>
    <row r="151" spans="1:17" ht="32.25" thickBot="1" x14ac:dyDescent="0.3">
      <c r="A151" s="41">
        <v>1</v>
      </c>
      <c r="B151" s="64" t="s">
        <v>317</v>
      </c>
      <c r="C151" s="65">
        <f>+C60-C123</f>
        <v>-21518902</v>
      </c>
      <c r="D151" s="65">
        <f>+D60-D123</f>
        <v>-12428381</v>
      </c>
      <c r="E151" s="65">
        <f t="shared" ref="E151:I151" si="30">+E60-E123</f>
        <v>-33947283</v>
      </c>
      <c r="F151" s="65"/>
      <c r="G151" s="65">
        <f t="shared" si="30"/>
        <v>-37277745</v>
      </c>
      <c r="H151" s="65"/>
      <c r="I151" s="65">
        <f t="shared" si="30"/>
        <v>-37210414</v>
      </c>
      <c r="J151" s="65">
        <f>+J60-J123</f>
        <v>-827846</v>
      </c>
      <c r="K151" s="65">
        <f t="shared" ref="K151:P151" si="31">+K60-K123</f>
        <v>0</v>
      </c>
      <c r="L151" s="65">
        <f t="shared" si="31"/>
        <v>-827846</v>
      </c>
      <c r="M151" s="65"/>
      <c r="N151" s="65">
        <f t="shared" si="31"/>
        <v>-842346</v>
      </c>
      <c r="O151" s="65"/>
      <c r="P151" s="65">
        <f t="shared" si="31"/>
        <v>-909677</v>
      </c>
      <c r="Q151" s="65">
        <f>+Q60-Q123</f>
        <v>0</v>
      </c>
    </row>
    <row r="152" spans="1:17" ht="32.25" thickBot="1" x14ac:dyDescent="0.3">
      <c r="A152" s="41" t="s">
        <v>12</v>
      </c>
      <c r="B152" s="64" t="s">
        <v>318</v>
      </c>
      <c r="C152" s="65">
        <f>+C83-C143</f>
        <v>21518902</v>
      </c>
      <c r="D152" s="65">
        <f t="shared" ref="D152" si="32">+D83-D143</f>
        <v>13256227</v>
      </c>
      <c r="E152" s="65">
        <f>+E83-E143</f>
        <v>34775129</v>
      </c>
      <c r="F152" s="65"/>
      <c r="G152" s="65">
        <f>+G83-G143</f>
        <v>38120091</v>
      </c>
      <c r="H152" s="65"/>
      <c r="I152" s="65">
        <f>+I83-I143</f>
        <v>37210414</v>
      </c>
      <c r="J152" s="65">
        <f>+J83-J143</f>
        <v>827846</v>
      </c>
      <c r="K152" s="65">
        <f t="shared" ref="K152:P152" si="33">+K83-K143</f>
        <v>-827846</v>
      </c>
      <c r="L152" s="65">
        <f t="shared" si="33"/>
        <v>0</v>
      </c>
      <c r="M152" s="65"/>
      <c r="N152" s="65">
        <f>+N83-N143</f>
        <v>0</v>
      </c>
      <c r="O152" s="65"/>
      <c r="P152" s="65">
        <f t="shared" si="33"/>
        <v>909677</v>
      </c>
      <c r="Q152" s="65">
        <f>+Q83-Q143</f>
        <v>0</v>
      </c>
    </row>
    <row r="153" spans="1:17" ht="15.75" x14ac:dyDescent="0.25">
      <c r="A153" s="59"/>
      <c r="B153" s="307"/>
      <c r="C153" s="60"/>
      <c r="D153" s="60"/>
      <c r="E153" s="60"/>
      <c r="F153" s="60"/>
      <c r="G153" s="60"/>
      <c r="H153" s="60"/>
      <c r="I153" s="60"/>
      <c r="J153" s="51"/>
      <c r="K153" s="51"/>
      <c r="L153" s="51"/>
      <c r="M153" s="51"/>
      <c r="N153" s="51"/>
      <c r="O153" s="51"/>
      <c r="P153" s="51"/>
      <c r="Q153" s="51"/>
    </row>
  </sheetData>
  <mergeCells count="7">
    <mergeCell ref="A1:B1"/>
    <mergeCell ref="A150:B150"/>
    <mergeCell ref="A86:C86"/>
    <mergeCell ref="A87:B87"/>
    <mergeCell ref="A146:B146"/>
    <mergeCell ref="A147:B147"/>
    <mergeCell ref="A149:Q149"/>
  </mergeCells>
  <printOptions horizontalCentered="1"/>
  <pageMargins left="0.19685039370078741" right="0.19685039370078741" top="0.35433070866141736" bottom="0.19685039370078741" header="0.15748031496062992" footer="0.31496062992125984"/>
  <pageSetup paperSize="9" scale="42" orientation="landscape" r:id="rId1"/>
  <headerFooter alignWithMargins="0">
    <oddHeader>&amp;L&amp;"Times New Roman,Félkövér"2020. &amp;C&amp;"Times New Roman,Félkövér"Diósberény Község Önkormányzata&amp;R&amp;"Times New Roman,Félkövér dőlt"4. sz. melléklet</oddHeader>
  </headerFooter>
  <rowBreaks count="1" manualBreakCount="1">
    <brk id="7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1.sz.mell. Működési mérleg</vt:lpstr>
      <vt:lpstr>2.sz.mell. Felhalmozási mérleg</vt:lpstr>
      <vt:lpstr>3.sz.mell. Kiemelt előirányzat.</vt:lpstr>
      <vt:lpstr>4.sz.mell. Köt.,Önk., Államig. </vt:lpstr>
      <vt:lpstr>'1.sz.mell. Működési mérleg'!Nyomtatási_terület</vt:lpstr>
      <vt:lpstr>'2.sz.mell. Felhalmozási mérleg'!Nyomtatási_terület</vt:lpstr>
      <vt:lpstr>'3.sz.mell. Kiemelt előirányzat.'!Nyomtatási_terület</vt:lpstr>
      <vt:lpstr>'4.sz.mell. Köt.,Önk., Államig.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2021-05-27T11:23:54Z</cp:lastPrinted>
  <dcterms:created xsi:type="dcterms:W3CDTF">2019-02-13T07:50:41Z</dcterms:created>
  <dcterms:modified xsi:type="dcterms:W3CDTF">2021-05-27T11:24:35Z</dcterms:modified>
</cp:coreProperties>
</file>