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egyzőkönyvek, Testületi anyagok\2021 Lengyel\Zárszámadás belső ellenőrzés\"/>
    </mc:Choice>
  </mc:AlternateContent>
  <xr:revisionPtr revIDLastSave="0" documentId="8_{F77AD50D-9434-48A5-8696-28F4E9D01F23}" xr6:coauthVersionLast="46" xr6:coauthVersionMax="46" xr10:uidLastSave="{00000000-0000-0000-0000-000000000000}"/>
  <bookViews>
    <workbookView xWindow="-120" yWindow="-120" windowWidth="21840" windowHeight="13140" tabRatio="968" firstSheet="61" activeTab="68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1.3.sz.mell." sheetId="143" r:id="rId6"/>
    <sheet name="Z_1.4.sz.mell." sheetId="144" r:id="rId7"/>
    <sheet name="Z_2.1.sz.mell" sheetId="73" r:id="rId8"/>
    <sheet name="Z_2.2.sz.mell" sheetId="61" r:id="rId9"/>
    <sheet name="Z_ELLENŐRZÉS" sheetId="76" r:id="rId10"/>
    <sheet name="Z_3.sz.mell." sheetId="63" r:id="rId11"/>
    <sheet name="Z_4.sz.mell." sheetId="64" r:id="rId12"/>
    <sheet name="Z_5.sz.mell." sheetId="213" r:id="rId13"/>
    <sheet name="Z_6.1.sz.mell" sheetId="3" r:id="rId14"/>
    <sheet name="Z_6.1.1.sz.mell" sheetId="133" r:id="rId15"/>
    <sheet name="Z_6.1.2.sz.mell" sheetId="134" r:id="rId16"/>
    <sheet name="Z_6.1.3.sz.mell" sheetId="135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6.4.sz.mell" sheetId="145" state="hidden" r:id="rId26"/>
    <sheet name="Z_6.4.1.sz.mell" sheetId="146" state="hidden" r:id="rId27"/>
    <sheet name="Z_6.4.2.sz.mell" sheetId="147" state="hidden" r:id="rId28"/>
    <sheet name="Z_6.4.3.sz.mell" sheetId="148" state="hidden" r:id="rId29"/>
    <sheet name="Z_6.5.sz.mell" sheetId="149" state="hidden" r:id="rId30"/>
    <sheet name="Z_6.5.1.sz.mell" sheetId="150" state="hidden" r:id="rId31"/>
    <sheet name="Z_6.5.2.sz.mell" sheetId="151" state="hidden" r:id="rId32"/>
    <sheet name="Z_6.5.3.sz.mell" sheetId="152" state="hidden" r:id="rId33"/>
    <sheet name="Z_6.6.sz.mell" sheetId="153" state="hidden" r:id="rId34"/>
    <sheet name="Z_6.6.1.sz.mell" sheetId="154" state="hidden" r:id="rId35"/>
    <sheet name="Z_6.6.2.sz.mell" sheetId="155" state="hidden" r:id="rId36"/>
    <sheet name="Z_6.6.3.sz.mell" sheetId="156" state="hidden" r:id="rId37"/>
    <sheet name="Z_6.7.sz.mell" sheetId="157" state="hidden" r:id="rId38"/>
    <sheet name="Z_6.7.1.sz.mell" sheetId="158" state="hidden" r:id="rId39"/>
    <sheet name="Z_6.7.2.sz.mell" sheetId="159" state="hidden" r:id="rId40"/>
    <sheet name="Z_6.7.3.sz.mell" sheetId="160" state="hidden" r:id="rId41"/>
    <sheet name="Z_6.8.sz.mell" sheetId="161" state="hidden" r:id="rId42"/>
    <sheet name="Z_6.8.1.sz.mell" sheetId="162" state="hidden" r:id="rId43"/>
    <sheet name="Z_6.8.2.sz.mell" sheetId="163" state="hidden" r:id="rId44"/>
    <sheet name="Z_6.8.3.sz.mell" sheetId="164" state="hidden" r:id="rId45"/>
    <sheet name="Z_6.9.sz.mell" sheetId="169" state="hidden" r:id="rId46"/>
    <sheet name="Z_6.9.1.sz.mell" sheetId="170" state="hidden" r:id="rId47"/>
    <sheet name="Z_6.9.2.sz.mell" sheetId="171" state="hidden" r:id="rId48"/>
    <sheet name="Z_6.9.3.sz.mell" sheetId="172" state="hidden" r:id="rId49"/>
    <sheet name="Z_6.10.sz.mell" sheetId="173" state="hidden" r:id="rId50"/>
    <sheet name="Z_6.10.1.sz.mell" sheetId="174" state="hidden" r:id="rId51"/>
    <sheet name="Z_6.10.2.sz.mell" sheetId="175" state="hidden" r:id="rId52"/>
    <sheet name="Z_6.10.3.sz.mell" sheetId="176" state="hidden" r:id="rId53"/>
    <sheet name="Z_6.11.sz.mell" sheetId="177" state="hidden" r:id="rId54"/>
    <sheet name="Z_6.11.1.sz.mell" sheetId="178" state="hidden" r:id="rId55"/>
    <sheet name="Z_6.11.2.sz.mell" sheetId="179" state="hidden" r:id="rId56"/>
    <sheet name="Z_6.11.3.sz.mell" sheetId="180" state="hidden" r:id="rId57"/>
    <sheet name="Z_6.12.sz.mell" sheetId="181" state="hidden" r:id="rId58"/>
    <sheet name="Z_6.12.1.sz.mell" sheetId="182" state="hidden" r:id="rId59"/>
    <sheet name="Z_6.12.2.sz.mell" sheetId="183" state="hidden" r:id="rId60"/>
    <sheet name="Z_6.12.3.sz.mell" sheetId="184" state="hidden" r:id="rId61"/>
    <sheet name="Z_7.sz.mell" sheetId="211" r:id="rId62"/>
    <sheet name="Z_8.sz.mell" sheetId="210" r:id="rId63"/>
    <sheet name="Z_1.tájékoztató_t." sheetId="197" r:id="rId64"/>
    <sheet name="Z_2.tájékoztató_t." sheetId="198" r:id="rId65"/>
    <sheet name="Z_3.tájékoztató_t." sheetId="199" r:id="rId66"/>
    <sheet name="Z_4.tájékoztató_t." sheetId="200" r:id="rId67"/>
    <sheet name="Z_5.tájékoztató_t." sheetId="201" r:id="rId68"/>
    <sheet name="Z_6.tájékoztató_t." sheetId="202" r:id="rId69"/>
    <sheet name="Z_7.1.tájékoztató_t." sheetId="203" r:id="rId70"/>
    <sheet name="Z_7.2.tájékoztató_t." sheetId="204" r:id="rId71"/>
    <sheet name="Z_7.3.tájékoztató_t." sheetId="205" r:id="rId72"/>
    <sheet name="Z_8.tájékoztató_t." sheetId="207" r:id="rId73"/>
    <sheet name="Z_9.tájékoztató_t." sheetId="208" r:id="rId74"/>
  </sheets>
  <definedNames>
    <definedName name="_ftn1" localSheetId="71">'Z_7.3.tájékoztató_t.'!$A$31</definedName>
    <definedName name="_ftnref1" localSheetId="71">'Z_7.3.tájékoztató_t.'!$A$22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50">'Z_6.10.1.sz.mell'!$1:$6</definedName>
    <definedName name="_xlnm.Print_Titles" localSheetId="51">'Z_6.10.2.sz.mell'!$1:$6</definedName>
    <definedName name="_xlnm.Print_Titles" localSheetId="52">'Z_6.10.3.sz.mell'!$1:$6</definedName>
    <definedName name="_xlnm.Print_Titles" localSheetId="49">'Z_6.10.sz.mell'!$1:$6</definedName>
    <definedName name="_xlnm.Print_Titles" localSheetId="54">'Z_6.11.1.sz.mell'!$1:$6</definedName>
    <definedName name="_xlnm.Print_Titles" localSheetId="55">'Z_6.11.2.sz.mell'!$1:$6</definedName>
    <definedName name="_xlnm.Print_Titles" localSheetId="56">'Z_6.11.3.sz.mell'!$1:$6</definedName>
    <definedName name="_xlnm.Print_Titles" localSheetId="53">'Z_6.11.sz.mell'!$1:$6</definedName>
    <definedName name="_xlnm.Print_Titles" localSheetId="58">'Z_6.12.1.sz.mell'!$1:$6</definedName>
    <definedName name="_xlnm.Print_Titles" localSheetId="59">'Z_6.12.2.sz.mell'!$1:$6</definedName>
    <definedName name="_xlnm.Print_Titles" localSheetId="60">'Z_6.12.3.sz.mell'!$1:$6</definedName>
    <definedName name="_xlnm.Print_Titles" localSheetId="57">'Z_6.12.sz.mell'!$1:$6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Titles" localSheetId="26">'Z_6.4.1.sz.mell'!$1:$6</definedName>
    <definedName name="_xlnm.Print_Titles" localSheetId="27">'Z_6.4.2.sz.mell'!$1:$6</definedName>
    <definedName name="_xlnm.Print_Titles" localSheetId="28">'Z_6.4.3.sz.mell'!$1:$6</definedName>
    <definedName name="_xlnm.Print_Titles" localSheetId="25">'Z_6.4.sz.mell'!$1:$6</definedName>
    <definedName name="_xlnm.Print_Titles" localSheetId="30">'Z_6.5.1.sz.mell'!$1:$6</definedName>
    <definedName name="_xlnm.Print_Titles" localSheetId="31">'Z_6.5.2.sz.mell'!$1:$6</definedName>
    <definedName name="_xlnm.Print_Titles" localSheetId="32">'Z_6.5.3.sz.mell'!$1:$6</definedName>
    <definedName name="_xlnm.Print_Titles" localSheetId="29">'Z_6.5.sz.mell'!$1:$6</definedName>
    <definedName name="_xlnm.Print_Titles" localSheetId="34">'Z_6.6.1.sz.mell'!$1:$6</definedName>
    <definedName name="_xlnm.Print_Titles" localSheetId="35">'Z_6.6.2.sz.mell'!$1:$6</definedName>
    <definedName name="_xlnm.Print_Titles" localSheetId="36">'Z_6.6.3.sz.mell'!$1:$6</definedName>
    <definedName name="_xlnm.Print_Titles" localSheetId="33">'Z_6.6.sz.mell'!$1:$6</definedName>
    <definedName name="_xlnm.Print_Titles" localSheetId="38">'Z_6.7.1.sz.mell'!$1:$6</definedName>
    <definedName name="_xlnm.Print_Titles" localSheetId="39">'Z_6.7.2.sz.mell'!$1:$6</definedName>
    <definedName name="_xlnm.Print_Titles" localSheetId="40">'Z_6.7.3.sz.mell'!$1:$6</definedName>
    <definedName name="_xlnm.Print_Titles" localSheetId="37">'Z_6.7.sz.mell'!$1:$6</definedName>
    <definedName name="_xlnm.Print_Titles" localSheetId="42">'Z_6.8.1.sz.mell'!$1:$6</definedName>
    <definedName name="_xlnm.Print_Titles" localSheetId="43">'Z_6.8.2.sz.mell'!$1:$6</definedName>
    <definedName name="_xlnm.Print_Titles" localSheetId="44">'Z_6.8.3.sz.mell'!$1:$6</definedName>
    <definedName name="_xlnm.Print_Titles" localSheetId="41">'Z_6.8.sz.mell'!$1:$6</definedName>
    <definedName name="_xlnm.Print_Titles" localSheetId="46">'Z_6.9.1.sz.mell'!$1:$6</definedName>
    <definedName name="_xlnm.Print_Titles" localSheetId="47">'Z_6.9.2.sz.mell'!$1:$6</definedName>
    <definedName name="_xlnm.Print_Titles" localSheetId="48">'Z_6.9.3.sz.mell'!$1:$6</definedName>
    <definedName name="_xlnm.Print_Titles" localSheetId="45">'Z_6.9.sz.mell'!$1:$6</definedName>
    <definedName name="_xlnm.Print_Titles" localSheetId="69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63">'Z_1.tájékoztató_t.'!$A$1:$E$155</definedName>
  </definedNames>
  <calcPr calcId="191029" fullCalcOnLoad="1"/>
</workbook>
</file>

<file path=xl/calcChain.xml><?xml version="1.0" encoding="utf-8"?>
<calcChain xmlns="http://schemas.openxmlformats.org/spreadsheetml/2006/main">
  <c r="E148" i="3" l="1"/>
  <c r="D148" i="3"/>
  <c r="C148" i="3"/>
  <c r="E143" i="3"/>
  <c r="D143" i="3"/>
  <c r="C143" i="3"/>
  <c r="E136" i="3"/>
  <c r="D136" i="3"/>
  <c r="C136" i="3"/>
  <c r="E132" i="3"/>
  <c r="E156" i="3"/>
  <c r="D132" i="3"/>
  <c r="D156" i="3"/>
  <c r="C132" i="3"/>
  <c r="C156" i="3"/>
  <c r="E131" i="3"/>
  <c r="E117" i="3"/>
  <c r="D117" i="3"/>
  <c r="C117" i="3"/>
  <c r="E96" i="3"/>
  <c r="D96" i="3"/>
  <c r="D131" i="3"/>
  <c r="D157" i="3"/>
  <c r="C96" i="3"/>
  <c r="C131" i="3"/>
  <c r="E94" i="3"/>
  <c r="C93" i="3"/>
  <c r="E92" i="3"/>
  <c r="E160" i="3"/>
  <c r="E81" i="3"/>
  <c r="D81" i="3"/>
  <c r="C81" i="3"/>
  <c r="E77" i="3"/>
  <c r="D77" i="3"/>
  <c r="C77" i="3"/>
  <c r="E74" i="3"/>
  <c r="D74" i="3"/>
  <c r="C74" i="3"/>
  <c r="E69" i="3"/>
  <c r="D69" i="3"/>
  <c r="D88" i="3"/>
  <c r="C69" i="3"/>
  <c r="E65" i="3"/>
  <c r="E88" i="3"/>
  <c r="E162" i="3"/>
  <c r="D65" i="3"/>
  <c r="C65" i="3"/>
  <c r="C88" i="3"/>
  <c r="E59" i="3"/>
  <c r="D59" i="3"/>
  <c r="C59" i="3"/>
  <c r="E54" i="3"/>
  <c r="D54" i="3"/>
  <c r="C54" i="3"/>
  <c r="E48" i="3"/>
  <c r="D48" i="3"/>
  <c r="C48" i="3"/>
  <c r="E36" i="3"/>
  <c r="D36" i="3"/>
  <c r="C36" i="3"/>
  <c r="E28" i="3"/>
  <c r="D28" i="3"/>
  <c r="C28" i="3"/>
  <c r="E21" i="3"/>
  <c r="D21" i="3"/>
  <c r="C21" i="3"/>
  <c r="E14" i="3"/>
  <c r="D14" i="3"/>
  <c r="C14" i="3"/>
  <c r="E7" i="3"/>
  <c r="E64" i="3"/>
  <c r="D7" i="3"/>
  <c r="D64" i="3"/>
  <c r="C7" i="3"/>
  <c r="C64" i="3"/>
  <c r="E152" i="142"/>
  <c r="D152" i="142"/>
  <c r="C152" i="142"/>
  <c r="E147" i="142"/>
  <c r="D147" i="142"/>
  <c r="C147" i="142"/>
  <c r="E140" i="142"/>
  <c r="D140" i="142"/>
  <c r="C140" i="142"/>
  <c r="E136" i="142"/>
  <c r="E160" i="142"/>
  <c r="D136" i="142"/>
  <c r="D160" i="142"/>
  <c r="C136" i="142"/>
  <c r="C160" i="142"/>
  <c r="E135" i="142"/>
  <c r="E121" i="142"/>
  <c r="D121" i="142"/>
  <c r="D135" i="142"/>
  <c r="D161" i="142"/>
  <c r="C121" i="142"/>
  <c r="E100" i="142"/>
  <c r="D100" i="142"/>
  <c r="C100" i="142"/>
  <c r="C135" i="142"/>
  <c r="C97" i="142"/>
  <c r="E96" i="142"/>
  <c r="E164" i="142"/>
  <c r="E85" i="142"/>
  <c r="D85" i="142"/>
  <c r="C85" i="142"/>
  <c r="E81" i="142"/>
  <c r="D81" i="142"/>
  <c r="C81" i="142"/>
  <c r="E78" i="142"/>
  <c r="D78" i="142"/>
  <c r="C78" i="142"/>
  <c r="E73" i="142"/>
  <c r="D73" i="142"/>
  <c r="D92" i="142"/>
  <c r="D166" i="142"/>
  <c r="C73" i="142"/>
  <c r="E69" i="142"/>
  <c r="E92" i="142"/>
  <c r="E166" i="142"/>
  <c r="D69" i="142"/>
  <c r="C69" i="142"/>
  <c r="C92" i="142"/>
  <c r="E63" i="142"/>
  <c r="D63" i="142"/>
  <c r="C63" i="142"/>
  <c r="E58" i="142"/>
  <c r="D58" i="142"/>
  <c r="C58" i="142"/>
  <c r="E52" i="142"/>
  <c r="D52" i="142"/>
  <c r="C52" i="142"/>
  <c r="E40" i="142"/>
  <c r="D40" i="142"/>
  <c r="C40" i="142"/>
  <c r="E32" i="142"/>
  <c r="D32" i="142"/>
  <c r="C32" i="142"/>
  <c r="E25" i="142"/>
  <c r="D25" i="142"/>
  <c r="C25" i="142"/>
  <c r="E18" i="142"/>
  <c r="D18" i="142"/>
  <c r="C18" i="142"/>
  <c r="E11" i="142"/>
  <c r="E68" i="142"/>
  <c r="D11" i="142"/>
  <c r="D68" i="142"/>
  <c r="C11" i="142"/>
  <c r="C68" i="142"/>
  <c r="E9" i="142"/>
  <c r="E98" i="142"/>
  <c r="C8" i="142"/>
  <c r="D38" i="197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2" i="211"/>
  <c r="E11" i="211"/>
  <c r="E10" i="211"/>
  <c r="E9" i="211"/>
  <c r="B38" i="213"/>
  <c r="B60" i="213"/>
  <c r="B82" i="213"/>
  <c r="B104" i="213"/>
  <c r="B126" i="213"/>
  <c r="B148" i="213"/>
  <c r="B170" i="213"/>
  <c r="B192" i="213"/>
  <c r="B214" i="213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230" i="213"/>
  <c r="G230" i="213"/>
  <c r="F230" i="213"/>
  <c r="E230" i="213"/>
  <c r="D230" i="213"/>
  <c r="C230" i="213"/>
  <c r="I229" i="213"/>
  <c r="B229" i="213"/>
  <c r="I228" i="213"/>
  <c r="B228" i="213"/>
  <c r="I227" i="213"/>
  <c r="B227" i="213"/>
  <c r="B230" i="213"/>
  <c r="I226" i="213"/>
  <c r="B226" i="213"/>
  <c r="I225" i="213"/>
  <c r="I230" i="213"/>
  <c r="B225" i="213"/>
  <c r="H224" i="213"/>
  <c r="G224" i="213"/>
  <c r="F224" i="213"/>
  <c r="E224" i="213"/>
  <c r="D224" i="213"/>
  <c r="C224" i="213"/>
  <c r="I223" i="213"/>
  <c r="B223" i="213"/>
  <c r="I222" i="213"/>
  <c r="B222" i="213"/>
  <c r="B224" i="213"/>
  <c r="I221" i="213"/>
  <c r="B221" i="213"/>
  <c r="I220" i="213"/>
  <c r="B220" i="213"/>
  <c r="I219" i="213"/>
  <c r="B219" i="213"/>
  <c r="I218" i="213"/>
  <c r="I224" i="213"/>
  <c r="B218" i="213"/>
  <c r="H208" i="213"/>
  <c r="G208" i="213"/>
  <c r="F208" i="213"/>
  <c r="E208" i="213"/>
  <c r="D208" i="213"/>
  <c r="C208" i="213"/>
  <c r="I207" i="213"/>
  <c r="B207" i="213"/>
  <c r="I206" i="213"/>
  <c r="B206" i="213"/>
  <c r="I205" i="213"/>
  <c r="B205" i="213"/>
  <c r="I204" i="213"/>
  <c r="I208" i="213"/>
  <c r="B204" i="213"/>
  <c r="I203" i="213"/>
  <c r="B203" i="213"/>
  <c r="B208" i="213"/>
  <c r="H202" i="213"/>
  <c r="G202" i="213"/>
  <c r="F202" i="213"/>
  <c r="E202" i="213"/>
  <c r="D202" i="213"/>
  <c r="C202" i="213"/>
  <c r="I201" i="213"/>
  <c r="B201" i="213"/>
  <c r="I200" i="213"/>
  <c r="B200" i="213"/>
  <c r="I199" i="213"/>
  <c r="B199" i="213"/>
  <c r="I198" i="213"/>
  <c r="B198" i="213"/>
  <c r="I197" i="213"/>
  <c r="B197" i="213"/>
  <c r="I196" i="213"/>
  <c r="I202" i="213"/>
  <c r="B196" i="213"/>
  <c r="B202" i="213"/>
  <c r="H186" i="213"/>
  <c r="G186" i="213"/>
  <c r="F186" i="213"/>
  <c r="E186" i="213"/>
  <c r="D186" i="213"/>
  <c r="C186" i="213"/>
  <c r="I185" i="213"/>
  <c r="B185" i="213"/>
  <c r="I184" i="213"/>
  <c r="B184" i="213"/>
  <c r="I183" i="213"/>
  <c r="B183" i="213"/>
  <c r="B186" i="213"/>
  <c r="I182" i="213"/>
  <c r="B182" i="213"/>
  <c r="I181" i="213"/>
  <c r="I186" i="213"/>
  <c r="B181" i="213"/>
  <c r="H180" i="213"/>
  <c r="G180" i="213"/>
  <c r="F180" i="213"/>
  <c r="E180" i="213"/>
  <c r="D180" i="213"/>
  <c r="C180" i="213"/>
  <c r="I179" i="213"/>
  <c r="B179" i="213"/>
  <c r="I178" i="213"/>
  <c r="B178" i="213"/>
  <c r="I177" i="213"/>
  <c r="B177" i="213"/>
  <c r="I176" i="213"/>
  <c r="B176" i="213"/>
  <c r="I175" i="213"/>
  <c r="B175" i="213"/>
  <c r="I174" i="213"/>
  <c r="I180" i="213"/>
  <c r="B174" i="213"/>
  <c r="H164" i="213"/>
  <c r="G164" i="213"/>
  <c r="F164" i="213"/>
  <c r="E164" i="213"/>
  <c r="D164" i="213"/>
  <c r="C164" i="213"/>
  <c r="I163" i="213"/>
  <c r="B163" i="213"/>
  <c r="I162" i="213"/>
  <c r="B162" i="213"/>
  <c r="I161" i="213"/>
  <c r="B161" i="213"/>
  <c r="I160" i="213"/>
  <c r="B160" i="213"/>
  <c r="B164" i="213"/>
  <c r="I159" i="213"/>
  <c r="I164" i="213"/>
  <c r="B159" i="213"/>
  <c r="H158" i="213"/>
  <c r="G158" i="213"/>
  <c r="F158" i="213"/>
  <c r="E158" i="213"/>
  <c r="D158" i="213"/>
  <c r="C158" i="213"/>
  <c r="I157" i="213"/>
  <c r="B157" i="213"/>
  <c r="I156" i="213"/>
  <c r="B156" i="213"/>
  <c r="I155" i="213"/>
  <c r="B155" i="213"/>
  <c r="I154" i="213"/>
  <c r="B154" i="213"/>
  <c r="I153" i="213"/>
  <c r="B153" i="213"/>
  <c r="I152" i="213"/>
  <c r="I158" i="213"/>
  <c r="B152" i="213"/>
  <c r="B158" i="213"/>
  <c r="H142" i="213"/>
  <c r="G142" i="213"/>
  <c r="F142" i="213"/>
  <c r="E142" i="213"/>
  <c r="D142" i="213"/>
  <c r="C142" i="213"/>
  <c r="I141" i="213"/>
  <c r="B141" i="213"/>
  <c r="I140" i="213"/>
  <c r="B140" i="213"/>
  <c r="I139" i="213"/>
  <c r="B139" i="213"/>
  <c r="I138" i="213"/>
  <c r="B138" i="213"/>
  <c r="I137" i="213"/>
  <c r="I142" i="213"/>
  <c r="B137" i="213"/>
  <c r="B142" i="213"/>
  <c r="H136" i="213"/>
  <c r="G136" i="213"/>
  <c r="F136" i="213"/>
  <c r="E136" i="213"/>
  <c r="D136" i="213"/>
  <c r="C136" i="213"/>
  <c r="I135" i="213"/>
  <c r="B135" i="213"/>
  <c r="I134" i="213"/>
  <c r="B134" i="213"/>
  <c r="I133" i="213"/>
  <c r="B133" i="213"/>
  <c r="I132" i="213"/>
  <c r="B132" i="213"/>
  <c r="I131" i="213"/>
  <c r="B131" i="213"/>
  <c r="I130" i="213"/>
  <c r="I136" i="213"/>
  <c r="B130" i="213"/>
  <c r="B136" i="213"/>
  <c r="H120" i="213"/>
  <c r="G120" i="213"/>
  <c r="F120" i="213"/>
  <c r="E120" i="213"/>
  <c r="D120" i="213"/>
  <c r="C120" i="213"/>
  <c r="I119" i="213"/>
  <c r="B119" i="213"/>
  <c r="I118" i="213"/>
  <c r="B118" i="213"/>
  <c r="I117" i="213"/>
  <c r="B117" i="213"/>
  <c r="I116" i="213"/>
  <c r="B116" i="213"/>
  <c r="I115" i="213"/>
  <c r="I120" i="213"/>
  <c r="B115" i="213"/>
  <c r="B120" i="213"/>
  <c r="H114" i="213"/>
  <c r="G114" i="213"/>
  <c r="F114" i="213"/>
  <c r="E114" i="213"/>
  <c r="D114" i="213"/>
  <c r="C114" i="213"/>
  <c r="I113" i="213"/>
  <c r="B113" i="213"/>
  <c r="I112" i="213"/>
  <c r="B112" i="213"/>
  <c r="I111" i="213"/>
  <c r="B111" i="213"/>
  <c r="I110" i="213"/>
  <c r="B110" i="213"/>
  <c r="I109" i="213"/>
  <c r="B109" i="213"/>
  <c r="I108" i="213"/>
  <c r="I114" i="213"/>
  <c r="B108" i="213"/>
  <c r="B114" i="213"/>
  <c r="H98" i="213"/>
  <c r="G98" i="213"/>
  <c r="F98" i="213"/>
  <c r="E98" i="213"/>
  <c r="D98" i="213"/>
  <c r="C98" i="213"/>
  <c r="I97" i="213"/>
  <c r="B97" i="213"/>
  <c r="I96" i="213"/>
  <c r="B96" i="213"/>
  <c r="I95" i="213"/>
  <c r="B95" i="213"/>
  <c r="I94" i="213"/>
  <c r="B94" i="213"/>
  <c r="I93" i="213"/>
  <c r="I98" i="213"/>
  <c r="B93" i="213"/>
  <c r="B98" i="213"/>
  <c r="H92" i="213"/>
  <c r="G92" i="213"/>
  <c r="F92" i="213"/>
  <c r="E92" i="213"/>
  <c r="D92" i="213"/>
  <c r="C92" i="213"/>
  <c r="I91" i="213"/>
  <c r="B91" i="213"/>
  <c r="I90" i="213"/>
  <c r="B90" i="213"/>
  <c r="I89" i="213"/>
  <c r="B89" i="213"/>
  <c r="I88" i="213"/>
  <c r="B88" i="213"/>
  <c r="I87" i="213"/>
  <c r="B87" i="213"/>
  <c r="I86" i="213"/>
  <c r="I92" i="213"/>
  <c r="B86" i="213"/>
  <c r="B92" i="213"/>
  <c r="H76" i="213"/>
  <c r="G76" i="213"/>
  <c r="F76" i="213"/>
  <c r="E76" i="213"/>
  <c r="D76" i="213"/>
  <c r="C76" i="213"/>
  <c r="I75" i="213"/>
  <c r="B75" i="213"/>
  <c r="I74" i="213"/>
  <c r="B74" i="213"/>
  <c r="I73" i="213"/>
  <c r="I76" i="213"/>
  <c r="I72" i="213"/>
  <c r="B76" i="213"/>
  <c r="I71" i="213"/>
  <c r="H70" i="213"/>
  <c r="G70" i="213"/>
  <c r="F70" i="213"/>
  <c r="E70" i="213"/>
  <c r="D70" i="213"/>
  <c r="C70" i="213"/>
  <c r="I69" i="213"/>
  <c r="B69" i="213"/>
  <c r="I68" i="213"/>
  <c r="B68" i="213"/>
  <c r="I67" i="213"/>
  <c r="B67" i="213"/>
  <c r="B70" i="213"/>
  <c r="I66" i="213"/>
  <c r="I70" i="213"/>
  <c r="I65" i="213"/>
  <c r="B65" i="213"/>
  <c r="I64" i="213"/>
  <c r="B64" i="213"/>
  <c r="H54" i="213"/>
  <c r="G54" i="213"/>
  <c r="F54" i="213"/>
  <c r="E54" i="213"/>
  <c r="D54" i="213"/>
  <c r="C54" i="213"/>
  <c r="I53" i="213"/>
  <c r="B53" i="213"/>
  <c r="I52" i="213"/>
  <c r="B52" i="213"/>
  <c r="I51" i="213"/>
  <c r="I50" i="213"/>
  <c r="I49" i="213"/>
  <c r="B54" i="213"/>
  <c r="H48" i="213"/>
  <c r="G48" i="213"/>
  <c r="F48" i="213"/>
  <c r="E48" i="213"/>
  <c r="D48" i="213"/>
  <c r="C48" i="213"/>
  <c r="I47" i="213"/>
  <c r="B47" i="213"/>
  <c r="I46" i="213"/>
  <c r="B46" i="213"/>
  <c r="I45" i="213"/>
  <c r="B45" i="213"/>
  <c r="I44" i="213"/>
  <c r="I48" i="213"/>
  <c r="I43" i="213"/>
  <c r="B43" i="213"/>
  <c r="I42" i="213"/>
  <c r="B42" i="213"/>
  <c r="B48" i="213"/>
  <c r="B31" i="213"/>
  <c r="B30" i="213"/>
  <c r="B29" i="213"/>
  <c r="B27" i="213"/>
  <c r="B25" i="213"/>
  <c r="B24" i="213"/>
  <c r="B23" i="213"/>
  <c r="B21" i="213"/>
  <c r="B20" i="213"/>
  <c r="G216" i="213"/>
  <c r="D216" i="213"/>
  <c r="I215" i="213"/>
  <c r="F215" i="213"/>
  <c r="C215" i="213"/>
  <c r="G194" i="213"/>
  <c r="D194" i="213"/>
  <c r="I193" i="213"/>
  <c r="F193" i="213"/>
  <c r="C193" i="213"/>
  <c r="G172" i="213"/>
  <c r="D172" i="213"/>
  <c r="I171" i="213"/>
  <c r="F171" i="213"/>
  <c r="C171" i="213"/>
  <c r="G150" i="213"/>
  <c r="D150" i="213"/>
  <c r="I149" i="213"/>
  <c r="F149" i="213"/>
  <c r="C149" i="213"/>
  <c r="G128" i="213"/>
  <c r="D128" i="213"/>
  <c r="I127" i="213"/>
  <c r="F127" i="213"/>
  <c r="C127" i="213"/>
  <c r="G106" i="213"/>
  <c r="D106" i="213"/>
  <c r="I105" i="213"/>
  <c r="F105" i="213"/>
  <c r="C105" i="213"/>
  <c r="G84" i="213"/>
  <c r="D84" i="213"/>
  <c r="I83" i="213"/>
  <c r="F83" i="213"/>
  <c r="C83" i="213"/>
  <c r="G62" i="213"/>
  <c r="D62" i="213"/>
  <c r="I61" i="213"/>
  <c r="F61" i="213"/>
  <c r="C61" i="213"/>
  <c r="G40" i="213"/>
  <c r="D40" i="213"/>
  <c r="I39" i="213"/>
  <c r="F39" i="213"/>
  <c r="C39" i="213"/>
  <c r="C17" i="213"/>
  <c r="I17" i="213"/>
  <c r="G18" i="213"/>
  <c r="D18" i="213"/>
  <c r="F17" i="213"/>
  <c r="I31" i="213"/>
  <c r="I30" i="213"/>
  <c r="I29" i="213"/>
  <c r="I28" i="213"/>
  <c r="I32" i="213"/>
  <c r="I27" i="213"/>
  <c r="I25" i="213"/>
  <c r="I24" i="213"/>
  <c r="I23" i="213"/>
  <c r="I22" i="213"/>
  <c r="I26" i="213"/>
  <c r="I21" i="213"/>
  <c r="I20" i="213"/>
  <c r="I4" i="213"/>
  <c r="D7" i="94"/>
  <c r="B1" i="94"/>
  <c r="A3" i="143"/>
  <c r="B11" i="209"/>
  <c r="B18" i="209"/>
  <c r="H32" i="213"/>
  <c r="G32" i="213"/>
  <c r="E32" i="213"/>
  <c r="D32" i="213"/>
  <c r="C32" i="213"/>
  <c r="F32" i="213"/>
  <c r="H26" i="213"/>
  <c r="G26" i="213"/>
  <c r="E26" i="213"/>
  <c r="D26" i="213"/>
  <c r="C26" i="213"/>
  <c r="H8" i="213"/>
  <c r="G8" i="213"/>
  <c r="H3" i="213"/>
  <c r="K13" i="94"/>
  <c r="M13" i="94"/>
  <c r="K11" i="94"/>
  <c r="M11" i="94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E18" i="73"/>
  <c r="D18" i="73"/>
  <c r="C18" i="73"/>
  <c r="E25" i="73"/>
  <c r="D25" i="73"/>
  <c r="C25" i="73"/>
  <c r="B34" i="209"/>
  <c r="G40" i="211"/>
  <c r="F40" i="211"/>
  <c r="D40" i="211"/>
  <c r="C40" i="211"/>
  <c r="E25" i="210"/>
  <c r="D25" i="210"/>
  <c r="C25" i="210"/>
  <c r="A1" i="204"/>
  <c r="A1" i="203"/>
  <c r="I3" i="199"/>
  <c r="K2" i="198"/>
  <c r="B1" i="137"/>
  <c r="B1" i="135"/>
  <c r="B1" i="133"/>
  <c r="B1" i="64"/>
  <c r="B1" i="144"/>
  <c r="B1" i="143"/>
  <c r="B1" i="142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A2" i="207"/>
  <c r="B44" i="209"/>
  <c r="A2" i="197"/>
  <c r="B36" i="209"/>
  <c r="C13" i="208"/>
  <c r="E23" i="207"/>
  <c r="D23" i="207"/>
  <c r="D22" i="205"/>
  <c r="D42" i="205"/>
  <c r="D18" i="205"/>
  <c r="D13" i="205"/>
  <c r="C20" i="204"/>
  <c r="C16" i="204"/>
  <c r="E69" i="203"/>
  <c r="D69" i="203"/>
  <c r="C69" i="203"/>
  <c r="E66" i="203"/>
  <c r="D66" i="203"/>
  <c r="C66" i="203"/>
  <c r="E62" i="203"/>
  <c r="D62" i="203"/>
  <c r="C62" i="203"/>
  <c r="E57" i="203"/>
  <c r="D57" i="203"/>
  <c r="C57" i="203"/>
  <c r="E48" i="203"/>
  <c r="D48" i="203"/>
  <c r="C48" i="203"/>
  <c r="E43" i="203"/>
  <c r="D43" i="203"/>
  <c r="C43" i="203"/>
  <c r="E38" i="203"/>
  <c r="E37" i="203"/>
  <c r="D38" i="203"/>
  <c r="D37" i="203"/>
  <c r="C38" i="203"/>
  <c r="C37" i="203"/>
  <c r="E32" i="203"/>
  <c r="D32" i="203"/>
  <c r="C32" i="203"/>
  <c r="E27" i="203"/>
  <c r="D27" i="203"/>
  <c r="C27" i="203"/>
  <c r="E22" i="203"/>
  <c r="D22" i="203"/>
  <c r="C22" i="203"/>
  <c r="E17" i="203"/>
  <c r="D17" i="203"/>
  <c r="C17" i="203"/>
  <c r="E12" i="203"/>
  <c r="D12" i="203"/>
  <c r="C12" i="203"/>
  <c r="E41" i="202"/>
  <c r="D41" i="202"/>
  <c r="D33" i="201"/>
  <c r="C33" i="201"/>
  <c r="G18" i="200"/>
  <c r="F18" i="200"/>
  <c r="E18" i="200"/>
  <c r="D18" i="200"/>
  <c r="C18" i="200"/>
  <c r="H17" i="200"/>
  <c r="H16" i="200"/>
  <c r="I16" i="200"/>
  <c r="G14" i="200"/>
  <c r="G19" i="200"/>
  <c r="F14" i="200"/>
  <c r="E14" i="200"/>
  <c r="E19" i="200"/>
  <c r="D14" i="200"/>
  <c r="C14" i="200"/>
  <c r="C19" i="200"/>
  <c r="H13" i="200"/>
  <c r="I13" i="200"/>
  <c r="H12" i="200"/>
  <c r="I12" i="200"/>
  <c r="I14" i="200"/>
  <c r="I19" i="200"/>
  <c r="H11" i="200"/>
  <c r="I11" i="200"/>
  <c r="H10" i="200"/>
  <c r="H9" i="200"/>
  <c r="H8" i="200"/>
  <c r="I8" i="200"/>
  <c r="H7" i="200"/>
  <c r="I7" i="200"/>
  <c r="H14" i="199"/>
  <c r="H21" i="199"/>
  <c r="G14" i="199"/>
  <c r="F14" i="199"/>
  <c r="E14" i="199"/>
  <c r="E21" i="199"/>
  <c r="H7" i="199"/>
  <c r="G7" i="199"/>
  <c r="G21" i="199"/>
  <c r="F7" i="199"/>
  <c r="F21" i="199"/>
  <c r="E7" i="199"/>
  <c r="J18" i="198"/>
  <c r="J17" i="198"/>
  <c r="I16" i="198"/>
  <c r="H16" i="198"/>
  <c r="G16" i="198"/>
  <c r="F16" i="198"/>
  <c r="E16" i="198"/>
  <c r="D16" i="198"/>
  <c r="J15" i="198"/>
  <c r="I14" i="198"/>
  <c r="H14" i="198"/>
  <c r="G14" i="198"/>
  <c r="J14" i="198"/>
  <c r="F14" i="198"/>
  <c r="E14" i="198"/>
  <c r="D14" i="198"/>
  <c r="J13" i="198"/>
  <c r="I12" i="198"/>
  <c r="H12" i="198"/>
  <c r="G12" i="198"/>
  <c r="J12" i="198"/>
  <c r="F12" i="198"/>
  <c r="E12" i="198"/>
  <c r="D12" i="198"/>
  <c r="J11" i="198"/>
  <c r="J10" i="198"/>
  <c r="I9" i="198"/>
  <c r="H9" i="198"/>
  <c r="G9" i="198"/>
  <c r="F9" i="198"/>
  <c r="E9" i="198"/>
  <c r="D9" i="198"/>
  <c r="J8" i="198"/>
  <c r="J7" i="198"/>
  <c r="I6" i="198"/>
  <c r="H6" i="198"/>
  <c r="G6" i="198"/>
  <c r="G19" i="198"/>
  <c r="F6" i="198"/>
  <c r="E6" i="198"/>
  <c r="E19" i="198"/>
  <c r="D6" i="198"/>
  <c r="E146" i="197"/>
  <c r="D146" i="197"/>
  <c r="C146" i="197"/>
  <c r="E141" i="197"/>
  <c r="D141" i="197"/>
  <c r="D154" i="197"/>
  <c r="C141" i="197"/>
  <c r="C154" i="197"/>
  <c r="E136" i="197"/>
  <c r="D136" i="197"/>
  <c r="C136" i="197"/>
  <c r="E132" i="197"/>
  <c r="D132" i="197"/>
  <c r="C132" i="197"/>
  <c r="E117" i="197"/>
  <c r="D117" i="197"/>
  <c r="C117" i="197"/>
  <c r="E96" i="197"/>
  <c r="E131" i="197"/>
  <c r="D96" i="197"/>
  <c r="C96" i="197"/>
  <c r="C131" i="197"/>
  <c r="E83" i="197"/>
  <c r="D83" i="197"/>
  <c r="C83" i="197"/>
  <c r="E79" i="197"/>
  <c r="D79" i="197"/>
  <c r="D89" i="197"/>
  <c r="C79" i="197"/>
  <c r="E76" i="197"/>
  <c r="E89" i="197"/>
  <c r="D76" i="197"/>
  <c r="C76" i="197"/>
  <c r="E71" i="197"/>
  <c r="D71" i="197"/>
  <c r="C71" i="197"/>
  <c r="E67" i="197"/>
  <c r="D67" i="197"/>
  <c r="C67" i="197"/>
  <c r="E61" i="197"/>
  <c r="E66" i="197"/>
  <c r="D61" i="197"/>
  <c r="C61" i="197"/>
  <c r="E56" i="197"/>
  <c r="D56" i="197"/>
  <c r="C56" i="197"/>
  <c r="E50" i="197"/>
  <c r="D50" i="197"/>
  <c r="C50" i="197"/>
  <c r="E38" i="197"/>
  <c r="C38" i="197"/>
  <c r="E30" i="197"/>
  <c r="D30" i="197"/>
  <c r="C30" i="197"/>
  <c r="E23" i="197"/>
  <c r="D23" i="197"/>
  <c r="C23" i="197"/>
  <c r="E16" i="197"/>
  <c r="D16" i="197"/>
  <c r="C16" i="197"/>
  <c r="E9" i="197"/>
  <c r="D9" i="197"/>
  <c r="C9" i="197"/>
  <c r="B2" i="181"/>
  <c r="B2" i="182"/>
  <c r="B2" i="183"/>
  <c r="B2" i="184"/>
  <c r="E51" i="184"/>
  <c r="D51" i="184"/>
  <c r="C51" i="184"/>
  <c r="C57" i="184"/>
  <c r="E45" i="184"/>
  <c r="E57" i="184"/>
  <c r="D45" i="184"/>
  <c r="C45" i="184"/>
  <c r="E37" i="184"/>
  <c r="D37" i="184"/>
  <c r="C37" i="184"/>
  <c r="E30" i="184"/>
  <c r="D30" i="184"/>
  <c r="D36" i="184"/>
  <c r="C30" i="184"/>
  <c r="E26" i="184"/>
  <c r="D26" i="184"/>
  <c r="C26" i="184"/>
  <c r="C36" i="184"/>
  <c r="E20" i="184"/>
  <c r="D20" i="184"/>
  <c r="C20" i="184"/>
  <c r="E8" i="184"/>
  <c r="D8" i="184"/>
  <c r="C8" i="184"/>
  <c r="E51" i="183"/>
  <c r="D51" i="183"/>
  <c r="C51" i="183"/>
  <c r="E45" i="183"/>
  <c r="E57" i="183"/>
  <c r="D45" i="183"/>
  <c r="C45" i="183"/>
  <c r="E37" i="183"/>
  <c r="D37" i="183"/>
  <c r="C37" i="183"/>
  <c r="E30" i="183"/>
  <c r="D30" i="183"/>
  <c r="C30" i="183"/>
  <c r="E26" i="183"/>
  <c r="E36" i="183"/>
  <c r="E41" i="183"/>
  <c r="D26" i="183"/>
  <c r="C26" i="183"/>
  <c r="E20" i="183"/>
  <c r="D20" i="183"/>
  <c r="C20" i="183"/>
  <c r="C41" i="183"/>
  <c r="E8" i="183"/>
  <c r="D8" i="183"/>
  <c r="C8" i="183"/>
  <c r="C36" i="183"/>
  <c r="E51" i="182"/>
  <c r="D51" i="182"/>
  <c r="C51" i="182"/>
  <c r="E45" i="182"/>
  <c r="D45" i="182"/>
  <c r="D57" i="182"/>
  <c r="C45" i="182"/>
  <c r="C57" i="182"/>
  <c r="E37" i="182"/>
  <c r="D37" i="182"/>
  <c r="C37" i="182"/>
  <c r="E30" i="182"/>
  <c r="D30" i="182"/>
  <c r="C30" i="182"/>
  <c r="E26" i="182"/>
  <c r="D26" i="182"/>
  <c r="C26" i="182"/>
  <c r="E20" i="182"/>
  <c r="D20" i="182"/>
  <c r="C20" i="182"/>
  <c r="E8" i="182"/>
  <c r="D8" i="182"/>
  <c r="D36" i="182"/>
  <c r="D41" i="182"/>
  <c r="D58" i="182"/>
  <c r="C8" i="182"/>
  <c r="E51" i="181"/>
  <c r="D51" i="181"/>
  <c r="C51" i="181"/>
  <c r="E45" i="181"/>
  <c r="E57" i="181"/>
  <c r="D45" i="181"/>
  <c r="D57" i="181"/>
  <c r="C45" i="181"/>
  <c r="C57" i="181"/>
  <c r="E37" i="181"/>
  <c r="D37" i="181"/>
  <c r="C37" i="181"/>
  <c r="E30" i="181"/>
  <c r="D30" i="181"/>
  <c r="C30" i="181"/>
  <c r="E26" i="181"/>
  <c r="D26" i="181"/>
  <c r="C26" i="181"/>
  <c r="E20" i="181"/>
  <c r="D20" i="181"/>
  <c r="D36" i="181"/>
  <c r="D41" i="181"/>
  <c r="D58" i="181"/>
  <c r="C20" i="181"/>
  <c r="E8" i="181"/>
  <c r="D8" i="181"/>
  <c r="C8" i="181"/>
  <c r="B2" i="177"/>
  <c r="B2" i="178"/>
  <c r="B2" i="179"/>
  <c r="B2" i="180"/>
  <c r="E51" i="180"/>
  <c r="D51" i="180"/>
  <c r="C51" i="180"/>
  <c r="E45" i="180"/>
  <c r="E57" i="180"/>
  <c r="D45" i="180"/>
  <c r="D57" i="180"/>
  <c r="C45" i="180"/>
  <c r="E37" i="180"/>
  <c r="D37" i="180"/>
  <c r="C37" i="180"/>
  <c r="E30" i="180"/>
  <c r="D30" i="180"/>
  <c r="C30" i="180"/>
  <c r="E26" i="180"/>
  <c r="D26" i="180"/>
  <c r="C26" i="180"/>
  <c r="E20" i="180"/>
  <c r="D20" i="180"/>
  <c r="C20" i="180"/>
  <c r="E8" i="180"/>
  <c r="E36" i="180"/>
  <c r="E41" i="180"/>
  <c r="D8" i="180"/>
  <c r="D36" i="180"/>
  <c r="C8" i="180"/>
  <c r="E51" i="179"/>
  <c r="D51" i="179"/>
  <c r="C51" i="179"/>
  <c r="E45" i="179"/>
  <c r="D45" i="179"/>
  <c r="D57" i="179"/>
  <c r="C45" i="179"/>
  <c r="C57" i="179"/>
  <c r="E37" i="179"/>
  <c r="D37" i="179"/>
  <c r="C37" i="179"/>
  <c r="C41" i="179"/>
  <c r="C58" i="179"/>
  <c r="E30" i="179"/>
  <c r="D30" i="179"/>
  <c r="C30" i="179"/>
  <c r="E26" i="179"/>
  <c r="D26" i="179"/>
  <c r="C26" i="179"/>
  <c r="E20" i="179"/>
  <c r="D20" i="179"/>
  <c r="C20" i="179"/>
  <c r="E8" i="179"/>
  <c r="D8" i="179"/>
  <c r="D36" i="179"/>
  <c r="D41" i="179"/>
  <c r="D58" i="179"/>
  <c r="C8" i="179"/>
  <c r="E51" i="178"/>
  <c r="D51" i="178"/>
  <c r="C51" i="178"/>
  <c r="C57" i="178"/>
  <c r="E45" i="178"/>
  <c r="E57" i="178"/>
  <c r="D45" i="178"/>
  <c r="D57" i="178"/>
  <c r="D58" i="178"/>
  <c r="C45" i="178"/>
  <c r="E37" i="178"/>
  <c r="D37" i="178"/>
  <c r="D41" i="178"/>
  <c r="C37" i="178"/>
  <c r="E30" i="178"/>
  <c r="D30" i="178"/>
  <c r="C30" i="178"/>
  <c r="E26" i="178"/>
  <c r="D26" i="178"/>
  <c r="C26" i="178"/>
  <c r="E20" i="178"/>
  <c r="D20" i="178"/>
  <c r="C20" i="178"/>
  <c r="E8" i="178"/>
  <c r="E36" i="178"/>
  <c r="E41" i="178"/>
  <c r="D8" i="178"/>
  <c r="C8" i="178"/>
  <c r="E51" i="177"/>
  <c r="D51" i="177"/>
  <c r="C51" i="177"/>
  <c r="E45" i="177"/>
  <c r="D45" i="177"/>
  <c r="D57" i="177"/>
  <c r="C45" i="177"/>
  <c r="E37" i="177"/>
  <c r="D37" i="177"/>
  <c r="C37" i="177"/>
  <c r="E30" i="177"/>
  <c r="D30" i="177"/>
  <c r="C30" i="177"/>
  <c r="E26" i="177"/>
  <c r="D26" i="177"/>
  <c r="C26" i="177"/>
  <c r="E20" i="177"/>
  <c r="D20" i="177"/>
  <c r="C20" i="177"/>
  <c r="E8" i="177"/>
  <c r="D8" i="177"/>
  <c r="C8" i="177"/>
  <c r="B2" i="173"/>
  <c r="B2" i="174"/>
  <c r="B2" i="175"/>
  <c r="B2" i="176"/>
  <c r="E51" i="176"/>
  <c r="D51" i="176"/>
  <c r="C51" i="176"/>
  <c r="E45" i="176"/>
  <c r="D45" i="176"/>
  <c r="D57" i="176"/>
  <c r="C45" i="176"/>
  <c r="C57" i="176"/>
  <c r="E37" i="176"/>
  <c r="D37" i="176"/>
  <c r="C37" i="176"/>
  <c r="E30" i="176"/>
  <c r="D30" i="176"/>
  <c r="D36" i="176"/>
  <c r="D41" i="176"/>
  <c r="D58" i="176"/>
  <c r="C30" i="176"/>
  <c r="E26" i="176"/>
  <c r="D26" i="176"/>
  <c r="C26" i="176"/>
  <c r="E20" i="176"/>
  <c r="D20" i="176"/>
  <c r="C20" i="176"/>
  <c r="E8" i="176"/>
  <c r="E36" i="176"/>
  <c r="E41" i="176"/>
  <c r="D8" i="176"/>
  <c r="C8" i="176"/>
  <c r="C36" i="176"/>
  <c r="C41" i="176"/>
  <c r="C58" i="176"/>
  <c r="E51" i="175"/>
  <c r="D51" i="175"/>
  <c r="C51" i="175"/>
  <c r="E45" i="175"/>
  <c r="E57" i="175"/>
  <c r="D45" i="175"/>
  <c r="C45" i="175"/>
  <c r="C57" i="175"/>
  <c r="C58" i="175"/>
  <c r="E37" i="175"/>
  <c r="D37" i="175"/>
  <c r="C37" i="175"/>
  <c r="E30" i="175"/>
  <c r="D30" i="175"/>
  <c r="C30" i="175"/>
  <c r="E26" i="175"/>
  <c r="D26" i="175"/>
  <c r="C26" i="175"/>
  <c r="E20" i="175"/>
  <c r="D20" i="175"/>
  <c r="C20" i="175"/>
  <c r="E8" i="175"/>
  <c r="D8" i="175"/>
  <c r="D36" i="175"/>
  <c r="D41" i="175"/>
  <c r="C8" i="175"/>
  <c r="E51" i="174"/>
  <c r="D51" i="174"/>
  <c r="D57" i="174"/>
  <c r="C51" i="174"/>
  <c r="E45" i="174"/>
  <c r="E57" i="174"/>
  <c r="D45" i="174"/>
  <c r="C45" i="174"/>
  <c r="C57" i="174"/>
  <c r="E37" i="174"/>
  <c r="D37" i="174"/>
  <c r="C37" i="174"/>
  <c r="E30" i="174"/>
  <c r="D30" i="174"/>
  <c r="C30" i="174"/>
  <c r="E26" i="174"/>
  <c r="D26" i="174"/>
  <c r="D36" i="174"/>
  <c r="D41" i="174"/>
  <c r="D58" i="174"/>
  <c r="C26" i="174"/>
  <c r="E20" i="174"/>
  <c r="D20" i="174"/>
  <c r="C20" i="174"/>
  <c r="E8" i="174"/>
  <c r="E36" i="174"/>
  <c r="E41" i="174"/>
  <c r="D8" i="174"/>
  <c r="C8" i="174"/>
  <c r="C36" i="174"/>
  <c r="C41" i="174"/>
  <c r="C58" i="174"/>
  <c r="E51" i="173"/>
  <c r="D51" i="173"/>
  <c r="C51" i="173"/>
  <c r="E45" i="173"/>
  <c r="E57" i="173"/>
  <c r="D45" i="173"/>
  <c r="D57" i="173"/>
  <c r="C45" i="173"/>
  <c r="C57" i="173"/>
  <c r="E37" i="173"/>
  <c r="D37" i="173"/>
  <c r="C37" i="173"/>
  <c r="E30" i="173"/>
  <c r="D30" i="173"/>
  <c r="C30" i="173"/>
  <c r="E26" i="173"/>
  <c r="D26" i="173"/>
  <c r="C26" i="173"/>
  <c r="E20" i="173"/>
  <c r="D20" i="173"/>
  <c r="C20" i="173"/>
  <c r="C36" i="173"/>
  <c r="E8" i="173"/>
  <c r="E36" i="173"/>
  <c r="E41" i="173"/>
  <c r="D8" i="173"/>
  <c r="D36" i="173"/>
  <c r="D41" i="173"/>
  <c r="D58" i="173"/>
  <c r="C8" i="173"/>
  <c r="B2" i="169"/>
  <c r="B2" i="170"/>
  <c r="B2" i="171"/>
  <c r="B2" i="172"/>
  <c r="E51" i="172"/>
  <c r="D51" i="172"/>
  <c r="C51" i="172"/>
  <c r="E45" i="172"/>
  <c r="E57" i="172"/>
  <c r="D45" i="172"/>
  <c r="D57" i="172"/>
  <c r="C45" i="172"/>
  <c r="C57" i="172"/>
  <c r="E37" i="172"/>
  <c r="E41" i="172"/>
  <c r="D37" i="172"/>
  <c r="C37" i="172"/>
  <c r="E30" i="172"/>
  <c r="D30" i="172"/>
  <c r="C30" i="172"/>
  <c r="E26" i="172"/>
  <c r="D26" i="172"/>
  <c r="C26" i="172"/>
  <c r="E20" i="172"/>
  <c r="D20" i="172"/>
  <c r="C20" i="172"/>
  <c r="E8" i="172"/>
  <c r="D8" i="172"/>
  <c r="C8" i="172"/>
  <c r="E51" i="171"/>
  <c r="D51" i="171"/>
  <c r="C51" i="171"/>
  <c r="E45" i="171"/>
  <c r="E57" i="171"/>
  <c r="D45" i="171"/>
  <c r="D57" i="171"/>
  <c r="C45" i="171"/>
  <c r="C57" i="171"/>
  <c r="E37" i="171"/>
  <c r="D37" i="171"/>
  <c r="C37" i="171"/>
  <c r="E30" i="171"/>
  <c r="D30" i="171"/>
  <c r="C30" i="171"/>
  <c r="E26" i="171"/>
  <c r="D26" i="171"/>
  <c r="C26" i="171"/>
  <c r="E20" i="171"/>
  <c r="D20" i="171"/>
  <c r="C20" i="171"/>
  <c r="E8" i="171"/>
  <c r="D8" i="171"/>
  <c r="D36" i="171"/>
  <c r="C8" i="171"/>
  <c r="E51" i="170"/>
  <c r="D51" i="170"/>
  <c r="C51" i="170"/>
  <c r="E45" i="170"/>
  <c r="E57" i="170"/>
  <c r="D45" i="170"/>
  <c r="D57" i="170"/>
  <c r="C45" i="170"/>
  <c r="C57" i="170"/>
  <c r="E37" i="170"/>
  <c r="D37" i="170"/>
  <c r="C37" i="170"/>
  <c r="E30" i="170"/>
  <c r="D30" i="170"/>
  <c r="D36" i="170"/>
  <c r="D41" i="170"/>
  <c r="C30" i="170"/>
  <c r="E26" i="170"/>
  <c r="D26" i="170"/>
  <c r="C26" i="170"/>
  <c r="E20" i="170"/>
  <c r="D20" i="170"/>
  <c r="C20" i="170"/>
  <c r="E8" i="170"/>
  <c r="E36" i="170"/>
  <c r="D8" i="170"/>
  <c r="C8" i="170"/>
  <c r="E51" i="169"/>
  <c r="D51" i="169"/>
  <c r="C51" i="169"/>
  <c r="E45" i="169"/>
  <c r="E57" i="169"/>
  <c r="D45" i="169"/>
  <c r="D57" i="169"/>
  <c r="C45" i="169"/>
  <c r="C57" i="169"/>
  <c r="E37" i="169"/>
  <c r="D37" i="169"/>
  <c r="C37" i="169"/>
  <c r="E30" i="169"/>
  <c r="D30" i="169"/>
  <c r="C30" i="169"/>
  <c r="E26" i="169"/>
  <c r="D26" i="169"/>
  <c r="C26" i="169"/>
  <c r="E20" i="169"/>
  <c r="D20" i="169"/>
  <c r="C20" i="169"/>
  <c r="E8" i="169"/>
  <c r="D8" i="169"/>
  <c r="D36" i="169"/>
  <c r="D41" i="169"/>
  <c r="D58" i="169"/>
  <c r="C8" i="169"/>
  <c r="B2" i="161"/>
  <c r="B2" i="162"/>
  <c r="B2" i="163"/>
  <c r="B2" i="164"/>
  <c r="E51" i="164"/>
  <c r="D51" i="164"/>
  <c r="C51" i="164"/>
  <c r="E45" i="164"/>
  <c r="E57" i="164"/>
  <c r="D45" i="164"/>
  <c r="D57" i="164"/>
  <c r="C45" i="164"/>
  <c r="E37" i="164"/>
  <c r="D37" i="164"/>
  <c r="C37" i="164"/>
  <c r="E30" i="164"/>
  <c r="D30" i="164"/>
  <c r="C30" i="164"/>
  <c r="E26" i="164"/>
  <c r="D26" i="164"/>
  <c r="C26" i="164"/>
  <c r="C36" i="164"/>
  <c r="C41" i="164"/>
  <c r="E20" i="164"/>
  <c r="D20" i="164"/>
  <c r="C20" i="164"/>
  <c r="E8" i="164"/>
  <c r="E36" i="164"/>
  <c r="E41" i="164"/>
  <c r="D8" i="164"/>
  <c r="C8" i="164"/>
  <c r="E51" i="163"/>
  <c r="D51" i="163"/>
  <c r="D57" i="163"/>
  <c r="C51" i="163"/>
  <c r="E45" i="163"/>
  <c r="D45" i="163"/>
  <c r="C45" i="163"/>
  <c r="C57" i="163"/>
  <c r="E37" i="163"/>
  <c r="D37" i="163"/>
  <c r="C37" i="163"/>
  <c r="E30" i="163"/>
  <c r="D30" i="163"/>
  <c r="C30" i="163"/>
  <c r="E26" i="163"/>
  <c r="D26" i="163"/>
  <c r="C26" i="163"/>
  <c r="E20" i="163"/>
  <c r="E36" i="163"/>
  <c r="E41" i="163"/>
  <c r="D20" i="163"/>
  <c r="C20" i="163"/>
  <c r="E8" i="163"/>
  <c r="D8" i="163"/>
  <c r="D36" i="163"/>
  <c r="D41" i="163"/>
  <c r="C8" i="163"/>
  <c r="E51" i="162"/>
  <c r="D51" i="162"/>
  <c r="C51" i="162"/>
  <c r="E45" i="162"/>
  <c r="E57" i="162"/>
  <c r="D45" i="162"/>
  <c r="D57" i="162"/>
  <c r="D58" i="162"/>
  <c r="C45" i="162"/>
  <c r="C57" i="162"/>
  <c r="E37" i="162"/>
  <c r="D37" i="162"/>
  <c r="C37" i="162"/>
  <c r="E30" i="162"/>
  <c r="D30" i="162"/>
  <c r="C30" i="162"/>
  <c r="E26" i="162"/>
  <c r="D26" i="162"/>
  <c r="C26" i="162"/>
  <c r="E20" i="162"/>
  <c r="D20" i="162"/>
  <c r="C20" i="162"/>
  <c r="C41" i="162"/>
  <c r="C58" i="162"/>
  <c r="E8" i="162"/>
  <c r="D8" i="162"/>
  <c r="D36" i="162"/>
  <c r="D41" i="162"/>
  <c r="C8" i="162"/>
  <c r="C36" i="162"/>
  <c r="E51" i="161"/>
  <c r="D51" i="161"/>
  <c r="C51" i="161"/>
  <c r="E45" i="161"/>
  <c r="E57" i="161"/>
  <c r="D45" i="161"/>
  <c r="D57" i="161"/>
  <c r="C45" i="161"/>
  <c r="C57" i="161"/>
  <c r="E37" i="161"/>
  <c r="D37" i="161"/>
  <c r="C37" i="161"/>
  <c r="E30" i="161"/>
  <c r="D30" i="161"/>
  <c r="C30" i="161"/>
  <c r="E26" i="161"/>
  <c r="D26" i="161"/>
  <c r="C26" i="161"/>
  <c r="E20" i="161"/>
  <c r="D20" i="161"/>
  <c r="D36" i="161"/>
  <c r="C20" i="161"/>
  <c r="E8" i="161"/>
  <c r="D8" i="161"/>
  <c r="C8" i="161"/>
  <c r="C36" i="161"/>
  <c r="C41" i="161"/>
  <c r="C58" i="161"/>
  <c r="B2" i="157"/>
  <c r="B2" i="158"/>
  <c r="B2" i="159"/>
  <c r="B2" i="160"/>
  <c r="E51" i="160"/>
  <c r="D51" i="160"/>
  <c r="C51" i="160"/>
  <c r="E45" i="160"/>
  <c r="E57" i="160"/>
  <c r="D45" i="160"/>
  <c r="D57" i="160"/>
  <c r="C45" i="160"/>
  <c r="C57" i="160"/>
  <c r="E37" i="160"/>
  <c r="D37" i="160"/>
  <c r="C37" i="160"/>
  <c r="E30" i="160"/>
  <c r="D30" i="160"/>
  <c r="C30" i="160"/>
  <c r="E26" i="160"/>
  <c r="E36" i="160"/>
  <c r="E41" i="160"/>
  <c r="D26" i="160"/>
  <c r="C26" i="160"/>
  <c r="E20" i="160"/>
  <c r="D20" i="160"/>
  <c r="C20" i="160"/>
  <c r="E8" i="160"/>
  <c r="D8" i="160"/>
  <c r="C8" i="160"/>
  <c r="C36" i="160"/>
  <c r="C41" i="160"/>
  <c r="E51" i="159"/>
  <c r="D51" i="159"/>
  <c r="C51" i="159"/>
  <c r="E45" i="159"/>
  <c r="E57" i="159"/>
  <c r="D45" i="159"/>
  <c r="D57" i="159"/>
  <c r="C45" i="159"/>
  <c r="C57" i="159"/>
  <c r="E37" i="159"/>
  <c r="D37" i="159"/>
  <c r="C37" i="159"/>
  <c r="E30" i="159"/>
  <c r="D30" i="159"/>
  <c r="C30" i="159"/>
  <c r="E26" i="159"/>
  <c r="D26" i="159"/>
  <c r="C26" i="159"/>
  <c r="E20" i="159"/>
  <c r="E36" i="159"/>
  <c r="E41" i="159"/>
  <c r="D20" i="159"/>
  <c r="C20" i="159"/>
  <c r="E8" i="159"/>
  <c r="D8" i="159"/>
  <c r="C8" i="159"/>
  <c r="E51" i="158"/>
  <c r="D51" i="158"/>
  <c r="C51" i="158"/>
  <c r="E45" i="158"/>
  <c r="E57" i="158"/>
  <c r="D45" i="158"/>
  <c r="D57" i="158"/>
  <c r="C45" i="158"/>
  <c r="C57" i="158"/>
  <c r="E37" i="158"/>
  <c r="D37" i="158"/>
  <c r="D41" i="158"/>
  <c r="C37" i="158"/>
  <c r="E30" i="158"/>
  <c r="D30" i="158"/>
  <c r="C30" i="158"/>
  <c r="C36" i="158"/>
  <c r="C41" i="158"/>
  <c r="C58" i="158"/>
  <c r="E26" i="158"/>
  <c r="D26" i="158"/>
  <c r="C26" i="158"/>
  <c r="E20" i="158"/>
  <c r="E36" i="158"/>
  <c r="E41" i="158"/>
  <c r="D20" i="158"/>
  <c r="C20" i="158"/>
  <c r="E8" i="158"/>
  <c r="D8" i="158"/>
  <c r="D36" i="158"/>
  <c r="C8" i="158"/>
  <c r="E51" i="157"/>
  <c r="D51" i="157"/>
  <c r="C51" i="157"/>
  <c r="E45" i="157"/>
  <c r="E57" i="157"/>
  <c r="D45" i="157"/>
  <c r="D57" i="157"/>
  <c r="C45" i="157"/>
  <c r="C57" i="157"/>
  <c r="E37" i="157"/>
  <c r="D37" i="157"/>
  <c r="C37" i="157"/>
  <c r="E30" i="157"/>
  <c r="D30" i="157"/>
  <c r="C30" i="157"/>
  <c r="E26" i="157"/>
  <c r="D26" i="157"/>
  <c r="C26" i="157"/>
  <c r="E20" i="157"/>
  <c r="D20" i="157"/>
  <c r="C20" i="157"/>
  <c r="E8" i="157"/>
  <c r="D8" i="157"/>
  <c r="C8" i="157"/>
  <c r="C36" i="157"/>
  <c r="C41" i="157"/>
  <c r="B2" i="153"/>
  <c r="B2" i="154"/>
  <c r="B2" i="155"/>
  <c r="B2" i="156"/>
  <c r="E51" i="156"/>
  <c r="D51" i="156"/>
  <c r="C51" i="156"/>
  <c r="E45" i="156"/>
  <c r="E57" i="156"/>
  <c r="D45" i="156"/>
  <c r="D57" i="156"/>
  <c r="C45" i="156"/>
  <c r="E37" i="156"/>
  <c r="D37" i="156"/>
  <c r="C37" i="156"/>
  <c r="E30" i="156"/>
  <c r="D30" i="156"/>
  <c r="C30" i="156"/>
  <c r="E26" i="156"/>
  <c r="D26" i="156"/>
  <c r="C26" i="156"/>
  <c r="E20" i="156"/>
  <c r="D20" i="156"/>
  <c r="C20" i="156"/>
  <c r="E8" i="156"/>
  <c r="D8" i="156"/>
  <c r="D36" i="156"/>
  <c r="D41" i="156"/>
  <c r="D58" i="156"/>
  <c r="C8" i="156"/>
  <c r="E51" i="155"/>
  <c r="E57" i="155"/>
  <c r="D51" i="155"/>
  <c r="C51" i="155"/>
  <c r="E45" i="155"/>
  <c r="D45" i="155"/>
  <c r="D57" i="155"/>
  <c r="C45" i="155"/>
  <c r="C57" i="155"/>
  <c r="E37" i="155"/>
  <c r="D37" i="155"/>
  <c r="C37" i="155"/>
  <c r="E30" i="155"/>
  <c r="E36" i="155"/>
  <c r="E41" i="155"/>
  <c r="D30" i="155"/>
  <c r="C30" i="155"/>
  <c r="E26" i="155"/>
  <c r="D26" i="155"/>
  <c r="D36" i="155"/>
  <c r="D41" i="155"/>
  <c r="D58" i="155"/>
  <c r="C26" i="155"/>
  <c r="E20" i="155"/>
  <c r="D20" i="155"/>
  <c r="C20" i="155"/>
  <c r="C36" i="155"/>
  <c r="C41" i="155"/>
  <c r="C58" i="155"/>
  <c r="E8" i="155"/>
  <c r="D8" i="155"/>
  <c r="C8" i="155"/>
  <c r="E51" i="154"/>
  <c r="D51" i="154"/>
  <c r="C51" i="154"/>
  <c r="E45" i="154"/>
  <c r="E57" i="154"/>
  <c r="D45" i="154"/>
  <c r="D57" i="154"/>
  <c r="C45" i="154"/>
  <c r="E37" i="154"/>
  <c r="D37" i="154"/>
  <c r="C37" i="154"/>
  <c r="E30" i="154"/>
  <c r="D30" i="154"/>
  <c r="D36" i="154"/>
  <c r="D41" i="154"/>
  <c r="D58" i="154"/>
  <c r="C30" i="154"/>
  <c r="E26" i="154"/>
  <c r="D26" i="154"/>
  <c r="C26" i="154"/>
  <c r="E20" i="154"/>
  <c r="D20" i="154"/>
  <c r="C20" i="154"/>
  <c r="E8" i="154"/>
  <c r="E36" i="154"/>
  <c r="E41" i="154"/>
  <c r="D8" i="154"/>
  <c r="C8" i="154"/>
  <c r="E51" i="153"/>
  <c r="D51" i="153"/>
  <c r="C51" i="153"/>
  <c r="E45" i="153"/>
  <c r="E57" i="153"/>
  <c r="D45" i="153"/>
  <c r="D57" i="153"/>
  <c r="C45" i="153"/>
  <c r="C57" i="153"/>
  <c r="E37" i="153"/>
  <c r="D37" i="153"/>
  <c r="C37" i="153"/>
  <c r="E30" i="153"/>
  <c r="D30" i="153"/>
  <c r="D36" i="153"/>
  <c r="D41" i="153"/>
  <c r="D58" i="153"/>
  <c r="C30" i="153"/>
  <c r="E26" i="153"/>
  <c r="D26" i="153"/>
  <c r="C26" i="153"/>
  <c r="C36" i="153"/>
  <c r="C41" i="153"/>
  <c r="C58" i="153"/>
  <c r="E20" i="153"/>
  <c r="D20" i="153"/>
  <c r="C20" i="153"/>
  <c r="E8" i="153"/>
  <c r="E36" i="153"/>
  <c r="E41" i="153"/>
  <c r="D8" i="153"/>
  <c r="C8" i="153"/>
  <c r="B2" i="149"/>
  <c r="B2" i="150"/>
  <c r="B2" i="151"/>
  <c r="B2" i="152"/>
  <c r="E51" i="152"/>
  <c r="D51" i="152"/>
  <c r="C51" i="152"/>
  <c r="E45" i="152"/>
  <c r="E57" i="152"/>
  <c r="D45" i="152"/>
  <c r="D57" i="152"/>
  <c r="C45" i="152"/>
  <c r="C57" i="152"/>
  <c r="E37" i="152"/>
  <c r="D37" i="152"/>
  <c r="C37" i="152"/>
  <c r="E30" i="152"/>
  <c r="D30" i="152"/>
  <c r="C30" i="152"/>
  <c r="E26" i="152"/>
  <c r="D26" i="152"/>
  <c r="C26" i="152"/>
  <c r="E20" i="152"/>
  <c r="D20" i="152"/>
  <c r="D36" i="152"/>
  <c r="D41" i="152"/>
  <c r="D58" i="152"/>
  <c r="C20" i="152"/>
  <c r="E8" i="152"/>
  <c r="E36" i="152"/>
  <c r="E41" i="152"/>
  <c r="D8" i="152"/>
  <c r="C8" i="152"/>
  <c r="C36" i="152"/>
  <c r="C41" i="152"/>
  <c r="E51" i="151"/>
  <c r="D51" i="151"/>
  <c r="C51" i="151"/>
  <c r="E45" i="151"/>
  <c r="E57" i="151"/>
  <c r="D45" i="151"/>
  <c r="D57" i="151"/>
  <c r="D58" i="151"/>
  <c r="C45" i="151"/>
  <c r="C57" i="151"/>
  <c r="E37" i="151"/>
  <c r="D37" i="151"/>
  <c r="C37" i="151"/>
  <c r="E30" i="151"/>
  <c r="D30" i="151"/>
  <c r="C30" i="151"/>
  <c r="E26" i="151"/>
  <c r="D26" i="151"/>
  <c r="C26" i="151"/>
  <c r="E20" i="151"/>
  <c r="D20" i="151"/>
  <c r="C20" i="151"/>
  <c r="E8" i="151"/>
  <c r="D8" i="151"/>
  <c r="D36" i="151"/>
  <c r="D41" i="151"/>
  <c r="C8" i="151"/>
  <c r="E51" i="150"/>
  <c r="D51" i="150"/>
  <c r="C51" i="150"/>
  <c r="E45" i="150"/>
  <c r="E57" i="150"/>
  <c r="D45" i="150"/>
  <c r="D57" i="150"/>
  <c r="C45" i="150"/>
  <c r="C57" i="150"/>
  <c r="E37" i="150"/>
  <c r="D37" i="150"/>
  <c r="C37" i="150"/>
  <c r="E30" i="150"/>
  <c r="D30" i="150"/>
  <c r="C30" i="150"/>
  <c r="E26" i="150"/>
  <c r="D26" i="150"/>
  <c r="C26" i="150"/>
  <c r="E20" i="150"/>
  <c r="D20" i="150"/>
  <c r="C20" i="150"/>
  <c r="E8" i="150"/>
  <c r="D8" i="150"/>
  <c r="C8" i="150"/>
  <c r="E51" i="149"/>
  <c r="D51" i="149"/>
  <c r="C51" i="149"/>
  <c r="C57" i="149"/>
  <c r="E45" i="149"/>
  <c r="E57" i="149"/>
  <c r="D45" i="149"/>
  <c r="D57" i="149"/>
  <c r="C45" i="149"/>
  <c r="E37" i="149"/>
  <c r="D37" i="149"/>
  <c r="C37" i="149"/>
  <c r="E30" i="149"/>
  <c r="D30" i="149"/>
  <c r="C30" i="149"/>
  <c r="E26" i="149"/>
  <c r="D26" i="149"/>
  <c r="C26" i="149"/>
  <c r="E20" i="149"/>
  <c r="D20" i="149"/>
  <c r="C20" i="149"/>
  <c r="E8" i="149"/>
  <c r="E36" i="149"/>
  <c r="E41" i="149"/>
  <c r="D8" i="149"/>
  <c r="C8" i="149"/>
  <c r="B2" i="145"/>
  <c r="B2" i="146"/>
  <c r="B2" i="147"/>
  <c r="B2" i="148"/>
  <c r="E51" i="148"/>
  <c r="D51" i="148"/>
  <c r="C51" i="148"/>
  <c r="E45" i="148"/>
  <c r="E57" i="148"/>
  <c r="D45" i="148"/>
  <c r="D57" i="148"/>
  <c r="C45" i="148"/>
  <c r="C57" i="148"/>
  <c r="E37" i="148"/>
  <c r="D37" i="148"/>
  <c r="C37" i="148"/>
  <c r="E30" i="148"/>
  <c r="D30" i="148"/>
  <c r="C30" i="148"/>
  <c r="E26" i="148"/>
  <c r="D26" i="148"/>
  <c r="D36" i="148"/>
  <c r="D41" i="148"/>
  <c r="D58" i="148"/>
  <c r="C26" i="148"/>
  <c r="E20" i="148"/>
  <c r="D20" i="148"/>
  <c r="C20" i="148"/>
  <c r="E8" i="148"/>
  <c r="D8" i="148"/>
  <c r="C8" i="148"/>
  <c r="E51" i="147"/>
  <c r="D51" i="147"/>
  <c r="C51" i="147"/>
  <c r="E45" i="147"/>
  <c r="E57" i="147"/>
  <c r="D45" i="147"/>
  <c r="D57" i="147"/>
  <c r="C45" i="147"/>
  <c r="C57" i="147"/>
  <c r="E37" i="147"/>
  <c r="E41" i="147"/>
  <c r="D37" i="147"/>
  <c r="C37" i="147"/>
  <c r="E30" i="147"/>
  <c r="D30" i="147"/>
  <c r="C30" i="147"/>
  <c r="E26" i="147"/>
  <c r="E36" i="147"/>
  <c r="D26" i="147"/>
  <c r="C26" i="147"/>
  <c r="E20" i="147"/>
  <c r="D20" i="147"/>
  <c r="C20" i="147"/>
  <c r="E8" i="147"/>
  <c r="D8" i="147"/>
  <c r="C8" i="147"/>
  <c r="C36" i="147"/>
  <c r="C41" i="147"/>
  <c r="C58" i="147"/>
  <c r="E51" i="146"/>
  <c r="D51" i="146"/>
  <c r="C51" i="146"/>
  <c r="E45" i="146"/>
  <c r="E57" i="146"/>
  <c r="D45" i="146"/>
  <c r="D57" i="146"/>
  <c r="C45" i="146"/>
  <c r="C57" i="146"/>
  <c r="E37" i="146"/>
  <c r="D37" i="146"/>
  <c r="C37" i="146"/>
  <c r="E30" i="146"/>
  <c r="D30" i="146"/>
  <c r="C30" i="146"/>
  <c r="E26" i="146"/>
  <c r="D26" i="146"/>
  <c r="C26" i="146"/>
  <c r="E20" i="146"/>
  <c r="E36" i="146"/>
  <c r="E41" i="146"/>
  <c r="D20" i="146"/>
  <c r="C20" i="146"/>
  <c r="E8" i="146"/>
  <c r="D8" i="146"/>
  <c r="D36" i="146"/>
  <c r="D41" i="146"/>
  <c r="C8" i="146"/>
  <c r="C36" i="146"/>
  <c r="C41" i="146"/>
  <c r="C58" i="146"/>
  <c r="E51" i="145"/>
  <c r="D51" i="145"/>
  <c r="C51" i="145"/>
  <c r="E45" i="145"/>
  <c r="E57" i="145"/>
  <c r="D45" i="145"/>
  <c r="D57" i="145"/>
  <c r="C45" i="145"/>
  <c r="C57" i="145"/>
  <c r="E37" i="145"/>
  <c r="E41" i="145"/>
  <c r="D37" i="145"/>
  <c r="C37" i="145"/>
  <c r="E30" i="145"/>
  <c r="D30" i="145"/>
  <c r="D36" i="145"/>
  <c r="D41" i="145"/>
  <c r="D58" i="145"/>
  <c r="C30" i="145"/>
  <c r="E26" i="145"/>
  <c r="D26" i="145"/>
  <c r="C26" i="145"/>
  <c r="E20" i="145"/>
  <c r="D20" i="145"/>
  <c r="C20" i="145"/>
  <c r="E8" i="145"/>
  <c r="E36" i="145"/>
  <c r="D8" i="145"/>
  <c r="C8" i="145"/>
  <c r="B2" i="105"/>
  <c r="B2" i="139"/>
  <c r="B2" i="140"/>
  <c r="B2" i="141"/>
  <c r="B2" i="138"/>
  <c r="B2" i="137"/>
  <c r="B2" i="136"/>
  <c r="B2" i="135"/>
  <c r="B2" i="133"/>
  <c r="B2" i="3"/>
  <c r="B2" i="134"/>
  <c r="E152" i="144"/>
  <c r="D152" i="144"/>
  <c r="D160" i="144"/>
  <c r="C152" i="144"/>
  <c r="E147" i="144"/>
  <c r="D147" i="144"/>
  <c r="C147" i="144"/>
  <c r="E140" i="144"/>
  <c r="D140" i="144"/>
  <c r="C140" i="144"/>
  <c r="E136" i="144"/>
  <c r="E160" i="144"/>
  <c r="E161" i="144"/>
  <c r="D136" i="144"/>
  <c r="C136" i="144"/>
  <c r="C160" i="144"/>
  <c r="E121" i="144"/>
  <c r="D121" i="144"/>
  <c r="C121" i="144"/>
  <c r="E100" i="144"/>
  <c r="E135" i="144"/>
  <c r="D100" i="144"/>
  <c r="D135" i="144"/>
  <c r="C100" i="144"/>
  <c r="C135" i="144"/>
  <c r="C161" i="144"/>
  <c r="E85" i="144"/>
  <c r="D85" i="144"/>
  <c r="C85" i="144"/>
  <c r="C92" i="144"/>
  <c r="C166" i="144"/>
  <c r="E81" i="144"/>
  <c r="D81" i="144"/>
  <c r="C81" i="144"/>
  <c r="E78" i="144"/>
  <c r="D78" i="144"/>
  <c r="C78" i="144"/>
  <c r="E73" i="144"/>
  <c r="E92" i="144"/>
  <c r="E166" i="144"/>
  <c r="D73" i="144"/>
  <c r="C73" i="144"/>
  <c r="E69" i="144"/>
  <c r="D69" i="144"/>
  <c r="C69" i="144"/>
  <c r="E63" i="144"/>
  <c r="D63" i="144"/>
  <c r="C63" i="144"/>
  <c r="E58" i="144"/>
  <c r="D58" i="144"/>
  <c r="C58" i="144"/>
  <c r="E52" i="144"/>
  <c r="D52" i="144"/>
  <c r="C52" i="144"/>
  <c r="E40" i="144"/>
  <c r="D40" i="144"/>
  <c r="D68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/>
  <c r="E165" i="144"/>
  <c r="D11" i="144"/>
  <c r="C11" i="144"/>
  <c r="A2" i="144"/>
  <c r="E152" i="143"/>
  <c r="E160" i="143"/>
  <c r="D152" i="143"/>
  <c r="C152" i="143"/>
  <c r="E147" i="143"/>
  <c r="D147" i="143"/>
  <c r="C147" i="143"/>
  <c r="E140" i="143"/>
  <c r="D140" i="143"/>
  <c r="C140" i="143"/>
  <c r="E136" i="143"/>
  <c r="D136" i="143"/>
  <c r="C136" i="143"/>
  <c r="E121" i="143"/>
  <c r="E135" i="143"/>
  <c r="D121" i="143"/>
  <c r="C121" i="143"/>
  <c r="E100" i="143"/>
  <c r="D100" i="143"/>
  <c r="D135" i="143"/>
  <c r="C100" i="143"/>
  <c r="C135" i="143"/>
  <c r="E85" i="143"/>
  <c r="D85" i="143"/>
  <c r="C85" i="143"/>
  <c r="E81" i="143"/>
  <c r="D81" i="143"/>
  <c r="C81" i="143"/>
  <c r="E78" i="143"/>
  <c r="D78" i="143"/>
  <c r="C78" i="143"/>
  <c r="E73" i="143"/>
  <c r="D73" i="143"/>
  <c r="C73" i="143"/>
  <c r="E69" i="143"/>
  <c r="E92" i="143"/>
  <c r="D69" i="143"/>
  <c r="C69" i="143"/>
  <c r="E63" i="143"/>
  <c r="D63" i="143"/>
  <c r="C63" i="143"/>
  <c r="E58" i="143"/>
  <c r="D58" i="143"/>
  <c r="C58" i="143"/>
  <c r="E52" i="143"/>
  <c r="D52" i="143"/>
  <c r="C52" i="143"/>
  <c r="E40" i="143"/>
  <c r="D40" i="143"/>
  <c r="C40" i="143"/>
  <c r="E32" i="143"/>
  <c r="D32" i="143"/>
  <c r="C32" i="143"/>
  <c r="E25" i="143"/>
  <c r="D25" i="143"/>
  <c r="C25" i="143"/>
  <c r="E18" i="143"/>
  <c r="D18" i="143"/>
  <c r="C18" i="143"/>
  <c r="E11" i="143"/>
  <c r="D11" i="143"/>
  <c r="C11" i="143"/>
  <c r="C68" i="143"/>
  <c r="A2" i="143"/>
  <c r="A2" i="142"/>
  <c r="A2" i="1"/>
  <c r="C24" i="61"/>
  <c r="E96" i="1"/>
  <c r="E164" i="1"/>
  <c r="E29" i="135"/>
  <c r="D29" i="135"/>
  <c r="C29" i="135"/>
  <c r="E29" i="134"/>
  <c r="D29" i="134"/>
  <c r="C29" i="134"/>
  <c r="E29" i="133"/>
  <c r="D29" i="133"/>
  <c r="C29" i="133"/>
  <c r="E51" i="141"/>
  <c r="D51" i="141"/>
  <c r="C51" i="141"/>
  <c r="E45" i="141"/>
  <c r="E57" i="141"/>
  <c r="D45" i="141"/>
  <c r="D57" i="141"/>
  <c r="C45" i="141"/>
  <c r="C57" i="141"/>
  <c r="E37" i="141"/>
  <c r="D37" i="141"/>
  <c r="C37" i="141"/>
  <c r="E30" i="141"/>
  <c r="D30" i="141"/>
  <c r="C30" i="141"/>
  <c r="E26" i="141"/>
  <c r="D26" i="141"/>
  <c r="C26" i="141"/>
  <c r="E20" i="141"/>
  <c r="E36" i="141"/>
  <c r="E41" i="141"/>
  <c r="D20" i="141"/>
  <c r="C20" i="141"/>
  <c r="C36" i="141"/>
  <c r="C41" i="141"/>
  <c r="C58" i="141"/>
  <c r="E8" i="141"/>
  <c r="D8" i="141"/>
  <c r="D36" i="141"/>
  <c r="D41" i="141"/>
  <c r="D58" i="14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C41" i="140"/>
  <c r="C58" i="140"/>
  <c r="E30" i="140"/>
  <c r="D30" i="140"/>
  <c r="C30" i="140"/>
  <c r="E26" i="140"/>
  <c r="D26" i="140"/>
  <c r="C26" i="140"/>
  <c r="E20" i="140"/>
  <c r="D20" i="140"/>
  <c r="D36" i="140"/>
  <c r="D41" i="140"/>
  <c r="D58" i="140"/>
  <c r="C20" i="140"/>
  <c r="E8" i="140"/>
  <c r="D8" i="140"/>
  <c r="C8" i="140"/>
  <c r="C36" i="140"/>
  <c r="E51" i="139"/>
  <c r="D51" i="139"/>
  <c r="C51" i="139"/>
  <c r="E45" i="139"/>
  <c r="E57" i="139"/>
  <c r="D45" i="139"/>
  <c r="C45" i="139"/>
  <c r="C57" i="139"/>
  <c r="E37" i="139"/>
  <c r="D37" i="139"/>
  <c r="C37" i="139"/>
  <c r="E30" i="139"/>
  <c r="D30" i="139"/>
  <c r="C30" i="139"/>
  <c r="E26" i="139"/>
  <c r="D26" i="139"/>
  <c r="C26" i="139"/>
  <c r="E20" i="139"/>
  <c r="D20" i="139"/>
  <c r="C20" i="139"/>
  <c r="E8" i="139"/>
  <c r="D8" i="139"/>
  <c r="D36" i="139"/>
  <c r="D41" i="139"/>
  <c r="C8" i="139"/>
  <c r="D45" i="105"/>
  <c r="D57" i="105"/>
  <c r="D58" i="105"/>
  <c r="E45" i="105"/>
  <c r="E57" i="105"/>
  <c r="D51" i="105"/>
  <c r="E51" i="105"/>
  <c r="D8" i="105"/>
  <c r="E8" i="105"/>
  <c r="D20" i="105"/>
  <c r="E20" i="105"/>
  <c r="D26" i="105"/>
  <c r="E26" i="105"/>
  <c r="D30" i="105"/>
  <c r="E30" i="105"/>
  <c r="D37" i="105"/>
  <c r="E37" i="105"/>
  <c r="E52" i="138"/>
  <c r="D52" i="138"/>
  <c r="C52" i="138"/>
  <c r="E46" i="138"/>
  <c r="E58" i="138"/>
  <c r="D46" i="138"/>
  <c r="D58" i="138"/>
  <c r="C46" i="138"/>
  <c r="C58" i="138"/>
  <c r="E38" i="138"/>
  <c r="D38" i="138"/>
  <c r="C38" i="138"/>
  <c r="E31" i="138"/>
  <c r="D31" i="138"/>
  <c r="C31" i="138"/>
  <c r="E26" i="138"/>
  <c r="E37" i="138"/>
  <c r="E42" i="138"/>
  <c r="D26" i="138"/>
  <c r="C26" i="138"/>
  <c r="E20" i="138"/>
  <c r="D20" i="138"/>
  <c r="D37" i="138"/>
  <c r="C20" i="138"/>
  <c r="E8" i="138"/>
  <c r="D8" i="138"/>
  <c r="D42" i="138"/>
  <c r="D59" i="138"/>
  <c r="C8" i="138"/>
  <c r="C37" i="138"/>
  <c r="E52" i="137"/>
  <c r="D52" i="137"/>
  <c r="C52" i="137"/>
  <c r="E46" i="137"/>
  <c r="E58" i="137"/>
  <c r="D46" i="137"/>
  <c r="D58" i="137"/>
  <c r="C46" i="137"/>
  <c r="C58" i="137"/>
  <c r="E38" i="137"/>
  <c r="D38" i="137"/>
  <c r="C38" i="137"/>
  <c r="E31" i="137"/>
  <c r="D31" i="137"/>
  <c r="C31" i="137"/>
  <c r="E26" i="137"/>
  <c r="D26" i="137"/>
  <c r="C26" i="137"/>
  <c r="C59" i="137"/>
  <c r="E20" i="137"/>
  <c r="D20" i="137"/>
  <c r="C20" i="137"/>
  <c r="E8" i="137"/>
  <c r="E37" i="137"/>
  <c r="E42" i="137"/>
  <c r="D8" i="137"/>
  <c r="C8" i="137"/>
  <c r="C37" i="137"/>
  <c r="C42" i="137"/>
  <c r="E52" i="136"/>
  <c r="D52" i="136"/>
  <c r="D58" i="136"/>
  <c r="C52" i="136"/>
  <c r="C58" i="136"/>
  <c r="E46" i="136"/>
  <c r="E58" i="136"/>
  <c r="D46" i="136"/>
  <c r="C46" i="136"/>
  <c r="E38" i="136"/>
  <c r="D38" i="136"/>
  <c r="C38" i="136"/>
  <c r="E31" i="136"/>
  <c r="D31" i="136"/>
  <c r="D37" i="136"/>
  <c r="D42" i="136"/>
  <c r="D59" i="136"/>
  <c r="C31" i="136"/>
  <c r="E26" i="136"/>
  <c r="D26" i="136"/>
  <c r="C26" i="136"/>
  <c r="E20" i="136"/>
  <c r="D20" i="136"/>
  <c r="C20" i="136"/>
  <c r="E8" i="136"/>
  <c r="E37" i="136"/>
  <c r="E42" i="136"/>
  <c r="D8" i="136"/>
  <c r="C8" i="136"/>
  <c r="C37" i="136"/>
  <c r="C42" i="136"/>
  <c r="C59" i="136"/>
  <c r="D46" i="79"/>
  <c r="D58" i="79"/>
  <c r="E46" i="79"/>
  <c r="D52" i="79"/>
  <c r="E52" i="79"/>
  <c r="D8" i="79"/>
  <c r="E8" i="79"/>
  <c r="D20" i="79"/>
  <c r="E20" i="79"/>
  <c r="D26" i="79"/>
  <c r="E26" i="79"/>
  <c r="D31" i="79"/>
  <c r="E31" i="79"/>
  <c r="D38" i="79"/>
  <c r="E38" i="79"/>
  <c r="E146" i="135"/>
  <c r="D146" i="135"/>
  <c r="C146" i="135"/>
  <c r="E140" i="135"/>
  <c r="E154" i="135"/>
  <c r="D140" i="135"/>
  <c r="C140" i="135"/>
  <c r="E133" i="135"/>
  <c r="D133" i="135"/>
  <c r="C133" i="135"/>
  <c r="E129" i="135"/>
  <c r="D129" i="135"/>
  <c r="D154" i="135"/>
  <c r="C129" i="135"/>
  <c r="C154" i="135"/>
  <c r="E114" i="135"/>
  <c r="E128" i="135"/>
  <c r="D114" i="135"/>
  <c r="C114" i="135"/>
  <c r="E93" i="135"/>
  <c r="D93" i="135"/>
  <c r="D128" i="135"/>
  <c r="C93" i="135"/>
  <c r="C128" i="135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D66" i="135"/>
  <c r="C66" i="135"/>
  <c r="E60" i="135"/>
  <c r="D60" i="135"/>
  <c r="C60" i="135"/>
  <c r="E55" i="135"/>
  <c r="D55" i="135"/>
  <c r="C55" i="135"/>
  <c r="E49" i="135"/>
  <c r="E65" i="135"/>
  <c r="D49" i="135"/>
  <c r="C49" i="135"/>
  <c r="E37" i="135"/>
  <c r="D37" i="135"/>
  <c r="C37" i="135"/>
  <c r="E22" i="135"/>
  <c r="D22" i="135"/>
  <c r="C22" i="135"/>
  <c r="E15" i="135"/>
  <c r="D15" i="135"/>
  <c r="D65" i="135"/>
  <c r="C15" i="135"/>
  <c r="E8" i="135"/>
  <c r="D8" i="135"/>
  <c r="C8" i="135"/>
  <c r="C65" i="135"/>
  <c r="E146" i="134"/>
  <c r="D146" i="134"/>
  <c r="C146" i="134"/>
  <c r="E140" i="134"/>
  <c r="D140" i="134"/>
  <c r="C140" i="134"/>
  <c r="E133" i="134"/>
  <c r="D133" i="134"/>
  <c r="C133" i="134"/>
  <c r="E129" i="134"/>
  <c r="D129" i="134"/>
  <c r="D154" i="134"/>
  <c r="C129" i="134"/>
  <c r="E114" i="134"/>
  <c r="D114" i="134"/>
  <c r="C114" i="134"/>
  <c r="E93" i="134"/>
  <c r="E128" i="134"/>
  <c r="D93" i="134"/>
  <c r="D128" i="134"/>
  <c r="C93" i="134"/>
  <c r="C128" i="134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D66" i="134"/>
  <c r="D89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D8" i="134"/>
  <c r="C8" i="134"/>
  <c r="E146" i="133"/>
  <c r="D146" i="133"/>
  <c r="C146" i="133"/>
  <c r="E140" i="133"/>
  <c r="E154" i="133"/>
  <c r="D140" i="133"/>
  <c r="C140" i="133"/>
  <c r="C154" i="133"/>
  <c r="C155" i="133"/>
  <c r="E133" i="133"/>
  <c r="D133" i="133"/>
  <c r="C133" i="133"/>
  <c r="E129" i="133"/>
  <c r="D129" i="133"/>
  <c r="C129" i="133"/>
  <c r="E114" i="133"/>
  <c r="D114" i="133"/>
  <c r="C114" i="133"/>
  <c r="E93" i="133"/>
  <c r="E128" i="133"/>
  <c r="D93" i="133"/>
  <c r="C93" i="133"/>
  <c r="E82" i="133"/>
  <c r="D82" i="133"/>
  <c r="C82" i="133"/>
  <c r="E78" i="133"/>
  <c r="D78" i="133"/>
  <c r="C78" i="133"/>
  <c r="E75" i="133"/>
  <c r="D75" i="133"/>
  <c r="C75" i="133"/>
  <c r="E70" i="133"/>
  <c r="D70" i="133"/>
  <c r="C70" i="133"/>
  <c r="E66" i="133"/>
  <c r="D66" i="133"/>
  <c r="C66" i="133"/>
  <c r="C89" i="133"/>
  <c r="E60" i="133"/>
  <c r="D60" i="133"/>
  <c r="C60" i="133"/>
  <c r="E55" i="133"/>
  <c r="D55" i="133"/>
  <c r="C55" i="133"/>
  <c r="E49" i="133"/>
  <c r="D49" i="133"/>
  <c r="C49" i="133"/>
  <c r="E37" i="133"/>
  <c r="D37" i="133"/>
  <c r="C37" i="133"/>
  <c r="E22" i="133"/>
  <c r="D22" i="133"/>
  <c r="C22" i="133"/>
  <c r="E15" i="133"/>
  <c r="D15" i="133"/>
  <c r="C15" i="133"/>
  <c r="E8" i="133"/>
  <c r="D8" i="133"/>
  <c r="C8" i="133"/>
  <c r="H17" i="61"/>
  <c r="H31" i="61"/>
  <c r="I17" i="61"/>
  <c r="I31" i="61"/>
  <c r="H30" i="61"/>
  <c r="I30" i="61"/>
  <c r="D17" i="61"/>
  <c r="D32" i="61"/>
  <c r="E17" i="61"/>
  <c r="E32" i="61"/>
  <c r="D18" i="61"/>
  <c r="D30" i="61"/>
  <c r="D31" i="61"/>
  <c r="E18" i="61"/>
  <c r="D24" i="61"/>
  <c r="E24" i="61"/>
  <c r="H18" i="73"/>
  <c r="I18" i="73"/>
  <c r="H29" i="73"/>
  <c r="D31" i="76"/>
  <c r="I29" i="73"/>
  <c r="D37" i="76"/>
  <c r="D19" i="73"/>
  <c r="D29" i="73"/>
  <c r="E19" i="73"/>
  <c r="E29" i="73"/>
  <c r="D100" i="1"/>
  <c r="D135" i="1"/>
  <c r="E100" i="1"/>
  <c r="D121" i="1"/>
  <c r="E121" i="1"/>
  <c r="D136" i="1"/>
  <c r="E136" i="1"/>
  <c r="D140" i="1"/>
  <c r="E140" i="1"/>
  <c r="D147" i="1"/>
  <c r="E147" i="1"/>
  <c r="E160" i="1"/>
  <c r="B37" i="76"/>
  <c r="E37" i="76"/>
  <c r="D152" i="1"/>
  <c r="E152" i="1"/>
  <c r="D11" i="1"/>
  <c r="E11" i="1"/>
  <c r="D18" i="1"/>
  <c r="E18" i="1"/>
  <c r="D25" i="1"/>
  <c r="E25" i="1"/>
  <c r="D32" i="1"/>
  <c r="E32" i="1"/>
  <c r="D40" i="1"/>
  <c r="E40" i="1"/>
  <c r="D52" i="1"/>
  <c r="E52" i="1"/>
  <c r="D58" i="1"/>
  <c r="E58" i="1"/>
  <c r="D63" i="1"/>
  <c r="E63" i="1"/>
  <c r="D69" i="1"/>
  <c r="E69" i="1"/>
  <c r="D73" i="1"/>
  <c r="E73" i="1"/>
  <c r="D78" i="1"/>
  <c r="E78" i="1"/>
  <c r="E92" i="1"/>
  <c r="D81" i="1"/>
  <c r="D92" i="1"/>
  <c r="E81" i="1"/>
  <c r="D85" i="1"/>
  <c r="E85" i="1"/>
  <c r="C51" i="105"/>
  <c r="C45" i="105"/>
  <c r="C57" i="105"/>
  <c r="C26" i="79"/>
  <c r="G29" i="73"/>
  <c r="C152" i="1"/>
  <c r="C140" i="1"/>
  <c r="C100" i="1"/>
  <c r="C32" i="1"/>
  <c r="C37" i="105"/>
  <c r="C30" i="105"/>
  <c r="C26" i="105"/>
  <c r="C20" i="105"/>
  <c r="C8" i="105"/>
  <c r="C36" i="105"/>
  <c r="C41" i="105"/>
  <c r="C52" i="79"/>
  <c r="C58" i="79"/>
  <c r="C38" i="79"/>
  <c r="C31" i="79"/>
  <c r="C20" i="79"/>
  <c r="C37" i="79"/>
  <c r="C42" i="79"/>
  <c r="C59" i="79"/>
  <c r="G17" i="61"/>
  <c r="C17" i="61"/>
  <c r="D6" i="76"/>
  <c r="C147" i="1"/>
  <c r="C136" i="1"/>
  <c r="C121" i="1"/>
  <c r="C135" i="1"/>
  <c r="B24" i="76"/>
  <c r="E24" i="76"/>
  <c r="C85" i="1"/>
  <c r="C81" i="1"/>
  <c r="C78" i="1"/>
  <c r="C73" i="1"/>
  <c r="C69" i="1"/>
  <c r="C63" i="1"/>
  <c r="C58" i="1"/>
  <c r="C52" i="1"/>
  <c r="C40" i="1"/>
  <c r="C25" i="1"/>
  <c r="C18" i="1"/>
  <c r="C11" i="1"/>
  <c r="G30" i="61"/>
  <c r="C18" i="61"/>
  <c r="G18" i="73"/>
  <c r="C31" i="73"/>
  <c r="C19" i="73"/>
  <c r="C29" i="73"/>
  <c r="C46" i="79"/>
  <c r="C8" i="79"/>
  <c r="B26" i="64"/>
  <c r="D26" i="64"/>
  <c r="F26" i="64"/>
  <c r="B25" i="63"/>
  <c r="D25" i="63"/>
  <c r="F25" i="63"/>
  <c r="D57" i="184"/>
  <c r="E57" i="177"/>
  <c r="E57" i="163"/>
  <c r="C36" i="181"/>
  <c r="C41" i="181"/>
  <c r="C58" i="157"/>
  <c r="C36" i="180"/>
  <c r="C41" i="180"/>
  <c r="E36" i="161"/>
  <c r="E41" i="161"/>
  <c r="E41" i="170"/>
  <c r="J16" i="198"/>
  <c r="E36" i="156"/>
  <c r="E41" i="156"/>
  <c r="C57" i="177"/>
  <c r="C36" i="175"/>
  <c r="C41" i="175"/>
  <c r="I9" i="200"/>
  <c r="C36" i="139"/>
  <c r="C41" i="139"/>
  <c r="D41" i="180"/>
  <c r="D58" i="180"/>
  <c r="C58" i="152"/>
  <c r="D12" i="76"/>
  <c r="D128" i="133"/>
  <c r="F19" i="198"/>
  <c r="C57" i="180"/>
  <c r="D36" i="147"/>
  <c r="D41" i="147"/>
  <c r="D58" i="147"/>
  <c r="D57" i="175"/>
  <c r="E57" i="179"/>
  <c r="E57" i="182"/>
  <c r="E36" i="169"/>
  <c r="E41" i="169"/>
  <c r="E36" i="172"/>
  <c r="C36" i="178"/>
  <c r="C41" i="178"/>
  <c r="F3" i="207"/>
  <c r="F1" i="210"/>
  <c r="F26" i="213"/>
  <c r="H19" i="198"/>
  <c r="J6" i="198"/>
  <c r="C41" i="173"/>
  <c r="C58" i="173"/>
  <c r="D36" i="178"/>
  <c r="I8" i="213"/>
  <c r="D161" i="144"/>
  <c r="I10" i="200"/>
  <c r="H14" i="200"/>
  <c r="C89" i="134"/>
  <c r="E36" i="181"/>
  <c r="E41" i="181"/>
  <c r="D36" i="183"/>
  <c r="D41" i="183"/>
  <c r="D58" i="170"/>
  <c r="D36" i="172"/>
  <c r="D41" i="172"/>
  <c r="D58" i="172"/>
  <c r="I4" i="198"/>
  <c r="B13" i="208"/>
  <c r="A4" i="202"/>
  <c r="B41" i="209"/>
  <c r="A3" i="1"/>
  <c r="B9" i="209"/>
  <c r="C3" i="210"/>
  <c r="H4" i="198"/>
  <c r="F4" i="198"/>
  <c r="F5" i="199"/>
  <c r="B7" i="208"/>
  <c r="D6" i="197"/>
  <c r="D93" i="197"/>
  <c r="A3" i="197"/>
  <c r="B1" i="210"/>
  <c r="B35" i="209"/>
  <c r="A1" i="200"/>
  <c r="B39" i="209"/>
  <c r="E3" i="198"/>
  <c r="A3" i="207"/>
  <c r="B45" i="209"/>
  <c r="A6" i="75"/>
  <c r="C8" i="143"/>
  <c r="F5" i="63"/>
  <c r="G4" i="198"/>
  <c r="G5" i="199"/>
  <c r="H4" i="199"/>
  <c r="A4" i="203"/>
  <c r="A5" i="205"/>
  <c r="C6" i="197"/>
  <c r="C93" i="197"/>
  <c r="D160" i="1"/>
  <c r="B31" i="76"/>
  <c r="E31" i="76"/>
  <c r="C36" i="148"/>
  <c r="C41" i="148"/>
  <c r="C58" i="148"/>
  <c r="D41" i="184"/>
  <c r="D58" i="184"/>
  <c r="C160" i="1"/>
  <c r="B25" i="76"/>
  <c r="E25" i="76"/>
  <c r="D37" i="137"/>
  <c r="D42" i="137"/>
  <c r="D59" i="137"/>
  <c r="D68" i="143"/>
  <c r="D165" i="143"/>
  <c r="C36" i="171"/>
  <c r="C41" i="171"/>
  <c r="C58" i="171"/>
  <c r="J9" i="198"/>
  <c r="C41" i="184"/>
  <c r="C58" i="184"/>
  <c r="C30" i="61"/>
  <c r="E89" i="134"/>
  <c r="E36" i="162"/>
  <c r="E41" i="162"/>
  <c r="D36" i="177"/>
  <c r="D41" i="177"/>
  <c r="D58" i="177"/>
  <c r="E40" i="211"/>
  <c r="E36" i="184"/>
  <c r="E41" i="184"/>
  <c r="C36" i="179"/>
  <c r="E5" i="3"/>
  <c r="E5" i="133"/>
  <c r="E5" i="134"/>
  <c r="E5" i="135"/>
  <c r="E5" i="79"/>
  <c r="E5" i="138"/>
  <c r="E5" i="137"/>
  <c r="E5" i="136"/>
  <c r="E5" i="105"/>
  <c r="E5" i="139"/>
  <c r="G5" i="63"/>
  <c r="A4" i="76"/>
  <c r="C8" i="1"/>
  <c r="A25" i="75"/>
  <c r="A22" i="76"/>
  <c r="A13" i="75"/>
  <c r="A10" i="76"/>
  <c r="C8" i="144"/>
  <c r="E5" i="140"/>
  <c r="E5" i="141"/>
  <c r="E5" i="145"/>
  <c r="E5" i="146"/>
  <c r="E5" i="147"/>
  <c r="E5" i="148"/>
  <c r="E5" i="149"/>
  <c r="E5" i="150"/>
  <c r="E5" i="151"/>
  <c r="E5" i="152"/>
  <c r="E5" i="153"/>
  <c r="E5" i="154"/>
  <c r="E5" i="155"/>
  <c r="E5" i="156"/>
  <c r="E5" i="157"/>
  <c r="E5" i="158"/>
  <c r="E5" i="159"/>
  <c r="E5" i="160"/>
  <c r="E5" i="161"/>
  <c r="E5" i="162"/>
  <c r="E5" i="163"/>
  <c r="E5" i="164"/>
  <c r="E5" i="169"/>
  <c r="E5" i="170"/>
  <c r="E5" i="171"/>
  <c r="E5" i="172"/>
  <c r="E5" i="173"/>
  <c r="E5" i="174"/>
  <c r="E5" i="175"/>
  <c r="E5" i="176"/>
  <c r="E5" i="177"/>
  <c r="E5" i="178"/>
  <c r="E5" i="179"/>
  <c r="E5" i="180"/>
  <c r="E5" i="181"/>
  <c r="E5" i="182"/>
  <c r="E5" i="183"/>
  <c r="E5" i="184"/>
  <c r="E5" i="63"/>
  <c r="A19" i="75"/>
  <c r="A16" i="76"/>
  <c r="G5" i="64"/>
  <c r="C97" i="1"/>
  <c r="C97" i="143"/>
  <c r="E5" i="64"/>
  <c r="C97" i="144"/>
  <c r="A31" i="75"/>
  <c r="A28" i="76"/>
  <c r="C4" i="73"/>
  <c r="G4" i="73"/>
  <c r="D4" i="73"/>
  <c r="H4" i="73"/>
  <c r="B32" i="213"/>
  <c r="C23" i="204"/>
  <c r="J19" i="198"/>
  <c r="I19" i="198"/>
  <c r="B26" i="213"/>
  <c r="A3" i="142"/>
  <c r="B10" i="209"/>
  <c r="A3" i="144"/>
  <c r="B12" i="209"/>
  <c r="F5" i="64"/>
  <c r="E4" i="199"/>
  <c r="E65" i="134"/>
  <c r="E90" i="134"/>
  <c r="E154" i="134"/>
  <c r="E155" i="134"/>
  <c r="C68" i="144"/>
  <c r="C165" i="144"/>
  <c r="E36" i="148"/>
  <c r="E41" i="148"/>
  <c r="C128" i="133"/>
  <c r="D154" i="133"/>
  <c r="C65" i="134"/>
  <c r="C90" i="134"/>
  <c r="D36" i="105"/>
  <c r="D41" i="105"/>
  <c r="E36" i="139"/>
  <c r="E41" i="139"/>
  <c r="D92" i="144"/>
  <c r="D166" i="144"/>
  <c r="D36" i="157"/>
  <c r="D41" i="157"/>
  <c r="D58" i="157"/>
  <c r="E36" i="157"/>
  <c r="E41" i="157"/>
  <c r="D41" i="171"/>
  <c r="C36" i="177"/>
  <c r="C41" i="177"/>
  <c r="C58" i="177"/>
  <c r="D65" i="134"/>
  <c r="D90" i="134"/>
  <c r="E58" i="79"/>
  <c r="E68" i="143"/>
  <c r="D58" i="146"/>
  <c r="I17" i="200"/>
  <c r="I18" i="200"/>
  <c r="H18" i="200"/>
  <c r="H19" i="200"/>
  <c r="E30" i="61"/>
  <c r="C155" i="135"/>
  <c r="C92" i="143"/>
  <c r="C57" i="154"/>
  <c r="D36" i="159"/>
  <c r="D41" i="159"/>
  <c r="D58" i="159"/>
  <c r="E57" i="176"/>
  <c r="C36" i="182"/>
  <c r="C41" i="182"/>
  <c r="C58" i="182"/>
  <c r="C57" i="183"/>
  <c r="C58" i="183"/>
  <c r="D19" i="198"/>
  <c r="D58" i="175"/>
  <c r="E36" i="177"/>
  <c r="E41" i="177"/>
  <c r="C165" i="143"/>
  <c r="C89" i="197"/>
  <c r="C58" i="160"/>
  <c r="D90" i="135"/>
  <c r="D156" i="135"/>
  <c r="E155" i="135"/>
  <c r="E161" i="143"/>
  <c r="E165" i="143"/>
  <c r="E166" i="143"/>
  <c r="E93" i="143"/>
  <c r="D58" i="163"/>
  <c r="D155" i="134"/>
  <c r="D165" i="144"/>
  <c r="D93" i="144"/>
  <c r="D162" i="144"/>
  <c r="E7" i="143"/>
  <c r="E96" i="143"/>
  <c r="E164" i="143"/>
  <c r="E36" i="150"/>
  <c r="E41" i="150"/>
  <c r="C36" i="163"/>
  <c r="C41" i="163"/>
  <c r="C58" i="163"/>
  <c r="E36" i="179"/>
  <c r="E41" i="179"/>
  <c r="C58" i="180"/>
  <c r="D36" i="150"/>
  <c r="D41" i="150"/>
  <c r="D58" i="150"/>
  <c r="C93" i="144"/>
  <c r="C162" i="144"/>
  <c r="D58" i="171"/>
  <c r="E93" i="144"/>
  <c r="D4" i="61"/>
  <c r="H4" i="61"/>
  <c r="C4" i="61"/>
  <c r="G4" i="61"/>
  <c r="A5" i="204"/>
  <c r="C58" i="178"/>
  <c r="D92" i="143"/>
  <c r="C160" i="143"/>
  <c r="C161" i="143"/>
  <c r="C36" i="145"/>
  <c r="C41" i="145"/>
  <c r="C58" i="145"/>
  <c r="D25" i="76"/>
  <c r="D156" i="134"/>
  <c r="C58" i="105"/>
  <c r="D89" i="135"/>
  <c r="E89" i="135"/>
  <c r="E90" i="135"/>
  <c r="D155" i="135"/>
  <c r="D37" i="79"/>
  <c r="D42" i="79"/>
  <c r="D59" i="79"/>
  <c r="C93" i="143"/>
  <c r="C162" i="143"/>
  <c r="C58" i="181"/>
  <c r="E36" i="105"/>
  <c r="E41" i="105"/>
  <c r="C36" i="154"/>
  <c r="C41" i="154"/>
  <c r="C58" i="154"/>
  <c r="D58" i="158"/>
  <c r="D36" i="160"/>
  <c r="D41" i="160"/>
  <c r="D58" i="160"/>
  <c r="E36" i="171"/>
  <c r="E41" i="171"/>
  <c r="D57" i="183"/>
  <c r="D58" i="183"/>
  <c r="E9" i="1"/>
  <c r="D5" i="63"/>
  <c r="D5" i="64"/>
  <c r="A37" i="75"/>
  <c r="A34" i="76"/>
  <c r="C58" i="139"/>
  <c r="D65" i="133"/>
  <c r="E37" i="79"/>
  <c r="E42" i="79"/>
  <c r="C42" i="138"/>
  <c r="C59" i="138"/>
  <c r="D57" i="139"/>
  <c r="D58" i="139"/>
  <c r="E36" i="140"/>
  <c r="E41" i="140"/>
  <c r="C36" i="149"/>
  <c r="C41" i="149"/>
  <c r="C58" i="149"/>
  <c r="E36" i="151"/>
  <c r="E41" i="151"/>
  <c r="C36" i="156"/>
  <c r="C41" i="156"/>
  <c r="C58" i="156"/>
  <c r="C36" i="159"/>
  <c r="C41" i="159"/>
  <c r="C58" i="159"/>
  <c r="D41" i="161"/>
  <c r="D58" i="161"/>
  <c r="D36" i="164"/>
  <c r="D41" i="164"/>
  <c r="D58" i="164"/>
  <c r="C36" i="169"/>
  <c r="C41" i="169"/>
  <c r="C58" i="169"/>
  <c r="E36" i="182"/>
  <c r="E41" i="182"/>
  <c r="G25" i="63"/>
  <c r="D160" i="143"/>
  <c r="D161" i="143"/>
  <c r="C57" i="156"/>
  <c r="C57" i="164"/>
  <c r="C58" i="164"/>
  <c r="E36" i="175"/>
  <c r="E41" i="175"/>
  <c r="A2" i="208"/>
  <c r="A1" i="211"/>
  <c r="A1" i="205"/>
  <c r="A1" i="201"/>
  <c r="A1" i="197"/>
  <c r="B1" i="79"/>
  <c r="B1" i="3"/>
  <c r="J1" i="73"/>
  <c r="B1" i="1"/>
  <c r="J1" i="213"/>
  <c r="A1" i="202"/>
  <c r="B1" i="136"/>
  <c r="E1" i="134"/>
  <c r="J1" i="61"/>
  <c r="C154" i="134"/>
  <c r="C155" i="134"/>
  <c r="C156" i="134"/>
  <c r="C89" i="135"/>
  <c r="C90" i="135"/>
  <c r="C156" i="135"/>
  <c r="C36" i="151"/>
  <c r="C41" i="151"/>
  <c r="C58" i="151"/>
  <c r="C36" i="172"/>
  <c r="C41" i="172"/>
  <c r="C58" i="172"/>
  <c r="F19" i="200"/>
  <c r="B1" i="63"/>
  <c r="B1" i="138"/>
  <c r="J1" i="200"/>
  <c r="B180" i="213"/>
  <c r="D36" i="149"/>
  <c r="D41" i="149"/>
  <c r="D58" i="149"/>
  <c r="C36" i="150"/>
  <c r="C41" i="150"/>
  <c r="C58" i="150"/>
  <c r="C36" i="170"/>
  <c r="C41" i="170"/>
  <c r="C58" i="170"/>
  <c r="E154" i="197"/>
  <c r="D19" i="200"/>
  <c r="C166" i="143"/>
  <c r="E98" i="1"/>
  <c r="D166" i="143"/>
  <c r="D93" i="143"/>
  <c r="D162" i="143"/>
  <c r="G26" i="64"/>
  <c r="I30" i="73"/>
  <c r="D38" i="76"/>
  <c r="H30" i="73"/>
  <c r="D32" i="76"/>
  <c r="I32" i="61"/>
  <c r="C31" i="61"/>
  <c r="G32" i="61"/>
  <c r="D18" i="76"/>
  <c r="E31" i="61"/>
  <c r="I33" i="61"/>
  <c r="H32" i="61"/>
  <c r="D36" i="76"/>
  <c r="D33" i="61"/>
  <c r="H33" i="61"/>
  <c r="D30" i="76"/>
  <c r="G31" i="61"/>
  <c r="C32" i="61"/>
  <c r="H31" i="73"/>
  <c r="G31" i="73"/>
  <c r="I31" i="73"/>
  <c r="E31" i="73"/>
  <c r="D31" i="73"/>
  <c r="D24" i="76"/>
  <c r="G30" i="73"/>
  <c r="D26" i="76"/>
  <c r="D19" i="76"/>
  <c r="E30" i="73"/>
  <c r="I32" i="73"/>
  <c r="D30" i="73"/>
  <c r="H32" i="73"/>
  <c r="D13" i="76"/>
  <c r="C30" i="73"/>
  <c r="D7" i="76"/>
  <c r="C166" i="142"/>
  <c r="D165" i="142"/>
  <c r="D93" i="142"/>
  <c r="D162" i="142"/>
  <c r="C161" i="142"/>
  <c r="C165" i="142"/>
  <c r="C93" i="142"/>
  <c r="C162" i="142"/>
  <c r="E165" i="142"/>
  <c r="E93" i="142"/>
  <c r="E161" i="142"/>
  <c r="E9" i="143"/>
  <c r="E9" i="144"/>
  <c r="E4" i="73"/>
  <c r="E98" i="144"/>
  <c r="E98" i="143"/>
  <c r="E7" i="144"/>
  <c r="E135" i="1"/>
  <c r="C92" i="1"/>
  <c r="C166" i="1"/>
  <c r="K15" i="94"/>
  <c r="B1" i="140"/>
  <c r="B1" i="141"/>
  <c r="B1" i="139"/>
  <c r="B1" i="105"/>
  <c r="E33" i="61"/>
  <c r="D20" i="76"/>
  <c r="G33" i="61"/>
  <c r="C33" i="61"/>
  <c r="E32" i="73"/>
  <c r="D32" i="73"/>
  <c r="D14" i="76"/>
  <c r="G32" i="73"/>
  <c r="C32" i="73"/>
  <c r="D8" i="76"/>
  <c r="I2" i="73"/>
  <c r="I2" i="61"/>
  <c r="G4" i="63"/>
  <c r="G4" i="64"/>
  <c r="E4" i="3"/>
  <c r="E4" i="133"/>
  <c r="E4" i="134"/>
  <c r="E4" i="135"/>
  <c r="E4" i="79"/>
  <c r="E4" i="138"/>
  <c r="E4" i="137"/>
  <c r="E4" i="136"/>
  <c r="E96" i="144"/>
  <c r="E164" i="144"/>
  <c r="E4" i="61"/>
  <c r="I4" i="61"/>
  <c r="I4" i="73"/>
  <c r="M15" i="94"/>
  <c r="K17" i="94"/>
  <c r="E4" i="145"/>
  <c r="E4" i="146"/>
  <c r="E4" i="147"/>
  <c r="E4" i="148"/>
  <c r="E4" i="105"/>
  <c r="E4" i="139"/>
  <c r="E4" i="140"/>
  <c r="E4" i="141"/>
  <c r="E4" i="173"/>
  <c r="E4" i="174"/>
  <c r="E4" i="175"/>
  <c r="E4" i="176"/>
  <c r="E4" i="149"/>
  <c r="E4" i="150"/>
  <c r="E4" i="151"/>
  <c r="E4" i="152"/>
  <c r="E4" i="177"/>
  <c r="E4" i="178"/>
  <c r="E4" i="179"/>
  <c r="E4" i="180"/>
  <c r="E4" i="153"/>
  <c r="E4" i="154"/>
  <c r="E4" i="155"/>
  <c r="E4" i="156"/>
  <c r="E4" i="169"/>
  <c r="E4" i="170"/>
  <c r="E4" i="171"/>
  <c r="E4" i="172"/>
  <c r="E4" i="157"/>
  <c r="E4" i="158"/>
  <c r="E4" i="159"/>
  <c r="E4" i="160"/>
  <c r="E4" i="181"/>
  <c r="E4" i="182"/>
  <c r="E4" i="183"/>
  <c r="E4" i="184"/>
  <c r="E5" i="197"/>
  <c r="E4" i="161"/>
  <c r="E4" i="162"/>
  <c r="E4" i="163"/>
  <c r="E4" i="164"/>
  <c r="K19" i="94"/>
  <c r="M17" i="94"/>
  <c r="B1" i="145"/>
  <c r="B1" i="147"/>
  <c r="B1" i="148"/>
  <c r="B1" i="146"/>
  <c r="J2" i="198"/>
  <c r="H3" i="199"/>
  <c r="E92" i="197"/>
  <c r="B1" i="152"/>
  <c r="B1" i="151"/>
  <c r="B1" i="149"/>
  <c r="B1" i="150"/>
  <c r="K21" i="94"/>
  <c r="M19" i="94"/>
  <c r="H2" i="200"/>
  <c r="D5" i="201"/>
  <c r="E6" i="202"/>
  <c r="B1" i="156"/>
  <c r="B1" i="154"/>
  <c r="B1" i="155"/>
  <c r="B1" i="153"/>
  <c r="M21" i="94"/>
  <c r="K23" i="94"/>
  <c r="B6" i="204"/>
  <c r="C5" i="203"/>
  <c r="M23" i="94"/>
  <c r="K25" i="94"/>
  <c r="B1" i="157"/>
  <c r="B1" i="158"/>
  <c r="B1" i="159"/>
  <c r="B1" i="160"/>
  <c r="B1" i="163"/>
  <c r="B1" i="162"/>
  <c r="B1" i="161"/>
  <c r="B1" i="164"/>
  <c r="K27" i="94"/>
  <c r="M25" i="94"/>
  <c r="M27" i="94"/>
  <c r="K29" i="94"/>
  <c r="B1" i="169"/>
  <c r="B1" i="170"/>
  <c r="B1" i="171"/>
  <c r="B1" i="172"/>
  <c r="M29" i="94"/>
  <c r="K31" i="94"/>
  <c r="M31" i="94"/>
  <c r="B1" i="173"/>
  <c r="B1" i="175"/>
  <c r="B1" i="176"/>
  <c r="B1" i="174"/>
  <c r="B1" i="181"/>
  <c r="B1" i="182"/>
  <c r="B1" i="184"/>
  <c r="B1" i="183"/>
  <c r="B1" i="178"/>
  <c r="B1" i="179"/>
  <c r="B1" i="177"/>
  <c r="B1" i="180"/>
  <c r="E11" i="203"/>
  <c r="E54" i="203"/>
  <c r="E71" i="203"/>
  <c r="C11" i="203"/>
  <c r="C54" i="203"/>
  <c r="C71" i="203"/>
  <c r="D11" i="203"/>
  <c r="D54" i="203"/>
  <c r="D71" i="203"/>
  <c r="E155" i="197"/>
  <c r="D131" i="197"/>
  <c r="D155" i="197"/>
  <c r="E90" i="197"/>
  <c r="D66" i="197"/>
  <c r="D90" i="197"/>
  <c r="E89" i="3"/>
  <c r="E161" i="3"/>
  <c r="C157" i="3"/>
  <c r="D161" i="3"/>
  <c r="D89" i="3"/>
  <c r="D158" i="3"/>
  <c r="C161" i="3"/>
  <c r="C89" i="3"/>
  <c r="C158" i="3"/>
  <c r="C162" i="3"/>
  <c r="D162" i="3"/>
  <c r="E157" i="3"/>
  <c r="E161" i="1"/>
  <c r="B38" i="76"/>
  <c r="E38" i="76"/>
  <c r="E155" i="133"/>
  <c r="D155" i="133"/>
  <c r="B30" i="76"/>
  <c r="E30" i="76"/>
  <c r="D161" i="1"/>
  <c r="B32" i="76"/>
  <c r="E32" i="76"/>
  <c r="C161" i="1"/>
  <c r="B26" i="76"/>
  <c r="E26" i="76"/>
  <c r="B36" i="76"/>
  <c r="E36" i="76"/>
  <c r="D166" i="1"/>
  <c r="B13" i="76"/>
  <c r="E13" i="76"/>
  <c r="D89" i="133"/>
  <c r="E89" i="133"/>
  <c r="E90" i="133"/>
  <c r="C68" i="1"/>
  <c r="C165" i="1"/>
  <c r="E65" i="133"/>
  <c r="B19" i="76"/>
  <c r="E19" i="76"/>
  <c r="E166" i="1"/>
  <c r="B7" i="76"/>
  <c r="E7" i="76"/>
  <c r="D90" i="133"/>
  <c r="D156" i="133"/>
  <c r="C65" i="133"/>
  <c r="C90" i="133"/>
  <c r="C156" i="133"/>
  <c r="E68" i="1"/>
  <c r="E93" i="1"/>
  <c r="B20" i="76"/>
  <c r="E20" i="76"/>
  <c r="D68" i="1"/>
  <c r="D93" i="1"/>
  <c r="B6" i="76"/>
  <c r="E6" i="76"/>
  <c r="I54" i="213"/>
  <c r="D156" i="197"/>
  <c r="D162" i="1"/>
  <c r="C93" i="1"/>
  <c r="B8" i="76"/>
  <c r="E8" i="76"/>
  <c r="B14" i="76"/>
  <c r="E14" i="76"/>
  <c r="E165" i="1"/>
  <c r="D165" i="1"/>
  <c r="B18" i="76"/>
  <c r="E18" i="76"/>
  <c r="B12" i="76"/>
  <c r="E12" i="76"/>
  <c r="C162" i="1"/>
  <c r="C155" i="197"/>
  <c r="C66" i="197"/>
  <c r="C90" i="197"/>
  <c r="C29" i="209"/>
  <c r="C23" i="209"/>
  <c r="C12" i="209"/>
  <c r="C26" i="209"/>
  <c r="C39" i="209"/>
  <c r="C13" i="209"/>
  <c r="C41" i="209"/>
  <c r="C10" i="209"/>
  <c r="C44" i="209"/>
  <c r="C40" i="209"/>
  <c r="C46" i="209"/>
  <c r="C22" i="209"/>
  <c r="C31" i="209"/>
  <c r="C19" i="209"/>
  <c r="C11" i="209"/>
  <c r="C8" i="209"/>
  <c r="C37" i="209"/>
  <c r="C18" i="209"/>
  <c r="C28" i="209"/>
  <c r="C9" i="209"/>
  <c r="C14" i="209"/>
  <c r="C27" i="209"/>
  <c r="C33" i="209"/>
  <c r="C45" i="209"/>
  <c r="C42" i="209"/>
  <c r="C21" i="209"/>
  <c r="C38" i="209"/>
  <c r="C35" i="209"/>
  <c r="C25" i="209"/>
  <c r="C34" i="209"/>
  <c r="C36" i="209"/>
  <c r="C16" i="209"/>
  <c r="C17" i="209"/>
  <c r="C7" i="209"/>
  <c r="C30" i="209"/>
  <c r="C43" i="209"/>
  <c r="C32" i="209"/>
  <c r="C24" i="209"/>
  <c r="C20" i="209"/>
  <c r="C15" i="209"/>
</calcChain>
</file>

<file path=xl/sharedStrings.xml><?xml version="1.0" encoding="utf-8"?>
<sst xmlns="http://schemas.openxmlformats.org/spreadsheetml/2006/main" count="8999" uniqueCount="881">
  <si>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</si>
  <si>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</si>
  <si>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</si>
  <si>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</si>
  <si>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</si>
  <si>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</si>
  <si>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</si>
  <si>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</si>
  <si>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</si>
  <si>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</si>
  <si>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</si>
  <si>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</si>
  <si>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</si>
  <si>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</si>
  <si>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</si>
  <si>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</si>
  <si>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</si>
  <si>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</si>
  <si>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</si>
  <si>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</si>
  <si>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</si>
  <si>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</si>
  <si>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</si>
  <si>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</si>
  <si>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</si>
  <si>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</si>
  <si>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</si>
  <si>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</si>
  <si>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</si>
  <si>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</si>
  <si>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</si>
  <si>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</si>
  <si>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</si>
  <si>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</si>
  <si>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</si>
  <si>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</si>
  <si>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</si>
  <si>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</si>
  <si>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</si>
  <si>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</si>
  <si>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</si>
  <si>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</si>
  <si>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</si>
  <si>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</si>
  <si>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</si>
  <si>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</si>
  <si>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</si>
  <si>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</si>
  <si>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</si>
  <si>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</si>
  <si>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</si>
  <si>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</si>
  <si>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</si>
  <si>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</si>
  <si>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</si>
  <si>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</si>
  <si>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</si>
  <si>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</si>
  <si>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</si>
  <si>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</si>
  <si>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</si>
  <si>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</si>
  <si>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</si>
  <si>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</si>
  <si>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</si>
  <si>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</si>
  <si>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</si>
  <si>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</si>
  <si>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</si>
  <si>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</si>
  <si>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</si>
  <si>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</si>
  <si>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</si>
  <si>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</si>
  <si>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</si>
  <si>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</si>
  <si>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</si>
  <si>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</si>
  <si>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</si>
  <si>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</si>
  <si>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</si>
  <si>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</si>
  <si>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</si>
  <si>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</si>
  <si>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</si>
  <si>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</si>
  <si>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</si>
  <si>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</si>
  <si>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</si>
  <si>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</si>
  <si>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</si>
  <si>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</si>
  <si>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</si>
  <si>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</si>
  <si>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</si>
  <si>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</si>
  <si>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</si>
  <si>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</si>
  <si>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</si>
  <si>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</si>
  <si>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</si>
  <si>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</si>
  <si>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</si>
  <si>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</si>
  <si>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</si>
  <si>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</si>
  <si>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</si>
  <si>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</si>
  <si>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</si>
  <si>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</si>
  <si>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</si>
  <si>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</si>
  <si>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</si>
  <si>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</si>
  <si>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</si>
  <si>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</si>
  <si>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</si>
  <si>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</si>
  <si>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</si>
  <si>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</si>
  <si>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</si>
  <si>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</si>
  <si>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</si>
  <si>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</si>
  <si>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</si>
  <si>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</si>
  <si>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</si>
  <si>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</si>
  <si>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</si>
  <si>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</si>
  <si>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</si>
  <si>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</si>
  <si>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</si>
  <si>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</si>
  <si>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</si>
  <si>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</si>
  <si>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</si>
  <si>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</si>
  <si>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</si>
  <si>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</si>
  <si>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</si>
  <si>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</si>
  <si>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</si>
  <si>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</si>
  <si>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</si>
  <si>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</si>
  <si>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</si>
  <si>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</si>
  <si>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</si>
  <si>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</si>
  <si>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</si>
  <si>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</si>
  <si>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</si>
  <si>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</si>
  <si>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</si>
  <si>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</si>
  <si>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</si>
  <si>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</si>
  <si>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</si>
  <si>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</si>
  <si>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</si>
  <si>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</si>
  <si>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</si>
  <si>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</si>
  <si>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</si>
  <si>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</si>
  <si>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</si>
  <si>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</si>
  <si>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</si>
  <si>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</si>
  <si>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</si>
  <si>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</si>
  <si>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</si>
  <si>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</si>
  <si>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</si>
  <si>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</si>
  <si>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</si>
  <si>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</si>
  <si>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</si>
  <si>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</si>
  <si>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</si>
  <si>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</si>
  <si>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</si>
  <si>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</si>
  <si>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</si>
  <si>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</si>
  <si>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</si>
  <si>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</si>
  <si>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</si>
  <si>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</si>
  <si>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</si>
  <si>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</si>
  <si>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</si>
  <si>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</si>
  <si>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</si>
  <si>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</si>
  <si>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</si>
  <si>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</si>
  <si>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</si>
  <si>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</si>
  <si>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</si>
  <si>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</si>
  <si>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</si>
  <si>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</si>
  <si>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</si>
  <si>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</si>
  <si>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</si>
  <si>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</si>
  <si>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</si>
  <si>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</si>
  <si>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</si>
  <si>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</si>
  <si>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</si>
  <si>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</si>
  <si>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</si>
  <si>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</si>
  <si>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</si>
  <si>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</si>
  <si>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</si>
  <si>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</si>
  <si>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</si>
  <si>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</si>
  <si>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</si>
  <si>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</si>
  <si>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</si>
  <si>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</si>
  <si>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</si>
  <si>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</si>
  <si>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</si>
  <si>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</si>
  <si>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</si>
  <si>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</si>
  <si>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</si>
  <si>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</si>
  <si>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</si>
  <si>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</si>
  <si>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</si>
  <si>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</si>
  <si>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</si>
  <si>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</si>
  <si>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</si>
  <si>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</si>
  <si>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</si>
  <si>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</si>
  <si>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</si>
  <si>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</si>
  <si>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</si>
  <si>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</si>
  <si>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</si>
  <si>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</si>
  <si>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</si>
  <si>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</si>
  <si>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</si>
  <si>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</si>
  <si>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</si>
  <si>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</si>
  <si>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</si>
  <si>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</si>
  <si>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</si>
  <si>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</si>
  <si>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</si>
  <si>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</si>
  <si>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</si>
  <si>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</si>
  <si>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</si>
  <si>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</si>
  <si>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</si>
  <si>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</si>
  <si>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</si>
  <si>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</si>
  <si>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</si>
  <si>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</si>
  <si>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</si>
  <si>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</si>
  <si>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</si>
  <si>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</si>
  <si>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</si>
  <si>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</si>
  <si>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</si>
  <si>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</si>
  <si>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</si>
  <si>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</si>
  <si>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</si>
  <si>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</si>
  <si>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</si>
  <si>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</si>
  <si>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</si>
  <si>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</si>
  <si>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</si>
  <si>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</si>
  <si>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</si>
  <si>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</si>
  <si>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</si>
  <si>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</si>
  <si>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</si>
  <si>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</si>
  <si>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</si>
  <si>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</si>
  <si>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</si>
  <si>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</si>
  <si>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</si>
  <si>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</si>
  <si>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</si>
  <si>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</si>
  <si>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</si>
  <si>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</si>
  <si>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</si>
  <si>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</si>
  <si>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</si>
  <si>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</si>
  <si>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</si>
  <si>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</si>
  <si>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</si>
  <si>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</si>
  <si>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</si>
  <si>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</si>
  <si>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</si>
  <si>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</si>
  <si>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</si>
  <si>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</si>
  <si>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</si>
  <si>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</si>
  <si>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</si>
  <si>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</si>
  <si>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</si>
  <si>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</si>
  <si>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</si>
  <si>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</si>
  <si>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</si>
  <si>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</si>
  <si>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</si>
  <si>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</si>
  <si>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</si>
  <si>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</si>
  <si>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</si>
  <si>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</si>
  <si>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</si>
  <si>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</si>
  <si>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</si>
  <si>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</si>
  <si>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</si>
  <si>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</si>
  <si>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</si>
  <si>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</si>
  <si>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</si>
  <si>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</si>
  <si>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</si>
  <si>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</si>
  <si>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</si>
  <si>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</si>
  <si>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</si>
  <si>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</si>
  <si>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</si>
  <si>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</si>
  <si>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</si>
  <si>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</si>
  <si>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</si>
  <si>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</si>
  <si>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</si>
  <si>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</si>
  <si>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</si>
  <si>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</si>
  <si>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</si>
  <si>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</si>
  <si>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</si>
  <si>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</si>
  <si>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</si>
  <si>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</si>
  <si>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</si>
  <si>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</si>
  <si>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</si>
  <si>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</si>
  <si>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</si>
  <si>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</si>
  <si>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</si>
  <si>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</si>
  <si>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</si>
  <si>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</si>
  <si>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</si>
  <si>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</si>
  <si>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</si>
  <si>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</si>
  <si>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</si>
  <si>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</si>
  <si>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</si>
  <si>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</si>
  <si>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</si>
  <si>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</si>
  <si>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</si>
  <si>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</si>
  <si>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</si>
  <si>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</si>
  <si>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</si>
  <si>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</si>
  <si>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</si>
  <si>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</si>
  <si>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</si>
  <si>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</si>
  <si>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</si>
  <si>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</si>
  <si>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</si>
  <si>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</si>
  <si>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</si>
  <si>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</si>
  <si>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</si>
  <si>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</si>
  <si>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</si>
  <si>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</si>
  <si>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</si>
  <si>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</si>
  <si>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</si>
  <si>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</si>
  <si>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</si>
  <si>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</si>
  <si>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</si>
  <si>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</si>
  <si>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</si>
  <si>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</si>
  <si>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</si>
  <si>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</si>
  <si>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</si>
  <si>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</si>
  <si>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</si>
  <si>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</si>
  <si>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</si>
  <si>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</si>
  <si>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</si>
  <si>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</si>
  <si>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</si>
  <si>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</si>
  <si>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</si>
  <si>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</si>
  <si>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</si>
  <si>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</si>
  <si>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</si>
  <si>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</si>
  <si>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</si>
  <si>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</si>
  <si>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</si>
  <si>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</si>
  <si>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</si>
  <si>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</si>
  <si>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</si>
  <si>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</si>
  <si>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</si>
  <si>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</si>
  <si>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</si>
  <si>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</si>
  <si>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</si>
  <si>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</si>
  <si>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</si>
  <si>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</si>
  <si>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</si>
  <si>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</si>
  <si>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</si>
  <si>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</si>
  <si>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</si>
  <si>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</si>
  <si>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</si>
  <si>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</si>
  <si>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</si>
  <si>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</si>
  <si>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</si>
  <si>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</si>
  <si>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</si>
  <si>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</si>
  <si>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</si>
  <si>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</si>
  <si>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</si>
  <si>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</si>
  <si>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</si>
  <si>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</si>
  <si>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</si>
  <si>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</si>
  <si>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</si>
  <si>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</si>
  <si>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</si>
  <si>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</si>
  <si>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</si>
  <si>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</si>
  <si>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</si>
  <si>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</si>
  <si>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</si>
  <si>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</si>
  <si>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</si>
  <si>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</si>
  <si>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</si>
  <si>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</si>
  <si>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</si>
  <si>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</si>
  <si>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</si>
  <si>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</si>
  <si>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</si>
  <si>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</si>
  <si>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</si>
  <si>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</si>
  <si>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</si>
  <si>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</si>
  <si>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</si>
  <si>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</si>
  <si>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06</t>
  </si>
  <si>
    <t>07</t>
  </si>
  <si>
    <t>08</t>
  </si>
  <si>
    <t>09</t>
  </si>
  <si>
    <t>10</t>
  </si>
  <si>
    <t>11</t>
  </si>
  <si>
    <t>12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</si>
  <si>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</si>
  <si>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</si>
  <si>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</si>
  <si>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</si>
  <si>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</si>
  <si>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</si>
  <si>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</si>
  <si>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</si>
  <si>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</si>
  <si>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</si>
  <si>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</si>
  <si>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</si>
  <si>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</si>
  <si>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</si>
  <si>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</si>
  <si>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</si>
  <si>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</si>
  <si>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</si>
  <si>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</si>
  <si>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</si>
  <si>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</si>
  <si>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</si>
  <si>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</si>
  <si>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</si>
  <si>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</si>
  <si>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</si>
  <si>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</si>
  <si>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</si>
  <si>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</si>
  <si>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</si>
  <si>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</si>
  <si>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</si>
  <si>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</si>
  <si>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</si>
  <si>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</si>
  <si>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</si>
  <si>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</si>
  <si>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</si>
  <si>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</si>
  <si>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</si>
  <si>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</si>
  <si>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</si>
  <si>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</si>
  <si>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</si>
  <si>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</si>
  <si>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</si>
  <si>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</si>
  <si>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</si>
  <si>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</si>
  <si>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</si>
  <si>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</si>
  <si>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</si>
  <si>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</si>
  <si>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</si>
  <si>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</si>
  <si>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</si>
  <si>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</si>
  <si>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</si>
  <si>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</si>
  <si>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</si>
  <si>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</si>
  <si>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</si>
  <si>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</si>
  <si>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</si>
  <si>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</si>
  <si>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</si>
  <si>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</si>
  <si>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</si>
  <si>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</si>
  <si>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</si>
  <si>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</si>
  <si>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</si>
  <si>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</si>
  <si>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</si>
  <si>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</si>
  <si>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</si>
  <si>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</si>
  <si>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</si>
  <si>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</si>
  <si>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</si>
  <si>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</si>
  <si>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</si>
  <si>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</si>
  <si>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</si>
  <si>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</si>
  <si>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</si>
  <si>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</si>
  <si>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</si>
  <si>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</si>
  <si>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</si>
  <si>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</si>
  <si>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</si>
  <si>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</si>
  <si>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</si>
  <si>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</si>
  <si>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</si>
  <si>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</si>
  <si>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</si>
  <si>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</si>
  <si>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</si>
  <si>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</si>
  <si>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</si>
  <si>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</si>
  <si>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</si>
  <si>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</si>
  <si>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</si>
  <si>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</si>
  <si>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</si>
  <si>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</si>
  <si>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</si>
  <si>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</si>
  <si>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</si>
  <si>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</si>
  <si>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</si>
  <si>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</si>
  <si>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</si>
  <si>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</si>
  <si>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</si>
  <si>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</si>
  <si>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</si>
  <si>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</si>
  <si>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</si>
  <si>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</si>
  <si>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</si>
  <si>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</si>
  <si>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</si>
  <si>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</si>
  <si>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</si>
  <si>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</si>
  <si>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</si>
  <si>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</si>
  <si>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</si>
  <si>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</si>
  <si>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</si>
  <si>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</si>
  <si>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</si>
  <si>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</si>
  <si>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</si>
  <si>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</si>
  <si>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</si>
  <si>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</si>
  <si>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</si>
  <si>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</si>
  <si>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</si>
  <si>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</si>
  <si>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</si>
  <si>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</si>
  <si>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</si>
  <si>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</si>
  <si>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</si>
  <si>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</si>
  <si>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</si>
  <si>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</si>
  <si>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</si>
  <si>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</si>
  <si>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</si>
  <si>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</si>
  <si>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</si>
  <si>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</si>
  <si>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</si>
  <si>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</si>
  <si>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</si>
  <si>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</si>
  <si>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</si>
  <si>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</si>
  <si>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</si>
  <si>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</si>
  <si>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</si>
  <si>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</si>
  <si>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</si>
  <si>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</si>
  <si>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</si>
  <si>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</si>
  <si>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</si>
  <si>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</si>
  <si>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</si>
  <si>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</si>
  <si>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</si>
  <si>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</si>
  <si>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</si>
  <si>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</si>
  <si>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</si>
  <si>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</si>
  <si>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</si>
  <si>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</si>
  <si>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</si>
  <si>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</si>
  <si>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</si>
  <si>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</si>
  <si>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</si>
  <si>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</si>
  <si>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</si>
  <si>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</si>
  <si>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</si>
  <si>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</si>
  <si>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</si>
  <si>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</si>
  <si>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</si>
  <si>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</si>
  <si>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</si>
  <si>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</si>
  <si>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</si>
  <si>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</si>
  <si>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</si>
  <si>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</si>
  <si>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</si>
  <si>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</si>
  <si>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</si>
  <si>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</si>
  <si>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</si>
  <si>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</si>
  <si>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</si>
  <si>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</si>
  <si>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</si>
  <si>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</si>
  <si>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</si>
  <si>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</si>
  <si>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</si>
  <si>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</si>
  <si>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</si>
  <si>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</si>
  <si>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</si>
  <si>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</si>
  <si>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</si>
  <si>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</si>
  <si>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</si>
  <si>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</si>
  <si>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</si>
  <si>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</si>
  <si>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</si>
  <si>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</si>
  <si>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</si>
  <si>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</si>
  <si>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</si>
  <si>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</si>
  <si>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</si>
  <si>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</si>
  <si>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</si>
  <si>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</si>
  <si>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</si>
  <si>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</si>
  <si>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</si>
  <si>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</si>
  <si>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</si>
  <si>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</si>
  <si>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</si>
  <si>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</si>
  <si>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</si>
  <si>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</si>
  <si>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</si>
  <si>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</si>
  <si>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</si>
  <si>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</si>
  <si>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</si>
  <si>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</si>
  <si>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</si>
  <si>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</si>
  <si>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</si>
  <si>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</si>
  <si>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</si>
  <si>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</si>
  <si>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</si>
  <si>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</si>
  <si>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</si>
  <si>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</si>
  <si>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</si>
  <si>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</si>
  <si>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</si>
  <si>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</si>
  <si>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</si>
  <si>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</si>
  <si>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</si>
  <si>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</si>
  <si>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</si>
  <si>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</si>
  <si>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</si>
  <si>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</si>
  <si>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</si>
  <si>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</si>
  <si>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</si>
  <si>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</si>
  <si>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</si>
  <si>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</si>
  <si>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</si>
  <si>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</si>
  <si>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</si>
  <si>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</si>
  <si>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</si>
  <si>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</si>
  <si>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</si>
  <si>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</si>
  <si>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</si>
  <si>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</si>
  <si>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</si>
  <si>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</si>
  <si>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</si>
  <si>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</si>
  <si>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</si>
  <si>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</si>
  <si>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</si>
  <si>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</si>
  <si>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</si>
  <si>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</si>
  <si>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</si>
  <si>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</si>
  <si>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</si>
  <si>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</si>
  <si>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</si>
  <si>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</si>
  <si>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</si>
  <si>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</si>
  <si>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</si>
  <si>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</si>
  <si>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</si>
  <si>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</si>
  <si>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</si>
  <si>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</si>
  <si>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</si>
  <si>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</si>
  <si>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</si>
  <si>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</si>
  <si>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</si>
  <si>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</si>
  <si>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</si>
  <si>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</si>
  <si>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</si>
  <si>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</si>
  <si>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</si>
  <si>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</si>
  <si>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</si>
  <si>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</si>
  <si>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</si>
  <si>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</si>
  <si>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</si>
  <si>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</si>
  <si>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</si>
  <si>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</si>
  <si>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  <charset val="2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</si>
  <si>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</si>
  <si>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</si>
  <si>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</si>
  <si>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</si>
  <si>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</si>
  <si>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</si>
  <si>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</si>
  <si>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</si>
  <si>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</si>
  <si>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>Összes
 tartozás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</si>
  <si>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</si>
  <si>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</si>
  <si>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</si>
  <si>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</si>
  <si>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</si>
  <si>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</si>
  <si>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</si>
  <si>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</si>
  <si>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Lengyel Község Önkormányzata</t>
  </si>
  <si>
    <t>Nem</t>
  </si>
  <si>
    <t>Laptop beszerzése</t>
  </si>
  <si>
    <t>2020-2020</t>
  </si>
  <si>
    <t>Kompresszor</t>
  </si>
  <si>
    <t>MFP-OUF/2019</t>
  </si>
  <si>
    <t>MFP-AAE/2020</t>
  </si>
  <si>
    <t>2019-2020</t>
  </si>
  <si>
    <t>2020-2021</t>
  </si>
  <si>
    <t>Szivattyú telepítés szennyvíztelephez</t>
  </si>
  <si>
    <t xml:space="preserve">Faluszépítés LEADER módra-faluház rendezvénytér </t>
  </si>
  <si>
    <t>TOP-3.2.1-16-TL1-2018-00016 "Önkormányzati épületek energetikai korszerűsítése"</t>
  </si>
  <si>
    <t>TOP-3.2.1-16-TL1-2018-00015 "Önkormányzati épületek energetikai korszerűsítése"</t>
  </si>
  <si>
    <t>2018-2021</t>
  </si>
  <si>
    <t>Lengyel Község Önkormányzat</t>
  </si>
  <si>
    <t>Mozgássérültek Bonyhádi Egyesülete</t>
  </si>
  <si>
    <t>"Összefogás" Közhasznú Alapítvány</t>
  </si>
  <si>
    <t>zavartalan mükődésre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</si>
</sst>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8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sz val="7"/>
      <name val="Times New Roman CE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990">
    <xf numFmtId="0" fontId="0" fillId="0" borderId="0" xfId="0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 applyProtection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19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2" xfId="0" applyNumberFormat="1" applyFont="1" applyFill="1" applyBorder="1" applyAlignment="1" applyProtection="1">
      <alignment vertical="center" wrapText="1"/>
      <protection locked="0"/>
    </xf>
    <xf numFmtId="166" fontId="15" fillId="0" borderId="17" xfId="0" applyNumberFormat="1" applyFont="1" applyFill="1" applyBorder="1" applyAlignment="1" applyProtection="1">
      <alignment vertical="center" wrapText="1"/>
    </xf>
    <xf numFmtId="166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6" xfId="0" applyNumberFormat="1" applyFont="1" applyFill="1" applyBorder="1" applyAlignment="1" applyProtection="1">
      <alignment vertical="center" wrapText="1"/>
      <protection locked="0"/>
    </xf>
    <xf numFmtId="166" fontId="15" fillId="0" borderId="18" xfId="0" applyNumberFormat="1" applyFont="1" applyFill="1" applyBorder="1" applyAlignment="1" applyProtection="1">
      <alignment vertical="center" wrapText="1"/>
    </xf>
    <xf numFmtId="166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7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6" fontId="24" fillId="0" borderId="2" xfId="0" applyNumberFormat="1" applyFont="1" applyFill="1" applyBorder="1" applyAlignment="1" applyProtection="1">
      <alignment vertical="center"/>
      <protection locked="0"/>
    </xf>
    <xf numFmtId="166" fontId="2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6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166" fontId="23" fillId="0" borderId="17" xfId="0" applyNumberFormat="1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vertical="center"/>
    </xf>
    <xf numFmtId="166" fontId="23" fillId="0" borderId="19" xfId="0" applyNumberFormat="1" applyFont="1" applyFill="1" applyBorder="1" applyAlignment="1" applyProtection="1">
      <alignment vertical="center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32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3" xfId="0" applyNumberFormat="1" applyFont="1" applyFill="1" applyBorder="1" applyAlignment="1" applyProtection="1">
      <alignment horizontal="left" vertical="center" wrapText="1" indent="1"/>
    </xf>
    <xf numFmtId="166" fontId="26" fillId="0" borderId="34" xfId="0" applyNumberFormat="1" applyFont="1" applyFill="1" applyBorder="1" applyAlignment="1" applyProtection="1">
      <alignment horizontal="left" vertical="center" wrapText="1" indent="1"/>
    </xf>
    <xf numFmtId="166" fontId="1" fillId="0" borderId="35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32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6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5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7" xfId="0" applyNumberForma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8" xfId="7" applyNumberFormat="1" applyFont="1" applyFill="1" applyBorder="1" applyAlignment="1" applyProtection="1">
      <alignment horizontal="right" vertical="center" wrapText="1" indent="1"/>
    </xf>
    <xf numFmtId="166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6" fontId="16" fillId="0" borderId="44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6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</xf>
    <xf numFmtId="166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6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6" fontId="15" fillId="0" borderId="0" xfId="0" applyNumberFormat="1" applyFont="1" applyFill="1" applyAlignment="1" applyProtection="1">
      <alignment vertical="center" wrapText="1"/>
      <protection locked="0"/>
    </xf>
    <xf numFmtId="166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6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166" fontId="17" fillId="3" borderId="2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/>
    </xf>
    <xf numFmtId="166" fontId="17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6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6" fontId="7" fillId="0" borderId="53" xfId="0" applyNumberFormat="1" applyFont="1" applyFill="1" applyBorder="1" applyAlignment="1" applyProtection="1">
      <alignment horizontal="centerContinuous" vertical="center"/>
    </xf>
    <xf numFmtId="166" fontId="7" fillId="0" borderId="54" xfId="0" applyNumberFormat="1" applyFont="1" applyFill="1" applyBorder="1" applyAlignment="1" applyProtection="1">
      <alignment horizontal="centerContinuous" vertical="center"/>
    </xf>
    <xf numFmtId="166" fontId="7" fillId="0" borderId="39" xfId="0" applyNumberFormat="1" applyFont="1" applyFill="1" applyBorder="1" applyAlignment="1" applyProtection="1">
      <alignment horizontal="centerContinuous" vertical="center"/>
    </xf>
    <xf numFmtId="166" fontId="42" fillId="0" borderId="0" xfId="0" applyNumberFormat="1" applyFont="1" applyFill="1" applyAlignment="1">
      <alignment vertical="center"/>
    </xf>
    <xf numFmtId="166" fontId="7" fillId="0" borderId="55" xfId="0" applyNumberFormat="1" applyFont="1" applyFill="1" applyBorder="1" applyAlignment="1" applyProtection="1">
      <alignment horizontal="center" vertical="center"/>
    </xf>
    <xf numFmtId="166" fontId="7" fillId="0" borderId="56" xfId="0" applyNumberFormat="1" applyFont="1" applyFill="1" applyBorder="1" applyAlignment="1" applyProtection="1">
      <alignment horizontal="center" vertical="center"/>
    </xf>
    <xf numFmtId="166" fontId="7" fillId="0" borderId="49" xfId="0" applyNumberFormat="1" applyFont="1" applyFill="1" applyBorder="1" applyAlignment="1" applyProtection="1">
      <alignment horizontal="center" vertical="center" wrapText="1"/>
    </xf>
    <xf numFmtId="166" fontId="42" fillId="0" borderId="0" xfId="0" applyNumberFormat="1" applyFont="1" applyFill="1" applyAlignment="1">
      <alignment horizontal="center" vertical="center"/>
    </xf>
    <xf numFmtId="166" fontId="16" fillId="0" borderId="50" xfId="0" applyNumberFormat="1" applyFont="1" applyFill="1" applyBorder="1" applyAlignment="1" applyProtection="1">
      <alignment horizontal="center" vertical="center" wrapText="1"/>
    </xf>
    <xf numFmtId="166" fontId="16" fillId="0" borderId="14" xfId="0" applyNumberFormat="1" applyFont="1" applyFill="1" applyBorder="1" applyAlignment="1" applyProtection="1">
      <alignment horizontal="center" vertical="center" wrapText="1"/>
    </xf>
    <xf numFmtId="166" fontId="16" fillId="0" borderId="44" xfId="0" applyNumberFormat="1" applyFont="1" applyFill="1" applyBorder="1" applyAlignment="1" applyProtection="1">
      <alignment horizontal="center" vertical="center" wrapText="1"/>
    </xf>
    <xf numFmtId="166" fontId="16" fillId="0" borderId="35" xfId="0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 indent="1"/>
    </xf>
    <xf numFmtId="166" fontId="23" fillId="0" borderId="4" xfId="0" applyNumberFormat="1" applyFont="1" applyFill="1" applyBorder="1" applyAlignment="1" applyProtection="1">
      <alignment horizontal="left" vertical="center" wrapText="1" indent="1"/>
    </xf>
    <xf numFmtId="1" fontId="26" fillId="2" borderId="4" xfId="0" applyNumberFormat="1" applyFont="1" applyFill="1" applyBorder="1" applyAlignment="1" applyProtection="1">
      <alignment horizontal="center" vertical="center" wrapText="1"/>
    </xf>
    <xf numFmtId="166" fontId="23" fillId="0" borderId="4" xfId="0" applyNumberFormat="1" applyFont="1" applyFill="1" applyBorder="1" applyAlignment="1" applyProtection="1">
      <alignment vertical="center" wrapText="1"/>
    </xf>
    <xf numFmtId="166" fontId="23" fillId="0" borderId="53" xfId="0" applyNumberFormat="1" applyFont="1" applyFill="1" applyBorder="1" applyAlignment="1" applyProtection="1">
      <alignment vertical="center" wrapText="1"/>
    </xf>
    <xf numFmtId="166" fontId="23" fillId="0" borderId="57" xfId="0" applyNumberFormat="1" applyFont="1" applyFill="1" applyBorder="1" applyAlignment="1" applyProtection="1">
      <alignment vertical="center" wrapText="1"/>
    </xf>
    <xf numFmtId="166" fontId="16" fillId="0" borderId="8" xfId="0" applyNumberFormat="1" applyFont="1" applyFill="1" applyBorder="1" applyAlignment="1" applyProtection="1">
      <alignment horizontal="right" vertical="center" wrapText="1" indent="1"/>
    </xf>
    <xf numFmtId="166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32" xfId="0" applyNumberFormat="1" applyFont="1" applyFill="1" applyBorder="1" applyAlignment="1" applyProtection="1">
      <alignment vertical="center" wrapText="1"/>
    </xf>
    <xf numFmtId="166" fontId="23" fillId="0" borderId="2" xfId="0" applyNumberFormat="1" applyFont="1" applyFill="1" applyBorder="1" applyAlignment="1" applyProtection="1">
      <alignment horizontal="left" vertical="center" wrapText="1" indent="1"/>
    </xf>
    <xf numFmtId="1" fontId="26" fillId="2" borderId="2" xfId="0" applyNumberFormat="1" applyFont="1" applyFill="1" applyBorder="1" applyAlignment="1" applyProtection="1">
      <alignment horizontal="center" vertical="center" wrapText="1"/>
    </xf>
    <xf numFmtId="166" fontId="23" fillId="0" borderId="2" xfId="0" applyNumberFormat="1" applyFont="1" applyFill="1" applyBorder="1" applyAlignment="1" applyProtection="1">
      <alignment vertical="center" wrapText="1"/>
    </xf>
    <xf numFmtId="166" fontId="23" fillId="0" borderId="30" xfId="0" applyNumberFormat="1" applyFont="1" applyFill="1" applyBorder="1" applyAlignment="1" applyProtection="1">
      <alignment vertical="center" wrapText="1"/>
    </xf>
    <xf numFmtId="166" fontId="23" fillId="0" borderId="32" xfId="0" applyNumberFormat="1" applyFont="1" applyFill="1" applyBorder="1" applyAlignment="1" applyProtection="1">
      <alignment vertical="center" wrapText="1"/>
    </xf>
    <xf numFmtId="166" fontId="16" fillId="0" borderId="2" xfId="0" applyNumberFormat="1" applyFont="1" applyFill="1" applyBorder="1" applyAlignment="1" applyProtection="1">
      <alignment horizontal="left" vertical="center" wrapText="1" indent="1"/>
    </xf>
    <xf numFmtId="166" fontId="16" fillId="0" borderId="7" xfId="0" applyNumberFormat="1" applyFont="1" applyFill="1" applyBorder="1" applyAlignment="1" applyProtection="1">
      <alignment horizontal="right" vertical="center" wrapText="1" indent="1"/>
    </xf>
    <xf numFmtId="166" fontId="23" fillId="0" borderId="1" xfId="0" applyNumberFormat="1" applyFont="1" applyFill="1" applyBorder="1" applyAlignment="1" applyProtection="1">
      <alignment horizontal="left" vertical="center" wrapText="1" indent="1"/>
    </xf>
    <xf numFmtId="1" fontId="26" fillId="2" borderId="6" xfId="0" applyNumberFormat="1" applyFont="1" applyFill="1" applyBorder="1" applyAlignment="1" applyProtection="1">
      <alignment horizontal="center" vertical="center" wrapText="1"/>
    </xf>
    <xf numFmtId="166" fontId="23" fillId="0" borderId="1" xfId="0" applyNumberFormat="1" applyFont="1" applyFill="1" applyBorder="1" applyAlignment="1" applyProtection="1">
      <alignment vertical="center" wrapText="1"/>
    </xf>
    <xf numFmtId="166" fontId="23" fillId="0" borderId="37" xfId="0" applyNumberFormat="1" applyFont="1" applyFill="1" applyBorder="1" applyAlignment="1" applyProtection="1">
      <alignment vertical="center" wrapText="1"/>
    </xf>
    <xf numFmtId="1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vertical="center" wrapText="1"/>
      <protection locked="0"/>
    </xf>
    <xf numFmtId="166" fontId="17" fillId="0" borderId="37" xfId="0" applyNumberFormat="1" applyFont="1" applyFill="1" applyBorder="1" applyAlignment="1" applyProtection="1">
      <alignment vertical="center" wrapText="1"/>
      <protection locked="0"/>
    </xf>
    <xf numFmtId="166" fontId="16" fillId="0" borderId="13" xfId="0" applyNumberFormat="1" applyFont="1" applyFill="1" applyBorder="1" applyAlignment="1" applyProtection="1">
      <alignment horizontal="right" vertical="center" wrapText="1" indent="1"/>
    </xf>
    <xf numFmtId="166" fontId="16" fillId="0" borderId="14" xfId="0" applyNumberFormat="1" applyFont="1" applyFill="1" applyBorder="1" applyAlignment="1" applyProtection="1">
      <alignment horizontal="left" vertical="center" wrapText="1" indent="1"/>
    </xf>
    <xf numFmtId="1" fontId="17" fillId="2" borderId="44" xfId="0" applyNumberFormat="1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vertical="center" wrapText="1"/>
    </xf>
    <xf numFmtId="166" fontId="23" fillId="0" borderId="44" xfId="0" applyNumberFormat="1" applyFont="1" applyFill="1" applyBorder="1" applyAlignment="1" applyProtection="1">
      <alignment vertical="center" wrapText="1"/>
    </xf>
    <xf numFmtId="166" fontId="23" fillId="0" borderId="34" xfId="0" applyNumberFormat="1" applyFont="1" applyFill="1" applyBorder="1" applyAlignment="1" applyProtection="1">
      <alignment vertical="center" wrapText="1"/>
    </xf>
    <xf numFmtId="166" fontId="9" fillId="0" borderId="0" xfId="0" applyNumberFormat="1" applyFont="1" applyFill="1" applyAlignment="1">
      <alignment vertical="center" wrapText="1"/>
    </xf>
    <xf numFmtId="166" fontId="42" fillId="0" borderId="0" xfId="0" applyNumberFormat="1" applyFont="1" applyFill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right" vertical="center" wrapText="1" indent="1"/>
    </xf>
    <xf numFmtId="166" fontId="16" fillId="0" borderId="34" xfId="0" applyNumberFormat="1" applyFont="1" applyFill="1" applyBorder="1" applyAlignment="1">
      <alignment horizontal="left" vertical="center" wrapText="1" indent="1"/>
    </xf>
    <xf numFmtId="166" fontId="13" fillId="2" borderId="34" xfId="0" applyNumberFormat="1" applyFont="1" applyFill="1" applyBorder="1" applyAlignment="1">
      <alignment horizontal="left" vertical="center" wrapText="1" indent="2"/>
    </xf>
    <xf numFmtId="166" fontId="13" fillId="2" borderId="24" xfId="0" applyNumberFormat="1" applyFont="1" applyFill="1" applyBorder="1" applyAlignment="1">
      <alignment horizontal="left" vertical="center" wrapText="1" indent="2"/>
    </xf>
    <xf numFmtId="166" fontId="16" fillId="0" borderId="13" xfId="0" applyNumberFormat="1" applyFont="1" applyFill="1" applyBorder="1" applyAlignment="1">
      <alignment vertical="center" wrapText="1"/>
    </xf>
    <xf numFmtId="166" fontId="16" fillId="0" borderId="14" xfId="0" applyNumberFormat="1" applyFont="1" applyFill="1" applyBorder="1" applyAlignment="1">
      <alignment vertical="center" wrapText="1"/>
    </xf>
    <xf numFmtId="166" fontId="16" fillId="0" borderId="19" xfId="0" applyNumberFormat="1" applyFont="1" applyFill="1" applyBorder="1" applyAlignment="1">
      <alignment vertical="center" wrapText="1"/>
    </xf>
    <xf numFmtId="166" fontId="16" fillId="0" borderId="8" xfId="0" applyNumberFormat="1" applyFont="1" applyFill="1" applyBorder="1" applyAlignment="1">
      <alignment horizontal="right" vertical="center" wrapText="1" indent="1"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7" fontId="13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8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3" fillId="2" borderId="34" xfId="0" applyNumberFormat="1" applyFont="1" applyFill="1" applyBorder="1" applyAlignment="1">
      <alignment horizontal="right" vertical="center" wrapText="1" indent="2"/>
    </xf>
    <xf numFmtId="166" fontId="13" fillId="2" borderId="24" xfId="0" applyNumberFormat="1" applyFont="1" applyFill="1" applyBorder="1" applyAlignment="1">
      <alignment horizontal="right" vertical="center" wrapText="1" indent="2"/>
    </xf>
    <xf numFmtId="166" fontId="24" fillId="0" borderId="30" xfId="0" applyNumberFormat="1" applyFont="1" applyFill="1" applyBorder="1" applyAlignment="1" applyProtection="1">
      <alignment vertical="center"/>
      <protection locked="0"/>
    </xf>
    <xf numFmtId="166" fontId="23" fillId="0" borderId="30" xfId="0" applyNumberFormat="1" applyFont="1" applyFill="1" applyBorder="1" applyAlignment="1" applyProtection="1">
      <alignment vertical="center"/>
    </xf>
    <xf numFmtId="166" fontId="24" fillId="0" borderId="58" xfId="0" applyNumberFormat="1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vertical="center" wrapText="1"/>
    </xf>
    <xf numFmtId="166" fontId="24" fillId="0" borderId="20" xfId="0" applyNumberFormat="1" applyFont="1" applyFill="1" applyBorder="1" applyAlignment="1" applyProtection="1">
      <alignment vertical="center"/>
      <protection locked="0"/>
    </xf>
    <xf numFmtId="166" fontId="24" fillId="0" borderId="56" xfId="0" applyNumberFormat="1" applyFont="1" applyFill="1" applyBorder="1" applyAlignment="1" applyProtection="1">
      <alignment vertical="center"/>
      <protection locked="0"/>
    </xf>
    <xf numFmtId="166" fontId="23" fillId="0" borderId="44" xfId="0" applyNumberFormat="1" applyFont="1" applyFill="1" applyBorder="1" applyAlignment="1" applyProtection="1">
      <alignment vertical="center"/>
    </xf>
    <xf numFmtId="166" fontId="23" fillId="0" borderId="49" xfId="0" applyNumberFormat="1" applyFont="1" applyFill="1" applyBorder="1" applyAlignment="1" applyProtection="1">
      <alignment vertical="center"/>
    </xf>
    <xf numFmtId="166" fontId="25" fillId="0" borderId="14" xfId="0" applyNumberFormat="1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8" xfId="0" applyFont="1" applyFill="1" applyBorder="1" applyAlignment="1">
      <alignment horizontal="right" vertical="center" inden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30" xfId="0" applyNumberFormat="1" applyFont="1" applyFill="1" applyBorder="1" applyAlignment="1" applyProtection="1">
      <alignment horizontal="right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right" vertical="center" indent="1"/>
    </xf>
    <xf numFmtId="0" fontId="24" fillId="0" borderId="6" xfId="0" applyFont="1" applyFill="1" applyBorder="1" applyAlignment="1" applyProtection="1">
      <alignment horizontal="left" vertical="center" indent="1"/>
      <protection locked="0"/>
    </xf>
    <xf numFmtId="3" fontId="24" fillId="0" borderId="58" xfId="0" applyNumberFormat="1" applyFont="1" applyFill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23" fillId="0" borderId="14" xfId="0" applyNumberFormat="1" applyFont="1" applyFill="1" applyBorder="1" applyAlignment="1">
      <alignment vertical="center" wrapText="1"/>
    </xf>
    <xf numFmtId="166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46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76" fontId="17" fillId="0" borderId="4" xfId="8" applyNumberFormat="1" applyFont="1" applyFill="1" applyBorder="1" applyAlignment="1" applyProtection="1">
      <alignment horizontal="center" vertical="center"/>
    </xf>
    <xf numFmtId="177" fontId="50" fillId="0" borderId="4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76" fontId="17" fillId="0" borderId="2" xfId="8" applyNumberFormat="1" applyFont="1" applyFill="1" applyBorder="1" applyAlignment="1" applyProtection="1">
      <alignment horizontal="center" vertical="center"/>
    </xf>
    <xf numFmtId="177" fontId="50" fillId="0" borderId="2" xfId="9" applyNumberFormat="1" applyFont="1" applyFill="1" applyBorder="1" applyAlignment="1" applyProtection="1">
      <alignment horizontal="right" vertical="center" wrapText="1"/>
    </xf>
    <xf numFmtId="177" fontId="50" fillId="0" borderId="17" xfId="9" applyNumberFormat="1" applyFont="1" applyFill="1" applyBorder="1" applyAlignment="1" applyProtection="1">
      <alignment horizontal="right" vertical="center" wrapText="1"/>
    </xf>
    <xf numFmtId="0" fontId="51" fillId="0" borderId="8" xfId="9" applyFont="1" applyFill="1" applyBorder="1" applyAlignment="1" applyProtection="1">
      <alignment horizontal="left" vertical="center" wrapText="1" indent="1"/>
    </xf>
    <xf numFmtId="177" fontId="52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2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</xf>
    <xf numFmtId="177" fontId="53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76" fontId="17" fillId="0" borderId="20" xfId="8" applyNumberFormat="1" applyFont="1" applyFill="1" applyBorder="1" applyAlignment="1" applyProtection="1">
      <alignment horizontal="center" vertical="center"/>
    </xf>
    <xf numFmtId="177" fontId="50" fillId="0" borderId="20" xfId="9" applyNumberFormat="1" applyFont="1" applyFill="1" applyBorder="1" applyAlignment="1" applyProtection="1">
      <alignment horizontal="right" vertical="center" wrapText="1"/>
    </xf>
    <xf numFmtId="177" fontId="50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76" fontId="17" fillId="0" borderId="3" xfId="8" applyNumberFormat="1" applyFont="1" applyFill="1" applyBorder="1" applyAlignment="1" applyProtection="1">
      <alignment horizontal="center" vertical="center"/>
    </xf>
    <xf numFmtId="178" fontId="17" fillId="0" borderId="59" xfId="8" applyNumberFormat="1" applyFont="1" applyFill="1" applyBorder="1" applyAlignment="1" applyProtection="1">
      <alignment vertical="center"/>
      <protection locked="0"/>
    </xf>
    <xf numFmtId="178" fontId="17" fillId="0" borderId="17" xfId="8" applyNumberFormat="1" applyFont="1" applyFill="1" applyBorder="1" applyAlignment="1" applyProtection="1">
      <alignment vertical="center"/>
      <protection locked="0"/>
    </xf>
    <xf numFmtId="178" fontId="16" fillId="0" borderId="17" xfId="8" applyNumberFormat="1" applyFont="1" applyFill="1" applyBorder="1" applyAlignment="1" applyProtection="1">
      <alignment vertical="center"/>
    </xf>
    <xf numFmtId="178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8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49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60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59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178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61" xfId="9" applyNumberFormat="1" applyFont="1" applyFill="1" applyBorder="1"/>
    <xf numFmtId="0" fontId="54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45" fillId="0" borderId="0" xfId="9" applyFont="1" applyFill="1" applyAlignment="1">
      <alignment horizontal="center"/>
    </xf>
    <xf numFmtId="0" fontId="55" fillId="0" borderId="0" xfId="0" applyFont="1" applyAlignment="1" applyProtection="1">
      <alignment horizontal="center"/>
    </xf>
    <xf numFmtId="0" fontId="57" fillId="0" borderId="3" xfId="0" applyFont="1" applyBorder="1" applyAlignment="1" applyProtection="1">
      <alignment horizontal="left" vertical="top" wrapText="1"/>
      <protection locked="0"/>
    </xf>
    <xf numFmtId="9" fontId="57" fillId="0" borderId="3" xfId="10" applyFont="1" applyBorder="1" applyAlignment="1" applyProtection="1">
      <alignment horizontal="center" vertical="center" wrapText="1"/>
      <protection locked="0"/>
    </xf>
    <xf numFmtId="168" fontId="57" fillId="0" borderId="3" xfId="1" applyNumberFormat="1" applyFont="1" applyBorder="1" applyAlignment="1" applyProtection="1">
      <alignment horizontal="center" vertical="center" wrapText="1"/>
      <protection locked="0"/>
    </xf>
    <xf numFmtId="168" fontId="57" fillId="0" borderId="59" xfId="1" applyNumberFormat="1" applyFont="1" applyBorder="1" applyAlignment="1" applyProtection="1">
      <alignment horizontal="center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" xfId="10" applyFont="1" applyBorder="1" applyAlignment="1" applyProtection="1">
      <alignment horizontal="center" vertical="center" wrapText="1"/>
      <protection locked="0"/>
    </xf>
    <xf numFmtId="168" fontId="57" fillId="0" borderId="2" xfId="1" applyNumberFormat="1" applyFont="1" applyBorder="1" applyAlignment="1" applyProtection="1">
      <alignment horizontal="center" vertical="center" wrapText="1"/>
      <protection locked="0"/>
    </xf>
    <xf numFmtId="168" fontId="57" fillId="0" borderId="17" xfId="1" applyNumberFormat="1" applyFont="1" applyBorder="1" applyAlignment="1" applyProtection="1">
      <alignment horizontal="center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9" fontId="57" fillId="0" borderId="6" xfId="10" applyFont="1" applyBorder="1" applyAlignment="1" applyProtection="1">
      <alignment horizontal="center" vertical="center" wrapText="1"/>
      <protection locked="0"/>
    </xf>
    <xf numFmtId="168" fontId="57" fillId="0" borderId="6" xfId="1" applyNumberFormat="1" applyFont="1" applyBorder="1" applyAlignment="1" applyProtection="1">
      <alignment horizontal="center" vertical="center" wrapText="1"/>
      <protection locked="0"/>
    </xf>
    <xf numFmtId="168" fontId="57" fillId="0" borderId="18" xfId="1" applyNumberFormat="1" applyFont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horizontal="center" vertical="top" wrapText="1"/>
    </xf>
    <xf numFmtId="168" fontId="57" fillId="0" borderId="14" xfId="1" applyNumberFormat="1" applyFont="1" applyBorder="1" applyAlignment="1" applyProtection="1">
      <alignment horizontal="center" vertical="center" wrapText="1"/>
    </xf>
    <xf numFmtId="168" fontId="57" fillId="0" borderId="19" xfId="1" applyNumberFormat="1" applyFont="1" applyBorder="1" applyAlignment="1" applyProtection="1">
      <alignment horizontal="center" vertical="top" wrapText="1"/>
    </xf>
    <xf numFmtId="0" fontId="42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9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9" fillId="0" borderId="20" xfId="0" applyFont="1" applyFill="1" applyBorder="1" applyAlignment="1">
      <alignment horizontal="left" vertical="center" indent="5"/>
    </xf>
    <xf numFmtId="166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center" vertical="center" wrapText="1"/>
      <protection locked="0"/>
    </xf>
    <xf numFmtId="166" fontId="7" fillId="0" borderId="56" xfId="0" applyNumberFormat="1" applyFont="1" applyFill="1" applyBorder="1" applyAlignment="1" applyProtection="1">
      <alignment horizontal="center" vertical="center"/>
      <protection locked="0"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37" fillId="0" borderId="0" xfId="9" applyFill="1" applyProtection="1">
      <protection locked="0"/>
    </xf>
    <xf numFmtId="0" fontId="46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60" fillId="0" borderId="9" xfId="0" applyFont="1" applyBorder="1" applyAlignment="1" applyProtection="1">
      <alignment horizontal="center" vertical="top" wrapText="1"/>
    </xf>
    <xf numFmtId="0" fontId="60" fillId="0" borderId="8" xfId="0" applyFont="1" applyBorder="1" applyAlignment="1" applyProtection="1">
      <alignment horizontal="center" vertical="top" wrapText="1"/>
    </xf>
    <xf numFmtId="0" fontId="60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9" fontId="26" fillId="0" borderId="36" xfId="0" applyNumberFormat="1" applyFont="1" applyFill="1" applyBorder="1" applyAlignment="1" applyProtection="1">
      <alignment horizontal="right" vertical="center"/>
    </xf>
    <xf numFmtId="0" fontId="74" fillId="0" borderId="0" xfId="0" applyFont="1"/>
    <xf numFmtId="0" fontId="74" fillId="0" borderId="0" xfId="0" applyFont="1" applyAlignment="1">
      <alignment horizontal="justify" vertical="top" wrapText="1"/>
    </xf>
    <xf numFmtId="0" fontId="75" fillId="5" borderId="0" xfId="0" applyFont="1" applyFill="1" applyAlignment="1">
      <alignment horizontal="center" vertical="center"/>
    </xf>
    <xf numFmtId="0" fontId="75" fillId="5" borderId="0" xfId="0" applyFont="1" applyFill="1" applyAlignment="1">
      <alignment horizontal="center" vertical="top" wrapText="1"/>
    </xf>
    <xf numFmtId="0" fontId="61" fillId="0" borderId="0" xfId="0" applyFont="1"/>
    <xf numFmtId="0" fontId="73" fillId="0" borderId="0" xfId="4" applyAlignment="1" applyProtection="1"/>
    <xf numFmtId="166" fontId="76" fillId="0" borderId="0" xfId="0" applyNumberFormat="1" applyFont="1" applyFill="1" applyAlignment="1" applyProtection="1">
      <alignment horizontal="right" vertical="center" wrapText="1" indent="1"/>
    </xf>
    <xf numFmtId="166" fontId="77" fillId="0" borderId="0" xfId="7" applyNumberFormat="1" applyFont="1" applyFill="1" applyProtection="1"/>
    <xf numFmtId="166" fontId="77" fillId="0" borderId="0" xfId="7" applyNumberFormat="1" applyFont="1" applyFill="1" applyAlignment="1" applyProtection="1">
      <alignment horizontal="right" vertical="center" indent="1"/>
    </xf>
    <xf numFmtId="0" fontId="41" fillId="0" borderId="0" xfId="0" applyFont="1" applyAlignment="1" applyProtection="1">
      <alignment horizontal="right" vertical="top"/>
      <protection locked="0"/>
    </xf>
    <xf numFmtId="0" fontId="63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64" fillId="0" borderId="50" xfId="0" applyFont="1" applyFill="1" applyBorder="1" applyAlignment="1" applyProtection="1">
      <alignment horizontal="center" vertical="center" wrapText="1"/>
    </xf>
    <xf numFmtId="0" fontId="64" fillId="0" borderId="34" xfId="0" applyFont="1" applyFill="1" applyBorder="1" applyAlignment="1" applyProtection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vertical="center"/>
    </xf>
    <xf numFmtId="0" fontId="0" fillId="0" borderId="63" xfId="0" applyFill="1" applyBorder="1"/>
    <xf numFmtId="0" fontId="21" fillId="0" borderId="64" xfId="0" applyFont="1" applyFill="1" applyBorder="1" applyAlignment="1" applyProtection="1">
      <alignment horizontal="left" vertical="center" wrapText="1"/>
      <protection locked="0"/>
    </xf>
    <xf numFmtId="166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6" xfId="0" applyFill="1" applyBorder="1"/>
    <xf numFmtId="0" fontId="21" fillId="0" borderId="67" xfId="0" applyFont="1" applyFill="1" applyBorder="1" applyAlignment="1" applyProtection="1">
      <alignment horizontal="left" vertical="center" wrapText="1"/>
      <protection locked="0"/>
    </xf>
    <xf numFmtId="0" fontId="0" fillId="0" borderId="68" xfId="0" applyFill="1" applyBorder="1"/>
    <xf numFmtId="0" fontId="21" fillId="0" borderId="69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6" fontId="20" fillId="0" borderId="34" xfId="0" applyNumberFormat="1" applyFont="1" applyFill="1" applyBorder="1" applyAlignment="1" applyProtection="1">
      <alignment vertical="center" wrapText="1"/>
    </xf>
    <xf numFmtId="166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</xf>
    <xf numFmtId="166" fontId="17" fillId="0" borderId="5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9" fontId="26" fillId="0" borderId="5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6" fontId="14" fillId="0" borderId="0" xfId="6" applyNumberFormat="1" applyAlignment="1">
      <alignment vertical="center" wrapText="1"/>
    </xf>
    <xf numFmtId="166" fontId="23" fillId="0" borderId="34" xfId="6" applyNumberFormat="1" applyFont="1" applyBorder="1" applyAlignment="1">
      <alignment horizontal="center" vertical="center" wrapText="1"/>
    </xf>
    <xf numFmtId="166" fontId="23" fillId="0" borderId="34" xfId="6" applyNumberFormat="1" applyFont="1" applyBorder="1" applyAlignment="1">
      <alignment horizontal="right" vertical="center" wrapText="1"/>
    </xf>
    <xf numFmtId="166" fontId="9" fillId="0" borderId="0" xfId="6" applyNumberFormat="1" applyFont="1" applyAlignment="1" applyProtection="1">
      <alignment vertical="center" wrapText="1"/>
      <protection locked="0"/>
    </xf>
    <xf numFmtId="166" fontId="16" fillId="0" borderId="34" xfId="6" applyNumberFormat="1" applyFont="1" applyBorder="1" applyAlignment="1">
      <alignment horizontal="center" vertical="center" wrapText="1"/>
    </xf>
    <xf numFmtId="166" fontId="7" fillId="0" borderId="34" xfId="6" applyNumberFormat="1" applyFont="1" applyBorder="1" applyAlignment="1">
      <alignment horizontal="center" vertical="center" wrapText="1"/>
    </xf>
    <xf numFmtId="166" fontId="70" fillId="0" borderId="70" xfId="6" applyNumberFormat="1" applyFont="1" applyBorder="1" applyAlignment="1">
      <alignment horizontal="center" vertical="center"/>
    </xf>
    <xf numFmtId="166" fontId="70" fillId="0" borderId="34" xfId="6" applyNumberFormat="1" applyFont="1" applyBorder="1" applyAlignment="1">
      <alignment horizontal="center" vertical="center"/>
    </xf>
    <xf numFmtId="166" fontId="70" fillId="0" borderId="71" xfId="6" applyNumberFormat="1" applyFont="1" applyBorder="1" applyAlignment="1">
      <alignment horizontal="center" vertical="center"/>
    </xf>
    <xf numFmtId="166" fontId="70" fillId="0" borderId="34" xfId="6" applyNumberFormat="1" applyFont="1" applyBorder="1" applyAlignment="1">
      <alignment horizontal="center" vertical="center" wrapText="1"/>
    </xf>
    <xf numFmtId="166" fontId="70" fillId="0" borderId="71" xfId="6" applyNumberFormat="1" applyFont="1" applyBorder="1" applyAlignment="1">
      <alignment horizontal="center" vertical="center" wrapText="1"/>
    </xf>
    <xf numFmtId="49" fontId="24" fillId="0" borderId="72" xfId="6" applyNumberFormat="1" applyFont="1" applyBorder="1" applyAlignment="1">
      <alignment horizontal="left" vertical="center"/>
    </xf>
    <xf numFmtId="49" fontId="27" fillId="0" borderId="73" xfId="6" quotePrefix="1" applyNumberFormat="1" applyFont="1" applyBorder="1" applyAlignment="1">
      <alignment horizontal="left" vertical="center"/>
    </xf>
    <xf numFmtId="49" fontId="24" fillId="0" borderId="73" xfId="6" applyNumberFormat="1" applyFont="1" applyBorder="1" applyAlignment="1">
      <alignment horizontal="left" vertical="center"/>
    </xf>
    <xf numFmtId="49" fontId="23" fillId="0" borderId="50" xfId="6" applyNumberFormat="1" applyFont="1" applyBorder="1" applyAlignment="1" applyProtection="1">
      <alignment horizontal="left" vertical="center"/>
      <protection locked="0"/>
    </xf>
    <xf numFmtId="49" fontId="24" fillId="0" borderId="9" xfId="6" applyNumberFormat="1" applyFont="1" applyBorder="1" applyAlignment="1">
      <alignment horizontal="left" vertical="center"/>
    </xf>
    <xf numFmtId="49" fontId="24" fillId="0" borderId="8" xfId="6" applyNumberFormat="1" applyFont="1" applyBorder="1" applyAlignment="1">
      <alignment horizontal="left" vertical="center"/>
    </xf>
    <xf numFmtId="49" fontId="24" fillId="0" borderId="10" xfId="6" applyNumberFormat="1" applyFont="1" applyBorder="1" applyAlignment="1" applyProtection="1">
      <alignment horizontal="left" vertical="center"/>
      <protection locked="0"/>
    </xf>
    <xf numFmtId="175" fontId="16" fillId="0" borderId="34" xfId="6" applyNumberFormat="1" applyFont="1" applyBorder="1" applyAlignment="1">
      <alignment horizontal="left" vertical="center" wrapText="1"/>
    </xf>
    <xf numFmtId="175" fontId="38" fillId="0" borderId="0" xfId="6" applyNumberFormat="1" applyFont="1" applyAlignment="1" applyProtection="1">
      <alignment horizontal="left" vertical="center" wrapText="1"/>
      <protection locked="0"/>
    </xf>
    <xf numFmtId="0" fontId="78" fillId="0" borderId="0" xfId="0" applyFont="1"/>
    <xf numFmtId="166" fontId="26" fillId="0" borderId="0" xfId="6" applyNumberFormat="1" applyFont="1" applyBorder="1" applyAlignment="1">
      <alignment horizontal="left" vertical="center" wrapText="1"/>
    </xf>
    <xf numFmtId="166" fontId="23" fillId="0" borderId="0" xfId="6" applyNumberFormat="1" applyFont="1" applyBorder="1" applyAlignment="1">
      <alignment horizontal="right" vertical="center" wrapText="1"/>
    </xf>
    <xf numFmtId="166" fontId="24" fillId="0" borderId="63" xfId="6" applyNumberFormat="1" applyFont="1" applyBorder="1" applyAlignment="1" applyProtection="1">
      <alignment horizontal="right" vertical="center" indent="1"/>
      <protection locked="0"/>
    </xf>
    <xf numFmtId="166" fontId="24" fillId="0" borderId="63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57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57" xfId="6" applyNumberFormat="1" applyFont="1" applyBorder="1" applyAlignment="1">
      <alignment horizontal="right" vertical="center" wrapText="1" indent="1"/>
    </xf>
    <xf numFmtId="166" fontId="27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>
      <alignment horizontal="right" vertical="center" wrapText="1" indent="1"/>
    </xf>
    <xf numFmtId="166" fontId="23" fillId="0" borderId="34" xfId="6" applyNumberFormat="1" applyFont="1" applyBorder="1" applyAlignment="1">
      <alignment horizontal="right" vertical="center" indent="1"/>
    </xf>
    <xf numFmtId="166" fontId="23" fillId="0" borderId="34" xfId="6" applyNumberFormat="1" applyFont="1" applyBorder="1" applyAlignment="1">
      <alignment horizontal="right" vertical="center" wrapText="1" indent="1"/>
    </xf>
    <xf numFmtId="166" fontId="24" fillId="0" borderId="74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75" xfId="6" applyNumberFormat="1" applyFont="1" applyBorder="1" applyAlignment="1">
      <alignment horizontal="right" vertical="center" wrapText="1" indent="1"/>
    </xf>
    <xf numFmtId="166" fontId="23" fillId="0" borderId="63" xfId="6" applyNumberFormat="1" applyFont="1" applyBorder="1" applyAlignment="1" applyProtection="1">
      <alignment horizontal="right" vertical="center" wrapText="1" indent="1"/>
      <protection locked="0"/>
    </xf>
    <xf numFmtId="166" fontId="71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63" xfId="6" applyNumberFormat="1" applyFont="1" applyBorder="1" applyAlignment="1" applyProtection="1">
      <alignment horizontal="right" vertical="center" indent="1"/>
    </xf>
    <xf numFmtId="166" fontId="27" fillId="0" borderId="32" xfId="6" applyNumberFormat="1" applyFont="1" applyBorder="1" applyAlignment="1" applyProtection="1">
      <alignment horizontal="right" vertical="center" indent="1"/>
    </xf>
    <xf numFmtId="166" fontId="24" fillId="0" borderId="32" xfId="6" applyNumberFormat="1" applyFont="1" applyBorder="1" applyAlignment="1" applyProtection="1">
      <alignment horizontal="right" vertical="center" indent="1"/>
    </xf>
    <xf numFmtId="166" fontId="23" fillId="0" borderId="34" xfId="6" applyNumberFormat="1" applyFont="1" applyBorder="1" applyAlignment="1" applyProtection="1">
      <alignment horizontal="right" vertical="center" indent="1"/>
    </xf>
    <xf numFmtId="166" fontId="24" fillId="0" borderId="74" xfId="6" applyNumberFormat="1" applyFont="1" applyBorder="1" applyAlignment="1" applyProtection="1">
      <alignment horizontal="right" vertical="center" indent="1"/>
    </xf>
    <xf numFmtId="3" fontId="21" fillId="0" borderId="61" xfId="9" applyNumberFormat="1" applyFont="1" applyFill="1" applyBorder="1" applyProtection="1"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8" xfId="0" applyFont="1" applyBorder="1" applyProtection="1">
      <protection locked="0"/>
    </xf>
    <xf numFmtId="0" fontId="28" fillId="0" borderId="0" xfId="0" applyFont="1" applyProtection="1">
      <protection locked="0"/>
    </xf>
    <xf numFmtId="166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6" fontId="1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" xfId="7" applyFont="1" applyFill="1" applyBorder="1" applyAlignment="1" applyProtection="1">
      <alignment horizontal="left" vertical="center" wrapText="1" indent="1"/>
      <protection locked="0"/>
    </xf>
    <xf numFmtId="166" fontId="7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24" fillId="0" borderId="35" xfId="6" applyNumberFormat="1" applyFont="1" applyBorder="1" applyAlignment="1" applyProtection="1">
      <alignment horizontal="right" vertical="center" wrapText="1"/>
      <protection locked="0"/>
    </xf>
    <xf numFmtId="3" fontId="24" fillId="0" borderId="71" xfId="6" applyNumberFormat="1" applyFont="1" applyBorder="1" applyAlignment="1" applyProtection="1">
      <alignment horizontal="right" vertical="center" wrapText="1"/>
      <protection locked="0"/>
    </xf>
    <xf numFmtId="3" fontId="24" fillId="0" borderId="34" xfId="6" applyNumberFormat="1" applyFont="1" applyBorder="1" applyAlignment="1" applyProtection="1">
      <alignment horizontal="right" vertical="center" wrapText="1"/>
      <protection locked="0"/>
    </xf>
    <xf numFmtId="166" fontId="15" fillId="0" borderId="34" xfId="0" applyNumberFormat="1" applyFont="1" applyFill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horizontal="lef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 indent="1"/>
      <protection locked="0"/>
    </xf>
    <xf numFmtId="0" fontId="24" fillId="0" borderId="3" xfId="0" applyFont="1" applyFill="1" applyBorder="1" applyAlignment="1" applyProtection="1">
      <alignment horizontal="left" vertical="center" inden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3" fontId="24" fillId="0" borderId="77" xfId="0" applyNumberFormat="1" applyFont="1" applyFill="1" applyBorder="1" applyAlignment="1" applyProtection="1">
      <alignment horizontal="right" vertical="center"/>
      <protection locked="0"/>
    </xf>
    <xf numFmtId="3" fontId="24" fillId="0" borderId="59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0" fillId="0" borderId="0" xfId="7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7" fillId="0" borderId="76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166" fontId="29" fillId="0" borderId="22" xfId="7" applyNumberFormat="1" applyFont="1" applyFill="1" applyBorder="1" applyAlignment="1" applyProtection="1">
      <alignment horizontal="left"/>
    </xf>
    <xf numFmtId="166" fontId="25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71" xfId="0" applyNumberFormat="1" applyFont="1" applyFill="1" applyBorder="1" applyAlignment="1" applyProtection="1">
      <alignment horizontal="center" vertical="center" wrapText="1"/>
      <protection locked="0"/>
    </xf>
    <xf numFmtId="166" fontId="80" fillId="0" borderId="52" xfId="0" applyNumberFormat="1" applyFont="1" applyFill="1" applyBorder="1" applyAlignment="1" applyProtection="1">
      <alignment horizontal="center" vertical="center" wrapText="1"/>
    </xf>
    <xf numFmtId="166" fontId="40" fillId="0" borderId="0" xfId="0" applyNumberFormat="1" applyFont="1" applyFill="1" applyAlignment="1" applyProtection="1">
      <alignment horizontal="center" textRotation="180" wrapText="1"/>
      <protection locked="0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40" fillId="0" borderId="0" xfId="0" applyNumberFormat="1" applyFont="1" applyFill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68" fillId="0" borderId="0" xfId="6" applyFont="1" applyAlignment="1">
      <alignment horizontal="center" textRotation="180"/>
    </xf>
    <xf numFmtId="166" fontId="5" fillId="0" borderId="22" xfId="6" applyNumberFormat="1" applyFont="1" applyBorder="1" applyAlignment="1" applyProtection="1">
      <alignment horizontal="right" vertical="center"/>
      <protection locked="0"/>
    </xf>
    <xf numFmtId="166" fontId="7" fillId="0" borderId="62" xfId="6" applyNumberFormat="1" applyFont="1" applyBorder="1" applyAlignment="1">
      <alignment horizontal="center" vertical="center"/>
    </xf>
    <xf numFmtId="166" fontId="7" fillId="0" borderId="33" xfId="6" applyNumberFormat="1" applyFont="1" applyBorder="1" applyAlignment="1">
      <alignment horizontal="center" vertical="center"/>
    </xf>
    <xf numFmtId="166" fontId="7" fillId="0" borderId="70" xfId="6" applyNumberFormat="1" applyFont="1" applyBorder="1" applyAlignment="1">
      <alignment horizontal="center" vertical="center"/>
    </xf>
    <xf numFmtId="166" fontId="25" fillId="0" borderId="62" xfId="6" applyNumberFormat="1" applyFont="1" applyBorder="1" applyAlignment="1">
      <alignment horizontal="center" vertical="center" wrapText="1"/>
    </xf>
    <xf numFmtId="166" fontId="25" fillId="0" borderId="52" xfId="6" applyNumberFormat="1" applyFont="1" applyBorder="1" applyAlignment="1">
      <alignment horizontal="center" vertical="center" wrapText="1"/>
    </xf>
    <xf numFmtId="0" fontId="14" fillId="0" borderId="52" xfId="6" applyBorder="1" applyAlignment="1">
      <alignment horizontal="center" vertical="center" wrapText="1"/>
    </xf>
    <xf numFmtId="0" fontId="14" fillId="0" borderId="38" xfId="6" applyBorder="1" applyAlignment="1">
      <alignment horizontal="center" vertical="center" wrapText="1"/>
    </xf>
    <xf numFmtId="166" fontId="4" fillId="0" borderId="63" xfId="6" applyNumberFormat="1" applyFont="1" applyBorder="1" applyAlignment="1">
      <alignment horizontal="center" vertical="center" wrapText="1"/>
    </xf>
    <xf numFmtId="166" fontId="4" fillId="0" borderId="35" xfId="6" applyNumberFormat="1" applyFont="1" applyBorder="1" applyAlignment="1">
      <alignment horizontal="center" vertical="center"/>
    </xf>
    <xf numFmtId="0" fontId="81" fillId="0" borderId="71" xfId="0" applyFont="1" applyBorder="1" applyAlignment="1">
      <alignment horizontal="center" vertical="center"/>
    </xf>
    <xf numFmtId="166" fontId="7" fillId="0" borderId="50" xfId="6" applyNumberFormat="1" applyFont="1" applyBorder="1" applyAlignment="1">
      <alignment horizontal="center" vertical="center" wrapText="1"/>
    </xf>
    <xf numFmtId="0" fontId="14" fillId="0" borderId="47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7" fillId="0" borderId="63" xfId="6" applyNumberFormat="1" applyFont="1" applyBorder="1" applyAlignment="1">
      <alignment horizontal="center" vertical="center" wrapText="1"/>
    </xf>
    <xf numFmtId="0" fontId="82" fillId="0" borderId="71" xfId="0" applyFont="1" applyBorder="1" applyAlignment="1">
      <alignment horizontal="center" vertical="center" wrapText="1"/>
    </xf>
    <xf numFmtId="166" fontId="16" fillId="0" borderId="50" xfId="6" applyNumberFormat="1" applyFont="1" applyBorder="1" applyAlignment="1" applyProtection="1">
      <alignment horizontal="center" vertical="center" wrapText="1"/>
    </xf>
    <xf numFmtId="166" fontId="16" fillId="0" borderId="47" xfId="6" applyNumberFormat="1" applyFont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47" xfId="6" applyBorder="1" applyAlignment="1" applyProtection="1">
      <alignment horizontal="center" vertical="center"/>
    </xf>
    <xf numFmtId="166" fontId="28" fillId="0" borderId="0" xfId="6" applyNumberFormat="1" applyFont="1" applyAlignment="1" applyProtection="1">
      <alignment horizontal="left" vertical="center" wrapText="1"/>
      <protection locked="0"/>
    </xf>
    <xf numFmtId="166" fontId="14" fillId="0" borderId="0" xfId="6" applyNumberFormat="1" applyAlignment="1" applyProtection="1">
      <alignment horizontal="left" vertical="center" wrapText="1"/>
      <protection locked="0"/>
    </xf>
    <xf numFmtId="175" fontId="38" fillId="0" borderId="52" xfId="6" applyNumberFormat="1" applyFont="1" applyBorder="1" applyAlignment="1" applyProtection="1">
      <alignment horizontal="left" vertical="center" wrapText="1"/>
      <protection locked="0"/>
    </xf>
    <xf numFmtId="166" fontId="14" fillId="0" borderId="70" xfId="6" applyNumberFormat="1" applyBorder="1" applyAlignment="1" applyProtection="1">
      <alignment horizontal="left" vertical="center" wrapText="1"/>
      <protection locked="0"/>
    </xf>
    <xf numFmtId="166" fontId="14" fillId="0" borderId="22" xfId="6" applyNumberFormat="1" applyBorder="1" applyAlignment="1" applyProtection="1">
      <alignment horizontal="left" vertical="center" wrapText="1"/>
      <protection locked="0"/>
    </xf>
    <xf numFmtId="166" fontId="14" fillId="0" borderId="41" xfId="6" applyNumberFormat="1" applyBorder="1" applyAlignment="1" applyProtection="1">
      <alignment horizontal="left" vertical="center" wrapText="1"/>
      <protection locked="0"/>
    </xf>
    <xf numFmtId="166" fontId="26" fillId="0" borderId="50" xfId="6" applyNumberFormat="1" applyFont="1" applyBorder="1" applyAlignment="1">
      <alignment horizontal="left" vertical="center" wrapText="1"/>
    </xf>
    <xf numFmtId="166" fontId="26" fillId="0" borderId="47" xfId="6" applyNumberFormat="1" applyFont="1" applyBorder="1" applyAlignment="1">
      <alignment horizontal="left" vertical="center" wrapText="1"/>
    </xf>
    <xf numFmtId="166" fontId="26" fillId="0" borderId="25" xfId="6" applyNumberFormat="1" applyFont="1" applyBorder="1" applyAlignment="1">
      <alignment horizontal="left" vertical="center" wrapText="1"/>
    </xf>
    <xf numFmtId="166" fontId="14" fillId="0" borderId="50" xfId="6" applyNumberFormat="1" applyBorder="1" applyAlignment="1" applyProtection="1">
      <alignment horizontal="left" vertical="center" wrapText="1"/>
      <protection locked="0"/>
    </xf>
    <xf numFmtId="166" fontId="14" fillId="0" borderId="47" xfId="6" applyNumberFormat="1" applyBorder="1" applyAlignment="1" applyProtection="1">
      <alignment horizontal="left" vertical="center" wrapText="1"/>
      <protection locked="0"/>
    </xf>
    <xf numFmtId="166" fontId="14" fillId="0" borderId="25" xfId="6" applyNumberFormat="1" applyBorder="1" applyAlignment="1" applyProtection="1">
      <alignment horizontal="left" vertical="center" wrapText="1"/>
      <protection locked="0"/>
    </xf>
    <xf numFmtId="166" fontId="14" fillId="0" borderId="62" xfId="6" applyNumberFormat="1" applyBorder="1" applyAlignment="1" applyProtection="1">
      <alignment horizontal="left" vertical="center" wrapText="1"/>
      <protection locked="0"/>
    </xf>
    <xf numFmtId="166" fontId="14" fillId="0" borderId="52" xfId="6" applyNumberFormat="1" applyBorder="1" applyAlignment="1" applyProtection="1">
      <alignment horizontal="left" vertical="center" wrapText="1"/>
      <protection locked="0"/>
    </xf>
    <xf numFmtId="166" fontId="14" fillId="0" borderId="38" xfId="6" applyNumberFormat="1" applyBorder="1" applyAlignment="1" applyProtection="1">
      <alignment horizontal="left" vertical="center" wrapText="1"/>
      <protection locked="0"/>
    </xf>
    <xf numFmtId="0" fontId="40" fillId="0" borderId="0" xfId="6" applyFont="1" applyAlignment="1">
      <alignment horizontal="right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75" fontId="6" fillId="0" borderId="0" xfId="6" applyNumberFormat="1" applyFont="1" applyAlignment="1" applyProtection="1">
      <alignment horizontal="center" vertical="center" wrapText="1"/>
      <protection locked="0"/>
    </xf>
    <xf numFmtId="166" fontId="5" fillId="0" borderId="22" xfId="6" applyNumberFormat="1" applyFont="1" applyBorder="1" applyAlignment="1">
      <alignment horizontal="right" vertical="center"/>
    </xf>
    <xf numFmtId="166" fontId="26" fillId="0" borderId="50" xfId="6" applyNumberFormat="1" applyFont="1" applyBorder="1" applyAlignment="1">
      <alignment horizontal="center" vertical="center" wrapText="1"/>
    </xf>
    <xf numFmtId="166" fontId="26" fillId="0" borderId="47" xfId="6" applyNumberFormat="1" applyFont="1" applyBorder="1" applyAlignment="1">
      <alignment horizontal="center" vertical="center" wrapText="1"/>
    </xf>
    <xf numFmtId="166" fontId="26" fillId="0" borderId="25" xfId="6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4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textRotation="180"/>
    </xf>
    <xf numFmtId="0" fontId="45" fillId="0" borderId="22" xfId="0" applyFont="1" applyFill="1" applyBorder="1" applyAlignment="1" applyProtection="1">
      <alignment horizontal="center" vertical="center"/>
    </xf>
    <xf numFmtId="0" fontId="65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6" fontId="25" fillId="0" borderId="4" xfId="7" applyNumberFormat="1" applyFont="1" applyFill="1" applyBorder="1" applyAlignment="1" applyProtection="1">
      <alignment horizontal="center" vertical="center"/>
      <protection locked="0"/>
    </xf>
    <xf numFmtId="166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6" fontId="25" fillId="0" borderId="4" xfId="7" applyNumberFormat="1" applyFont="1" applyFill="1" applyBorder="1" applyAlignment="1" applyProtection="1">
      <alignment horizontal="center" vertical="center"/>
    </xf>
    <xf numFmtId="166" fontId="25" fillId="0" borderId="36" xfId="7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  <protection locked="0"/>
    </xf>
    <xf numFmtId="166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29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6" fontId="7" fillId="0" borderId="63" xfId="0" applyNumberFormat="1" applyFont="1" applyFill="1" applyBorder="1" applyAlignment="1" applyProtection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</xf>
    <xf numFmtId="166" fontId="9" fillId="0" borderId="0" xfId="0" applyNumberFormat="1" applyFont="1" applyFill="1" applyAlignment="1" applyProtection="1">
      <alignment horizontal="center" textRotation="180" wrapText="1"/>
      <protection locked="0"/>
    </xf>
    <xf numFmtId="166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3" xfId="0" applyNumberFormat="1" applyFont="1" applyFill="1" applyBorder="1" applyAlignment="1" applyProtection="1">
      <alignment horizontal="center" vertical="center"/>
      <protection locked="0"/>
    </xf>
    <xf numFmtId="166" fontId="7" fillId="0" borderId="71" xfId="0" applyNumberFormat="1" applyFont="1" applyFill="1" applyBorder="1" applyAlignment="1" applyProtection="1">
      <alignment horizontal="center" vertical="center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right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/>
      <protection locked="0"/>
    </xf>
    <xf numFmtId="0" fontId="25" fillId="0" borderId="47" xfId="0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26" fillId="0" borderId="5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/>
    </xf>
    <xf numFmtId="0" fontId="24" fillId="0" borderId="52" xfId="0" applyFont="1" applyFill="1" applyBorder="1" applyAlignment="1">
      <alignment horizontal="justify" vertical="center" wrapText="1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25" fillId="0" borderId="5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40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48" fillId="0" borderId="15" xfId="9" applyFont="1" applyFill="1" applyBorder="1" applyAlignment="1" applyProtection="1">
      <alignment horizontal="center" vertical="center" wrapText="1"/>
      <protection locked="0"/>
    </xf>
    <xf numFmtId="0" fontId="48" fillId="0" borderId="7" xfId="9" applyFont="1" applyFill="1" applyBorder="1" applyAlignment="1" applyProtection="1">
      <alignment horizontal="center" vertical="center" wrapText="1"/>
      <protection locked="0"/>
    </xf>
    <xf numFmtId="0" fontId="48" fillId="0" borderId="9" xfId="9" applyFont="1" applyFill="1" applyBorder="1" applyAlignment="1" applyProtection="1">
      <alignment horizontal="center" vertical="center" wrapText="1"/>
      <protection locked="0"/>
    </xf>
    <xf numFmtId="0" fontId="49" fillId="0" borderId="16" xfId="8" applyFont="1" applyFill="1" applyBorder="1" applyAlignment="1" applyProtection="1">
      <alignment horizontal="center" vertical="center" textRotation="90"/>
      <protection locked="0"/>
    </xf>
    <xf numFmtId="0" fontId="49" fillId="0" borderId="1" xfId="8" applyFont="1" applyFill="1" applyBorder="1" applyAlignment="1" applyProtection="1">
      <alignment horizontal="center" vertical="center" textRotation="90"/>
      <protection locked="0"/>
    </xf>
    <xf numFmtId="0" fontId="49" fillId="0" borderId="3" xfId="8" applyFont="1" applyFill="1" applyBorder="1" applyAlignment="1" applyProtection="1">
      <alignment horizontal="center" vertical="center" textRotation="90"/>
      <protection locked="0"/>
    </xf>
    <xf numFmtId="0" fontId="47" fillId="0" borderId="4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vertical="center" wrapText="1"/>
      <protection locked="0"/>
    </xf>
    <xf numFmtId="0" fontId="47" fillId="0" borderId="60" xfId="9" applyFont="1" applyFill="1" applyBorder="1" applyAlignment="1" applyProtection="1">
      <alignment horizontal="center" vertical="center" wrapText="1"/>
      <protection locked="0"/>
    </xf>
    <xf numFmtId="0" fontId="47" fillId="0" borderId="59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wrapText="1"/>
      <protection locked="0"/>
    </xf>
    <xf numFmtId="0" fontId="47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left"/>
    </xf>
    <xf numFmtId="0" fontId="41" fillId="0" borderId="0" xfId="9" applyFont="1" applyFill="1" applyAlignment="1" applyProtection="1">
      <alignment horizontal="right"/>
      <protection locked="0"/>
    </xf>
    <xf numFmtId="0" fontId="45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5" fillId="0" borderId="0" xfId="9" applyFont="1" applyFill="1" applyAlignment="1" applyProtection="1">
      <alignment horizontal="center" vertical="center" wrapText="1"/>
      <protection locked="0"/>
    </xf>
    <xf numFmtId="0" fontId="45" fillId="0" borderId="0" xfId="9" applyFont="1" applyFill="1" applyAlignment="1" applyProtection="1">
      <alignment horizontal="center" vertical="center"/>
      <protection locked="0"/>
    </xf>
    <xf numFmtId="0" fontId="47" fillId="0" borderId="0" xfId="9" applyFont="1" applyFill="1" applyBorder="1" applyAlignment="1" applyProtection="1">
      <alignment horizontal="right"/>
      <protection locked="0"/>
    </xf>
    <xf numFmtId="0" fontId="37" fillId="0" borderId="0" xfId="9" applyFont="1" applyFill="1" applyAlignment="1" applyProtection="1">
      <alignment horizontal="center"/>
    </xf>
    <xf numFmtId="0" fontId="40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9" fillId="0" borderId="4" xfId="8" applyFont="1" applyFill="1" applyBorder="1" applyAlignment="1" applyProtection="1">
      <alignment horizontal="center" vertical="center" textRotation="90"/>
      <protection locked="0"/>
    </xf>
    <xf numFmtId="0" fontId="49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45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horizontal="center" vertical="center"/>
    </xf>
    <xf numFmtId="0" fontId="20" fillId="0" borderId="50" xfId="9" applyFont="1" applyFill="1" applyBorder="1" applyAlignment="1">
      <alignment horizontal="left"/>
    </xf>
    <xf numFmtId="0" fontId="20" fillId="0" borderId="24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1" fillId="0" borderId="0" xfId="9" applyFont="1" applyFill="1" applyAlignment="1">
      <alignment horizontal="right"/>
    </xf>
    <xf numFmtId="0" fontId="45" fillId="0" borderId="0" xfId="9" applyFont="1" applyFill="1" applyAlignment="1">
      <alignment horizontal="center"/>
    </xf>
    <xf numFmtId="0" fontId="40" fillId="0" borderId="0" xfId="0" applyFont="1" applyAlignment="1" applyProtection="1">
      <alignment horizontal="center" textRotation="180"/>
      <protection locked="0"/>
    </xf>
    <xf numFmtId="0" fontId="55" fillId="0" borderId="13" xfId="0" applyFont="1" applyBorder="1" applyAlignment="1" applyProtection="1">
      <alignment wrapText="1"/>
    </xf>
    <xf numFmtId="0" fontId="55" fillId="0" borderId="14" xfId="0" applyFont="1" applyBorder="1" applyAlignment="1" applyProtection="1">
      <alignment wrapText="1"/>
    </xf>
    <xf numFmtId="0" fontId="55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right"/>
    </xf>
  </cellXfs>
  <cellStyles count="11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VAGYONK" xfId="8"/>
    <cellStyle name="Normál_VAGYONKIM" xfId="9"/>
    <cellStyle name="Százalék 2" xfId="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638" name="Csoportba foglalás 11">
          <a:extLst>
            <a:ext uri="{FF2B5EF4-FFF2-40B4-BE49-F238E27FC236}">
              <a16:creationId xmlns:a16="http://schemas.microsoft.com/office/drawing/2014/main" id="{CA11D982-0380-4ECF-A318-C68B84600B7F}"/>
            </a:ext>
          </a:extLst>
        </xdr:cNvPr>
        <xdr:cNvGrpSpPr>
          <a:grpSpLocks/>
        </xdr:cNvGrpSpPr>
      </xdr:nvGrpSpPr>
      <xdr:grpSpPr bwMode="auto">
        <a:xfrm>
          <a:off x="7748588" y="263525"/>
          <a:ext cx="4900612" cy="271145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AEF9CA6C-7E8B-49C3-A4D7-8D5E1A859021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641" name="Kép 3">
            <a:extLst>
              <a:ext uri="{FF2B5EF4-FFF2-40B4-BE49-F238E27FC236}">
                <a16:creationId xmlns:a16="http://schemas.microsoft.com/office/drawing/2014/main" id="{78C1177B-CB77-4782-A942-C0B374A775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FCDE10D2-7DA2-4CD7-B94F-EBF1919826C6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150813</xdr:colOff>
      <xdr:row>17</xdr:row>
      <xdr:rowOff>33337</xdr:rowOff>
    </xdr:from>
    <xdr:to>
      <xdr:col>22</xdr:col>
      <xdr:colOff>263529</xdr:colOff>
      <xdr:row>23</xdr:row>
      <xdr:rowOff>160337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CAE74D07-41FE-4B03-AA24-C6CFF5A79E80}"/>
            </a:ext>
          </a:extLst>
        </xdr:cNvPr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zoomScale="120" zoomScaleNormal="120" workbookViewId="0"/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725">
        <v>2020</v>
      </c>
    </row>
    <row r="2" spans="1:3" ht="18.75" x14ac:dyDescent="0.2">
      <c r="A2" s="780" t="s">
        <v>769</v>
      </c>
      <c r="B2" s="780"/>
      <c r="C2" s="780"/>
    </row>
    <row r="3" spans="1:3" ht="15" x14ac:dyDescent="0.25">
      <c r="A3" s="650"/>
      <c r="B3" s="651"/>
      <c r="C3" s="650"/>
    </row>
    <row r="4" spans="1:3" ht="14.25" x14ac:dyDescent="0.2">
      <c r="A4" s="652" t="s">
        <v>770</v>
      </c>
      <c r="B4" s="653" t="s">
        <v>771</v>
      </c>
      <c r="C4" s="652" t="s">
        <v>772</v>
      </c>
    </row>
    <row r="5" spans="1:3" x14ac:dyDescent="0.2">
      <c r="A5" s="654"/>
      <c r="B5" s="654"/>
      <c r="C5" s="654"/>
    </row>
    <row r="6" spans="1:3" ht="18.75" x14ac:dyDescent="0.3">
      <c r="A6" s="781" t="s">
        <v>804</v>
      </c>
      <c r="B6" s="781"/>
      <c r="C6" s="781"/>
    </row>
    <row r="7" spans="1:3" x14ac:dyDescent="0.2">
      <c r="A7" s="654" t="s">
        <v>773</v>
      </c>
      <c r="B7" s="654" t="s">
        <v>774</v>
      </c>
      <c r="C7" s="655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654" t="s">
        <v>775</v>
      </c>
      <c r="B8" s="654" t="s">
        <v>813</v>
      </c>
      <c r="C8" s="655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654" t="s">
        <v>776</v>
      </c>
      <c r="B9" s="654" t="str">
        <f>CONCATENATE(LOWER('Z_1.1.sz.mell.'!A3))</f>
        <v>2020. évi zárszámadásának pénzügyi mérlege</v>
      </c>
      <c r="C9" s="655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654" t="s">
        <v>777</v>
      </c>
      <c r="B10" s="654" t="str">
        <f>'Z_1.2.sz.mell.'!A3</f>
        <v>2020. ÉVI ZÁRSZÁMADÁS</v>
      </c>
      <c r="C10" s="655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654" t="s">
        <v>778</v>
      </c>
      <c r="B11" s="654" t="str">
        <f>'Z_1.3.sz.mell.'!A3</f>
        <v>2020. ÉVI ZÁRSZÁMADÁS</v>
      </c>
      <c r="C11" s="655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2">
      <c r="A12" s="654" t="s">
        <v>779</v>
      </c>
      <c r="B12" s="654" t="str">
        <f>'Z_1.4.sz.mell.'!A3</f>
        <v>2020. ÉVI ZÁRSZÁMADÁS</v>
      </c>
      <c r="C12" s="655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2">
      <c r="A13" s="654" t="s">
        <v>496</v>
      </c>
      <c r="B13" s="654" t="s">
        <v>780</v>
      </c>
      <c r="C13" s="655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654" t="s">
        <v>425</v>
      </c>
      <c r="B14" s="654" t="s">
        <v>781</v>
      </c>
      <c r="C14" s="655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654" t="s">
        <v>782</v>
      </c>
      <c r="B15" s="654" t="s">
        <v>783</v>
      </c>
      <c r="C15" s="655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654" t="s">
        <v>784</v>
      </c>
      <c r="B16" s="654" t="s">
        <v>785</v>
      </c>
      <c r="C16" s="655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654" t="s">
        <v>786</v>
      </c>
      <c r="B17" s="654" t="s">
        <v>787</v>
      </c>
      <c r="C17" s="655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654" t="s">
        <v>788</v>
      </c>
      <c r="B18" s="654" t="str">
        <f>'Z_5.sz.mell.'!A10</f>
        <v>Európai uniós támogatással megvalósuló projektek</v>
      </c>
      <c r="C18" s="655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2">
      <c r="A19" s="654" t="s">
        <v>511</v>
      </c>
      <c r="B19" s="654" t="s">
        <v>789</v>
      </c>
      <c r="C19" s="655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2">
      <c r="A20" s="654" t="s">
        <v>452</v>
      </c>
      <c r="B20" s="654" t="s">
        <v>790</v>
      </c>
      <c r="C20" s="655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2">
      <c r="A21" s="654" t="s">
        <v>453</v>
      </c>
      <c r="B21" s="654" t="s">
        <v>324</v>
      </c>
      <c r="C21" s="655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2">
      <c r="A22" s="654" t="s">
        <v>791</v>
      </c>
      <c r="B22" s="654" t="s">
        <v>792</v>
      </c>
      <c r="C22" s="655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2">
      <c r="A23" s="654" t="s">
        <v>793</v>
      </c>
      <c r="B23" s="654" t="str">
        <f>Z_ALAPADATOK!A11</f>
        <v>……………………. Polgármesteri /Közös Önkormányzati Hivatal</v>
      </c>
      <c r="C23" s="655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2">
      <c r="A24" s="654" t="s">
        <v>794</v>
      </c>
      <c r="B24">
        <f>Z_ALAPADATOK!B13</f>
        <v>0</v>
      </c>
      <c r="C24" s="655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2">
      <c r="A25" s="654" t="s">
        <v>795</v>
      </c>
      <c r="B25">
        <f>Z_ALAPADATOK!B15</f>
        <v>0</v>
      </c>
      <c r="C25" s="655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x14ac:dyDescent="0.2">
      <c r="A26" s="654" t="s">
        <v>796</v>
      </c>
      <c r="B26">
        <f>Z_ALAPADATOK!B17</f>
        <v>0</v>
      </c>
      <c r="C26" s="655" t="str">
        <f ca="1">HYPERLINK(SUBSTITUTE(CELL("address",'Z_6.5.sz.mell'!A1),"'",""),SUBSTITUTE(MID(CELL("address",'Z_6.5.sz.mell'!A1),SEARCH("]",CELL("address",'Z_6.5.sz.mell'!A1),1)+1,LEN(CELL("address",'Z_6.5.sz.mell'!A1))-SEARCH("]",CELL("address",'Z_6.5.sz.mell'!A1),1)),"'",""))</f>
        <v>Z_6.5.sz.mell!$A$1</v>
      </c>
    </row>
    <row r="27" spans="1:3" x14ac:dyDescent="0.2">
      <c r="A27" s="654" t="s">
        <v>797</v>
      </c>
      <c r="B27">
        <f>Z_ALAPADATOK!B19</f>
        <v>0</v>
      </c>
      <c r="C27" s="655" t="str">
        <f ca="1">HYPERLINK(SUBSTITUTE(CELL("address",'Z_6.6.sz.mell'!A1),"'",""),SUBSTITUTE(MID(CELL("address",'Z_6.6.sz.mell'!A1),SEARCH("]",CELL("address",'Z_6.6.sz.mell'!A1),1)+1,LEN(CELL("address",'Z_6.6.sz.mell'!A1))-SEARCH("]",CELL("address",'Z_6.6.sz.mell'!A1),1)),"'",""))</f>
        <v>Z_6.6.sz.mell!$A$1</v>
      </c>
    </row>
    <row r="28" spans="1:3" x14ac:dyDescent="0.2">
      <c r="A28" s="654" t="s">
        <v>798</v>
      </c>
      <c r="B28">
        <f>Z_ALAPADATOK!B21</f>
        <v>0</v>
      </c>
      <c r="C28" s="655" t="str">
        <f ca="1">HYPERLINK(SUBSTITUTE(CELL("address",'Z_6.7.sz.mell'!A1),"'",""),SUBSTITUTE(MID(CELL("address",'Z_6.7.sz.mell'!A1),SEARCH("]",CELL("address",'Z_6.7.sz.mell'!A1),1)+1,LEN(CELL("address",'Z_6.7.sz.mell'!A1))-SEARCH("]",CELL("address",'Z_6.7.sz.mell'!A1),1)),"'",""))</f>
        <v>Z_6.7.sz.mell!$A$1</v>
      </c>
    </row>
    <row r="29" spans="1:3" x14ac:dyDescent="0.2">
      <c r="A29" s="654" t="s">
        <v>799</v>
      </c>
      <c r="B29">
        <f>Z_ALAPADATOK!B23</f>
        <v>0</v>
      </c>
      <c r="C29" s="655" t="str">
        <f ca="1">HYPERLINK(SUBSTITUTE(CELL("address",'Z_6.8.sz.mell'!A1),"'",""),SUBSTITUTE(MID(CELL("address",'Z_6.8.sz.mell'!A1),SEARCH("]",CELL("address",'Z_6.8.sz.mell'!A1),1)+1,LEN(CELL("address",'Z_6.8.sz.mell'!A1))-SEARCH("]",CELL("address",'Z_6.8.sz.mell'!A1),1)),"'",""))</f>
        <v>Z_6.8.sz.mell!$A$1</v>
      </c>
    </row>
    <row r="30" spans="1:3" x14ac:dyDescent="0.2">
      <c r="A30" s="654" t="s">
        <v>800</v>
      </c>
      <c r="B30">
        <f>Z_ALAPADATOK!B25</f>
        <v>0</v>
      </c>
      <c r="C30" s="655" t="str">
        <f ca="1">HYPERLINK(SUBSTITUTE(CELL("address",'Z_6.9.sz.mell'!A1),"'",""),SUBSTITUTE(MID(CELL("address",'Z_6.9.sz.mell'!A1),SEARCH("]",CELL("address",'Z_6.9.sz.mell'!A1),1)+1,LEN(CELL("address",'Z_6.9.sz.mell'!A1))-SEARCH("]",CELL("address",'Z_6.9.sz.mell'!A1),1)),"'",""))</f>
        <v>Z_6.9.sz.mell!$A$1</v>
      </c>
    </row>
    <row r="31" spans="1:3" x14ac:dyDescent="0.2">
      <c r="A31" s="654" t="s">
        <v>801</v>
      </c>
      <c r="B31">
        <f>Z_ALAPADATOK!B27</f>
        <v>0</v>
      </c>
      <c r="C31" s="655" t="str">
        <f ca="1">HYPERLINK(SUBSTITUTE(CELL("address",'Z_6.10.sz.mell'!A1),"'",""),SUBSTITUTE(MID(CELL("address",'Z_6.10.sz.mell'!A1),SEARCH("]",CELL("address",'Z_6.10.sz.mell'!A1),1)+1,LEN(CELL("address",'Z_6.10.sz.mell'!A1))-SEARCH("]",CELL("address",'Z_6.10.sz.mell'!A1),1)),"'",""))</f>
        <v>Z_6.10.sz.mell!$A$1</v>
      </c>
    </row>
    <row r="32" spans="1:3" x14ac:dyDescent="0.2">
      <c r="A32" s="654" t="s">
        <v>802</v>
      </c>
      <c r="B32">
        <f>Z_ALAPADATOK!B29</f>
        <v>0</v>
      </c>
      <c r="C32" s="655" t="str">
        <f ca="1">HYPERLINK(SUBSTITUTE(CELL("address",'Z_6.11.sz.mell'!A1),"'",""),SUBSTITUTE(MID(CELL("address",'Z_6.11.sz.mell'!A1),SEARCH("]",CELL("address",'Z_6.11.sz.mell'!A1),1)+1,LEN(CELL("address",'Z_6.11.sz.mell'!A1))-SEARCH("]",CELL("address",'Z_6.11.sz.mell'!A1),1)),"'",""))</f>
        <v>Z_6.11.sz.mell!$A$1</v>
      </c>
    </row>
    <row r="33" spans="1:3" x14ac:dyDescent="0.2">
      <c r="A33" s="654" t="s">
        <v>803</v>
      </c>
      <c r="B33">
        <f>Z_ALAPADATOK!B31</f>
        <v>0</v>
      </c>
      <c r="C33" s="655" t="str">
        <f ca="1">HYPERLINK(SUBSTITUTE(CELL("address",'Z_6.12.sz.mell'!A1),"'",""),SUBSTITUTE(MID(CELL("address",'Z_6.12.sz.mell'!A1),SEARCH("]",CELL("address",'Z_6.12.sz.mell'!A1),1)+1,LEN(CELL("address",'Z_6.12.sz.mell'!A1))-SEARCH("]",CELL("address",'Z_6.12.sz.mell'!A1),1)),"'",""))</f>
        <v>Z_6.12.sz.mell!$A$1</v>
      </c>
    </row>
    <row r="34" spans="1:3" x14ac:dyDescent="0.2">
      <c r="A34" s="654" t="s">
        <v>829</v>
      </c>
      <c r="B34" t="str">
        <f>PROPER('Z_7.sz.mell'!A3)</f>
        <v>Költségvetési Szervek Maradványának Alakulása</v>
      </c>
      <c r="C34" s="655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2">
      <c r="A35" s="654" t="s">
        <v>830</v>
      </c>
      <c r="B35" t="str">
        <f>'Z_8.sz.mell'!B1</f>
        <v>2020. évi általános működés és ágazati feladatok támogatásának alakulása jogcímenként</v>
      </c>
      <c r="C35" s="655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2">
      <c r="A36" s="654" t="s">
        <v>750</v>
      </c>
      <c r="B36" t="str">
        <f>CONCATENATE(PROPER('Z_1.tájékoztató_t.'!A2)," ",LOWER('Z_1.tájékoztató_t.'!A3))</f>
        <v>Lengyel Község Önkormányzata 2020. évi zárszámadásának pénzügyi mérlege</v>
      </c>
      <c r="C36" s="655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x14ac:dyDescent="0.2">
      <c r="A37" s="654" t="s">
        <v>752</v>
      </c>
      <c r="B37" t="str">
        <f>'Z_2.tájékoztató_t.'!A1</f>
        <v>Többéves kihatással járó döntésekből származó kötzelezettségek célok szerinti, évenkénti bontásban</v>
      </c>
      <c r="C37" s="655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x14ac:dyDescent="0.2">
      <c r="A38" s="654" t="s">
        <v>753</v>
      </c>
      <c r="B38" t="str">
        <f>'Z_3.tájékoztató_t.'!A1</f>
        <v>Az önkormányzat által nyújtott hitel és kölcsön alakulása lejárat és eszközök szerinti bontásban</v>
      </c>
      <c r="C38" s="655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x14ac:dyDescent="0.2">
      <c r="A39" s="654" t="s">
        <v>754</v>
      </c>
      <c r="B39" t="str">
        <f>'Z_4.tájékoztató_t.'!A1</f>
        <v>Adósság állomány alakulása lejárat, eszközök, bel- és külföldi hitelezők szerinti bontásban
2020. december 31-én</v>
      </c>
      <c r="C39" s="655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x14ac:dyDescent="0.2">
      <c r="A40" s="654" t="s">
        <v>755</v>
      </c>
      <c r="B40" t="str">
        <f>'Z_5.tájékoztató_t.'!A3</f>
        <v>Az önkormányzat által adott közvetett támogatások</v>
      </c>
      <c r="C40" s="655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x14ac:dyDescent="0.2">
      <c r="A41" s="654" t="s">
        <v>759</v>
      </c>
      <c r="B41" t="str">
        <f>CONCATENATE(PROPER('Z_6.tájékoztató_t.'!A3)," ",LOWER('Z_6.tájékoztató_t.'!A4))</f>
        <v>K I M U T A T Á S a 2020. évi céljelleggel juttatott támogatások felhasználásáról</v>
      </c>
      <c r="C41" s="655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x14ac:dyDescent="0.2">
      <c r="A42" s="654" t="s">
        <v>761</v>
      </c>
      <c r="B42" t="str">
        <f>CONCATENATE(PROPER('Z_7.1.tájékoztató_t.'!A2)," ",'Z_7.1.tájékoztató_t.'!A3)</f>
        <v>Vagyonkimutatás a könyvviteli mérlegben értékkel szerplő eszközökről</v>
      </c>
      <c r="C42" s="655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x14ac:dyDescent="0.2">
      <c r="A43" s="654" t="s">
        <v>764</v>
      </c>
      <c r="B43" t="str">
        <f>CONCATENATE(PROPER('Z_7.2.tájékoztató_t.'!A3)," ",'Z_7.2.tájékoztató_t.'!A4)</f>
        <v>Vagyonkimutatás a könyvviteli mérlegben értékkel szereplő forrásokról</v>
      </c>
      <c r="C43" s="655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x14ac:dyDescent="0.2">
      <c r="A44" s="654" t="s">
        <v>765</v>
      </c>
      <c r="B44" t="str">
        <f>CONCATENATE(PROPER('Z_7.3.tájékoztató_t.'!A3)," ",'Z_7.3.tájékoztató_t.'!A4)</f>
        <v>Vagyonkimutatás az érték nélkül nyilvántartott eszkzözkről</v>
      </c>
      <c r="C44" s="655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x14ac:dyDescent="0.2">
      <c r="A45" s="654" t="s">
        <v>767</v>
      </c>
      <c r="B45" t="str">
        <f>CONCATENATE('Z_8.tájékoztató_t.'!A2,'Z_8.tájékoztató_t.'!A3)</f>
        <v>Lengyel Község Önkormányzata tulajdonában álló gazdálkodó szervezetek működéséből származókötelezettségek és részesedések alakulása 2020. évben</v>
      </c>
      <c r="C45" s="655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x14ac:dyDescent="0.2">
      <c r="A46" s="654" t="s">
        <v>768</v>
      </c>
      <c r="B46" t="s">
        <v>805</v>
      </c>
      <c r="C46" s="655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G16" sqref="G16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8" t="s">
        <v>507</v>
      </c>
      <c r="B1" s="82"/>
      <c r="C1" s="82"/>
      <c r="D1" s="82"/>
      <c r="E1" s="279" t="s">
        <v>103</v>
      </c>
    </row>
    <row r="2" spans="1:5" x14ac:dyDescent="0.2">
      <c r="A2" s="82"/>
      <c r="B2" s="82"/>
      <c r="C2" s="82"/>
      <c r="D2" s="82"/>
      <c r="E2" s="82"/>
    </row>
    <row r="3" spans="1:5" x14ac:dyDescent="0.2">
      <c r="A3" s="280"/>
      <c r="B3" s="281"/>
      <c r="C3" s="280"/>
      <c r="D3" s="282"/>
      <c r="E3" s="281"/>
    </row>
    <row r="4" spans="1:5" ht="15.75" x14ac:dyDescent="0.25">
      <c r="A4" s="84" t="str">
        <f>+Z_ÖSSZEFÜGGÉSEK!A6</f>
        <v>2020. évi eredeti előirányzat BEVÉTELEK</v>
      </c>
      <c r="B4" s="283"/>
      <c r="C4" s="284"/>
      <c r="D4" s="282"/>
      <c r="E4" s="281"/>
    </row>
    <row r="5" spans="1:5" x14ac:dyDescent="0.2">
      <c r="A5" s="280"/>
      <c r="B5" s="281"/>
      <c r="C5" s="280"/>
      <c r="D5" s="282"/>
      <c r="E5" s="281"/>
    </row>
    <row r="6" spans="1:5" x14ac:dyDescent="0.2">
      <c r="A6" s="280" t="s">
        <v>457</v>
      </c>
      <c r="B6" s="281">
        <f>+'Z_1.1.sz.mell.'!C68</f>
        <v>42767786</v>
      </c>
      <c r="C6" s="280" t="s">
        <v>426</v>
      </c>
      <c r="D6" s="282">
        <f>+'Z_2.1.sz.mell'!C18+'Z_2.2.sz.mell'!C17</f>
        <v>42767786</v>
      </c>
      <c r="E6" s="281">
        <f>+B6-D6</f>
        <v>0</v>
      </c>
    </row>
    <row r="7" spans="1:5" x14ac:dyDescent="0.2">
      <c r="A7" s="280" t="s">
        <v>473</v>
      </c>
      <c r="B7" s="281">
        <f>+'Z_1.1.sz.mell.'!C92</f>
        <v>72160219</v>
      </c>
      <c r="C7" s="280" t="s">
        <v>432</v>
      </c>
      <c r="D7" s="282">
        <f>+'Z_2.1.sz.mell'!C29+'Z_2.2.sz.mell'!C30</f>
        <v>72160219</v>
      </c>
      <c r="E7" s="281">
        <f>+B7-D7</f>
        <v>0</v>
      </c>
    </row>
    <row r="8" spans="1:5" x14ac:dyDescent="0.2">
      <c r="A8" s="280" t="s">
        <v>474</v>
      </c>
      <c r="B8" s="281">
        <f>+'Z_1.1.sz.mell.'!C93</f>
        <v>114928005</v>
      </c>
      <c r="C8" s="280" t="s">
        <v>433</v>
      </c>
      <c r="D8" s="282">
        <f>+'Z_2.1.sz.mell'!C30+'Z_2.2.sz.mell'!C31</f>
        <v>114928005</v>
      </c>
      <c r="E8" s="281">
        <f>+B8-D8</f>
        <v>0</v>
      </c>
    </row>
    <row r="9" spans="1:5" x14ac:dyDescent="0.2">
      <c r="A9" s="280"/>
      <c r="B9" s="281"/>
      <c r="C9" s="280"/>
      <c r="D9" s="282"/>
      <c r="E9" s="281"/>
    </row>
    <row r="10" spans="1:5" ht="15.75" x14ac:dyDescent="0.25">
      <c r="A10" s="84" t="str">
        <f>+Z_ÖSSZEFÜGGÉSEK!A13</f>
        <v>2020. évi módosított előirányzat BEVÉTELEK</v>
      </c>
      <c r="B10" s="283"/>
      <c r="C10" s="284"/>
      <c r="D10" s="282"/>
      <c r="E10" s="281"/>
    </row>
    <row r="11" spans="1:5" x14ac:dyDescent="0.2">
      <c r="A11" s="280"/>
      <c r="B11" s="281"/>
      <c r="C11" s="280"/>
      <c r="D11" s="282"/>
      <c r="E11" s="281"/>
    </row>
    <row r="12" spans="1:5" x14ac:dyDescent="0.2">
      <c r="A12" s="280" t="s">
        <v>458</v>
      </c>
      <c r="B12" s="281">
        <f>+'Z_1.1.sz.mell.'!D68</f>
        <v>52637340</v>
      </c>
      <c r="C12" s="280" t="s">
        <v>427</v>
      </c>
      <c r="D12" s="282">
        <f>+'Z_2.1.sz.mell'!D18+'Z_2.2.sz.mell'!D17</f>
        <v>52637340</v>
      </c>
      <c r="E12" s="281">
        <f>+B12-D12</f>
        <v>0</v>
      </c>
    </row>
    <row r="13" spans="1:5" x14ac:dyDescent="0.2">
      <c r="A13" s="280" t="s">
        <v>459</v>
      </c>
      <c r="B13" s="281">
        <f>+'Z_1.1.sz.mell.'!D92</f>
        <v>87245791</v>
      </c>
      <c r="C13" s="280" t="s">
        <v>434</v>
      </c>
      <c r="D13" s="282">
        <f>+'Z_2.1.sz.mell'!D29+'Z_2.2.sz.mell'!D30</f>
        <v>87245791</v>
      </c>
      <c r="E13" s="281">
        <f>+B13-D13</f>
        <v>0</v>
      </c>
    </row>
    <row r="14" spans="1:5" x14ac:dyDescent="0.2">
      <c r="A14" s="280" t="s">
        <v>460</v>
      </c>
      <c r="B14" s="281">
        <f>+'Z_1.1.sz.mell.'!D93</f>
        <v>139883131</v>
      </c>
      <c r="C14" s="280" t="s">
        <v>435</v>
      </c>
      <c r="D14" s="282">
        <f>+'Z_2.1.sz.mell'!D30+'Z_2.2.sz.mell'!D31</f>
        <v>139883131</v>
      </c>
      <c r="E14" s="281">
        <f>+B14-D14</f>
        <v>0</v>
      </c>
    </row>
    <row r="15" spans="1:5" x14ac:dyDescent="0.2">
      <c r="A15" s="280"/>
      <c r="B15" s="281"/>
      <c r="C15" s="280"/>
      <c r="D15" s="282"/>
      <c r="E15" s="281"/>
    </row>
    <row r="16" spans="1:5" ht="14.25" x14ac:dyDescent="0.2">
      <c r="A16" s="285" t="str">
        <f>+Z_ÖSSZEFÜGGÉSEK!A19</f>
        <v>2020.évi teljesített BEVÉTELEK</v>
      </c>
      <c r="B16" s="83"/>
      <c r="C16" s="284"/>
      <c r="D16" s="282"/>
      <c r="E16" s="281"/>
    </row>
    <row r="17" spans="1:5" x14ac:dyDescent="0.2">
      <c r="A17" s="280"/>
      <c r="B17" s="281"/>
      <c r="C17" s="280"/>
      <c r="D17" s="282"/>
      <c r="E17" s="281"/>
    </row>
    <row r="18" spans="1:5" x14ac:dyDescent="0.2">
      <c r="A18" s="280" t="s">
        <v>461</v>
      </c>
      <c r="B18" s="281">
        <f>+'Z_1.1.sz.mell.'!E68</f>
        <v>49429830</v>
      </c>
      <c r="C18" s="280" t="s">
        <v>428</v>
      </c>
      <c r="D18" s="282">
        <f>+'Z_2.1.sz.mell'!E18+'Z_2.2.sz.mell'!E17</f>
        <v>49429830</v>
      </c>
      <c r="E18" s="281">
        <f>+B18-D18</f>
        <v>0</v>
      </c>
    </row>
    <row r="19" spans="1:5" x14ac:dyDescent="0.2">
      <c r="A19" s="280" t="s">
        <v>462</v>
      </c>
      <c r="B19" s="281">
        <f>+'Z_1.1.sz.mell.'!E92</f>
        <v>132327752</v>
      </c>
      <c r="C19" s="280" t="s">
        <v>436</v>
      </c>
      <c r="D19" s="282">
        <f>+'Z_2.1.sz.mell'!E29+'Z_2.2.sz.mell'!E30</f>
        <v>132327752</v>
      </c>
      <c r="E19" s="281">
        <f>+B19-D19</f>
        <v>0</v>
      </c>
    </row>
    <row r="20" spans="1:5" x14ac:dyDescent="0.2">
      <c r="A20" s="280" t="s">
        <v>463</v>
      </c>
      <c r="B20" s="281">
        <f>+'Z_1.1.sz.mell.'!E93</f>
        <v>181757582</v>
      </c>
      <c r="C20" s="280" t="s">
        <v>437</v>
      </c>
      <c r="D20" s="282">
        <f>+'Z_2.1.sz.mell'!E30+'Z_2.2.sz.mell'!E31</f>
        <v>181757582</v>
      </c>
      <c r="E20" s="281">
        <f>+B20-D20</f>
        <v>0</v>
      </c>
    </row>
    <row r="21" spans="1:5" x14ac:dyDescent="0.2">
      <c r="A21" s="280"/>
      <c r="B21" s="281"/>
      <c r="C21" s="280"/>
      <c r="D21" s="282"/>
      <c r="E21" s="281"/>
    </row>
    <row r="22" spans="1:5" ht="15.75" x14ac:dyDescent="0.25">
      <c r="A22" s="84" t="str">
        <f>+Z_ÖSSZEFÜGGÉSEK!A25</f>
        <v>2020. évi eredeti előirányzat KIADÁSOK</v>
      </c>
      <c r="B22" s="283"/>
      <c r="C22" s="284"/>
      <c r="D22" s="282"/>
      <c r="E22" s="281"/>
    </row>
    <row r="23" spans="1:5" x14ac:dyDescent="0.2">
      <c r="A23" s="280"/>
      <c r="B23" s="281"/>
      <c r="C23" s="280"/>
      <c r="D23" s="282"/>
      <c r="E23" s="281"/>
    </row>
    <row r="24" spans="1:5" x14ac:dyDescent="0.2">
      <c r="A24" s="280" t="s">
        <v>475</v>
      </c>
      <c r="B24" s="281">
        <f>+'Z_1.1.sz.mell.'!C135</f>
        <v>113855728</v>
      </c>
      <c r="C24" s="280" t="s">
        <v>429</v>
      </c>
      <c r="D24" s="282">
        <f>+'Z_2.1.sz.mell'!G18+'Z_2.2.sz.mell'!G17</f>
        <v>113855728</v>
      </c>
      <c r="E24" s="281">
        <f>+B24-D24</f>
        <v>0</v>
      </c>
    </row>
    <row r="25" spans="1:5" x14ac:dyDescent="0.2">
      <c r="A25" s="280" t="s">
        <v>465</v>
      </c>
      <c r="B25" s="281">
        <f>+'Z_1.1.sz.mell.'!C160</f>
        <v>1072277</v>
      </c>
      <c r="C25" s="280" t="s">
        <v>438</v>
      </c>
      <c r="D25" s="282">
        <f>+'Z_2.1.sz.mell'!G29+'Z_2.2.sz.mell'!G30</f>
        <v>1072277</v>
      </c>
      <c r="E25" s="281">
        <f>+B25-D25</f>
        <v>0</v>
      </c>
    </row>
    <row r="26" spans="1:5" x14ac:dyDescent="0.2">
      <c r="A26" s="280" t="s">
        <v>466</v>
      </c>
      <c r="B26" s="281">
        <f>+'Z_1.1.sz.mell.'!C161</f>
        <v>114928005</v>
      </c>
      <c r="C26" s="280" t="s">
        <v>439</v>
      </c>
      <c r="D26" s="282">
        <f>+'Z_2.1.sz.mell'!G30+'Z_2.2.sz.mell'!G31</f>
        <v>114928005</v>
      </c>
      <c r="E26" s="281">
        <f>+B26-D26</f>
        <v>0</v>
      </c>
    </row>
    <row r="27" spans="1:5" x14ac:dyDescent="0.2">
      <c r="A27" s="280"/>
      <c r="B27" s="281"/>
      <c r="C27" s="280"/>
      <c r="D27" s="282"/>
      <c r="E27" s="281"/>
    </row>
    <row r="28" spans="1:5" ht="15.75" x14ac:dyDescent="0.25">
      <c r="A28" s="84" t="str">
        <f>+Z_ÖSSZEFÜGGÉSEK!A31</f>
        <v>2020. évi módosított előirányzat KIADÁSOK</v>
      </c>
      <c r="B28" s="283"/>
      <c r="C28" s="284"/>
      <c r="D28" s="282"/>
      <c r="E28" s="281"/>
    </row>
    <row r="29" spans="1:5" x14ac:dyDescent="0.2">
      <c r="A29" s="280"/>
      <c r="B29" s="281"/>
      <c r="C29" s="280"/>
      <c r="D29" s="282"/>
      <c r="E29" s="281"/>
    </row>
    <row r="30" spans="1:5" x14ac:dyDescent="0.2">
      <c r="A30" s="280" t="s">
        <v>467</v>
      </c>
      <c r="B30" s="281">
        <f>+'Z_1.1.sz.mell.'!D135</f>
        <v>137715282</v>
      </c>
      <c r="C30" s="280" t="s">
        <v>430</v>
      </c>
      <c r="D30" s="282">
        <f>+'Z_2.1.sz.mell'!H18+'Z_2.2.sz.mell'!H17</f>
        <v>137715282</v>
      </c>
      <c r="E30" s="281">
        <f>+B30-D30</f>
        <v>0</v>
      </c>
    </row>
    <row r="31" spans="1:5" x14ac:dyDescent="0.2">
      <c r="A31" s="280" t="s">
        <v>468</v>
      </c>
      <c r="B31" s="281">
        <f>+'Z_1.1.sz.mell.'!D160</f>
        <v>2167849</v>
      </c>
      <c r="C31" s="280" t="s">
        <v>440</v>
      </c>
      <c r="D31" s="282">
        <f>+'Z_2.1.sz.mell'!H29+'Z_2.2.sz.mell'!H30</f>
        <v>2167849</v>
      </c>
      <c r="E31" s="281">
        <f>+B31-D31</f>
        <v>0</v>
      </c>
    </row>
    <row r="32" spans="1:5" x14ac:dyDescent="0.2">
      <c r="A32" s="280" t="s">
        <v>469</v>
      </c>
      <c r="B32" s="281">
        <f>+'Z_1.1.sz.mell.'!D161</f>
        <v>139883131</v>
      </c>
      <c r="C32" s="280" t="s">
        <v>441</v>
      </c>
      <c r="D32" s="282">
        <f>+'Z_2.1.sz.mell'!H30+'Z_2.2.sz.mell'!H31</f>
        <v>139883131</v>
      </c>
      <c r="E32" s="281">
        <f>+B32-D32</f>
        <v>0</v>
      </c>
    </row>
    <row r="33" spans="1:5" x14ac:dyDescent="0.2">
      <c r="A33" s="280"/>
      <c r="B33" s="281"/>
      <c r="C33" s="280"/>
      <c r="D33" s="282"/>
      <c r="E33" s="281"/>
    </row>
    <row r="34" spans="1:5" ht="15.75" x14ac:dyDescent="0.25">
      <c r="A34" s="286" t="str">
        <f>+Z_ÖSSZEFÜGGÉSEK!A37</f>
        <v>2020.évi teljesített KIADÁSOK</v>
      </c>
      <c r="B34" s="283"/>
      <c r="C34" s="284"/>
      <c r="D34" s="282"/>
      <c r="E34" s="281"/>
    </row>
    <row r="35" spans="1:5" x14ac:dyDescent="0.2">
      <c r="A35" s="280"/>
      <c r="B35" s="281"/>
      <c r="C35" s="280"/>
      <c r="D35" s="282"/>
      <c r="E35" s="281"/>
    </row>
    <row r="36" spans="1:5" x14ac:dyDescent="0.2">
      <c r="A36" s="280" t="s">
        <v>470</v>
      </c>
      <c r="B36" s="281">
        <f>+'Z_1.1.sz.mell.'!E135</f>
        <v>118917210</v>
      </c>
      <c r="C36" s="280" t="s">
        <v>431</v>
      </c>
      <c r="D36" s="282">
        <f>+'Z_2.1.sz.mell'!I18+'Z_2.2.sz.mell'!I17</f>
        <v>118917210</v>
      </c>
      <c r="E36" s="281">
        <f>+B36-D36</f>
        <v>0</v>
      </c>
    </row>
    <row r="37" spans="1:5" x14ac:dyDescent="0.2">
      <c r="A37" s="280" t="s">
        <v>471</v>
      </c>
      <c r="B37" s="281">
        <f>+'Z_1.1.sz.mell.'!E160</f>
        <v>1072277</v>
      </c>
      <c r="C37" s="280" t="s">
        <v>442</v>
      </c>
      <c r="D37" s="282">
        <f>+'Z_2.1.sz.mell'!I29+'Z_2.2.sz.mell'!I30</f>
        <v>1072277</v>
      </c>
      <c r="E37" s="281">
        <f>+B37-D37</f>
        <v>0</v>
      </c>
    </row>
    <row r="38" spans="1:5" x14ac:dyDescent="0.2">
      <c r="A38" s="280" t="s">
        <v>476</v>
      </c>
      <c r="B38" s="281">
        <f>+'Z_1.1.sz.mell.'!E161</f>
        <v>119989487</v>
      </c>
      <c r="C38" s="280" t="s">
        <v>443</v>
      </c>
      <c r="D38" s="282">
        <f>+'Z_2.1.sz.mell'!I30+'Z_2.2.sz.mell'!I31</f>
        <v>119989487</v>
      </c>
      <c r="E38" s="28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="120" zoomScaleNormal="120" workbookViewId="0">
      <selection activeCell="D10" sqref="D10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2"/>
      <c r="B1" s="811" t="str">
        <f>CONCATENATE("3. melléklet ",Z_ALAPADATOK!A7," ",Z_ALAPADATOK!B7," ",Z_ALAPADATOK!C7," ",Z_ALAPADATOK!D7," ",Z_ALAPADATOK!E7," ",Z_ALAPADATOK!F7," ",Z_ALAPADATOK!G7," ",Z_ALAPADATOK!H7)</f>
        <v>3. melléklet a … / 2021. ( … ) önkormányzati rendelethez</v>
      </c>
      <c r="C1" s="812"/>
      <c r="D1" s="812"/>
      <c r="E1" s="812"/>
      <c r="F1" s="812"/>
      <c r="G1" s="812"/>
    </row>
    <row r="2" spans="1:7" x14ac:dyDescent="0.2">
      <c r="A2" s="342"/>
      <c r="B2" s="343"/>
      <c r="C2" s="343"/>
      <c r="D2" s="343"/>
      <c r="E2" s="343"/>
      <c r="F2" s="343"/>
      <c r="G2" s="343"/>
    </row>
    <row r="3" spans="1:7" ht="25.5" customHeight="1" x14ac:dyDescent="0.2">
      <c r="A3" s="810" t="s">
        <v>508</v>
      </c>
      <c r="B3" s="810"/>
      <c r="C3" s="810"/>
      <c r="D3" s="810"/>
      <c r="E3" s="810"/>
      <c r="F3" s="810"/>
      <c r="G3" s="810"/>
    </row>
    <row r="4" spans="1:7" ht="22.5" customHeight="1" thickBot="1" x14ac:dyDescent="0.3">
      <c r="A4" s="342"/>
      <c r="B4" s="343"/>
      <c r="C4" s="343"/>
      <c r="D4" s="343"/>
      <c r="E4" s="343"/>
      <c r="F4" s="343"/>
      <c r="G4" s="344" t="str">
        <f>'Z_2.2.sz.mell'!I2</f>
        <v xml:space="preserve"> Forintban!</v>
      </c>
    </row>
    <row r="5" spans="1:7" s="29" customFormat="1" ht="44.45" customHeight="1" thickBot="1" x14ac:dyDescent="0.25">
      <c r="A5" s="345" t="s">
        <v>47</v>
      </c>
      <c r="B5" s="315" t="s">
        <v>48</v>
      </c>
      <c r="C5" s="315" t="s">
        <v>49</v>
      </c>
      <c r="D5" s="315" t="str">
        <f>+CONCATENATE("Felhasználás   ",LEFT(Z_ÖSSZEFÜGGÉSEK!A6,4)-1,". XII. 31-ig")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XII.31-ig")</f>
        <v>Teljesítés
2020. I. 1-től XII.31-ig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 x14ac:dyDescent="0.25">
      <c r="A6" s="346" t="s">
        <v>386</v>
      </c>
      <c r="B6" s="347" t="s">
        <v>387</v>
      </c>
      <c r="C6" s="347" t="s">
        <v>388</v>
      </c>
      <c r="D6" s="347" t="s">
        <v>390</v>
      </c>
      <c r="E6" s="347" t="s">
        <v>389</v>
      </c>
      <c r="F6" s="347" t="s">
        <v>391</v>
      </c>
      <c r="G6" s="348" t="s">
        <v>444</v>
      </c>
    </row>
    <row r="7" spans="1:7" ht="15.95" customHeight="1" x14ac:dyDescent="0.2">
      <c r="A7" s="225" t="s">
        <v>865</v>
      </c>
      <c r="B7" s="21">
        <v>370200</v>
      </c>
      <c r="C7" s="227" t="s">
        <v>866</v>
      </c>
      <c r="D7" s="21"/>
      <c r="E7" s="21">
        <v>370200</v>
      </c>
      <c r="F7" s="21">
        <v>370200</v>
      </c>
      <c r="G7" s="34">
        <f>D7+F7</f>
        <v>370200</v>
      </c>
    </row>
    <row r="8" spans="1:7" ht="15.95" customHeight="1" x14ac:dyDescent="0.2">
      <c r="A8" s="225" t="s">
        <v>867</v>
      </c>
      <c r="B8" s="21">
        <v>57260</v>
      </c>
      <c r="C8" s="227" t="s">
        <v>866</v>
      </c>
      <c r="D8" s="21"/>
      <c r="E8" s="21"/>
      <c r="F8" s="21">
        <v>57260</v>
      </c>
      <c r="G8" s="34">
        <f t="shared" ref="G8:G24" si="0">D8+F8</f>
        <v>57260</v>
      </c>
    </row>
    <row r="9" spans="1:7" ht="15.95" customHeight="1" x14ac:dyDescent="0.2">
      <c r="A9" s="225" t="s">
        <v>868</v>
      </c>
      <c r="B9" s="21">
        <v>4753610</v>
      </c>
      <c r="C9" s="227" t="s">
        <v>870</v>
      </c>
      <c r="D9" s="21">
        <v>2306955</v>
      </c>
      <c r="E9" s="21">
        <v>4118468</v>
      </c>
      <c r="F9" s="21">
        <v>2446655</v>
      </c>
      <c r="G9" s="34">
        <f t="shared" si="0"/>
        <v>4753610</v>
      </c>
    </row>
    <row r="10" spans="1:7" ht="15.95" customHeight="1" x14ac:dyDescent="0.2">
      <c r="A10" s="225" t="s">
        <v>869</v>
      </c>
      <c r="B10" s="21">
        <v>1856630</v>
      </c>
      <c r="C10" s="227" t="s">
        <v>871</v>
      </c>
      <c r="D10" s="21"/>
      <c r="E10" s="21"/>
      <c r="F10" s="21"/>
      <c r="G10" s="34">
        <f t="shared" si="0"/>
        <v>0</v>
      </c>
    </row>
    <row r="11" spans="1:7" ht="15.95" customHeight="1" x14ac:dyDescent="0.2">
      <c r="A11" s="225"/>
      <c r="B11" s="21"/>
      <c r="C11" s="227"/>
      <c r="D11" s="21"/>
      <c r="E11" s="21"/>
      <c r="F11" s="21"/>
      <c r="G11" s="34">
        <f t="shared" si="0"/>
        <v>0</v>
      </c>
    </row>
    <row r="12" spans="1:7" ht="15.95" customHeight="1" x14ac:dyDescent="0.2">
      <c r="A12" s="226"/>
      <c r="B12" s="21"/>
      <c r="C12" s="227"/>
      <c r="D12" s="21"/>
      <c r="E12" s="21"/>
      <c r="F12" s="21"/>
      <c r="G12" s="34">
        <f t="shared" si="0"/>
        <v>0</v>
      </c>
    </row>
    <row r="13" spans="1:7" ht="15.95" customHeight="1" x14ac:dyDescent="0.2">
      <c r="A13" s="225"/>
      <c r="B13" s="21"/>
      <c r="C13" s="227"/>
      <c r="D13" s="21"/>
      <c r="E13" s="21"/>
      <c r="F13" s="21"/>
      <c r="G13" s="34">
        <f t="shared" si="0"/>
        <v>0</v>
      </c>
    </row>
    <row r="14" spans="1:7" ht="15.95" customHeight="1" x14ac:dyDescent="0.2">
      <c r="A14" s="225"/>
      <c r="B14" s="21"/>
      <c r="C14" s="227"/>
      <c r="D14" s="21"/>
      <c r="E14" s="21"/>
      <c r="F14" s="21"/>
      <c r="G14" s="34">
        <f t="shared" si="0"/>
        <v>0</v>
      </c>
    </row>
    <row r="15" spans="1:7" ht="15.95" customHeight="1" x14ac:dyDescent="0.2">
      <c r="A15" s="225"/>
      <c r="B15" s="21"/>
      <c r="C15" s="227"/>
      <c r="D15" s="21"/>
      <c r="E15" s="21"/>
      <c r="F15" s="21"/>
      <c r="G15" s="34">
        <f t="shared" si="0"/>
        <v>0</v>
      </c>
    </row>
    <row r="16" spans="1:7" ht="15.95" customHeight="1" x14ac:dyDescent="0.2">
      <c r="A16" s="225"/>
      <c r="B16" s="21"/>
      <c r="C16" s="227"/>
      <c r="D16" s="21"/>
      <c r="E16" s="21"/>
      <c r="F16" s="21"/>
      <c r="G16" s="34">
        <f t="shared" si="0"/>
        <v>0</v>
      </c>
    </row>
    <row r="17" spans="1:7" ht="15.95" customHeight="1" x14ac:dyDescent="0.2">
      <c r="A17" s="225"/>
      <c r="B17" s="21"/>
      <c r="C17" s="227"/>
      <c r="D17" s="21"/>
      <c r="E17" s="21"/>
      <c r="F17" s="21"/>
      <c r="G17" s="34">
        <f t="shared" si="0"/>
        <v>0</v>
      </c>
    </row>
    <row r="18" spans="1:7" ht="15.95" customHeight="1" x14ac:dyDescent="0.2">
      <c r="A18" s="225"/>
      <c r="B18" s="21"/>
      <c r="C18" s="227"/>
      <c r="D18" s="21"/>
      <c r="E18" s="21"/>
      <c r="F18" s="21"/>
      <c r="G18" s="34">
        <f t="shared" si="0"/>
        <v>0</v>
      </c>
    </row>
    <row r="19" spans="1:7" ht="15.95" customHeight="1" x14ac:dyDescent="0.2">
      <c r="A19" s="225"/>
      <c r="B19" s="21"/>
      <c r="C19" s="227"/>
      <c r="D19" s="21"/>
      <c r="E19" s="21"/>
      <c r="F19" s="21"/>
      <c r="G19" s="34">
        <f t="shared" si="0"/>
        <v>0</v>
      </c>
    </row>
    <row r="20" spans="1:7" ht="15.95" customHeight="1" x14ac:dyDescent="0.2">
      <c r="A20" s="225"/>
      <c r="B20" s="21"/>
      <c r="C20" s="227"/>
      <c r="D20" s="21"/>
      <c r="E20" s="21"/>
      <c r="F20" s="21"/>
      <c r="G20" s="34">
        <f t="shared" si="0"/>
        <v>0</v>
      </c>
    </row>
    <row r="21" spans="1:7" ht="15.95" customHeight="1" x14ac:dyDescent="0.2">
      <c r="A21" s="225"/>
      <c r="B21" s="21"/>
      <c r="C21" s="227"/>
      <c r="D21" s="21"/>
      <c r="E21" s="21"/>
      <c r="F21" s="21"/>
      <c r="G21" s="34">
        <f t="shared" si="0"/>
        <v>0</v>
      </c>
    </row>
    <row r="22" spans="1:7" ht="15.95" customHeight="1" x14ac:dyDescent="0.2">
      <c r="A22" s="225"/>
      <c r="B22" s="21"/>
      <c r="C22" s="227"/>
      <c r="D22" s="21"/>
      <c r="E22" s="21"/>
      <c r="F22" s="21"/>
      <c r="G22" s="34">
        <f t="shared" si="0"/>
        <v>0</v>
      </c>
    </row>
    <row r="23" spans="1:7" ht="15.95" customHeight="1" x14ac:dyDescent="0.2">
      <c r="A23" s="225"/>
      <c r="B23" s="21"/>
      <c r="C23" s="227"/>
      <c r="D23" s="21"/>
      <c r="E23" s="21"/>
      <c r="F23" s="21"/>
      <c r="G23" s="34">
        <f t="shared" si="0"/>
        <v>0</v>
      </c>
    </row>
    <row r="24" spans="1:7" ht="15.95" customHeight="1" thickBot="1" x14ac:dyDescent="0.25">
      <c r="A24" s="35"/>
      <c r="B24" s="22"/>
      <c r="C24" s="228"/>
      <c r="D24" s="22"/>
      <c r="E24" s="22"/>
      <c r="F24" s="22"/>
      <c r="G24" s="36">
        <f t="shared" si="0"/>
        <v>0</v>
      </c>
    </row>
    <row r="25" spans="1:7" s="39" customFormat="1" ht="18" customHeight="1" thickBot="1" x14ac:dyDescent="0.25">
      <c r="A25" s="75" t="s">
        <v>46</v>
      </c>
      <c r="B25" s="37">
        <f>SUM(B7:B24)</f>
        <v>7037700</v>
      </c>
      <c r="C25" s="56"/>
      <c r="D25" s="37">
        <f>SUM(D7:D24)</f>
        <v>2306955</v>
      </c>
      <c r="E25" s="37"/>
      <c r="F25" s="37">
        <f>SUM(F7:F24)</f>
        <v>2874115</v>
      </c>
      <c r="G25" s="38">
        <f>SUM(G7:G24)</f>
        <v>5181070</v>
      </c>
    </row>
  </sheetData>
  <sheetProtection sheet="1"/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20" zoomScaleNormal="120" workbookViewId="0">
      <selection activeCell="F9" sqref="F9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2"/>
      <c r="B1" s="811" t="str">
        <f>CONCATENATE("4. melléklet ",Z_ALAPADATOK!A7," ",Z_ALAPADATOK!B7," ",Z_ALAPADATOK!C7," ",Z_ALAPADATOK!D7," ",Z_ALAPADATOK!E7," ",Z_ALAPADATOK!F7," ",Z_ALAPADATOK!G7," ",Z_ALAPADATOK!H7)</f>
        <v>4. melléklet a … / 2021. ( … ) önkormányzati rendelethez</v>
      </c>
      <c r="C1" s="811"/>
      <c r="D1" s="811"/>
      <c r="E1" s="811"/>
      <c r="F1" s="811"/>
      <c r="G1" s="811"/>
    </row>
    <row r="2" spans="1:7" x14ac:dyDescent="0.2">
      <c r="A2" s="342"/>
      <c r="B2" s="343"/>
      <c r="C2" s="343"/>
      <c r="D2" s="343"/>
      <c r="E2" s="343"/>
      <c r="F2" s="343"/>
      <c r="G2" s="343"/>
    </row>
    <row r="3" spans="1:7" ht="24.75" customHeight="1" x14ac:dyDescent="0.2">
      <c r="A3" s="810" t="s">
        <v>509</v>
      </c>
      <c r="B3" s="810"/>
      <c r="C3" s="810"/>
      <c r="D3" s="810"/>
      <c r="E3" s="810"/>
      <c r="F3" s="810"/>
      <c r="G3" s="810"/>
    </row>
    <row r="4" spans="1:7" ht="23.25" customHeight="1" thickBot="1" x14ac:dyDescent="0.3">
      <c r="A4" s="342"/>
      <c r="B4" s="343"/>
      <c r="C4" s="343"/>
      <c r="D4" s="343"/>
      <c r="E4" s="343"/>
      <c r="F4" s="343"/>
      <c r="G4" s="344" t="str">
        <f>'Z_3.sz.mell.'!G4</f>
        <v xml:space="preserve"> Forintban!</v>
      </c>
    </row>
    <row r="5" spans="1:7" s="29" customFormat="1" ht="48.75" customHeight="1" thickBot="1" x14ac:dyDescent="0.25">
      <c r="A5" s="345" t="s">
        <v>50</v>
      </c>
      <c r="B5" s="315" t="s">
        <v>48</v>
      </c>
      <c r="C5" s="315" t="s">
        <v>49</v>
      </c>
      <c r="D5" s="315" t="str">
        <f>+'Z_3.sz.mell.'!D5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 31-ig")</f>
        <v>Teljesítés
2020. I. 1-től XII. 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46" t="s">
        <v>386</v>
      </c>
      <c r="B6" s="347" t="s">
        <v>387</v>
      </c>
      <c r="C6" s="347" t="s">
        <v>388</v>
      </c>
      <c r="D6" s="347" t="s">
        <v>390</v>
      </c>
      <c r="E6" s="347" t="s">
        <v>389</v>
      </c>
      <c r="F6" s="347" t="s">
        <v>391</v>
      </c>
      <c r="G6" s="348" t="s">
        <v>444</v>
      </c>
    </row>
    <row r="7" spans="1:7" ht="15.95" customHeight="1" x14ac:dyDescent="0.2">
      <c r="A7" s="40" t="s">
        <v>872</v>
      </c>
      <c r="B7" s="41">
        <v>2317452</v>
      </c>
      <c r="C7" s="229" t="s">
        <v>870</v>
      </c>
      <c r="D7" s="41"/>
      <c r="E7" s="41"/>
      <c r="F7" s="41"/>
      <c r="G7" s="42">
        <f>D7+F7</f>
        <v>0</v>
      </c>
    </row>
    <row r="8" spans="1:7" ht="15.95" customHeight="1" x14ac:dyDescent="0.2">
      <c r="A8" s="40" t="s">
        <v>873</v>
      </c>
      <c r="B8" s="41">
        <v>6085533</v>
      </c>
      <c r="C8" s="229" t="s">
        <v>870</v>
      </c>
      <c r="D8" s="41">
        <v>3821591</v>
      </c>
      <c r="E8" s="41"/>
      <c r="F8" s="41">
        <v>2263942</v>
      </c>
      <c r="G8" s="42">
        <f t="shared" ref="G8:G25" si="0">D8+F8</f>
        <v>6085533</v>
      </c>
    </row>
    <row r="9" spans="1:7" ht="21.75" customHeight="1" x14ac:dyDescent="0.2">
      <c r="A9" s="764" t="s">
        <v>874</v>
      </c>
      <c r="B9" s="41">
        <v>72875352</v>
      </c>
      <c r="C9" s="229" t="s">
        <v>876</v>
      </c>
      <c r="D9" s="41">
        <v>3299902</v>
      </c>
      <c r="E9" s="41">
        <v>10446332</v>
      </c>
      <c r="F9" s="41">
        <v>46039772</v>
      </c>
      <c r="G9" s="42">
        <f t="shared" si="0"/>
        <v>49339674</v>
      </c>
    </row>
    <row r="10" spans="1:7" ht="22.5" customHeight="1" x14ac:dyDescent="0.2">
      <c r="A10" s="764" t="s">
        <v>875</v>
      </c>
      <c r="B10" s="41">
        <v>52193660</v>
      </c>
      <c r="C10" s="229" t="s">
        <v>876</v>
      </c>
      <c r="D10" s="41">
        <v>3243696</v>
      </c>
      <c r="E10" s="41"/>
      <c r="F10" s="41">
        <v>17376811</v>
      </c>
      <c r="G10" s="42">
        <f t="shared" si="0"/>
        <v>20620507</v>
      </c>
    </row>
    <row r="11" spans="1:7" ht="15.95" customHeight="1" x14ac:dyDescent="0.2">
      <c r="A11" s="40"/>
      <c r="B11" s="41"/>
      <c r="C11" s="229"/>
      <c r="D11" s="41"/>
      <c r="E11" s="41"/>
      <c r="F11" s="41"/>
      <c r="G11" s="42">
        <f t="shared" si="0"/>
        <v>0</v>
      </c>
    </row>
    <row r="12" spans="1:7" ht="15.95" customHeight="1" x14ac:dyDescent="0.2">
      <c r="A12" s="40"/>
      <c r="B12" s="41"/>
      <c r="C12" s="229"/>
      <c r="D12" s="41"/>
      <c r="E12" s="41"/>
      <c r="F12" s="41"/>
      <c r="G12" s="42">
        <f t="shared" si="0"/>
        <v>0</v>
      </c>
    </row>
    <row r="13" spans="1:7" ht="15.95" customHeight="1" x14ac:dyDescent="0.2">
      <c r="A13" s="40"/>
      <c r="B13" s="41"/>
      <c r="C13" s="229"/>
      <c r="D13" s="41"/>
      <c r="E13" s="41"/>
      <c r="F13" s="41"/>
      <c r="G13" s="42">
        <f t="shared" si="0"/>
        <v>0</v>
      </c>
    </row>
    <row r="14" spans="1:7" ht="15.95" customHeight="1" x14ac:dyDescent="0.2">
      <c r="A14" s="40"/>
      <c r="B14" s="41"/>
      <c r="C14" s="229"/>
      <c r="D14" s="41"/>
      <c r="E14" s="41"/>
      <c r="F14" s="41"/>
      <c r="G14" s="42">
        <f t="shared" si="0"/>
        <v>0</v>
      </c>
    </row>
    <row r="15" spans="1:7" ht="15.95" customHeight="1" x14ac:dyDescent="0.2">
      <c r="A15" s="40"/>
      <c r="B15" s="41"/>
      <c r="C15" s="229"/>
      <c r="D15" s="41"/>
      <c r="E15" s="41"/>
      <c r="F15" s="41"/>
      <c r="G15" s="42">
        <f t="shared" si="0"/>
        <v>0</v>
      </c>
    </row>
    <row r="16" spans="1:7" ht="15.95" customHeight="1" x14ac:dyDescent="0.2">
      <c r="A16" s="40"/>
      <c r="B16" s="41"/>
      <c r="C16" s="229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29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29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29"/>
      <c r="D19" s="41"/>
      <c r="E19" s="41"/>
      <c r="F19" s="41"/>
      <c r="G19" s="42">
        <f t="shared" si="0"/>
        <v>0</v>
      </c>
    </row>
    <row r="20" spans="1:7" ht="15.95" customHeight="1" x14ac:dyDescent="0.2">
      <c r="A20" s="40"/>
      <c r="B20" s="41"/>
      <c r="C20" s="229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29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29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29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29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30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5" t="s">
        <v>46</v>
      </c>
      <c r="B26" s="76">
        <f>SUM(B7:B25)</f>
        <v>133471997</v>
      </c>
      <c r="C26" s="57"/>
      <c r="D26" s="76">
        <f>SUM(D7:D25)</f>
        <v>10365189</v>
      </c>
      <c r="E26" s="76"/>
      <c r="F26" s="76">
        <f>SUM(F7:F25)</f>
        <v>65680525</v>
      </c>
      <c r="G26" s="46">
        <f>SUM(G7:G25)</f>
        <v>76045714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2"/>
  <sheetViews>
    <sheetView topLeftCell="A67" zoomScale="120" zoomScaleNormal="120" zoomScaleSheetLayoutView="100" workbookViewId="0">
      <selection activeCell="H72" sqref="H72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849"/>
      <c r="B1" s="849"/>
      <c r="C1" s="849"/>
      <c r="D1" s="849"/>
      <c r="E1" s="849"/>
      <c r="F1" s="849"/>
      <c r="G1" s="849"/>
      <c r="H1" s="849"/>
      <c r="I1" s="849"/>
      <c r="J1" s="813" t="str">
        <f>CONCATENATE("5. melléklet ",Z_ALAPADATOK!A7," ",Z_ALAPADATOK!B7," ",Z_ALAPADATOK!C7," ",Z_ALAPADATOK!D7," ",Z_ALAPADATOK!E7," ",Z_ALAPADATOK!F7," ",Z_ALAPADATOK!G7," ",Z_ALAPADATOK!H7)</f>
        <v>5. melléklet a … / 2021. ( … ) önkormányzati rendelethez</v>
      </c>
    </row>
    <row r="2" spans="1:10" ht="15.75" x14ac:dyDescent="0.2">
      <c r="A2" s="852" t="s">
        <v>849</v>
      </c>
      <c r="B2" s="852"/>
      <c r="C2" s="852"/>
      <c r="D2" s="852"/>
      <c r="E2" s="852"/>
      <c r="F2" s="852"/>
      <c r="G2" s="852"/>
      <c r="H2" s="852"/>
      <c r="I2" s="852"/>
      <c r="J2" s="813"/>
    </row>
    <row r="3" spans="1:10" ht="14.25" thickBot="1" x14ac:dyDescent="0.25">
      <c r="A3" s="705"/>
      <c r="B3" s="705"/>
      <c r="C3" s="705"/>
      <c r="D3" s="705"/>
      <c r="E3" s="705"/>
      <c r="F3" s="705"/>
      <c r="G3" s="705"/>
      <c r="H3" s="853" t="str">
        <f>H14</f>
        <v>Forintban!</v>
      </c>
      <c r="I3" s="853"/>
      <c r="J3" s="813"/>
    </row>
    <row r="4" spans="1:10" ht="42.75" thickBot="1" x14ac:dyDescent="0.25">
      <c r="A4" s="854" t="s">
        <v>89</v>
      </c>
      <c r="B4" s="855"/>
      <c r="C4" s="855"/>
      <c r="D4" s="855"/>
      <c r="E4" s="855"/>
      <c r="F4" s="856"/>
      <c r="G4" s="706" t="s">
        <v>449</v>
      </c>
      <c r="H4" s="706" t="s">
        <v>448</v>
      </c>
      <c r="I4" s="706" t="str">
        <f>CONCATENATE("Összes teljesítés ",Z_TARTALOMJEGYZÉK!A1,". XII.31 -ig")</f>
        <v>Összes teljesítés 2020. XII.31 -ig</v>
      </c>
      <c r="J4" s="813"/>
    </row>
    <row r="5" spans="1:10" ht="13.5" thickBot="1" x14ac:dyDescent="0.25">
      <c r="A5" s="846" t="s">
        <v>873</v>
      </c>
      <c r="B5" s="847"/>
      <c r="C5" s="847"/>
      <c r="D5" s="847"/>
      <c r="E5" s="847"/>
      <c r="F5" s="848"/>
      <c r="G5" s="41"/>
      <c r="H5" s="767">
        <v>5316609</v>
      </c>
      <c r="I5" s="768">
        <v>2263942</v>
      </c>
      <c r="J5" s="813"/>
    </row>
    <row r="6" spans="1:10" ht="13.5" thickBot="1" x14ac:dyDescent="0.25">
      <c r="A6" s="843" t="s">
        <v>874</v>
      </c>
      <c r="B6" s="844"/>
      <c r="C6" s="844"/>
      <c r="D6" s="844"/>
      <c r="E6" s="844"/>
      <c r="F6" s="845"/>
      <c r="G6" s="767">
        <v>31115000</v>
      </c>
      <c r="H6" s="765">
        <v>46039772</v>
      </c>
      <c r="I6" s="765">
        <v>46039772</v>
      </c>
      <c r="J6" s="813"/>
    </row>
    <row r="7" spans="1:10" ht="13.5" thickBot="1" x14ac:dyDescent="0.25">
      <c r="A7" s="837" t="s">
        <v>875</v>
      </c>
      <c r="B7" s="838"/>
      <c r="C7" s="838"/>
      <c r="D7" s="838"/>
      <c r="E7" s="838"/>
      <c r="F7" s="839"/>
      <c r="G7" s="766">
        <v>22225000</v>
      </c>
      <c r="H7" s="767">
        <v>17376811</v>
      </c>
      <c r="I7" s="767">
        <v>17376811</v>
      </c>
      <c r="J7" s="813"/>
    </row>
    <row r="8" spans="1:10" ht="13.5" thickBot="1" x14ac:dyDescent="0.25">
      <c r="A8" s="840" t="s">
        <v>497</v>
      </c>
      <c r="B8" s="841"/>
      <c r="C8" s="841"/>
      <c r="D8" s="841"/>
      <c r="E8" s="841"/>
      <c r="F8" s="842"/>
      <c r="G8" s="707">
        <f>SUM(G5:G7)</f>
        <v>53340000</v>
      </c>
      <c r="H8" s="707">
        <f>SUM(H5:H7)</f>
        <v>68733192</v>
      </c>
      <c r="I8" s="707">
        <f>SUM(I5:I7)</f>
        <v>65680525</v>
      </c>
      <c r="J8" s="813"/>
    </row>
    <row r="9" spans="1:10" x14ac:dyDescent="0.2">
      <c r="A9" s="726"/>
      <c r="B9" s="726"/>
      <c r="C9" s="726"/>
      <c r="D9" s="726"/>
      <c r="E9" s="726"/>
      <c r="F9" s="726"/>
      <c r="G9" s="727"/>
      <c r="H9" s="727"/>
      <c r="I9" s="727"/>
      <c r="J9" s="813"/>
    </row>
    <row r="10" spans="1:10" ht="15.75" x14ac:dyDescent="0.2">
      <c r="A10" s="850" t="s">
        <v>510</v>
      </c>
      <c r="B10" s="850"/>
      <c r="C10" s="850"/>
      <c r="D10" s="850"/>
      <c r="E10" s="850"/>
      <c r="F10" s="850"/>
      <c r="G10" s="850"/>
      <c r="H10" s="850"/>
      <c r="I10" s="850"/>
      <c r="J10" s="813"/>
    </row>
    <row r="11" spans="1:10" ht="15.75" x14ac:dyDescent="0.2">
      <c r="A11" s="851" t="s">
        <v>846</v>
      </c>
      <c r="B11" s="850"/>
      <c r="C11" s="850"/>
      <c r="D11" s="850"/>
      <c r="E11" s="850"/>
      <c r="F11" s="850"/>
      <c r="G11" s="850"/>
      <c r="H11" s="850"/>
      <c r="I11" s="850"/>
      <c r="J11" s="813"/>
    </row>
    <row r="12" spans="1:10" ht="15.75" x14ac:dyDescent="0.2">
      <c r="A12" s="704"/>
      <c r="B12" s="703"/>
      <c r="C12" s="703"/>
      <c r="D12" s="703"/>
      <c r="E12" s="703"/>
      <c r="F12" s="703"/>
      <c r="G12" s="703"/>
      <c r="H12" s="703"/>
      <c r="I12" s="703"/>
      <c r="J12" s="813"/>
    </row>
    <row r="13" spans="1:10" ht="15" thickBot="1" x14ac:dyDescent="0.25">
      <c r="A13" s="834" t="s">
        <v>847</v>
      </c>
      <c r="B13" s="834"/>
      <c r="C13" s="835"/>
      <c r="D13" s="835"/>
      <c r="E13" s="835"/>
      <c r="F13" s="835"/>
      <c r="G13" s="835"/>
      <c r="H13" s="835"/>
      <c r="I13" s="835"/>
      <c r="J13" s="813"/>
    </row>
    <row r="14" spans="1:10" ht="15.75" customHeight="1" thickBot="1" x14ac:dyDescent="0.25">
      <c r="A14" s="846" t="s">
        <v>873</v>
      </c>
      <c r="B14" s="847"/>
      <c r="C14" s="847"/>
      <c r="D14" s="847"/>
      <c r="E14" s="847"/>
      <c r="F14" s="848"/>
      <c r="G14" s="708"/>
      <c r="H14" s="814" t="s">
        <v>832</v>
      </c>
      <c r="I14" s="814"/>
      <c r="J14" s="813"/>
    </row>
    <row r="15" spans="1:10" ht="13.5" thickBot="1" x14ac:dyDescent="0.25">
      <c r="A15" s="815" t="s">
        <v>83</v>
      </c>
      <c r="B15" s="818" t="s">
        <v>445</v>
      </c>
      <c r="C15" s="819"/>
      <c r="D15" s="819"/>
      <c r="E15" s="819"/>
      <c r="F15" s="820"/>
      <c r="G15" s="820"/>
      <c r="H15" s="820"/>
      <c r="I15" s="821"/>
      <c r="J15" s="813"/>
    </row>
    <row r="16" spans="1:10" ht="13.5" thickBot="1" x14ac:dyDescent="0.25">
      <c r="A16" s="816"/>
      <c r="B16" s="822" t="s">
        <v>853</v>
      </c>
      <c r="C16" s="825" t="s">
        <v>848</v>
      </c>
      <c r="D16" s="826"/>
      <c r="E16" s="826"/>
      <c r="F16" s="826"/>
      <c r="G16" s="826"/>
      <c r="H16" s="826"/>
      <c r="I16" s="827"/>
      <c r="J16" s="813"/>
    </row>
    <row r="17" spans="1:10" ht="48.75" thickBot="1" x14ac:dyDescent="0.25">
      <c r="A17" s="816"/>
      <c r="B17" s="823"/>
      <c r="C17" s="828" t="str">
        <f>CONCATENATE(Z_TARTALOMJEGYZÉK!$A$1,".  előtti forrás, kiadás")</f>
        <v>2020.  előtti forrás, kiadás</v>
      </c>
      <c r="D17" s="709" t="s">
        <v>447</v>
      </c>
      <c r="E17" s="709" t="s">
        <v>448</v>
      </c>
      <c r="F17" s="710" t="str">
        <f>CONCATENATE("Összes teljesítés ",Z_TARTALOMJEGYZÉK!$A$1,". XII.31 -ig")</f>
        <v>Összes teljesítés 2020. XII.31 -ig</v>
      </c>
      <c r="G17" s="710" t="s">
        <v>447</v>
      </c>
      <c r="H17" s="710" t="s">
        <v>448</v>
      </c>
      <c r="I17" s="710" t="str">
        <f>CONCATENATE("Összes teljesítés ",Z_TARTALOMJEGYZÉK!$A$1,". XII.31 -ig")</f>
        <v>Összes teljesítés 2020. XII.31 -ig</v>
      </c>
      <c r="J17" s="813"/>
    </row>
    <row r="18" spans="1:10" ht="11.25" customHeight="1" thickBot="1" x14ac:dyDescent="0.25">
      <c r="A18" s="817"/>
      <c r="B18" s="824"/>
      <c r="C18" s="829"/>
      <c r="D18" s="830" t="str">
        <f>CONCATENATE(Z_TARTALOMJEGYZÉK!$A$1,". évi")</f>
        <v>2020. évi</v>
      </c>
      <c r="E18" s="831"/>
      <c r="F18" s="832"/>
      <c r="G18" s="830" t="str">
        <f>CONCATENATE(Z_TARTALOMJEGYZÉK!$A$1,". után")</f>
        <v>2020. után</v>
      </c>
      <c r="H18" s="833"/>
      <c r="I18" s="832"/>
      <c r="J18" s="813"/>
    </row>
    <row r="19" spans="1:10" ht="13.5" thickBot="1" x14ac:dyDescent="0.25">
      <c r="A19" s="711" t="s">
        <v>386</v>
      </c>
      <c r="B19" s="712" t="s">
        <v>852</v>
      </c>
      <c r="C19" s="713" t="s">
        <v>388</v>
      </c>
      <c r="D19" s="714" t="s">
        <v>390</v>
      </c>
      <c r="E19" s="714" t="s">
        <v>389</v>
      </c>
      <c r="F19" s="713" t="s">
        <v>391</v>
      </c>
      <c r="G19" s="713" t="s">
        <v>392</v>
      </c>
      <c r="H19" s="713" t="s">
        <v>393</v>
      </c>
      <c r="I19" s="715" t="s">
        <v>851</v>
      </c>
      <c r="J19" s="813"/>
    </row>
    <row r="20" spans="1:10" x14ac:dyDescent="0.2">
      <c r="A20" s="716" t="s">
        <v>84</v>
      </c>
      <c r="B20" s="742">
        <f t="shared" ref="B20:B25" si="0">C20+E20+H20</f>
        <v>0</v>
      </c>
      <c r="C20" s="728"/>
      <c r="D20" s="729"/>
      <c r="E20" s="729"/>
      <c r="F20" s="739"/>
      <c r="G20" s="729"/>
      <c r="H20" s="730"/>
      <c r="I20" s="731">
        <f t="shared" ref="I20:I25" si="1">C20+F20</f>
        <v>0</v>
      </c>
      <c r="J20" s="813"/>
    </row>
    <row r="21" spans="1:10" x14ac:dyDescent="0.2">
      <c r="A21" s="717" t="s">
        <v>95</v>
      </c>
      <c r="B21" s="743">
        <f t="shared" si="0"/>
        <v>0</v>
      </c>
      <c r="C21" s="732"/>
      <c r="D21" s="732"/>
      <c r="E21" s="733"/>
      <c r="F21" s="740"/>
      <c r="G21" s="732"/>
      <c r="H21" s="733"/>
      <c r="I21" s="734">
        <f t="shared" si="1"/>
        <v>0</v>
      </c>
      <c r="J21" s="813"/>
    </row>
    <row r="22" spans="1:10" x14ac:dyDescent="0.2">
      <c r="A22" s="718" t="s">
        <v>85</v>
      </c>
      <c r="B22" s="744">
        <v>6085533</v>
      </c>
      <c r="C22" s="733">
        <v>3821591</v>
      </c>
      <c r="D22" s="733"/>
      <c r="E22" s="733">
        <v>5316609</v>
      </c>
      <c r="F22" s="741">
        <v>2263942</v>
      </c>
      <c r="G22" s="733"/>
      <c r="H22" s="733"/>
      <c r="I22" s="734">
        <f t="shared" si="1"/>
        <v>6085533</v>
      </c>
      <c r="J22" s="813"/>
    </row>
    <row r="23" spans="1:10" x14ac:dyDescent="0.2">
      <c r="A23" s="718" t="s">
        <v>96</v>
      </c>
      <c r="B23" s="744">
        <f t="shared" si="0"/>
        <v>0</v>
      </c>
      <c r="C23" s="733"/>
      <c r="D23" s="733"/>
      <c r="E23" s="733"/>
      <c r="F23" s="741"/>
      <c r="G23" s="733"/>
      <c r="H23" s="733"/>
      <c r="I23" s="734">
        <f t="shared" si="1"/>
        <v>0</v>
      </c>
      <c r="J23" s="813"/>
    </row>
    <row r="24" spans="1:10" x14ac:dyDescent="0.2">
      <c r="A24" s="718" t="s">
        <v>86</v>
      </c>
      <c r="B24" s="744">
        <f t="shared" si="0"/>
        <v>0</v>
      </c>
      <c r="C24" s="733"/>
      <c r="D24" s="733"/>
      <c r="E24" s="733"/>
      <c r="F24" s="741"/>
      <c r="G24" s="733"/>
      <c r="H24" s="733"/>
      <c r="I24" s="734">
        <f t="shared" si="1"/>
        <v>0</v>
      </c>
      <c r="J24" s="813"/>
    </row>
    <row r="25" spans="1:10" ht="13.5" thickBot="1" x14ac:dyDescent="0.25">
      <c r="A25" s="718" t="s">
        <v>87</v>
      </c>
      <c r="B25" s="744">
        <f t="shared" si="0"/>
        <v>0</v>
      </c>
      <c r="C25" s="733"/>
      <c r="D25" s="733"/>
      <c r="E25" s="733"/>
      <c r="F25" s="741"/>
      <c r="G25" s="733"/>
      <c r="H25" s="733"/>
      <c r="I25" s="734">
        <f t="shared" si="1"/>
        <v>0</v>
      </c>
      <c r="J25" s="813"/>
    </row>
    <row r="26" spans="1:10" ht="13.5" thickBot="1" x14ac:dyDescent="0.25">
      <c r="A26" s="719" t="s">
        <v>88</v>
      </c>
      <c r="B26" s="745">
        <f t="shared" ref="B26:I26" si="2">B20+SUM(B22:B25)</f>
        <v>6085533</v>
      </c>
      <c r="C26" s="735">
        <f t="shared" si="2"/>
        <v>3821591</v>
      </c>
      <c r="D26" s="735">
        <f t="shared" si="2"/>
        <v>0</v>
      </c>
      <c r="E26" s="735">
        <f t="shared" si="2"/>
        <v>5316609</v>
      </c>
      <c r="F26" s="735">
        <f t="shared" si="2"/>
        <v>2263942</v>
      </c>
      <c r="G26" s="735">
        <f t="shared" si="2"/>
        <v>0</v>
      </c>
      <c r="H26" s="735">
        <f t="shared" si="2"/>
        <v>0</v>
      </c>
      <c r="I26" s="736">
        <f t="shared" si="2"/>
        <v>6085533</v>
      </c>
      <c r="J26" s="813"/>
    </row>
    <row r="27" spans="1:10" x14ac:dyDescent="0.2">
      <c r="A27" s="720" t="s">
        <v>91</v>
      </c>
      <c r="B27" s="742">
        <f>C27+E27+H27</f>
        <v>0</v>
      </c>
      <c r="C27" s="729"/>
      <c r="D27" s="729"/>
      <c r="E27" s="729"/>
      <c r="F27" s="729"/>
      <c r="G27" s="729"/>
      <c r="H27" s="729"/>
      <c r="I27" s="731">
        <f>C27+F27</f>
        <v>0</v>
      </c>
      <c r="J27" s="813"/>
    </row>
    <row r="28" spans="1:10" x14ac:dyDescent="0.2">
      <c r="A28" s="721" t="s">
        <v>92</v>
      </c>
      <c r="B28" s="744">
        <v>6085533</v>
      </c>
      <c r="C28" s="733">
        <v>3821591</v>
      </c>
      <c r="D28" s="733"/>
      <c r="E28" s="733">
        <v>5316609</v>
      </c>
      <c r="F28" s="733">
        <v>2263942</v>
      </c>
      <c r="G28" s="733"/>
      <c r="H28" s="733"/>
      <c r="I28" s="734">
        <f>C28+F28</f>
        <v>6085533</v>
      </c>
      <c r="J28" s="813"/>
    </row>
    <row r="29" spans="1:10" x14ac:dyDescent="0.2">
      <c r="A29" s="721" t="s">
        <v>93</v>
      </c>
      <c r="B29" s="744">
        <f>C29+E29+H29</f>
        <v>0</v>
      </c>
      <c r="C29" s="733"/>
      <c r="D29" s="733"/>
      <c r="E29" s="733"/>
      <c r="F29" s="733"/>
      <c r="G29" s="733"/>
      <c r="H29" s="733"/>
      <c r="I29" s="734">
        <f>C29+F29</f>
        <v>0</v>
      </c>
      <c r="J29" s="813"/>
    </row>
    <row r="30" spans="1:10" x14ac:dyDescent="0.2">
      <c r="A30" s="721" t="s">
        <v>94</v>
      </c>
      <c r="B30" s="744">
        <f>C30+E30+H30</f>
        <v>0</v>
      </c>
      <c r="C30" s="733"/>
      <c r="D30" s="733"/>
      <c r="E30" s="733"/>
      <c r="F30" s="733"/>
      <c r="G30" s="733"/>
      <c r="H30" s="733"/>
      <c r="I30" s="734">
        <f>C30+F30</f>
        <v>0</v>
      </c>
      <c r="J30" s="813"/>
    </row>
    <row r="31" spans="1:10" ht="13.5" thickBot="1" x14ac:dyDescent="0.25">
      <c r="A31" s="722"/>
      <c r="B31" s="746">
        <f>C31+E31+H31</f>
        <v>0</v>
      </c>
      <c r="C31" s="737"/>
      <c r="D31" s="737"/>
      <c r="E31" s="733"/>
      <c r="F31" s="737"/>
      <c r="G31" s="737"/>
      <c r="H31" s="733"/>
      <c r="I31" s="738">
        <f>C31+F31</f>
        <v>0</v>
      </c>
      <c r="J31" s="813"/>
    </row>
    <row r="32" spans="1:10" ht="13.5" thickBot="1" x14ac:dyDescent="0.25">
      <c r="A32" s="723" t="s">
        <v>74</v>
      </c>
      <c r="B32" s="745">
        <f t="shared" ref="B32:I32" si="3">SUM(B27:B31)</f>
        <v>6085533</v>
      </c>
      <c r="C32" s="735">
        <f t="shared" si="3"/>
        <v>3821591</v>
      </c>
      <c r="D32" s="735">
        <f t="shared" si="3"/>
        <v>0</v>
      </c>
      <c r="E32" s="735">
        <f t="shared" si="3"/>
        <v>5316609</v>
      </c>
      <c r="F32" s="735">
        <f t="shared" si="3"/>
        <v>2263942</v>
      </c>
      <c r="G32" s="735">
        <f t="shared" si="3"/>
        <v>0</v>
      </c>
      <c r="H32" s="735">
        <f t="shared" si="3"/>
        <v>0</v>
      </c>
      <c r="I32" s="736">
        <f t="shared" si="3"/>
        <v>6085533</v>
      </c>
      <c r="J32" s="813"/>
    </row>
    <row r="33" spans="1:10" x14ac:dyDescent="0.2">
      <c r="A33" s="836" t="s">
        <v>498</v>
      </c>
      <c r="B33" s="836"/>
      <c r="C33" s="836"/>
      <c r="D33" s="836"/>
      <c r="E33" s="836"/>
      <c r="F33" s="836"/>
      <c r="G33" s="836"/>
      <c r="H33" s="836"/>
      <c r="I33" s="836"/>
      <c r="J33" s="813"/>
    </row>
    <row r="34" spans="1:10" x14ac:dyDescent="0.2">
      <c r="A34" s="724"/>
      <c r="B34" s="724"/>
      <c r="C34" s="724"/>
      <c r="D34" s="724"/>
      <c r="E34" s="724"/>
      <c r="F34" s="724"/>
      <c r="G34" s="724"/>
      <c r="H34" s="724"/>
      <c r="I34" s="724"/>
      <c r="J34" s="813"/>
    </row>
    <row r="35" spans="1:10" ht="14.25" customHeight="1" thickBot="1" x14ac:dyDescent="0.25">
      <c r="A35" s="834" t="s">
        <v>850</v>
      </c>
      <c r="B35" s="834"/>
      <c r="C35" s="835"/>
      <c r="D35" s="835"/>
      <c r="E35" s="835"/>
      <c r="F35" s="835"/>
      <c r="G35" s="835"/>
      <c r="H35" s="835"/>
      <c r="I35" s="835"/>
      <c r="J35" s="813"/>
    </row>
    <row r="36" spans="1:10" ht="15.75" customHeight="1" thickBot="1" x14ac:dyDescent="0.25">
      <c r="A36" s="843" t="s">
        <v>874</v>
      </c>
      <c r="B36" s="844"/>
      <c r="C36" s="844"/>
      <c r="D36" s="844"/>
      <c r="E36" s="844"/>
      <c r="F36" s="845"/>
      <c r="G36" s="708"/>
      <c r="H36" s="814" t="s">
        <v>832</v>
      </c>
      <c r="I36" s="814"/>
      <c r="J36" s="813"/>
    </row>
    <row r="37" spans="1:10" ht="13.5" customHeight="1" thickBot="1" x14ac:dyDescent="0.25">
      <c r="A37" s="815" t="s">
        <v>83</v>
      </c>
      <c r="B37" s="818" t="s">
        <v>445</v>
      </c>
      <c r="C37" s="819"/>
      <c r="D37" s="819"/>
      <c r="E37" s="819"/>
      <c r="F37" s="820"/>
      <c r="G37" s="820"/>
      <c r="H37" s="820"/>
      <c r="I37" s="821"/>
      <c r="J37" s="813"/>
    </row>
    <row r="38" spans="1:10" ht="13.5" customHeight="1" thickBot="1" x14ac:dyDescent="0.25">
      <c r="A38" s="816"/>
      <c r="B38" s="822" t="str">
        <f>B16</f>
        <v>Módosítás utáni összes forrás, kiadás</v>
      </c>
      <c r="C38" s="825" t="s">
        <v>848</v>
      </c>
      <c r="D38" s="826"/>
      <c r="E38" s="826"/>
      <c r="F38" s="826"/>
      <c r="G38" s="826"/>
      <c r="H38" s="826"/>
      <c r="I38" s="827"/>
      <c r="J38" s="813"/>
    </row>
    <row r="39" spans="1:10" ht="48.75" thickBot="1" x14ac:dyDescent="0.25">
      <c r="A39" s="816"/>
      <c r="B39" s="823"/>
      <c r="C39" s="828" t="str">
        <f>CONCATENATE(Z_TARTALOMJEGYZÉK!$A$1,".  előtti forrás, kiadás")</f>
        <v>2020.  előtti forrás, kiadás</v>
      </c>
      <c r="D39" s="709" t="s">
        <v>447</v>
      </c>
      <c r="E39" s="709" t="s">
        <v>448</v>
      </c>
      <c r="F39" s="710" t="str">
        <f>CONCATENATE("Összes teljesítés ",Z_TARTALOMJEGYZÉK!$A$1,". XII.31 -ig")</f>
        <v>Összes teljesítés 2020. XII.31 -ig</v>
      </c>
      <c r="G39" s="710" t="s">
        <v>447</v>
      </c>
      <c r="H39" s="710" t="s">
        <v>448</v>
      </c>
      <c r="I39" s="710" t="str">
        <f>CONCATENATE("Összes teljesítés ",Z_TARTALOMJEGYZÉK!$A$1,". XII.31 -ig")</f>
        <v>Összes teljesítés 2020. XII.31 -ig</v>
      </c>
      <c r="J39" s="813"/>
    </row>
    <row r="40" spans="1:10" ht="13.5" thickBot="1" x14ac:dyDescent="0.25">
      <c r="A40" s="817"/>
      <c r="B40" s="824"/>
      <c r="C40" s="829"/>
      <c r="D40" s="830" t="str">
        <f>CONCATENATE(Z_TARTALOMJEGYZÉK!$A$1,". évi")</f>
        <v>2020. évi</v>
      </c>
      <c r="E40" s="831"/>
      <c r="F40" s="832"/>
      <c r="G40" s="830" t="str">
        <f>CONCATENATE(Z_TARTALOMJEGYZÉK!$A$1,". után")</f>
        <v>2020. után</v>
      </c>
      <c r="H40" s="833"/>
      <c r="I40" s="832"/>
      <c r="J40" s="813"/>
    </row>
    <row r="41" spans="1:10" ht="13.5" thickBot="1" x14ac:dyDescent="0.25">
      <c r="A41" s="711" t="s">
        <v>386</v>
      </c>
      <c r="B41" s="712" t="s">
        <v>852</v>
      </c>
      <c r="C41" s="713" t="s">
        <v>388</v>
      </c>
      <c r="D41" s="714" t="s">
        <v>390</v>
      </c>
      <c r="E41" s="714" t="s">
        <v>389</v>
      </c>
      <c r="F41" s="713" t="s">
        <v>391</v>
      </c>
      <c r="G41" s="713" t="s">
        <v>392</v>
      </c>
      <c r="H41" s="713" t="s">
        <v>393</v>
      </c>
      <c r="I41" s="715" t="s">
        <v>851</v>
      </c>
      <c r="J41" s="813"/>
    </row>
    <row r="42" spans="1:10" x14ac:dyDescent="0.2">
      <c r="A42" s="716" t="s">
        <v>84</v>
      </c>
      <c r="B42" s="742">
        <f t="shared" ref="B42:B47" si="4">C42+E42+H42</f>
        <v>0</v>
      </c>
      <c r="C42" s="728"/>
      <c r="D42" s="729"/>
      <c r="E42" s="729"/>
      <c r="F42" s="739"/>
      <c r="G42" s="729"/>
      <c r="H42" s="730"/>
      <c r="I42" s="731">
        <f t="shared" ref="I42:I47" si="5">C42+F42</f>
        <v>0</v>
      </c>
      <c r="J42" s="813"/>
    </row>
    <row r="43" spans="1:10" x14ac:dyDescent="0.2">
      <c r="A43" s="717" t="s">
        <v>95</v>
      </c>
      <c r="B43" s="743">
        <f t="shared" si="4"/>
        <v>0</v>
      </c>
      <c r="C43" s="732"/>
      <c r="D43" s="732"/>
      <c r="E43" s="733"/>
      <c r="F43" s="740"/>
      <c r="G43" s="732"/>
      <c r="H43" s="733"/>
      <c r="I43" s="734">
        <f t="shared" si="5"/>
        <v>0</v>
      </c>
      <c r="J43" s="813"/>
    </row>
    <row r="44" spans="1:10" x14ac:dyDescent="0.2">
      <c r="A44" s="718" t="s">
        <v>85</v>
      </c>
      <c r="B44" s="744">
        <v>72875352</v>
      </c>
      <c r="C44" s="733">
        <v>4252900</v>
      </c>
      <c r="D44" s="733">
        <v>31115000</v>
      </c>
      <c r="E44" s="733">
        <v>46039772</v>
      </c>
      <c r="F44" s="741">
        <v>46039772</v>
      </c>
      <c r="G44" s="733">
        <v>22582680</v>
      </c>
      <c r="H44" s="733">
        <v>22582680</v>
      </c>
      <c r="I44" s="734">
        <f t="shared" si="5"/>
        <v>50292672</v>
      </c>
      <c r="J44" s="813"/>
    </row>
    <row r="45" spans="1:10" x14ac:dyDescent="0.2">
      <c r="A45" s="718" t="s">
        <v>96</v>
      </c>
      <c r="B45" s="744">
        <f t="shared" si="4"/>
        <v>0</v>
      </c>
      <c r="C45" s="733"/>
      <c r="D45" s="733"/>
      <c r="E45" s="733"/>
      <c r="F45" s="741"/>
      <c r="G45" s="733"/>
      <c r="H45" s="733"/>
      <c r="I45" s="734">
        <f t="shared" si="5"/>
        <v>0</v>
      </c>
      <c r="J45" s="813"/>
    </row>
    <row r="46" spans="1:10" x14ac:dyDescent="0.2">
      <c r="A46" s="718" t="s">
        <v>86</v>
      </c>
      <c r="B46" s="744">
        <f t="shared" si="4"/>
        <v>0</v>
      </c>
      <c r="C46" s="733"/>
      <c r="D46" s="733"/>
      <c r="E46" s="733"/>
      <c r="F46" s="741"/>
      <c r="G46" s="733"/>
      <c r="H46" s="733"/>
      <c r="I46" s="734">
        <f t="shared" si="5"/>
        <v>0</v>
      </c>
      <c r="J46" s="813"/>
    </row>
    <row r="47" spans="1:10" ht="13.5" thickBot="1" x14ac:dyDescent="0.25">
      <c r="A47" s="718" t="s">
        <v>87</v>
      </c>
      <c r="B47" s="744">
        <f t="shared" si="4"/>
        <v>0</v>
      </c>
      <c r="C47" s="733"/>
      <c r="D47" s="733"/>
      <c r="E47" s="733"/>
      <c r="F47" s="741"/>
      <c r="G47" s="733"/>
      <c r="H47" s="733"/>
      <c r="I47" s="734">
        <f t="shared" si="5"/>
        <v>0</v>
      </c>
      <c r="J47" s="813"/>
    </row>
    <row r="48" spans="1:10" ht="13.5" thickBot="1" x14ac:dyDescent="0.25">
      <c r="A48" s="719" t="s">
        <v>88</v>
      </c>
      <c r="B48" s="745">
        <f t="shared" ref="B48:I48" si="6">B42+SUM(B44:B47)</f>
        <v>72875352</v>
      </c>
      <c r="C48" s="735">
        <f t="shared" si="6"/>
        <v>4252900</v>
      </c>
      <c r="D48" s="735">
        <f t="shared" si="6"/>
        <v>31115000</v>
      </c>
      <c r="E48" s="735">
        <f t="shared" si="6"/>
        <v>46039772</v>
      </c>
      <c r="F48" s="735">
        <f t="shared" si="6"/>
        <v>46039772</v>
      </c>
      <c r="G48" s="735">
        <f t="shared" si="6"/>
        <v>22582680</v>
      </c>
      <c r="H48" s="735">
        <f t="shared" si="6"/>
        <v>22582680</v>
      </c>
      <c r="I48" s="736">
        <f t="shared" si="6"/>
        <v>50292672</v>
      </c>
      <c r="J48" s="813"/>
    </row>
    <row r="49" spans="1:10" x14ac:dyDescent="0.2">
      <c r="A49" s="720" t="s">
        <v>91</v>
      </c>
      <c r="B49" s="742">
        <v>1414871</v>
      </c>
      <c r="C49" s="729">
        <v>281168</v>
      </c>
      <c r="D49" s="729">
        <v>1133703</v>
      </c>
      <c r="E49" s="729">
        <v>1133703</v>
      </c>
      <c r="F49" s="729">
        <v>1133703</v>
      </c>
      <c r="G49" s="729"/>
      <c r="H49" s="729"/>
      <c r="I49" s="731">
        <f>C49+F49</f>
        <v>1414871</v>
      </c>
      <c r="J49" s="813"/>
    </row>
    <row r="50" spans="1:10" x14ac:dyDescent="0.2">
      <c r="A50" s="721" t="s">
        <v>92</v>
      </c>
      <c r="B50" s="744">
        <v>68622452</v>
      </c>
      <c r="C50" s="733"/>
      <c r="D50" s="733">
        <v>31115000</v>
      </c>
      <c r="E50" s="733">
        <v>46093772</v>
      </c>
      <c r="F50" s="733">
        <v>46093772</v>
      </c>
      <c r="G50" s="733">
        <v>22582680</v>
      </c>
      <c r="H50" s="733"/>
      <c r="I50" s="734">
        <f>C50+F50</f>
        <v>46093772</v>
      </c>
      <c r="J50" s="813"/>
    </row>
    <row r="51" spans="1:10" x14ac:dyDescent="0.2">
      <c r="A51" s="721" t="s">
        <v>93</v>
      </c>
      <c r="B51" s="744">
        <v>2838029</v>
      </c>
      <c r="C51" s="733">
        <v>2222500</v>
      </c>
      <c r="D51" s="733">
        <v>615529</v>
      </c>
      <c r="E51" s="733">
        <v>561529</v>
      </c>
      <c r="F51" s="733"/>
      <c r="G51" s="733">
        <v>561529</v>
      </c>
      <c r="H51" s="733"/>
      <c r="I51" s="734">
        <f>C51+F51</f>
        <v>2222500</v>
      </c>
      <c r="J51" s="813"/>
    </row>
    <row r="52" spans="1:10" x14ac:dyDescent="0.2">
      <c r="A52" s="721" t="s">
        <v>94</v>
      </c>
      <c r="B52" s="744">
        <f>C52+E52+H52</f>
        <v>0</v>
      </c>
      <c r="C52" s="733"/>
      <c r="D52" s="733"/>
      <c r="E52" s="733"/>
      <c r="F52" s="733"/>
      <c r="G52" s="733"/>
      <c r="H52" s="733"/>
      <c r="I52" s="734">
        <f>C52+F52</f>
        <v>0</v>
      </c>
      <c r="J52" s="813"/>
    </row>
    <row r="53" spans="1:10" ht="13.5" thickBot="1" x14ac:dyDescent="0.25">
      <c r="A53" s="722"/>
      <c r="B53" s="746">
        <f>C53+E53+H53</f>
        <v>0</v>
      </c>
      <c r="C53" s="737"/>
      <c r="D53" s="737"/>
      <c r="E53" s="733"/>
      <c r="F53" s="737"/>
      <c r="G53" s="737"/>
      <c r="H53" s="733"/>
      <c r="I53" s="738">
        <f>C53+F53</f>
        <v>0</v>
      </c>
      <c r="J53" s="813"/>
    </row>
    <row r="54" spans="1:10" ht="13.5" thickBot="1" x14ac:dyDescent="0.25">
      <c r="A54" s="723" t="s">
        <v>74</v>
      </c>
      <c r="B54" s="745">
        <f t="shared" ref="B54:I54" si="7">SUM(B49:B53)</f>
        <v>72875352</v>
      </c>
      <c r="C54" s="735">
        <f t="shared" si="7"/>
        <v>2503668</v>
      </c>
      <c r="D54" s="735">
        <f t="shared" si="7"/>
        <v>32864232</v>
      </c>
      <c r="E54" s="735">
        <f t="shared" si="7"/>
        <v>47789004</v>
      </c>
      <c r="F54" s="735">
        <f t="shared" si="7"/>
        <v>47227475</v>
      </c>
      <c r="G54" s="735">
        <f t="shared" si="7"/>
        <v>23144209</v>
      </c>
      <c r="H54" s="735">
        <f t="shared" si="7"/>
        <v>0</v>
      </c>
      <c r="I54" s="736">
        <f t="shared" si="7"/>
        <v>49731143</v>
      </c>
      <c r="J54" s="813"/>
    </row>
    <row r="55" spans="1:10" x14ac:dyDescent="0.2">
      <c r="J55" s="813"/>
    </row>
    <row r="56" spans="1:10" x14ac:dyDescent="0.2">
      <c r="J56" s="813"/>
    </row>
    <row r="57" spans="1:10" ht="14.25" x14ac:dyDescent="0.2">
      <c r="A57" s="834" t="s">
        <v>850</v>
      </c>
      <c r="B57" s="834"/>
      <c r="C57" s="835"/>
      <c r="D57" s="835"/>
      <c r="E57" s="835"/>
      <c r="F57" s="835"/>
      <c r="G57" s="835"/>
      <c r="H57" s="835"/>
      <c r="I57" s="835"/>
      <c r="J57" s="813"/>
    </row>
    <row r="58" spans="1:10" ht="15.75" customHeight="1" thickBot="1" x14ac:dyDescent="0.25">
      <c r="A58" s="837" t="s">
        <v>875</v>
      </c>
      <c r="B58" s="838"/>
      <c r="C58" s="838"/>
      <c r="D58" s="838"/>
      <c r="E58" s="838"/>
      <c r="F58" s="839"/>
      <c r="G58" s="708"/>
      <c r="H58" s="814" t="s">
        <v>832</v>
      </c>
      <c r="I58" s="814"/>
      <c r="J58" s="813"/>
    </row>
    <row r="59" spans="1:10" ht="13.5" customHeight="1" thickBot="1" x14ac:dyDescent="0.25">
      <c r="A59" s="815" t="s">
        <v>83</v>
      </c>
      <c r="B59" s="818" t="s">
        <v>445</v>
      </c>
      <c r="C59" s="819"/>
      <c r="D59" s="819"/>
      <c r="E59" s="819"/>
      <c r="F59" s="820"/>
      <c r="G59" s="820"/>
      <c r="H59" s="820"/>
      <c r="I59" s="821"/>
      <c r="J59" s="813"/>
    </row>
    <row r="60" spans="1:10" ht="13.5" customHeight="1" thickBot="1" x14ac:dyDescent="0.25">
      <c r="A60" s="816"/>
      <c r="B60" s="822" t="str">
        <f>B38</f>
        <v>Módosítás utáni összes forrás, kiadás</v>
      </c>
      <c r="C60" s="825" t="s">
        <v>848</v>
      </c>
      <c r="D60" s="826"/>
      <c r="E60" s="826"/>
      <c r="F60" s="826"/>
      <c r="G60" s="826"/>
      <c r="H60" s="826"/>
      <c r="I60" s="827"/>
      <c r="J60" s="813"/>
    </row>
    <row r="61" spans="1:10" ht="48.75" customHeight="1" thickBot="1" x14ac:dyDescent="0.25">
      <c r="A61" s="816"/>
      <c r="B61" s="823"/>
      <c r="C61" s="828" t="str">
        <f>CONCATENATE(Z_TARTALOMJEGYZÉK!$A$1,".  előtti forrás, kiadás")</f>
        <v>2020.  előtti forrás, kiadás</v>
      </c>
      <c r="D61" s="709" t="s">
        <v>447</v>
      </c>
      <c r="E61" s="709" t="s">
        <v>448</v>
      </c>
      <c r="F61" s="710" t="str">
        <f>CONCATENATE("Összes teljesítés ",Z_TARTALOMJEGYZÉK!$A$1,". XII.31 -ig")</f>
        <v>Összes teljesítés 2020. XII.31 -ig</v>
      </c>
      <c r="G61" s="710" t="s">
        <v>447</v>
      </c>
      <c r="H61" s="710" t="s">
        <v>448</v>
      </c>
      <c r="I61" s="710" t="str">
        <f>CONCATENATE("Összes teljesítés ",Z_TARTALOMJEGYZÉK!$A$1,". XII.31 -ig")</f>
        <v>Összes teljesítés 2020. XII.31 -ig</v>
      </c>
      <c r="J61" s="813"/>
    </row>
    <row r="62" spans="1:10" ht="13.5" thickBot="1" x14ac:dyDescent="0.25">
      <c r="A62" s="817"/>
      <c r="B62" s="824"/>
      <c r="C62" s="829"/>
      <c r="D62" s="830" t="str">
        <f>CONCATENATE(Z_TARTALOMJEGYZÉK!$A$1,". évi")</f>
        <v>2020. évi</v>
      </c>
      <c r="E62" s="831"/>
      <c r="F62" s="832"/>
      <c r="G62" s="830" t="str">
        <f>CONCATENATE(Z_TARTALOMJEGYZÉK!$A$1,". után")</f>
        <v>2020. után</v>
      </c>
      <c r="H62" s="833"/>
      <c r="I62" s="832"/>
      <c r="J62" s="813"/>
    </row>
    <row r="63" spans="1:10" ht="13.5" thickBot="1" x14ac:dyDescent="0.25">
      <c r="A63" s="711" t="s">
        <v>386</v>
      </c>
      <c r="B63" s="712" t="s">
        <v>852</v>
      </c>
      <c r="C63" s="713" t="s">
        <v>388</v>
      </c>
      <c r="D63" s="714" t="s">
        <v>390</v>
      </c>
      <c r="E63" s="714" t="s">
        <v>389</v>
      </c>
      <c r="F63" s="713" t="s">
        <v>391</v>
      </c>
      <c r="G63" s="713" t="s">
        <v>392</v>
      </c>
      <c r="H63" s="713" t="s">
        <v>393</v>
      </c>
      <c r="I63" s="715" t="s">
        <v>851</v>
      </c>
      <c r="J63" s="813"/>
    </row>
    <row r="64" spans="1:10" x14ac:dyDescent="0.2">
      <c r="A64" s="716" t="s">
        <v>84</v>
      </c>
      <c r="B64" s="742">
        <f t="shared" ref="B64:B69" si="8">C64+E64+H64</f>
        <v>0</v>
      </c>
      <c r="C64" s="728"/>
      <c r="D64" s="729"/>
      <c r="E64" s="729"/>
      <c r="F64" s="739"/>
      <c r="G64" s="729"/>
      <c r="H64" s="730"/>
      <c r="I64" s="731">
        <f t="shared" ref="I64:I69" si="9">C64+F64</f>
        <v>0</v>
      </c>
      <c r="J64" s="813"/>
    </row>
    <row r="65" spans="1:10" x14ac:dyDescent="0.2">
      <c r="A65" s="717" t="s">
        <v>95</v>
      </c>
      <c r="B65" s="743">
        <f t="shared" si="8"/>
        <v>0</v>
      </c>
      <c r="C65" s="732"/>
      <c r="D65" s="732"/>
      <c r="E65" s="733"/>
      <c r="F65" s="740"/>
      <c r="G65" s="732"/>
      <c r="H65" s="733"/>
      <c r="I65" s="734">
        <f t="shared" si="9"/>
        <v>0</v>
      </c>
      <c r="J65" s="813"/>
    </row>
    <row r="66" spans="1:10" x14ac:dyDescent="0.2">
      <c r="A66" s="718" t="s">
        <v>85</v>
      </c>
      <c r="B66" s="744">
        <v>52193660</v>
      </c>
      <c r="C66" s="733">
        <v>3122600</v>
      </c>
      <c r="D66" s="733">
        <v>22225000</v>
      </c>
      <c r="E66" s="733">
        <v>17376811</v>
      </c>
      <c r="F66" s="741">
        <v>17376811</v>
      </c>
      <c r="G66" s="733">
        <v>29968660</v>
      </c>
      <c r="H66" s="733">
        <v>34816849</v>
      </c>
      <c r="I66" s="734">
        <f t="shared" si="9"/>
        <v>20499411</v>
      </c>
      <c r="J66" s="813"/>
    </row>
    <row r="67" spans="1:10" x14ac:dyDescent="0.2">
      <c r="A67" s="718" t="s">
        <v>96</v>
      </c>
      <c r="B67" s="744">
        <f t="shared" si="8"/>
        <v>0</v>
      </c>
      <c r="C67" s="733"/>
      <c r="D67" s="733"/>
      <c r="E67" s="733"/>
      <c r="F67" s="741"/>
      <c r="G67" s="733"/>
      <c r="H67" s="733"/>
      <c r="I67" s="734">
        <f t="shared" si="9"/>
        <v>0</v>
      </c>
      <c r="J67" s="813"/>
    </row>
    <row r="68" spans="1:10" x14ac:dyDescent="0.2">
      <c r="A68" s="718" t="s">
        <v>86</v>
      </c>
      <c r="B68" s="744">
        <f t="shared" si="8"/>
        <v>0</v>
      </c>
      <c r="C68" s="733"/>
      <c r="D68" s="733"/>
      <c r="E68" s="733"/>
      <c r="F68" s="741"/>
      <c r="G68" s="733"/>
      <c r="H68" s="733"/>
      <c r="I68" s="734">
        <f t="shared" si="9"/>
        <v>0</v>
      </c>
      <c r="J68" s="813"/>
    </row>
    <row r="69" spans="1:10" ht="13.5" thickBot="1" x14ac:dyDescent="0.25">
      <c r="A69" s="718" t="s">
        <v>87</v>
      </c>
      <c r="B69" s="744">
        <f t="shared" si="8"/>
        <v>0</v>
      </c>
      <c r="C69" s="733"/>
      <c r="D69" s="733"/>
      <c r="E69" s="733"/>
      <c r="F69" s="741"/>
      <c r="G69" s="733"/>
      <c r="H69" s="733"/>
      <c r="I69" s="734">
        <f t="shared" si="9"/>
        <v>0</v>
      </c>
      <c r="J69" s="813"/>
    </row>
    <row r="70" spans="1:10" ht="13.5" thickBot="1" x14ac:dyDescent="0.25">
      <c r="A70" s="719" t="s">
        <v>88</v>
      </c>
      <c r="B70" s="745">
        <f t="shared" ref="B70:I70" si="10">B64+SUM(B66:B69)</f>
        <v>52193660</v>
      </c>
      <c r="C70" s="735">
        <f t="shared" si="10"/>
        <v>3122600</v>
      </c>
      <c r="D70" s="735">
        <f t="shared" si="10"/>
        <v>22225000</v>
      </c>
      <c r="E70" s="735">
        <f t="shared" si="10"/>
        <v>17376811</v>
      </c>
      <c r="F70" s="735">
        <f t="shared" si="10"/>
        <v>17376811</v>
      </c>
      <c r="G70" s="735">
        <f t="shared" si="10"/>
        <v>29968660</v>
      </c>
      <c r="H70" s="735">
        <f t="shared" si="10"/>
        <v>34816849</v>
      </c>
      <c r="I70" s="736">
        <f t="shared" si="10"/>
        <v>20499411</v>
      </c>
      <c r="J70" s="813"/>
    </row>
    <row r="71" spans="1:10" x14ac:dyDescent="0.2">
      <c r="A71" s="720" t="s">
        <v>91</v>
      </c>
      <c r="B71" s="742">
        <v>646100</v>
      </c>
      <c r="C71" s="729">
        <v>245260</v>
      </c>
      <c r="D71" s="729">
        <v>400840</v>
      </c>
      <c r="E71" s="729"/>
      <c r="F71" s="729">
        <v>400840</v>
      </c>
      <c r="G71" s="729"/>
      <c r="H71" s="729"/>
      <c r="I71" s="731">
        <f>C71+F71</f>
        <v>646100</v>
      </c>
      <c r="J71" s="813"/>
    </row>
    <row r="72" spans="1:10" x14ac:dyDescent="0.2">
      <c r="A72" s="721" t="s">
        <v>92</v>
      </c>
      <c r="B72" s="744">
        <v>49071060</v>
      </c>
      <c r="C72" s="733"/>
      <c r="D72" s="733">
        <v>22225000</v>
      </c>
      <c r="E72" s="733">
        <v>17376811</v>
      </c>
      <c r="F72" s="733">
        <v>17376811</v>
      </c>
      <c r="G72" s="733">
        <v>31694249</v>
      </c>
      <c r="H72" s="733"/>
      <c r="I72" s="734">
        <f>C72+F72</f>
        <v>17376811</v>
      </c>
      <c r="J72" s="813"/>
    </row>
    <row r="73" spans="1:10" x14ac:dyDescent="0.2">
      <c r="A73" s="721" t="s">
        <v>93</v>
      </c>
      <c r="B73" s="744">
        <v>2476500</v>
      </c>
      <c r="C73" s="733">
        <v>2476500</v>
      </c>
      <c r="D73" s="733"/>
      <c r="E73" s="733"/>
      <c r="F73" s="733"/>
      <c r="G73" s="733"/>
      <c r="H73" s="733"/>
      <c r="I73" s="734">
        <f>C73+F73</f>
        <v>2476500</v>
      </c>
      <c r="J73" s="813"/>
    </row>
    <row r="74" spans="1:10" x14ac:dyDescent="0.2">
      <c r="A74" s="721" t="s">
        <v>94</v>
      </c>
      <c r="B74" s="744">
        <f>C74+E74+H74</f>
        <v>0</v>
      </c>
      <c r="C74" s="733"/>
      <c r="D74" s="733"/>
      <c r="E74" s="733"/>
      <c r="F74" s="733"/>
      <c r="G74" s="733"/>
      <c r="H74" s="733"/>
      <c r="I74" s="734">
        <f>C74+F74</f>
        <v>0</v>
      </c>
      <c r="J74" s="813"/>
    </row>
    <row r="75" spans="1:10" ht="13.5" thickBot="1" x14ac:dyDescent="0.25">
      <c r="A75" s="722"/>
      <c r="B75" s="746">
        <f>C75+E75+H75</f>
        <v>0</v>
      </c>
      <c r="C75" s="737"/>
      <c r="D75" s="737"/>
      <c r="E75" s="733"/>
      <c r="F75" s="737"/>
      <c r="G75" s="737"/>
      <c r="H75" s="733"/>
      <c r="I75" s="738">
        <f>C75+F75</f>
        <v>0</v>
      </c>
      <c r="J75" s="813"/>
    </row>
    <row r="76" spans="1:10" ht="13.5" thickBot="1" x14ac:dyDescent="0.25">
      <c r="A76" s="723" t="s">
        <v>74</v>
      </c>
      <c r="B76" s="745">
        <f t="shared" ref="B76:I76" si="11">SUM(B71:B75)</f>
        <v>52193660</v>
      </c>
      <c r="C76" s="735">
        <f t="shared" si="11"/>
        <v>2721760</v>
      </c>
      <c r="D76" s="735">
        <f t="shared" si="11"/>
        <v>22625840</v>
      </c>
      <c r="E76" s="735">
        <f t="shared" si="11"/>
        <v>17376811</v>
      </c>
      <c r="F76" s="735">
        <f t="shared" si="11"/>
        <v>17777651</v>
      </c>
      <c r="G76" s="735">
        <f t="shared" si="11"/>
        <v>31694249</v>
      </c>
      <c r="H76" s="735">
        <f t="shared" si="11"/>
        <v>0</v>
      </c>
      <c r="I76" s="736">
        <f t="shared" si="11"/>
        <v>20499411</v>
      </c>
      <c r="J76" s="813"/>
    </row>
    <row r="77" spans="1:10" x14ac:dyDescent="0.2">
      <c r="J77" s="813"/>
    </row>
    <row r="78" spans="1:10" x14ac:dyDescent="0.2">
      <c r="J78" s="813"/>
    </row>
    <row r="79" spans="1:10" ht="14.25" x14ac:dyDescent="0.2">
      <c r="A79" s="834" t="s">
        <v>850</v>
      </c>
      <c r="B79" s="834"/>
      <c r="C79" s="835"/>
      <c r="D79" s="835"/>
      <c r="E79" s="835"/>
      <c r="F79" s="835"/>
      <c r="G79" s="835"/>
      <c r="H79" s="835"/>
      <c r="I79" s="835"/>
      <c r="J79" s="813"/>
    </row>
    <row r="80" spans="1:10" ht="15.75" thickBot="1" x14ac:dyDescent="0.25">
      <c r="A80" s="764"/>
      <c r="B80" s="708"/>
      <c r="C80" s="708"/>
      <c r="D80" s="708"/>
      <c r="E80" s="708"/>
      <c r="F80" s="708"/>
      <c r="G80" s="708"/>
      <c r="H80" s="814" t="s">
        <v>832</v>
      </c>
      <c r="I80" s="814"/>
      <c r="J80" s="813"/>
    </row>
    <row r="81" spans="1:10" ht="13.5" customHeight="1" thickBot="1" x14ac:dyDescent="0.25">
      <c r="A81" s="815" t="s">
        <v>83</v>
      </c>
      <c r="B81" s="818" t="s">
        <v>445</v>
      </c>
      <c r="C81" s="819"/>
      <c r="D81" s="819"/>
      <c r="E81" s="819"/>
      <c r="F81" s="820"/>
      <c r="G81" s="820"/>
      <c r="H81" s="820"/>
      <c r="I81" s="821"/>
      <c r="J81" s="813"/>
    </row>
    <row r="82" spans="1:10" ht="13.5" customHeight="1" thickBot="1" x14ac:dyDescent="0.25">
      <c r="A82" s="816"/>
      <c r="B82" s="822" t="str">
        <f>B60</f>
        <v>Módosítás utáni összes forrás, kiadás</v>
      </c>
      <c r="C82" s="825" t="s">
        <v>848</v>
      </c>
      <c r="D82" s="826"/>
      <c r="E82" s="826"/>
      <c r="F82" s="826"/>
      <c r="G82" s="826"/>
      <c r="H82" s="826"/>
      <c r="I82" s="827"/>
      <c r="J82" s="813"/>
    </row>
    <row r="83" spans="1:10" ht="48.75" thickBot="1" x14ac:dyDescent="0.25">
      <c r="A83" s="816"/>
      <c r="B83" s="823"/>
      <c r="C83" s="828" t="str">
        <f>CONCATENATE(Z_TARTALOMJEGYZÉK!$A$1,".  előtti forrás, kiadás")</f>
        <v>2020.  előtti forrás, kiadás</v>
      </c>
      <c r="D83" s="709" t="s">
        <v>447</v>
      </c>
      <c r="E83" s="709" t="s">
        <v>448</v>
      </c>
      <c r="F83" s="710" t="str">
        <f>CONCATENATE("Összes teljesítés ",Z_TARTALOMJEGYZÉK!$A$1,". XII.31 -ig")</f>
        <v>Összes teljesítés 2020. XII.31 -ig</v>
      </c>
      <c r="G83" s="710" t="s">
        <v>447</v>
      </c>
      <c r="H83" s="710" t="s">
        <v>448</v>
      </c>
      <c r="I83" s="710" t="str">
        <f>CONCATENATE("Összes teljesítés ",Z_TARTALOMJEGYZÉK!$A$1,". XII.31 -ig")</f>
        <v>Összes teljesítés 2020. XII.31 -ig</v>
      </c>
      <c r="J83" s="813"/>
    </row>
    <row r="84" spans="1:10" ht="13.5" thickBot="1" x14ac:dyDescent="0.25">
      <c r="A84" s="817"/>
      <c r="B84" s="824"/>
      <c r="C84" s="829"/>
      <c r="D84" s="830" t="str">
        <f>CONCATENATE(Z_TARTALOMJEGYZÉK!$A$1,". évi")</f>
        <v>2020. évi</v>
      </c>
      <c r="E84" s="831"/>
      <c r="F84" s="832"/>
      <c r="G84" s="830" t="str">
        <f>CONCATENATE(Z_TARTALOMJEGYZÉK!$A$1,". után")</f>
        <v>2020. után</v>
      </c>
      <c r="H84" s="833"/>
      <c r="I84" s="832"/>
      <c r="J84" s="813"/>
    </row>
    <row r="85" spans="1:10" ht="13.5" thickBot="1" x14ac:dyDescent="0.25">
      <c r="A85" s="711" t="s">
        <v>386</v>
      </c>
      <c r="B85" s="712" t="s">
        <v>852</v>
      </c>
      <c r="C85" s="713" t="s">
        <v>388</v>
      </c>
      <c r="D85" s="714" t="s">
        <v>390</v>
      </c>
      <c r="E85" s="714" t="s">
        <v>389</v>
      </c>
      <c r="F85" s="713" t="s">
        <v>391</v>
      </c>
      <c r="G85" s="713" t="s">
        <v>392</v>
      </c>
      <c r="H85" s="713" t="s">
        <v>393</v>
      </c>
      <c r="I85" s="715" t="s">
        <v>851</v>
      </c>
      <c r="J85" s="813"/>
    </row>
    <row r="86" spans="1:10" x14ac:dyDescent="0.2">
      <c r="A86" s="716" t="s">
        <v>84</v>
      </c>
      <c r="B86" s="742">
        <f t="shared" ref="B86:B91" si="12">C86+E86+H86</f>
        <v>0</v>
      </c>
      <c r="C86" s="728"/>
      <c r="D86" s="729"/>
      <c r="E86" s="729"/>
      <c r="F86" s="739"/>
      <c r="G86" s="729"/>
      <c r="H86" s="730"/>
      <c r="I86" s="731">
        <f t="shared" ref="I86:I91" si="13">C86+F86</f>
        <v>0</v>
      </c>
      <c r="J86" s="813"/>
    </row>
    <row r="87" spans="1:10" x14ac:dyDescent="0.2">
      <c r="A87" s="717" t="s">
        <v>95</v>
      </c>
      <c r="B87" s="743">
        <f t="shared" si="12"/>
        <v>0</v>
      </c>
      <c r="C87" s="732"/>
      <c r="D87" s="732"/>
      <c r="E87" s="733"/>
      <c r="F87" s="740"/>
      <c r="G87" s="732"/>
      <c r="H87" s="733"/>
      <c r="I87" s="734">
        <f t="shared" si="13"/>
        <v>0</v>
      </c>
      <c r="J87" s="813"/>
    </row>
    <row r="88" spans="1:10" x14ac:dyDescent="0.2">
      <c r="A88" s="718" t="s">
        <v>85</v>
      </c>
      <c r="B88" s="744">
        <f t="shared" si="12"/>
        <v>0</v>
      </c>
      <c r="C88" s="733"/>
      <c r="D88" s="733"/>
      <c r="E88" s="733"/>
      <c r="F88" s="741"/>
      <c r="G88" s="733"/>
      <c r="H88" s="733"/>
      <c r="I88" s="734">
        <f t="shared" si="13"/>
        <v>0</v>
      </c>
      <c r="J88" s="813"/>
    </row>
    <row r="89" spans="1:10" x14ac:dyDescent="0.2">
      <c r="A89" s="718" t="s">
        <v>96</v>
      </c>
      <c r="B89" s="744">
        <f t="shared" si="12"/>
        <v>0</v>
      </c>
      <c r="C89" s="733"/>
      <c r="D89" s="733"/>
      <c r="E89" s="733"/>
      <c r="F89" s="741"/>
      <c r="G89" s="733"/>
      <c r="H89" s="733"/>
      <c r="I89" s="734">
        <f t="shared" si="13"/>
        <v>0</v>
      </c>
      <c r="J89" s="813"/>
    </row>
    <row r="90" spans="1:10" x14ac:dyDescent="0.2">
      <c r="A90" s="718" t="s">
        <v>86</v>
      </c>
      <c r="B90" s="744">
        <f t="shared" si="12"/>
        <v>0</v>
      </c>
      <c r="C90" s="733"/>
      <c r="D90" s="733"/>
      <c r="E90" s="733"/>
      <c r="F90" s="741"/>
      <c r="G90" s="733"/>
      <c r="H90" s="733"/>
      <c r="I90" s="734">
        <f t="shared" si="13"/>
        <v>0</v>
      </c>
      <c r="J90" s="813"/>
    </row>
    <row r="91" spans="1:10" ht="13.5" thickBot="1" x14ac:dyDescent="0.25">
      <c r="A91" s="718" t="s">
        <v>87</v>
      </c>
      <c r="B91" s="744">
        <f t="shared" si="12"/>
        <v>0</v>
      </c>
      <c r="C91" s="733"/>
      <c r="D91" s="733"/>
      <c r="E91" s="733"/>
      <c r="F91" s="741"/>
      <c r="G91" s="733"/>
      <c r="H91" s="733"/>
      <c r="I91" s="734">
        <f t="shared" si="13"/>
        <v>0</v>
      </c>
      <c r="J91" s="813"/>
    </row>
    <row r="92" spans="1:10" ht="13.5" thickBot="1" x14ac:dyDescent="0.25">
      <c r="A92" s="719" t="s">
        <v>88</v>
      </c>
      <c r="B92" s="745">
        <f t="shared" ref="B92:I92" si="14">B86+SUM(B88:B91)</f>
        <v>0</v>
      </c>
      <c r="C92" s="735">
        <f t="shared" si="14"/>
        <v>0</v>
      </c>
      <c r="D92" s="735">
        <f t="shared" si="14"/>
        <v>0</v>
      </c>
      <c r="E92" s="735">
        <f t="shared" si="14"/>
        <v>0</v>
      </c>
      <c r="F92" s="735">
        <f t="shared" si="14"/>
        <v>0</v>
      </c>
      <c r="G92" s="735">
        <f t="shared" si="14"/>
        <v>0</v>
      </c>
      <c r="H92" s="735">
        <f t="shared" si="14"/>
        <v>0</v>
      </c>
      <c r="I92" s="736">
        <f t="shared" si="14"/>
        <v>0</v>
      </c>
      <c r="J92" s="813"/>
    </row>
    <row r="93" spans="1:10" x14ac:dyDescent="0.2">
      <c r="A93" s="720" t="s">
        <v>91</v>
      </c>
      <c r="B93" s="742">
        <f>C93+E93+H93</f>
        <v>0</v>
      </c>
      <c r="C93" s="729"/>
      <c r="D93" s="729"/>
      <c r="E93" s="729"/>
      <c r="F93" s="729"/>
      <c r="G93" s="729"/>
      <c r="H93" s="729"/>
      <c r="I93" s="731">
        <f>C93+F93</f>
        <v>0</v>
      </c>
      <c r="J93" s="813"/>
    </row>
    <row r="94" spans="1:10" x14ac:dyDescent="0.2">
      <c r="A94" s="721" t="s">
        <v>92</v>
      </c>
      <c r="B94" s="744">
        <f>C94+E94+H94</f>
        <v>0</v>
      </c>
      <c r="C94" s="733"/>
      <c r="D94" s="733"/>
      <c r="E94" s="733"/>
      <c r="F94" s="733"/>
      <c r="G94" s="733"/>
      <c r="H94" s="733"/>
      <c r="I94" s="734">
        <f>C94+F94</f>
        <v>0</v>
      </c>
      <c r="J94" s="813"/>
    </row>
    <row r="95" spans="1:10" x14ac:dyDescent="0.2">
      <c r="A95" s="721" t="s">
        <v>93</v>
      </c>
      <c r="B95" s="744">
        <f>C95+E95+H95</f>
        <v>0</v>
      </c>
      <c r="C95" s="733"/>
      <c r="D95" s="733"/>
      <c r="E95" s="733"/>
      <c r="F95" s="733"/>
      <c r="G95" s="733"/>
      <c r="H95" s="733"/>
      <c r="I95" s="734">
        <f>C95+F95</f>
        <v>0</v>
      </c>
      <c r="J95" s="813"/>
    </row>
    <row r="96" spans="1:10" x14ac:dyDescent="0.2">
      <c r="A96" s="721" t="s">
        <v>94</v>
      </c>
      <c r="B96" s="744">
        <f>C96+E96+H96</f>
        <v>0</v>
      </c>
      <c r="C96" s="733"/>
      <c r="D96" s="733"/>
      <c r="E96" s="733"/>
      <c r="F96" s="733"/>
      <c r="G96" s="733"/>
      <c r="H96" s="733"/>
      <c r="I96" s="734">
        <f>C96+F96</f>
        <v>0</v>
      </c>
      <c r="J96" s="813"/>
    </row>
    <row r="97" spans="1:10" ht="13.5" thickBot="1" x14ac:dyDescent="0.25">
      <c r="A97" s="722"/>
      <c r="B97" s="746">
        <f>C97+E97+H97</f>
        <v>0</v>
      </c>
      <c r="C97" s="737"/>
      <c r="D97" s="737"/>
      <c r="E97" s="733"/>
      <c r="F97" s="737"/>
      <c r="G97" s="737"/>
      <c r="H97" s="733"/>
      <c r="I97" s="738">
        <f>C97+F97</f>
        <v>0</v>
      </c>
      <c r="J97" s="813"/>
    </row>
    <row r="98" spans="1:10" ht="13.5" thickBot="1" x14ac:dyDescent="0.25">
      <c r="A98" s="723" t="s">
        <v>74</v>
      </c>
      <c r="B98" s="745">
        <f t="shared" ref="B98:I98" si="15">SUM(B93:B97)</f>
        <v>0</v>
      </c>
      <c r="C98" s="735">
        <f t="shared" si="15"/>
        <v>0</v>
      </c>
      <c r="D98" s="735">
        <f t="shared" si="15"/>
        <v>0</v>
      </c>
      <c r="E98" s="735">
        <f t="shared" si="15"/>
        <v>0</v>
      </c>
      <c r="F98" s="735">
        <f t="shared" si="15"/>
        <v>0</v>
      </c>
      <c r="G98" s="735">
        <f t="shared" si="15"/>
        <v>0</v>
      </c>
      <c r="H98" s="735">
        <f t="shared" si="15"/>
        <v>0</v>
      </c>
      <c r="I98" s="736">
        <f t="shared" si="15"/>
        <v>0</v>
      </c>
      <c r="J98" s="813"/>
    </row>
    <row r="99" spans="1:10" x14ac:dyDescent="0.2">
      <c r="J99" s="813"/>
    </row>
    <row r="100" spans="1:10" x14ac:dyDescent="0.2">
      <c r="J100" s="813"/>
    </row>
    <row r="101" spans="1:10" ht="14.25" x14ac:dyDescent="0.2">
      <c r="A101" s="834" t="s">
        <v>850</v>
      </c>
      <c r="B101" s="834"/>
      <c r="C101" s="835"/>
      <c r="D101" s="835"/>
      <c r="E101" s="835"/>
      <c r="F101" s="835"/>
      <c r="G101" s="835"/>
      <c r="H101" s="835"/>
      <c r="I101" s="835"/>
      <c r="J101" s="813"/>
    </row>
    <row r="102" spans="1:10" ht="15.75" thickBot="1" x14ac:dyDescent="0.25">
      <c r="A102" s="764"/>
      <c r="B102" s="708"/>
      <c r="C102" s="708"/>
      <c r="D102" s="708"/>
      <c r="E102" s="708"/>
      <c r="F102" s="708"/>
      <c r="G102" s="708"/>
      <c r="H102" s="814" t="s">
        <v>832</v>
      </c>
      <c r="I102" s="814"/>
      <c r="J102" s="813"/>
    </row>
    <row r="103" spans="1:10" ht="13.5" customHeight="1" thickBot="1" x14ac:dyDescent="0.25">
      <c r="A103" s="815" t="s">
        <v>83</v>
      </c>
      <c r="B103" s="818" t="s">
        <v>445</v>
      </c>
      <c r="C103" s="819"/>
      <c r="D103" s="819"/>
      <c r="E103" s="819"/>
      <c r="F103" s="820"/>
      <c r="G103" s="820"/>
      <c r="H103" s="820"/>
      <c r="I103" s="821"/>
      <c r="J103" s="813"/>
    </row>
    <row r="104" spans="1:10" ht="13.5" customHeight="1" thickBot="1" x14ac:dyDescent="0.25">
      <c r="A104" s="816"/>
      <c r="B104" s="822" t="str">
        <f>B82</f>
        <v>Módosítás utáni összes forrás, kiadás</v>
      </c>
      <c r="C104" s="825" t="s">
        <v>848</v>
      </c>
      <c r="D104" s="826"/>
      <c r="E104" s="826"/>
      <c r="F104" s="826"/>
      <c r="G104" s="826"/>
      <c r="H104" s="826"/>
      <c r="I104" s="827"/>
      <c r="J104" s="813"/>
    </row>
    <row r="105" spans="1:10" ht="48.75" customHeight="1" thickBot="1" x14ac:dyDescent="0.25">
      <c r="A105" s="816"/>
      <c r="B105" s="823"/>
      <c r="C105" s="828" t="str">
        <f>CONCATENATE(Z_TARTALOMJEGYZÉK!$A$1,".  előtti forrás, kiadás")</f>
        <v>2020.  előtti forrás, kiadás</v>
      </c>
      <c r="D105" s="709" t="s">
        <v>447</v>
      </c>
      <c r="E105" s="709" t="s">
        <v>448</v>
      </c>
      <c r="F105" s="710" t="str">
        <f>CONCATENATE("Összes teljesítés ",Z_TARTALOMJEGYZÉK!$A$1,". XII.31 -ig")</f>
        <v>Összes teljesítés 2020. XII.31 -ig</v>
      </c>
      <c r="G105" s="710" t="s">
        <v>447</v>
      </c>
      <c r="H105" s="710" t="s">
        <v>448</v>
      </c>
      <c r="I105" s="710" t="str">
        <f>CONCATENATE("Összes teljesítés ",Z_TARTALOMJEGYZÉK!$A$1,". XII.31 -ig")</f>
        <v>Összes teljesítés 2020. XII.31 -ig</v>
      </c>
      <c r="J105" s="813"/>
    </row>
    <row r="106" spans="1:10" ht="13.5" thickBot="1" x14ac:dyDescent="0.25">
      <c r="A106" s="817"/>
      <c r="B106" s="824"/>
      <c r="C106" s="829"/>
      <c r="D106" s="830" t="str">
        <f>CONCATENATE(Z_TARTALOMJEGYZÉK!$A$1,". évi")</f>
        <v>2020. évi</v>
      </c>
      <c r="E106" s="831"/>
      <c r="F106" s="832"/>
      <c r="G106" s="830" t="str">
        <f>CONCATENATE(Z_TARTALOMJEGYZÉK!$A$1,". után")</f>
        <v>2020. után</v>
      </c>
      <c r="H106" s="833"/>
      <c r="I106" s="832"/>
      <c r="J106" s="813"/>
    </row>
    <row r="107" spans="1:10" ht="13.5" thickBot="1" x14ac:dyDescent="0.25">
      <c r="A107" s="711" t="s">
        <v>386</v>
      </c>
      <c r="B107" s="712" t="s">
        <v>852</v>
      </c>
      <c r="C107" s="713" t="s">
        <v>388</v>
      </c>
      <c r="D107" s="714" t="s">
        <v>390</v>
      </c>
      <c r="E107" s="714" t="s">
        <v>389</v>
      </c>
      <c r="F107" s="713" t="s">
        <v>391</v>
      </c>
      <c r="G107" s="713" t="s">
        <v>392</v>
      </c>
      <c r="H107" s="713" t="s">
        <v>393</v>
      </c>
      <c r="I107" s="715" t="s">
        <v>851</v>
      </c>
      <c r="J107" s="813"/>
    </row>
    <row r="108" spans="1:10" x14ac:dyDescent="0.2">
      <c r="A108" s="716" t="s">
        <v>84</v>
      </c>
      <c r="B108" s="742">
        <f t="shared" ref="B108:B113" si="16">C108+E108+H108</f>
        <v>0</v>
      </c>
      <c r="C108" s="728"/>
      <c r="D108" s="729"/>
      <c r="E108" s="729"/>
      <c r="F108" s="739"/>
      <c r="G108" s="729"/>
      <c r="H108" s="730"/>
      <c r="I108" s="731">
        <f t="shared" ref="I108:I113" si="17">C108+F108</f>
        <v>0</v>
      </c>
      <c r="J108" s="813"/>
    </row>
    <row r="109" spans="1:10" x14ac:dyDescent="0.2">
      <c r="A109" s="717" t="s">
        <v>95</v>
      </c>
      <c r="B109" s="743">
        <f t="shared" si="16"/>
        <v>0</v>
      </c>
      <c r="C109" s="732"/>
      <c r="D109" s="732"/>
      <c r="E109" s="733"/>
      <c r="F109" s="740"/>
      <c r="G109" s="732"/>
      <c r="H109" s="733"/>
      <c r="I109" s="734">
        <f t="shared" si="17"/>
        <v>0</v>
      </c>
      <c r="J109" s="813"/>
    </row>
    <row r="110" spans="1:10" x14ac:dyDescent="0.2">
      <c r="A110" s="718" t="s">
        <v>85</v>
      </c>
      <c r="B110" s="744">
        <f t="shared" si="16"/>
        <v>0</v>
      </c>
      <c r="C110" s="733"/>
      <c r="D110" s="733"/>
      <c r="E110" s="733"/>
      <c r="F110" s="741"/>
      <c r="G110" s="733"/>
      <c r="H110" s="733"/>
      <c r="I110" s="734">
        <f t="shared" si="17"/>
        <v>0</v>
      </c>
      <c r="J110" s="813"/>
    </row>
    <row r="111" spans="1:10" x14ac:dyDescent="0.2">
      <c r="A111" s="718" t="s">
        <v>96</v>
      </c>
      <c r="B111" s="744">
        <f t="shared" si="16"/>
        <v>0</v>
      </c>
      <c r="C111" s="733"/>
      <c r="D111" s="733"/>
      <c r="E111" s="733"/>
      <c r="F111" s="741"/>
      <c r="G111" s="733"/>
      <c r="H111" s="733"/>
      <c r="I111" s="734">
        <f t="shared" si="17"/>
        <v>0</v>
      </c>
      <c r="J111" s="813"/>
    </row>
    <row r="112" spans="1:10" x14ac:dyDescent="0.2">
      <c r="A112" s="718" t="s">
        <v>86</v>
      </c>
      <c r="B112" s="744">
        <f t="shared" si="16"/>
        <v>0</v>
      </c>
      <c r="C112" s="733"/>
      <c r="D112" s="733"/>
      <c r="E112" s="733"/>
      <c r="F112" s="741"/>
      <c r="G112" s="733"/>
      <c r="H112" s="733"/>
      <c r="I112" s="734">
        <f t="shared" si="17"/>
        <v>0</v>
      </c>
      <c r="J112" s="813"/>
    </row>
    <row r="113" spans="1:10" ht="13.5" thickBot="1" x14ac:dyDescent="0.25">
      <c r="A113" s="718" t="s">
        <v>87</v>
      </c>
      <c r="B113" s="744">
        <f t="shared" si="16"/>
        <v>0</v>
      </c>
      <c r="C113" s="733"/>
      <c r="D113" s="733"/>
      <c r="E113" s="733"/>
      <c r="F113" s="741"/>
      <c r="G113" s="733"/>
      <c r="H113" s="733"/>
      <c r="I113" s="734">
        <f t="shared" si="17"/>
        <v>0</v>
      </c>
      <c r="J113" s="813"/>
    </row>
    <row r="114" spans="1:10" ht="13.5" thickBot="1" x14ac:dyDescent="0.25">
      <c r="A114" s="719" t="s">
        <v>88</v>
      </c>
      <c r="B114" s="745">
        <f t="shared" ref="B114:I114" si="18">B108+SUM(B110:B113)</f>
        <v>0</v>
      </c>
      <c r="C114" s="735">
        <f t="shared" si="18"/>
        <v>0</v>
      </c>
      <c r="D114" s="735">
        <f t="shared" si="18"/>
        <v>0</v>
      </c>
      <c r="E114" s="735">
        <f t="shared" si="18"/>
        <v>0</v>
      </c>
      <c r="F114" s="735">
        <f t="shared" si="18"/>
        <v>0</v>
      </c>
      <c r="G114" s="735">
        <f t="shared" si="18"/>
        <v>0</v>
      </c>
      <c r="H114" s="735">
        <f t="shared" si="18"/>
        <v>0</v>
      </c>
      <c r="I114" s="736">
        <f t="shared" si="18"/>
        <v>0</v>
      </c>
      <c r="J114" s="813"/>
    </row>
    <row r="115" spans="1:10" x14ac:dyDescent="0.2">
      <c r="A115" s="720" t="s">
        <v>91</v>
      </c>
      <c r="B115" s="742">
        <f>C115+E115+H115</f>
        <v>0</v>
      </c>
      <c r="C115" s="729"/>
      <c r="D115" s="729"/>
      <c r="E115" s="729"/>
      <c r="F115" s="729"/>
      <c r="G115" s="729"/>
      <c r="H115" s="729"/>
      <c r="I115" s="731">
        <f>C115+F115</f>
        <v>0</v>
      </c>
      <c r="J115" s="813"/>
    </row>
    <row r="116" spans="1:10" x14ac:dyDescent="0.2">
      <c r="A116" s="721" t="s">
        <v>92</v>
      </c>
      <c r="B116" s="744">
        <f>C116+E116+H116</f>
        <v>0</v>
      </c>
      <c r="C116" s="733"/>
      <c r="D116" s="733"/>
      <c r="E116" s="733"/>
      <c r="F116" s="733"/>
      <c r="G116" s="733"/>
      <c r="H116" s="733"/>
      <c r="I116" s="734">
        <f>C116+F116</f>
        <v>0</v>
      </c>
      <c r="J116" s="813"/>
    </row>
    <row r="117" spans="1:10" x14ac:dyDescent="0.2">
      <c r="A117" s="721" t="s">
        <v>93</v>
      </c>
      <c r="B117" s="744">
        <f>C117+E117+H117</f>
        <v>0</v>
      </c>
      <c r="C117" s="733"/>
      <c r="D117" s="733"/>
      <c r="E117" s="733"/>
      <c r="F117" s="733"/>
      <c r="G117" s="733"/>
      <c r="H117" s="733"/>
      <c r="I117" s="734">
        <f>C117+F117</f>
        <v>0</v>
      </c>
      <c r="J117" s="813"/>
    </row>
    <row r="118" spans="1:10" x14ac:dyDescent="0.2">
      <c r="A118" s="721" t="s">
        <v>94</v>
      </c>
      <c r="B118" s="744">
        <f>C118+E118+H118</f>
        <v>0</v>
      </c>
      <c r="C118" s="733"/>
      <c r="D118" s="733"/>
      <c r="E118" s="733"/>
      <c r="F118" s="733"/>
      <c r="G118" s="733"/>
      <c r="H118" s="733"/>
      <c r="I118" s="734">
        <f>C118+F118</f>
        <v>0</v>
      </c>
      <c r="J118" s="813"/>
    </row>
    <row r="119" spans="1:10" ht="13.5" thickBot="1" x14ac:dyDescent="0.25">
      <c r="A119" s="722"/>
      <c r="B119" s="746">
        <f>C119+E119+H119</f>
        <v>0</v>
      </c>
      <c r="C119" s="737"/>
      <c r="D119" s="737"/>
      <c r="E119" s="733"/>
      <c r="F119" s="737"/>
      <c r="G119" s="737"/>
      <c r="H119" s="733"/>
      <c r="I119" s="738">
        <f>C119+F119</f>
        <v>0</v>
      </c>
      <c r="J119" s="813"/>
    </row>
    <row r="120" spans="1:10" ht="13.5" thickBot="1" x14ac:dyDescent="0.25">
      <c r="A120" s="723" t="s">
        <v>74</v>
      </c>
      <c r="B120" s="745">
        <f t="shared" ref="B120:I120" si="19">SUM(B115:B119)</f>
        <v>0</v>
      </c>
      <c r="C120" s="735">
        <f t="shared" si="19"/>
        <v>0</v>
      </c>
      <c r="D120" s="735">
        <f t="shared" si="19"/>
        <v>0</v>
      </c>
      <c r="E120" s="735">
        <f t="shared" si="19"/>
        <v>0</v>
      </c>
      <c r="F120" s="735">
        <f t="shared" si="19"/>
        <v>0</v>
      </c>
      <c r="G120" s="735">
        <f t="shared" si="19"/>
        <v>0</v>
      </c>
      <c r="H120" s="735">
        <f t="shared" si="19"/>
        <v>0</v>
      </c>
      <c r="I120" s="736">
        <f t="shared" si="19"/>
        <v>0</v>
      </c>
      <c r="J120" s="813"/>
    </row>
    <row r="121" spans="1:10" x14ac:dyDescent="0.2">
      <c r="J121" s="813"/>
    </row>
    <row r="122" spans="1:10" x14ac:dyDescent="0.2">
      <c r="J122" s="813"/>
    </row>
    <row r="123" spans="1:10" ht="14.25" x14ac:dyDescent="0.2">
      <c r="A123" s="834" t="s">
        <v>850</v>
      </c>
      <c r="B123" s="834"/>
      <c r="C123" s="835"/>
      <c r="D123" s="835"/>
      <c r="E123" s="835"/>
      <c r="F123" s="835"/>
      <c r="G123" s="835"/>
      <c r="H123" s="835"/>
      <c r="I123" s="835"/>
      <c r="J123" s="813"/>
    </row>
    <row r="124" spans="1:10" ht="15.75" thickBot="1" x14ac:dyDescent="0.25">
      <c r="A124" s="708"/>
      <c r="B124" s="708"/>
      <c r="C124" s="708"/>
      <c r="D124" s="708"/>
      <c r="E124" s="708"/>
      <c r="F124" s="708"/>
      <c r="G124" s="708"/>
      <c r="H124" s="814" t="s">
        <v>832</v>
      </c>
      <c r="I124" s="814"/>
      <c r="J124" s="813"/>
    </row>
    <row r="125" spans="1:10" ht="13.5" customHeight="1" thickBot="1" x14ac:dyDescent="0.25">
      <c r="A125" s="815" t="s">
        <v>83</v>
      </c>
      <c r="B125" s="818" t="s">
        <v>445</v>
      </c>
      <c r="C125" s="819"/>
      <c r="D125" s="819"/>
      <c r="E125" s="819"/>
      <c r="F125" s="820"/>
      <c r="G125" s="820"/>
      <c r="H125" s="820"/>
      <c r="I125" s="821"/>
      <c r="J125" s="813"/>
    </row>
    <row r="126" spans="1:10" ht="13.5" customHeight="1" thickBot="1" x14ac:dyDescent="0.25">
      <c r="A126" s="816"/>
      <c r="B126" s="822" t="str">
        <f>B104</f>
        <v>Módosítás utáni összes forrás, kiadás</v>
      </c>
      <c r="C126" s="825" t="s">
        <v>848</v>
      </c>
      <c r="D126" s="826"/>
      <c r="E126" s="826"/>
      <c r="F126" s="826"/>
      <c r="G126" s="826"/>
      <c r="H126" s="826"/>
      <c r="I126" s="827"/>
      <c r="J126" s="813"/>
    </row>
    <row r="127" spans="1:10" ht="48.75" thickBot="1" x14ac:dyDescent="0.25">
      <c r="A127" s="816"/>
      <c r="B127" s="823"/>
      <c r="C127" s="828" t="str">
        <f>CONCATENATE(Z_TARTALOMJEGYZÉK!$A$1,".  előtti forrás, kiadás")</f>
        <v>2020.  előtti forrás, kiadás</v>
      </c>
      <c r="D127" s="709" t="s">
        <v>447</v>
      </c>
      <c r="E127" s="709" t="s">
        <v>448</v>
      </c>
      <c r="F127" s="710" t="str">
        <f>CONCATENATE("Összes teljesítés ",Z_TARTALOMJEGYZÉK!$A$1,". XII.31 -ig")</f>
        <v>Összes teljesítés 2020. XII.31 -ig</v>
      </c>
      <c r="G127" s="710" t="s">
        <v>447</v>
      </c>
      <c r="H127" s="710" t="s">
        <v>448</v>
      </c>
      <c r="I127" s="710" t="str">
        <f>CONCATENATE("Összes teljesítés ",Z_TARTALOMJEGYZÉK!$A$1,". XII.31 -ig")</f>
        <v>Összes teljesítés 2020. XII.31 -ig</v>
      </c>
      <c r="J127" s="813"/>
    </row>
    <row r="128" spans="1:10" ht="13.5" thickBot="1" x14ac:dyDescent="0.25">
      <c r="A128" s="817"/>
      <c r="B128" s="824"/>
      <c r="C128" s="829"/>
      <c r="D128" s="830" t="str">
        <f>CONCATENATE(Z_TARTALOMJEGYZÉK!$A$1,". évi")</f>
        <v>2020. évi</v>
      </c>
      <c r="E128" s="831"/>
      <c r="F128" s="832"/>
      <c r="G128" s="830" t="str">
        <f>CONCATENATE(Z_TARTALOMJEGYZÉK!$A$1,". után")</f>
        <v>2020. után</v>
      </c>
      <c r="H128" s="833"/>
      <c r="I128" s="832"/>
      <c r="J128" s="813"/>
    </row>
    <row r="129" spans="1:10" ht="13.5" thickBot="1" x14ac:dyDescent="0.25">
      <c r="A129" s="711" t="s">
        <v>386</v>
      </c>
      <c r="B129" s="712" t="s">
        <v>852</v>
      </c>
      <c r="C129" s="713" t="s">
        <v>388</v>
      </c>
      <c r="D129" s="714" t="s">
        <v>390</v>
      </c>
      <c r="E129" s="714" t="s">
        <v>389</v>
      </c>
      <c r="F129" s="713" t="s">
        <v>391</v>
      </c>
      <c r="G129" s="713" t="s">
        <v>392</v>
      </c>
      <c r="H129" s="713" t="s">
        <v>393</v>
      </c>
      <c r="I129" s="715" t="s">
        <v>851</v>
      </c>
      <c r="J129" s="813"/>
    </row>
    <row r="130" spans="1:10" x14ac:dyDescent="0.2">
      <c r="A130" s="716" t="s">
        <v>84</v>
      </c>
      <c r="B130" s="742">
        <f t="shared" ref="B130:B135" si="20">C130+E130+H130</f>
        <v>0</v>
      </c>
      <c r="C130" s="728"/>
      <c r="D130" s="729"/>
      <c r="E130" s="729"/>
      <c r="F130" s="739"/>
      <c r="G130" s="729"/>
      <c r="H130" s="730"/>
      <c r="I130" s="731">
        <f t="shared" ref="I130:I135" si="21">C130+F130</f>
        <v>0</v>
      </c>
      <c r="J130" s="813"/>
    </row>
    <row r="131" spans="1:10" x14ac:dyDescent="0.2">
      <c r="A131" s="717" t="s">
        <v>95</v>
      </c>
      <c r="B131" s="743">
        <f t="shared" si="20"/>
        <v>0</v>
      </c>
      <c r="C131" s="732"/>
      <c r="D131" s="732"/>
      <c r="E131" s="733"/>
      <c r="F131" s="740"/>
      <c r="G131" s="732"/>
      <c r="H131" s="733"/>
      <c r="I131" s="734">
        <f t="shared" si="21"/>
        <v>0</v>
      </c>
      <c r="J131" s="813"/>
    </row>
    <row r="132" spans="1:10" x14ac:dyDescent="0.2">
      <c r="A132" s="718" t="s">
        <v>85</v>
      </c>
      <c r="B132" s="744">
        <f t="shared" si="20"/>
        <v>0</v>
      </c>
      <c r="C132" s="733"/>
      <c r="D132" s="733"/>
      <c r="E132" s="733"/>
      <c r="F132" s="741"/>
      <c r="G132" s="733"/>
      <c r="H132" s="733"/>
      <c r="I132" s="734">
        <f t="shared" si="21"/>
        <v>0</v>
      </c>
      <c r="J132" s="813"/>
    </row>
    <row r="133" spans="1:10" x14ac:dyDescent="0.2">
      <c r="A133" s="718" t="s">
        <v>96</v>
      </c>
      <c r="B133" s="744">
        <f t="shared" si="20"/>
        <v>0</v>
      </c>
      <c r="C133" s="733"/>
      <c r="D133" s="733"/>
      <c r="E133" s="733"/>
      <c r="F133" s="741"/>
      <c r="G133" s="733"/>
      <c r="H133" s="733"/>
      <c r="I133" s="734">
        <f t="shared" si="21"/>
        <v>0</v>
      </c>
      <c r="J133" s="813"/>
    </row>
    <row r="134" spans="1:10" x14ac:dyDescent="0.2">
      <c r="A134" s="718" t="s">
        <v>86</v>
      </c>
      <c r="B134" s="744">
        <f t="shared" si="20"/>
        <v>0</v>
      </c>
      <c r="C134" s="733"/>
      <c r="D134" s="733"/>
      <c r="E134" s="733"/>
      <c r="F134" s="741"/>
      <c r="G134" s="733"/>
      <c r="H134" s="733"/>
      <c r="I134" s="734">
        <f t="shared" si="21"/>
        <v>0</v>
      </c>
      <c r="J134" s="813"/>
    </row>
    <row r="135" spans="1:10" ht="13.5" thickBot="1" x14ac:dyDescent="0.25">
      <c r="A135" s="718" t="s">
        <v>87</v>
      </c>
      <c r="B135" s="744">
        <f t="shared" si="20"/>
        <v>0</v>
      </c>
      <c r="C135" s="733"/>
      <c r="D135" s="733"/>
      <c r="E135" s="733"/>
      <c r="F135" s="741"/>
      <c r="G135" s="733"/>
      <c r="H135" s="733"/>
      <c r="I135" s="734">
        <f t="shared" si="21"/>
        <v>0</v>
      </c>
      <c r="J135" s="813"/>
    </row>
    <row r="136" spans="1:10" ht="13.5" thickBot="1" x14ac:dyDescent="0.25">
      <c r="A136" s="719" t="s">
        <v>88</v>
      </c>
      <c r="B136" s="745">
        <f t="shared" ref="B136:I136" si="22">B130+SUM(B132:B135)</f>
        <v>0</v>
      </c>
      <c r="C136" s="735">
        <f t="shared" si="22"/>
        <v>0</v>
      </c>
      <c r="D136" s="735">
        <f t="shared" si="22"/>
        <v>0</v>
      </c>
      <c r="E136" s="735">
        <f t="shared" si="22"/>
        <v>0</v>
      </c>
      <c r="F136" s="735">
        <f t="shared" si="22"/>
        <v>0</v>
      </c>
      <c r="G136" s="735">
        <f t="shared" si="22"/>
        <v>0</v>
      </c>
      <c r="H136" s="735">
        <f t="shared" si="22"/>
        <v>0</v>
      </c>
      <c r="I136" s="736">
        <f t="shared" si="22"/>
        <v>0</v>
      </c>
      <c r="J136" s="813"/>
    </row>
    <row r="137" spans="1:10" x14ac:dyDescent="0.2">
      <c r="A137" s="720" t="s">
        <v>91</v>
      </c>
      <c r="B137" s="742">
        <f>C137+E137+H137</f>
        <v>0</v>
      </c>
      <c r="C137" s="729"/>
      <c r="D137" s="729"/>
      <c r="E137" s="729"/>
      <c r="F137" s="729"/>
      <c r="G137" s="729"/>
      <c r="H137" s="729"/>
      <c r="I137" s="731">
        <f>C137+F137</f>
        <v>0</v>
      </c>
      <c r="J137" s="813"/>
    </row>
    <row r="138" spans="1:10" x14ac:dyDescent="0.2">
      <c r="A138" s="721" t="s">
        <v>92</v>
      </c>
      <c r="B138" s="744">
        <f>C138+E138+H138</f>
        <v>0</v>
      </c>
      <c r="C138" s="733"/>
      <c r="D138" s="733"/>
      <c r="E138" s="733"/>
      <c r="F138" s="733"/>
      <c r="G138" s="733"/>
      <c r="H138" s="733"/>
      <c r="I138" s="734">
        <f>C138+F138</f>
        <v>0</v>
      </c>
      <c r="J138" s="813"/>
    </row>
    <row r="139" spans="1:10" x14ac:dyDescent="0.2">
      <c r="A139" s="721" t="s">
        <v>93</v>
      </c>
      <c r="B139" s="744">
        <f>C139+E139+H139</f>
        <v>0</v>
      </c>
      <c r="C139" s="733"/>
      <c r="D139" s="733"/>
      <c r="E139" s="733"/>
      <c r="F139" s="733"/>
      <c r="G139" s="733"/>
      <c r="H139" s="733"/>
      <c r="I139" s="734">
        <f>C139+F139</f>
        <v>0</v>
      </c>
      <c r="J139" s="813"/>
    </row>
    <row r="140" spans="1:10" x14ac:dyDescent="0.2">
      <c r="A140" s="721" t="s">
        <v>94</v>
      </c>
      <c r="B140" s="744">
        <f>C140+E140+H140</f>
        <v>0</v>
      </c>
      <c r="C140" s="733"/>
      <c r="D140" s="733"/>
      <c r="E140" s="733"/>
      <c r="F140" s="733"/>
      <c r="G140" s="733"/>
      <c r="H140" s="733"/>
      <c r="I140" s="734">
        <f>C140+F140</f>
        <v>0</v>
      </c>
      <c r="J140" s="813"/>
    </row>
    <row r="141" spans="1:10" ht="13.5" thickBot="1" x14ac:dyDescent="0.25">
      <c r="A141" s="722"/>
      <c r="B141" s="746">
        <f>C141+E141+H141</f>
        <v>0</v>
      </c>
      <c r="C141" s="737"/>
      <c r="D141" s="737"/>
      <c r="E141" s="733"/>
      <c r="F141" s="737"/>
      <c r="G141" s="737"/>
      <c r="H141" s="733"/>
      <c r="I141" s="738">
        <f>C141+F141</f>
        <v>0</v>
      </c>
      <c r="J141" s="813"/>
    </row>
    <row r="142" spans="1:10" ht="13.5" thickBot="1" x14ac:dyDescent="0.25">
      <c r="A142" s="723" t="s">
        <v>74</v>
      </c>
      <c r="B142" s="745">
        <f t="shared" ref="B142:I142" si="23">SUM(B137:B141)</f>
        <v>0</v>
      </c>
      <c r="C142" s="735">
        <f t="shared" si="23"/>
        <v>0</v>
      </c>
      <c r="D142" s="735">
        <f t="shared" si="23"/>
        <v>0</v>
      </c>
      <c r="E142" s="735">
        <f t="shared" si="23"/>
        <v>0</v>
      </c>
      <c r="F142" s="735">
        <f t="shared" si="23"/>
        <v>0</v>
      </c>
      <c r="G142" s="735">
        <f t="shared" si="23"/>
        <v>0</v>
      </c>
      <c r="H142" s="735">
        <f t="shared" si="23"/>
        <v>0</v>
      </c>
      <c r="I142" s="736">
        <f t="shared" si="23"/>
        <v>0</v>
      </c>
      <c r="J142" s="813"/>
    </row>
    <row r="143" spans="1:10" x14ac:dyDescent="0.2">
      <c r="J143" s="813"/>
    </row>
    <row r="144" spans="1:10" x14ac:dyDescent="0.2">
      <c r="J144" s="813"/>
    </row>
    <row r="145" spans="1:10" ht="14.25" x14ac:dyDescent="0.2">
      <c r="A145" s="834" t="s">
        <v>850</v>
      </c>
      <c r="B145" s="834"/>
      <c r="C145" s="835"/>
      <c r="D145" s="835"/>
      <c r="E145" s="835"/>
      <c r="F145" s="835"/>
      <c r="G145" s="835"/>
      <c r="H145" s="835"/>
      <c r="I145" s="835"/>
      <c r="J145" s="813"/>
    </row>
    <row r="146" spans="1:10" ht="15.75" thickBot="1" x14ac:dyDescent="0.25">
      <c r="A146" s="708"/>
      <c r="B146" s="708"/>
      <c r="C146" s="708"/>
      <c r="D146" s="708"/>
      <c r="E146" s="708"/>
      <c r="F146" s="708"/>
      <c r="G146" s="708"/>
      <c r="H146" s="814" t="s">
        <v>832</v>
      </c>
      <c r="I146" s="814"/>
      <c r="J146" s="813"/>
    </row>
    <row r="147" spans="1:10" ht="13.5" customHeight="1" thickBot="1" x14ac:dyDescent="0.25">
      <c r="A147" s="815" t="s">
        <v>83</v>
      </c>
      <c r="B147" s="818" t="s">
        <v>445</v>
      </c>
      <c r="C147" s="819"/>
      <c r="D147" s="819"/>
      <c r="E147" s="819"/>
      <c r="F147" s="820"/>
      <c r="G147" s="820"/>
      <c r="H147" s="820"/>
      <c r="I147" s="821"/>
      <c r="J147" s="813"/>
    </row>
    <row r="148" spans="1:10" ht="13.5" customHeight="1" thickBot="1" x14ac:dyDescent="0.25">
      <c r="A148" s="816"/>
      <c r="B148" s="822" t="str">
        <f>B126</f>
        <v>Módosítás utáni összes forrás, kiadás</v>
      </c>
      <c r="C148" s="825" t="s">
        <v>848</v>
      </c>
      <c r="D148" s="826"/>
      <c r="E148" s="826"/>
      <c r="F148" s="826"/>
      <c r="G148" s="826"/>
      <c r="H148" s="826"/>
      <c r="I148" s="827"/>
      <c r="J148" s="813"/>
    </row>
    <row r="149" spans="1:10" ht="48.75" thickBot="1" x14ac:dyDescent="0.25">
      <c r="A149" s="816"/>
      <c r="B149" s="823"/>
      <c r="C149" s="828" t="str">
        <f>CONCATENATE(Z_TARTALOMJEGYZÉK!$A$1,".  előtti forrás, kiadás")</f>
        <v>2020.  előtti forrás, kiadás</v>
      </c>
      <c r="D149" s="709" t="s">
        <v>447</v>
      </c>
      <c r="E149" s="709" t="s">
        <v>448</v>
      </c>
      <c r="F149" s="710" t="str">
        <f>CONCATENATE("Összes teljesítés ",Z_TARTALOMJEGYZÉK!$A$1,". XII.31 -ig")</f>
        <v>Összes teljesítés 2020. XII.31 -ig</v>
      </c>
      <c r="G149" s="710" t="s">
        <v>447</v>
      </c>
      <c r="H149" s="710" t="s">
        <v>448</v>
      </c>
      <c r="I149" s="710" t="str">
        <f>CONCATENATE("Összes teljesítés ",Z_TARTALOMJEGYZÉK!$A$1,". XII.31 -ig")</f>
        <v>Összes teljesítés 2020. XII.31 -ig</v>
      </c>
      <c r="J149" s="813"/>
    </row>
    <row r="150" spans="1:10" ht="13.5" thickBot="1" x14ac:dyDescent="0.25">
      <c r="A150" s="817"/>
      <c r="B150" s="824"/>
      <c r="C150" s="829"/>
      <c r="D150" s="830" t="str">
        <f>CONCATENATE(Z_TARTALOMJEGYZÉK!$A$1,". évi")</f>
        <v>2020. évi</v>
      </c>
      <c r="E150" s="831"/>
      <c r="F150" s="832"/>
      <c r="G150" s="830" t="str">
        <f>CONCATENATE(Z_TARTALOMJEGYZÉK!$A$1,". után")</f>
        <v>2020. után</v>
      </c>
      <c r="H150" s="833"/>
      <c r="I150" s="832"/>
      <c r="J150" s="813"/>
    </row>
    <row r="151" spans="1:10" ht="13.5" thickBot="1" x14ac:dyDescent="0.25">
      <c r="A151" s="711" t="s">
        <v>386</v>
      </c>
      <c r="B151" s="712" t="s">
        <v>852</v>
      </c>
      <c r="C151" s="713" t="s">
        <v>388</v>
      </c>
      <c r="D151" s="714" t="s">
        <v>390</v>
      </c>
      <c r="E151" s="714" t="s">
        <v>389</v>
      </c>
      <c r="F151" s="713" t="s">
        <v>391</v>
      </c>
      <c r="G151" s="713" t="s">
        <v>392</v>
      </c>
      <c r="H151" s="713" t="s">
        <v>393</v>
      </c>
      <c r="I151" s="715" t="s">
        <v>851</v>
      </c>
      <c r="J151" s="813"/>
    </row>
    <row r="152" spans="1:10" x14ac:dyDescent="0.2">
      <c r="A152" s="716" t="s">
        <v>84</v>
      </c>
      <c r="B152" s="742">
        <f t="shared" ref="B152:B157" si="24">C152+E152+H152</f>
        <v>0</v>
      </c>
      <c r="C152" s="728"/>
      <c r="D152" s="729"/>
      <c r="E152" s="729"/>
      <c r="F152" s="739"/>
      <c r="G152" s="729"/>
      <c r="H152" s="730"/>
      <c r="I152" s="731">
        <f t="shared" ref="I152:I157" si="25">C152+F152</f>
        <v>0</v>
      </c>
      <c r="J152" s="813"/>
    </row>
    <row r="153" spans="1:10" x14ac:dyDescent="0.2">
      <c r="A153" s="717" t="s">
        <v>95</v>
      </c>
      <c r="B153" s="743">
        <f t="shared" si="24"/>
        <v>0</v>
      </c>
      <c r="C153" s="732"/>
      <c r="D153" s="732"/>
      <c r="E153" s="733"/>
      <c r="F153" s="740"/>
      <c r="G153" s="732"/>
      <c r="H153" s="733"/>
      <c r="I153" s="734">
        <f t="shared" si="25"/>
        <v>0</v>
      </c>
      <c r="J153" s="813"/>
    </row>
    <row r="154" spans="1:10" x14ac:dyDescent="0.2">
      <c r="A154" s="718" t="s">
        <v>85</v>
      </c>
      <c r="B154" s="744">
        <f t="shared" si="24"/>
        <v>0</v>
      </c>
      <c r="C154" s="733"/>
      <c r="D154" s="733"/>
      <c r="E154" s="733"/>
      <c r="F154" s="741"/>
      <c r="G154" s="733"/>
      <c r="H154" s="733"/>
      <c r="I154" s="734">
        <f t="shared" si="25"/>
        <v>0</v>
      </c>
      <c r="J154" s="813"/>
    </row>
    <row r="155" spans="1:10" x14ac:dyDescent="0.2">
      <c r="A155" s="718" t="s">
        <v>96</v>
      </c>
      <c r="B155" s="744">
        <f t="shared" si="24"/>
        <v>0</v>
      </c>
      <c r="C155" s="733"/>
      <c r="D155" s="733"/>
      <c r="E155" s="733"/>
      <c r="F155" s="741"/>
      <c r="G155" s="733"/>
      <c r="H155" s="733"/>
      <c r="I155" s="734">
        <f t="shared" si="25"/>
        <v>0</v>
      </c>
      <c r="J155" s="813"/>
    </row>
    <row r="156" spans="1:10" x14ac:dyDescent="0.2">
      <c r="A156" s="718" t="s">
        <v>86</v>
      </c>
      <c r="B156" s="744">
        <f t="shared" si="24"/>
        <v>0</v>
      </c>
      <c r="C156" s="733"/>
      <c r="D156" s="733"/>
      <c r="E156" s="733"/>
      <c r="F156" s="741"/>
      <c r="G156" s="733"/>
      <c r="H156" s="733"/>
      <c r="I156" s="734">
        <f t="shared" si="25"/>
        <v>0</v>
      </c>
      <c r="J156" s="813"/>
    </row>
    <row r="157" spans="1:10" ht="13.5" thickBot="1" x14ac:dyDescent="0.25">
      <c r="A157" s="718" t="s">
        <v>87</v>
      </c>
      <c r="B157" s="744">
        <f t="shared" si="24"/>
        <v>0</v>
      </c>
      <c r="C157" s="733"/>
      <c r="D157" s="733"/>
      <c r="E157" s="733"/>
      <c r="F157" s="741"/>
      <c r="G157" s="733"/>
      <c r="H157" s="733"/>
      <c r="I157" s="734">
        <f t="shared" si="25"/>
        <v>0</v>
      </c>
      <c r="J157" s="813"/>
    </row>
    <row r="158" spans="1:10" ht="13.5" thickBot="1" x14ac:dyDescent="0.25">
      <c r="A158" s="719" t="s">
        <v>88</v>
      </c>
      <c r="B158" s="745">
        <f t="shared" ref="B158:I158" si="26">B152+SUM(B154:B157)</f>
        <v>0</v>
      </c>
      <c r="C158" s="735">
        <f t="shared" si="26"/>
        <v>0</v>
      </c>
      <c r="D158" s="735">
        <f t="shared" si="26"/>
        <v>0</v>
      </c>
      <c r="E158" s="735">
        <f t="shared" si="26"/>
        <v>0</v>
      </c>
      <c r="F158" s="735">
        <f t="shared" si="26"/>
        <v>0</v>
      </c>
      <c r="G158" s="735">
        <f t="shared" si="26"/>
        <v>0</v>
      </c>
      <c r="H158" s="735">
        <f t="shared" si="26"/>
        <v>0</v>
      </c>
      <c r="I158" s="736">
        <f t="shared" si="26"/>
        <v>0</v>
      </c>
      <c r="J158" s="813"/>
    </row>
    <row r="159" spans="1:10" x14ac:dyDescent="0.2">
      <c r="A159" s="720" t="s">
        <v>91</v>
      </c>
      <c r="B159" s="742">
        <f>C159+E159+H159</f>
        <v>0</v>
      </c>
      <c r="C159" s="729"/>
      <c r="D159" s="729"/>
      <c r="E159" s="729"/>
      <c r="F159" s="729"/>
      <c r="G159" s="729"/>
      <c r="H159" s="729"/>
      <c r="I159" s="731">
        <f>C159+F159</f>
        <v>0</v>
      </c>
      <c r="J159" s="813"/>
    </row>
    <row r="160" spans="1:10" x14ac:dyDescent="0.2">
      <c r="A160" s="721" t="s">
        <v>92</v>
      </c>
      <c r="B160" s="744">
        <f>C160+E160+H160</f>
        <v>0</v>
      </c>
      <c r="C160" s="733"/>
      <c r="D160" s="733"/>
      <c r="E160" s="733"/>
      <c r="F160" s="733"/>
      <c r="G160" s="733"/>
      <c r="H160" s="733"/>
      <c r="I160" s="734">
        <f>C160+F160</f>
        <v>0</v>
      </c>
      <c r="J160" s="813"/>
    </row>
    <row r="161" spans="1:10" x14ac:dyDescent="0.2">
      <c r="A161" s="721" t="s">
        <v>93</v>
      </c>
      <c r="B161" s="744">
        <f>C161+E161+H161</f>
        <v>0</v>
      </c>
      <c r="C161" s="733"/>
      <c r="D161" s="733"/>
      <c r="E161" s="733"/>
      <c r="F161" s="733"/>
      <c r="G161" s="733"/>
      <c r="H161" s="733"/>
      <c r="I161" s="734">
        <f>C161+F161</f>
        <v>0</v>
      </c>
      <c r="J161" s="813"/>
    </row>
    <row r="162" spans="1:10" x14ac:dyDescent="0.2">
      <c r="A162" s="721" t="s">
        <v>94</v>
      </c>
      <c r="B162" s="744">
        <f>C162+E162+H162</f>
        <v>0</v>
      </c>
      <c r="C162" s="733"/>
      <c r="D162" s="733"/>
      <c r="E162" s="733"/>
      <c r="F162" s="733"/>
      <c r="G162" s="733"/>
      <c r="H162" s="733"/>
      <c r="I162" s="734">
        <f>C162+F162</f>
        <v>0</v>
      </c>
      <c r="J162" s="813"/>
    </row>
    <row r="163" spans="1:10" ht="13.5" thickBot="1" x14ac:dyDescent="0.25">
      <c r="A163" s="722"/>
      <c r="B163" s="746">
        <f>C163+E163+H163</f>
        <v>0</v>
      </c>
      <c r="C163" s="737"/>
      <c r="D163" s="737"/>
      <c r="E163" s="733"/>
      <c r="F163" s="737"/>
      <c r="G163" s="737"/>
      <c r="H163" s="733"/>
      <c r="I163" s="738">
        <f>C163+F163</f>
        <v>0</v>
      </c>
      <c r="J163" s="813"/>
    </row>
    <row r="164" spans="1:10" ht="13.5" thickBot="1" x14ac:dyDescent="0.25">
      <c r="A164" s="723" t="s">
        <v>74</v>
      </c>
      <c r="B164" s="745">
        <f t="shared" ref="B164:I164" si="27">SUM(B159:B163)</f>
        <v>0</v>
      </c>
      <c r="C164" s="735">
        <f t="shared" si="27"/>
        <v>0</v>
      </c>
      <c r="D164" s="735">
        <f t="shared" si="27"/>
        <v>0</v>
      </c>
      <c r="E164" s="735">
        <f t="shared" si="27"/>
        <v>0</v>
      </c>
      <c r="F164" s="735">
        <f t="shared" si="27"/>
        <v>0</v>
      </c>
      <c r="G164" s="735">
        <f t="shared" si="27"/>
        <v>0</v>
      </c>
      <c r="H164" s="735">
        <f t="shared" si="27"/>
        <v>0</v>
      </c>
      <c r="I164" s="736">
        <f t="shared" si="27"/>
        <v>0</v>
      </c>
      <c r="J164" s="813"/>
    </row>
    <row r="165" spans="1:10" x14ac:dyDescent="0.2">
      <c r="J165" s="813"/>
    </row>
    <row r="166" spans="1:10" x14ac:dyDescent="0.2">
      <c r="J166" s="813"/>
    </row>
    <row r="167" spans="1:10" ht="14.25" x14ac:dyDescent="0.2">
      <c r="A167" s="834" t="s">
        <v>850</v>
      </c>
      <c r="B167" s="834"/>
      <c r="C167" s="835"/>
      <c r="D167" s="835"/>
      <c r="E167" s="835"/>
      <c r="F167" s="835"/>
      <c r="G167" s="835"/>
      <c r="H167" s="835"/>
      <c r="I167" s="835"/>
      <c r="J167" s="813"/>
    </row>
    <row r="168" spans="1:10" ht="15.75" thickBot="1" x14ac:dyDescent="0.25">
      <c r="A168" s="708"/>
      <c r="B168" s="708"/>
      <c r="C168" s="708"/>
      <c r="D168" s="708"/>
      <c r="E168" s="708"/>
      <c r="F168" s="708"/>
      <c r="G168" s="708"/>
      <c r="H168" s="814" t="s">
        <v>832</v>
      </c>
      <c r="I168" s="814"/>
      <c r="J168" s="813"/>
    </row>
    <row r="169" spans="1:10" ht="13.5" customHeight="1" thickBot="1" x14ac:dyDescent="0.25">
      <c r="A169" s="815" t="s">
        <v>83</v>
      </c>
      <c r="B169" s="818" t="s">
        <v>445</v>
      </c>
      <c r="C169" s="819"/>
      <c r="D169" s="819"/>
      <c r="E169" s="819"/>
      <c r="F169" s="820"/>
      <c r="G169" s="820"/>
      <c r="H169" s="820"/>
      <c r="I169" s="821"/>
      <c r="J169" s="813"/>
    </row>
    <row r="170" spans="1:10" ht="13.5" customHeight="1" thickBot="1" x14ac:dyDescent="0.25">
      <c r="A170" s="816"/>
      <c r="B170" s="822" t="str">
        <f>B148</f>
        <v>Módosítás utáni összes forrás, kiadás</v>
      </c>
      <c r="C170" s="825" t="s">
        <v>848</v>
      </c>
      <c r="D170" s="826"/>
      <c r="E170" s="826"/>
      <c r="F170" s="826"/>
      <c r="G170" s="826"/>
      <c r="H170" s="826"/>
      <c r="I170" s="827"/>
      <c r="J170" s="813"/>
    </row>
    <row r="171" spans="1:10" ht="48.75" thickBot="1" x14ac:dyDescent="0.25">
      <c r="A171" s="816"/>
      <c r="B171" s="823"/>
      <c r="C171" s="828" t="str">
        <f>CONCATENATE(Z_TARTALOMJEGYZÉK!$A$1,".  előtti forrás, kiadás")</f>
        <v>2020.  előtti forrás, kiadás</v>
      </c>
      <c r="D171" s="709" t="s">
        <v>447</v>
      </c>
      <c r="E171" s="709" t="s">
        <v>448</v>
      </c>
      <c r="F171" s="710" t="str">
        <f>CONCATENATE("Összes teljesítés ",Z_TARTALOMJEGYZÉK!$A$1,". XII.31 -ig")</f>
        <v>Összes teljesítés 2020. XII.31 -ig</v>
      </c>
      <c r="G171" s="710" t="s">
        <v>447</v>
      </c>
      <c r="H171" s="710" t="s">
        <v>448</v>
      </c>
      <c r="I171" s="710" t="str">
        <f>CONCATENATE("Összes teljesítés ",Z_TARTALOMJEGYZÉK!$A$1,". XII.31 -ig")</f>
        <v>Összes teljesítés 2020. XII.31 -ig</v>
      </c>
      <c r="J171" s="813"/>
    </row>
    <row r="172" spans="1:10" ht="13.5" thickBot="1" x14ac:dyDescent="0.25">
      <c r="A172" s="817"/>
      <c r="B172" s="824"/>
      <c r="C172" s="829"/>
      <c r="D172" s="830" t="str">
        <f>CONCATENATE(Z_TARTALOMJEGYZÉK!$A$1,". évi")</f>
        <v>2020. évi</v>
      </c>
      <c r="E172" s="831"/>
      <c r="F172" s="832"/>
      <c r="G172" s="830" t="str">
        <f>CONCATENATE(Z_TARTALOMJEGYZÉK!$A$1,". után")</f>
        <v>2020. után</v>
      </c>
      <c r="H172" s="833"/>
      <c r="I172" s="832"/>
      <c r="J172" s="813"/>
    </row>
    <row r="173" spans="1:10" ht="13.5" thickBot="1" x14ac:dyDescent="0.25">
      <c r="A173" s="711" t="s">
        <v>386</v>
      </c>
      <c r="B173" s="712" t="s">
        <v>852</v>
      </c>
      <c r="C173" s="713" t="s">
        <v>388</v>
      </c>
      <c r="D173" s="714" t="s">
        <v>390</v>
      </c>
      <c r="E173" s="714" t="s">
        <v>389</v>
      </c>
      <c r="F173" s="713" t="s">
        <v>391</v>
      </c>
      <c r="G173" s="713" t="s">
        <v>392</v>
      </c>
      <c r="H173" s="713" t="s">
        <v>393</v>
      </c>
      <c r="I173" s="715" t="s">
        <v>851</v>
      </c>
      <c r="J173" s="813"/>
    </row>
    <row r="174" spans="1:10" x14ac:dyDescent="0.2">
      <c r="A174" s="716" t="s">
        <v>84</v>
      </c>
      <c r="B174" s="742">
        <f t="shared" ref="B174:B179" si="28">C174+E174+H174</f>
        <v>0</v>
      </c>
      <c r="C174" s="728"/>
      <c r="D174" s="729"/>
      <c r="E174" s="729"/>
      <c r="F174" s="739"/>
      <c r="G174" s="729"/>
      <c r="H174" s="730"/>
      <c r="I174" s="731">
        <f t="shared" ref="I174:I179" si="29">C174+F174</f>
        <v>0</v>
      </c>
      <c r="J174" s="813"/>
    </row>
    <row r="175" spans="1:10" x14ac:dyDescent="0.2">
      <c r="A175" s="717" t="s">
        <v>95</v>
      </c>
      <c r="B175" s="743">
        <f t="shared" si="28"/>
        <v>0</v>
      </c>
      <c r="C175" s="732"/>
      <c r="D175" s="732"/>
      <c r="E175" s="733"/>
      <c r="F175" s="740"/>
      <c r="G175" s="732"/>
      <c r="H175" s="733"/>
      <c r="I175" s="734">
        <f t="shared" si="29"/>
        <v>0</v>
      </c>
      <c r="J175" s="813"/>
    </row>
    <row r="176" spans="1:10" x14ac:dyDescent="0.2">
      <c r="A176" s="718" t="s">
        <v>85</v>
      </c>
      <c r="B176" s="744">
        <f t="shared" si="28"/>
        <v>0</v>
      </c>
      <c r="C176" s="733"/>
      <c r="D176" s="733"/>
      <c r="E176" s="733"/>
      <c r="F176" s="741"/>
      <c r="G176" s="733"/>
      <c r="H176" s="733"/>
      <c r="I176" s="734">
        <f t="shared" si="29"/>
        <v>0</v>
      </c>
      <c r="J176" s="813"/>
    </row>
    <row r="177" spans="1:10" x14ac:dyDescent="0.2">
      <c r="A177" s="718" t="s">
        <v>96</v>
      </c>
      <c r="B177" s="744">
        <f t="shared" si="28"/>
        <v>0</v>
      </c>
      <c r="C177" s="733"/>
      <c r="D177" s="733"/>
      <c r="E177" s="733"/>
      <c r="F177" s="741"/>
      <c r="G177" s="733"/>
      <c r="H177" s="733"/>
      <c r="I177" s="734">
        <f t="shared" si="29"/>
        <v>0</v>
      </c>
      <c r="J177" s="813"/>
    </row>
    <row r="178" spans="1:10" x14ac:dyDescent="0.2">
      <c r="A178" s="718" t="s">
        <v>86</v>
      </c>
      <c r="B178" s="744">
        <f t="shared" si="28"/>
        <v>0</v>
      </c>
      <c r="C178" s="733"/>
      <c r="D178" s="733"/>
      <c r="E178" s="733"/>
      <c r="F178" s="741"/>
      <c r="G178" s="733"/>
      <c r="H178" s="733"/>
      <c r="I178" s="734">
        <f t="shared" si="29"/>
        <v>0</v>
      </c>
      <c r="J178" s="813"/>
    </row>
    <row r="179" spans="1:10" ht="13.5" thickBot="1" x14ac:dyDescent="0.25">
      <c r="A179" s="718" t="s">
        <v>87</v>
      </c>
      <c r="B179" s="744">
        <f t="shared" si="28"/>
        <v>0</v>
      </c>
      <c r="C179" s="733"/>
      <c r="D179" s="733"/>
      <c r="E179" s="733"/>
      <c r="F179" s="741"/>
      <c r="G179" s="733"/>
      <c r="H179" s="733"/>
      <c r="I179" s="734">
        <f t="shared" si="29"/>
        <v>0</v>
      </c>
      <c r="J179" s="813"/>
    </row>
    <row r="180" spans="1:10" ht="13.5" thickBot="1" x14ac:dyDescent="0.25">
      <c r="A180" s="719" t="s">
        <v>88</v>
      </c>
      <c r="B180" s="745">
        <f t="shared" ref="B180:I180" si="30">B174+SUM(B176:B179)</f>
        <v>0</v>
      </c>
      <c r="C180" s="735">
        <f t="shared" si="30"/>
        <v>0</v>
      </c>
      <c r="D180" s="735">
        <f t="shared" si="30"/>
        <v>0</v>
      </c>
      <c r="E180" s="735">
        <f t="shared" si="30"/>
        <v>0</v>
      </c>
      <c r="F180" s="735">
        <f t="shared" si="30"/>
        <v>0</v>
      </c>
      <c r="G180" s="735">
        <f t="shared" si="30"/>
        <v>0</v>
      </c>
      <c r="H180" s="735">
        <f t="shared" si="30"/>
        <v>0</v>
      </c>
      <c r="I180" s="736">
        <f t="shared" si="30"/>
        <v>0</v>
      </c>
      <c r="J180" s="813"/>
    </row>
    <row r="181" spans="1:10" x14ac:dyDescent="0.2">
      <c r="A181" s="720" t="s">
        <v>91</v>
      </c>
      <c r="B181" s="742">
        <f>C181+E181+H181</f>
        <v>0</v>
      </c>
      <c r="C181" s="729"/>
      <c r="D181" s="729"/>
      <c r="E181" s="729"/>
      <c r="F181" s="729"/>
      <c r="G181" s="729"/>
      <c r="H181" s="729"/>
      <c r="I181" s="731">
        <f>C181+F181</f>
        <v>0</v>
      </c>
      <c r="J181" s="813"/>
    </row>
    <row r="182" spans="1:10" x14ac:dyDescent="0.2">
      <c r="A182" s="721" t="s">
        <v>92</v>
      </c>
      <c r="B182" s="744">
        <f>C182+E182+H182</f>
        <v>0</v>
      </c>
      <c r="C182" s="733"/>
      <c r="D182" s="733"/>
      <c r="E182" s="733"/>
      <c r="F182" s="733"/>
      <c r="G182" s="733"/>
      <c r="H182" s="733"/>
      <c r="I182" s="734">
        <f>C182+F182</f>
        <v>0</v>
      </c>
      <c r="J182" s="813"/>
    </row>
    <row r="183" spans="1:10" x14ac:dyDescent="0.2">
      <c r="A183" s="721" t="s">
        <v>93</v>
      </c>
      <c r="B183" s="744">
        <f>C183+E183+H183</f>
        <v>0</v>
      </c>
      <c r="C183" s="733"/>
      <c r="D183" s="733"/>
      <c r="E183" s="733"/>
      <c r="F183" s="733"/>
      <c r="G183" s="733"/>
      <c r="H183" s="733"/>
      <c r="I183" s="734">
        <f>C183+F183</f>
        <v>0</v>
      </c>
      <c r="J183" s="813"/>
    </row>
    <row r="184" spans="1:10" x14ac:dyDescent="0.2">
      <c r="A184" s="721" t="s">
        <v>94</v>
      </c>
      <c r="B184" s="744">
        <f>C184+E184+H184</f>
        <v>0</v>
      </c>
      <c r="C184" s="733"/>
      <c r="D184" s="733"/>
      <c r="E184" s="733"/>
      <c r="F184" s="733"/>
      <c r="G184" s="733"/>
      <c r="H184" s="733"/>
      <c r="I184" s="734">
        <f>C184+F184</f>
        <v>0</v>
      </c>
      <c r="J184" s="813"/>
    </row>
    <row r="185" spans="1:10" ht="13.5" thickBot="1" x14ac:dyDescent="0.25">
      <c r="A185" s="722"/>
      <c r="B185" s="746">
        <f>C185+E185+H185</f>
        <v>0</v>
      </c>
      <c r="C185" s="737"/>
      <c r="D185" s="737"/>
      <c r="E185" s="733"/>
      <c r="F185" s="737"/>
      <c r="G185" s="737"/>
      <c r="H185" s="733"/>
      <c r="I185" s="738">
        <f>C185+F185</f>
        <v>0</v>
      </c>
      <c r="J185" s="813"/>
    </row>
    <row r="186" spans="1:10" ht="13.5" thickBot="1" x14ac:dyDescent="0.25">
      <c r="A186" s="723" t="s">
        <v>74</v>
      </c>
      <c r="B186" s="745">
        <f t="shared" ref="B186:I186" si="31">SUM(B181:B185)</f>
        <v>0</v>
      </c>
      <c r="C186" s="735">
        <f t="shared" si="31"/>
        <v>0</v>
      </c>
      <c r="D186" s="735">
        <f t="shared" si="31"/>
        <v>0</v>
      </c>
      <c r="E186" s="735">
        <f t="shared" si="31"/>
        <v>0</v>
      </c>
      <c r="F186" s="735">
        <f t="shared" si="31"/>
        <v>0</v>
      </c>
      <c r="G186" s="735">
        <f t="shared" si="31"/>
        <v>0</v>
      </c>
      <c r="H186" s="735">
        <f t="shared" si="31"/>
        <v>0</v>
      </c>
      <c r="I186" s="736">
        <f t="shared" si="31"/>
        <v>0</v>
      </c>
      <c r="J186" s="813"/>
    </row>
    <row r="187" spans="1:10" x14ac:dyDescent="0.2">
      <c r="J187" s="813"/>
    </row>
    <row r="188" spans="1:10" x14ac:dyDescent="0.2">
      <c r="J188" s="813"/>
    </row>
    <row r="189" spans="1:10" ht="14.25" x14ac:dyDescent="0.2">
      <c r="A189" s="834" t="s">
        <v>850</v>
      </c>
      <c r="B189" s="834"/>
      <c r="C189" s="835"/>
      <c r="D189" s="835"/>
      <c r="E189" s="835"/>
      <c r="F189" s="835"/>
      <c r="G189" s="835"/>
      <c r="H189" s="835"/>
      <c r="I189" s="835"/>
      <c r="J189" s="813"/>
    </row>
    <row r="190" spans="1:10" ht="15.75" thickBot="1" x14ac:dyDescent="0.25">
      <c r="A190" s="708"/>
      <c r="B190" s="708"/>
      <c r="C190" s="708"/>
      <c r="D190" s="708"/>
      <c r="E190" s="708"/>
      <c r="F190" s="708"/>
      <c r="G190" s="708"/>
      <c r="H190" s="814" t="s">
        <v>832</v>
      </c>
      <c r="I190" s="814"/>
      <c r="J190" s="813"/>
    </row>
    <row r="191" spans="1:10" ht="13.5" customHeight="1" thickBot="1" x14ac:dyDescent="0.25">
      <c r="A191" s="815" t="s">
        <v>83</v>
      </c>
      <c r="B191" s="818" t="s">
        <v>445</v>
      </c>
      <c r="C191" s="819"/>
      <c r="D191" s="819"/>
      <c r="E191" s="819"/>
      <c r="F191" s="820"/>
      <c r="G191" s="820"/>
      <c r="H191" s="820"/>
      <c r="I191" s="821"/>
      <c r="J191" s="813"/>
    </row>
    <row r="192" spans="1:10" ht="13.5" customHeight="1" thickBot="1" x14ac:dyDescent="0.25">
      <c r="A192" s="816"/>
      <c r="B192" s="822" t="str">
        <f>B170</f>
        <v>Módosítás utáni összes forrás, kiadás</v>
      </c>
      <c r="C192" s="825" t="s">
        <v>848</v>
      </c>
      <c r="D192" s="826"/>
      <c r="E192" s="826"/>
      <c r="F192" s="826"/>
      <c r="G192" s="826"/>
      <c r="H192" s="826"/>
      <c r="I192" s="827"/>
      <c r="J192" s="813"/>
    </row>
    <row r="193" spans="1:10" ht="48.75" thickBot="1" x14ac:dyDescent="0.25">
      <c r="A193" s="816"/>
      <c r="B193" s="823"/>
      <c r="C193" s="828" t="str">
        <f>CONCATENATE(Z_TARTALOMJEGYZÉK!$A$1,".  előtti forrás, kiadás")</f>
        <v>2020.  előtti forrás, kiadás</v>
      </c>
      <c r="D193" s="709" t="s">
        <v>447</v>
      </c>
      <c r="E193" s="709" t="s">
        <v>448</v>
      </c>
      <c r="F193" s="710" t="str">
        <f>CONCATENATE("Összes teljesítés ",Z_TARTALOMJEGYZÉK!$A$1,". XII.31 -ig")</f>
        <v>Összes teljesítés 2020. XII.31 -ig</v>
      </c>
      <c r="G193" s="710" t="s">
        <v>447</v>
      </c>
      <c r="H193" s="710" t="s">
        <v>448</v>
      </c>
      <c r="I193" s="710" t="str">
        <f>CONCATENATE("Összes teljesítés ",Z_TARTALOMJEGYZÉK!$A$1,". XII.31 -ig")</f>
        <v>Összes teljesítés 2020. XII.31 -ig</v>
      </c>
      <c r="J193" s="813"/>
    </row>
    <row r="194" spans="1:10" ht="13.5" thickBot="1" x14ac:dyDescent="0.25">
      <c r="A194" s="817"/>
      <c r="B194" s="824"/>
      <c r="C194" s="829"/>
      <c r="D194" s="830" t="str">
        <f>CONCATENATE(Z_TARTALOMJEGYZÉK!$A$1,". évi")</f>
        <v>2020. évi</v>
      </c>
      <c r="E194" s="831"/>
      <c r="F194" s="832"/>
      <c r="G194" s="830" t="str">
        <f>CONCATENATE(Z_TARTALOMJEGYZÉK!$A$1,". után")</f>
        <v>2020. után</v>
      </c>
      <c r="H194" s="833"/>
      <c r="I194" s="832"/>
      <c r="J194" s="813"/>
    </row>
    <row r="195" spans="1:10" ht="13.5" thickBot="1" x14ac:dyDescent="0.25">
      <c r="A195" s="711" t="s">
        <v>386</v>
      </c>
      <c r="B195" s="712" t="s">
        <v>852</v>
      </c>
      <c r="C195" s="713" t="s">
        <v>388</v>
      </c>
      <c r="D195" s="714" t="s">
        <v>390</v>
      </c>
      <c r="E195" s="714" t="s">
        <v>389</v>
      </c>
      <c r="F195" s="713" t="s">
        <v>391</v>
      </c>
      <c r="G195" s="713" t="s">
        <v>392</v>
      </c>
      <c r="H195" s="713" t="s">
        <v>393</v>
      </c>
      <c r="I195" s="715" t="s">
        <v>851</v>
      </c>
      <c r="J195" s="813"/>
    </row>
    <row r="196" spans="1:10" x14ac:dyDescent="0.2">
      <c r="A196" s="716" t="s">
        <v>84</v>
      </c>
      <c r="B196" s="742">
        <f t="shared" ref="B196:B201" si="32">C196+E196+H196</f>
        <v>0</v>
      </c>
      <c r="C196" s="728"/>
      <c r="D196" s="729"/>
      <c r="E196" s="729"/>
      <c r="F196" s="739"/>
      <c r="G196" s="729"/>
      <c r="H196" s="730"/>
      <c r="I196" s="731">
        <f t="shared" ref="I196:I201" si="33">C196+F196</f>
        <v>0</v>
      </c>
      <c r="J196" s="813"/>
    </row>
    <row r="197" spans="1:10" x14ac:dyDescent="0.2">
      <c r="A197" s="717" t="s">
        <v>95</v>
      </c>
      <c r="B197" s="743">
        <f t="shared" si="32"/>
        <v>0</v>
      </c>
      <c r="C197" s="732"/>
      <c r="D197" s="732"/>
      <c r="E197" s="733"/>
      <c r="F197" s="740"/>
      <c r="G197" s="732"/>
      <c r="H197" s="733"/>
      <c r="I197" s="734">
        <f t="shared" si="33"/>
        <v>0</v>
      </c>
      <c r="J197" s="813"/>
    </row>
    <row r="198" spans="1:10" x14ac:dyDescent="0.2">
      <c r="A198" s="718" t="s">
        <v>85</v>
      </c>
      <c r="B198" s="744">
        <f t="shared" si="32"/>
        <v>0</v>
      </c>
      <c r="C198" s="733"/>
      <c r="D198" s="733"/>
      <c r="E198" s="733"/>
      <c r="F198" s="741"/>
      <c r="G198" s="733"/>
      <c r="H198" s="733"/>
      <c r="I198" s="734">
        <f t="shared" si="33"/>
        <v>0</v>
      </c>
      <c r="J198" s="813"/>
    </row>
    <row r="199" spans="1:10" x14ac:dyDescent="0.2">
      <c r="A199" s="718" t="s">
        <v>96</v>
      </c>
      <c r="B199" s="744">
        <f t="shared" si="32"/>
        <v>0</v>
      </c>
      <c r="C199" s="733"/>
      <c r="D199" s="733"/>
      <c r="E199" s="733"/>
      <c r="F199" s="741"/>
      <c r="G199" s="733"/>
      <c r="H199" s="733"/>
      <c r="I199" s="734">
        <f t="shared" si="33"/>
        <v>0</v>
      </c>
      <c r="J199" s="813"/>
    </row>
    <row r="200" spans="1:10" x14ac:dyDescent="0.2">
      <c r="A200" s="718" t="s">
        <v>86</v>
      </c>
      <c r="B200" s="744">
        <f t="shared" si="32"/>
        <v>0</v>
      </c>
      <c r="C200" s="733"/>
      <c r="D200" s="733"/>
      <c r="E200" s="733"/>
      <c r="F200" s="741"/>
      <c r="G200" s="733"/>
      <c r="H200" s="733"/>
      <c r="I200" s="734">
        <f t="shared" si="33"/>
        <v>0</v>
      </c>
      <c r="J200" s="813"/>
    </row>
    <row r="201" spans="1:10" ht="13.5" thickBot="1" x14ac:dyDescent="0.25">
      <c r="A201" s="718" t="s">
        <v>87</v>
      </c>
      <c r="B201" s="744">
        <f t="shared" si="32"/>
        <v>0</v>
      </c>
      <c r="C201" s="733"/>
      <c r="D201" s="733"/>
      <c r="E201" s="733"/>
      <c r="F201" s="741"/>
      <c r="G201" s="733"/>
      <c r="H201" s="733"/>
      <c r="I201" s="734">
        <f t="shared" si="33"/>
        <v>0</v>
      </c>
      <c r="J201" s="813"/>
    </row>
    <row r="202" spans="1:10" ht="13.5" thickBot="1" x14ac:dyDescent="0.25">
      <c r="A202" s="719" t="s">
        <v>88</v>
      </c>
      <c r="B202" s="745">
        <f t="shared" ref="B202:I202" si="34">B196+SUM(B198:B201)</f>
        <v>0</v>
      </c>
      <c r="C202" s="735">
        <f t="shared" si="34"/>
        <v>0</v>
      </c>
      <c r="D202" s="735">
        <f t="shared" si="34"/>
        <v>0</v>
      </c>
      <c r="E202" s="735">
        <f t="shared" si="34"/>
        <v>0</v>
      </c>
      <c r="F202" s="735">
        <f t="shared" si="34"/>
        <v>0</v>
      </c>
      <c r="G202" s="735">
        <f t="shared" si="34"/>
        <v>0</v>
      </c>
      <c r="H202" s="735">
        <f t="shared" si="34"/>
        <v>0</v>
      </c>
      <c r="I202" s="736">
        <f t="shared" si="34"/>
        <v>0</v>
      </c>
      <c r="J202" s="813"/>
    </row>
    <row r="203" spans="1:10" x14ac:dyDescent="0.2">
      <c r="A203" s="720" t="s">
        <v>91</v>
      </c>
      <c r="B203" s="742">
        <f>C203+E203+H203</f>
        <v>0</v>
      </c>
      <c r="C203" s="729"/>
      <c r="D203" s="729"/>
      <c r="E203" s="729"/>
      <c r="F203" s="729"/>
      <c r="G203" s="729"/>
      <c r="H203" s="729"/>
      <c r="I203" s="731">
        <f>C203+F203</f>
        <v>0</v>
      </c>
      <c r="J203" s="813"/>
    </row>
    <row r="204" spans="1:10" x14ac:dyDescent="0.2">
      <c r="A204" s="721" t="s">
        <v>92</v>
      </c>
      <c r="B204" s="744">
        <f>C204+E204+H204</f>
        <v>0</v>
      </c>
      <c r="C204" s="733"/>
      <c r="D204" s="733"/>
      <c r="E204" s="733"/>
      <c r="F204" s="733"/>
      <c r="G204" s="733"/>
      <c r="H204" s="733"/>
      <c r="I204" s="734">
        <f>C204+F204</f>
        <v>0</v>
      </c>
      <c r="J204" s="813"/>
    </row>
    <row r="205" spans="1:10" x14ac:dyDescent="0.2">
      <c r="A205" s="721" t="s">
        <v>93</v>
      </c>
      <c r="B205" s="744">
        <f>C205+E205+H205</f>
        <v>0</v>
      </c>
      <c r="C205" s="733"/>
      <c r="D205" s="733"/>
      <c r="E205" s="733"/>
      <c r="F205" s="733"/>
      <c r="G205" s="733"/>
      <c r="H205" s="733"/>
      <c r="I205" s="734">
        <f>C205+F205</f>
        <v>0</v>
      </c>
      <c r="J205" s="813"/>
    </row>
    <row r="206" spans="1:10" x14ac:dyDescent="0.2">
      <c r="A206" s="721" t="s">
        <v>94</v>
      </c>
      <c r="B206" s="744">
        <f>C206+E206+H206</f>
        <v>0</v>
      </c>
      <c r="C206" s="733"/>
      <c r="D206" s="733"/>
      <c r="E206" s="733"/>
      <c r="F206" s="733"/>
      <c r="G206" s="733"/>
      <c r="H206" s="733"/>
      <c r="I206" s="734">
        <f>C206+F206</f>
        <v>0</v>
      </c>
      <c r="J206" s="813"/>
    </row>
    <row r="207" spans="1:10" ht="13.5" thickBot="1" x14ac:dyDescent="0.25">
      <c r="A207" s="722"/>
      <c r="B207" s="746">
        <f>C207+E207+H207</f>
        <v>0</v>
      </c>
      <c r="C207" s="737"/>
      <c r="D207" s="737"/>
      <c r="E207" s="733"/>
      <c r="F207" s="737"/>
      <c r="G207" s="737"/>
      <c r="H207" s="733"/>
      <c r="I207" s="738">
        <f>C207+F207</f>
        <v>0</v>
      </c>
      <c r="J207" s="813"/>
    </row>
    <row r="208" spans="1:10" ht="13.5" thickBot="1" x14ac:dyDescent="0.25">
      <c r="A208" s="723" t="s">
        <v>74</v>
      </c>
      <c r="B208" s="745">
        <f t="shared" ref="B208:I208" si="35">SUM(B203:B207)</f>
        <v>0</v>
      </c>
      <c r="C208" s="735">
        <f t="shared" si="35"/>
        <v>0</v>
      </c>
      <c r="D208" s="735">
        <f t="shared" si="35"/>
        <v>0</v>
      </c>
      <c r="E208" s="735">
        <f t="shared" si="35"/>
        <v>0</v>
      </c>
      <c r="F208" s="735">
        <f t="shared" si="35"/>
        <v>0</v>
      </c>
      <c r="G208" s="735">
        <f t="shared" si="35"/>
        <v>0</v>
      </c>
      <c r="H208" s="735">
        <f t="shared" si="35"/>
        <v>0</v>
      </c>
      <c r="I208" s="736">
        <f t="shared" si="35"/>
        <v>0</v>
      </c>
      <c r="J208" s="813"/>
    </row>
    <row r="209" spans="1:10" x14ac:dyDescent="0.2">
      <c r="J209" s="813"/>
    </row>
    <row r="210" spans="1:10" x14ac:dyDescent="0.2">
      <c r="J210" s="813"/>
    </row>
    <row r="211" spans="1:10" ht="14.25" x14ac:dyDescent="0.2">
      <c r="A211" s="834" t="s">
        <v>850</v>
      </c>
      <c r="B211" s="834"/>
      <c r="C211" s="835"/>
      <c r="D211" s="835"/>
      <c r="E211" s="835"/>
      <c r="F211" s="835"/>
      <c r="G211" s="835"/>
      <c r="H211" s="835"/>
      <c r="I211" s="835"/>
      <c r="J211" s="813"/>
    </row>
    <row r="212" spans="1:10" ht="15.75" thickBot="1" x14ac:dyDescent="0.25">
      <c r="A212" s="708"/>
      <c r="B212" s="708"/>
      <c r="C212" s="708"/>
      <c r="D212" s="708"/>
      <c r="E212" s="708"/>
      <c r="F212" s="708"/>
      <c r="G212" s="708"/>
      <c r="H212" s="814" t="s">
        <v>832</v>
      </c>
      <c r="I212" s="814"/>
      <c r="J212" s="813"/>
    </row>
    <row r="213" spans="1:10" ht="13.5" customHeight="1" thickBot="1" x14ac:dyDescent="0.25">
      <c r="A213" s="815" t="s">
        <v>83</v>
      </c>
      <c r="B213" s="818" t="s">
        <v>445</v>
      </c>
      <c r="C213" s="819"/>
      <c r="D213" s="819"/>
      <c r="E213" s="819"/>
      <c r="F213" s="820"/>
      <c r="G213" s="820"/>
      <c r="H213" s="820"/>
      <c r="I213" s="821"/>
      <c r="J213" s="813"/>
    </row>
    <row r="214" spans="1:10" ht="13.5" customHeight="1" thickBot="1" x14ac:dyDescent="0.25">
      <c r="A214" s="816"/>
      <c r="B214" s="822" t="str">
        <f>B192</f>
        <v>Módosítás utáni összes forrás, kiadás</v>
      </c>
      <c r="C214" s="825" t="s">
        <v>848</v>
      </c>
      <c r="D214" s="826"/>
      <c r="E214" s="826"/>
      <c r="F214" s="826"/>
      <c r="G214" s="826"/>
      <c r="H214" s="826"/>
      <c r="I214" s="827"/>
      <c r="J214" s="813"/>
    </row>
    <row r="215" spans="1:10" ht="48.75" thickBot="1" x14ac:dyDescent="0.25">
      <c r="A215" s="816"/>
      <c r="B215" s="823"/>
      <c r="C215" s="828" t="str">
        <f>CONCATENATE(Z_TARTALOMJEGYZÉK!$A$1,".  előtti forrás, kiadás")</f>
        <v>2020.  előtti forrás, kiadás</v>
      </c>
      <c r="D215" s="709" t="s">
        <v>447</v>
      </c>
      <c r="E215" s="709" t="s">
        <v>448</v>
      </c>
      <c r="F215" s="710" t="str">
        <f>CONCATENATE("Összes teljesítés ",Z_TARTALOMJEGYZÉK!$A$1,". XII.31 -ig")</f>
        <v>Összes teljesítés 2020. XII.31 -ig</v>
      </c>
      <c r="G215" s="710" t="s">
        <v>447</v>
      </c>
      <c r="H215" s="710" t="s">
        <v>448</v>
      </c>
      <c r="I215" s="710" t="str">
        <f>CONCATENATE("Összes teljesítés ",Z_TARTALOMJEGYZÉK!$A$1,". XII.31 -ig")</f>
        <v>Összes teljesítés 2020. XII.31 -ig</v>
      </c>
      <c r="J215" s="813"/>
    </row>
    <row r="216" spans="1:10" ht="13.5" thickBot="1" x14ac:dyDescent="0.25">
      <c r="A216" s="817"/>
      <c r="B216" s="824"/>
      <c r="C216" s="829"/>
      <c r="D216" s="830" t="str">
        <f>CONCATENATE(Z_TARTALOMJEGYZÉK!$A$1,". évi")</f>
        <v>2020. évi</v>
      </c>
      <c r="E216" s="831"/>
      <c r="F216" s="832"/>
      <c r="G216" s="830" t="str">
        <f>CONCATENATE(Z_TARTALOMJEGYZÉK!$A$1,". után")</f>
        <v>2020. után</v>
      </c>
      <c r="H216" s="833"/>
      <c r="I216" s="832"/>
      <c r="J216" s="813"/>
    </row>
    <row r="217" spans="1:10" ht="13.5" thickBot="1" x14ac:dyDescent="0.25">
      <c r="A217" s="711" t="s">
        <v>386</v>
      </c>
      <c r="B217" s="712" t="s">
        <v>852</v>
      </c>
      <c r="C217" s="713" t="s">
        <v>388</v>
      </c>
      <c r="D217" s="714" t="s">
        <v>390</v>
      </c>
      <c r="E217" s="714" t="s">
        <v>389</v>
      </c>
      <c r="F217" s="713" t="s">
        <v>391</v>
      </c>
      <c r="G217" s="713" t="s">
        <v>392</v>
      </c>
      <c r="H217" s="713" t="s">
        <v>393</v>
      </c>
      <c r="I217" s="715" t="s">
        <v>851</v>
      </c>
      <c r="J217" s="813"/>
    </row>
    <row r="218" spans="1:10" x14ac:dyDescent="0.2">
      <c r="A218" s="716" t="s">
        <v>84</v>
      </c>
      <c r="B218" s="742">
        <f t="shared" ref="B218:B223" si="36">C218+E218+H218</f>
        <v>0</v>
      </c>
      <c r="C218" s="728"/>
      <c r="D218" s="729"/>
      <c r="E218" s="729"/>
      <c r="F218" s="739"/>
      <c r="G218" s="729"/>
      <c r="H218" s="730"/>
      <c r="I218" s="731">
        <f t="shared" ref="I218:I223" si="37">C218+F218</f>
        <v>0</v>
      </c>
      <c r="J218" s="813"/>
    </row>
    <row r="219" spans="1:10" x14ac:dyDescent="0.2">
      <c r="A219" s="717" t="s">
        <v>95</v>
      </c>
      <c r="B219" s="743">
        <f t="shared" si="36"/>
        <v>0</v>
      </c>
      <c r="C219" s="732"/>
      <c r="D219" s="732"/>
      <c r="E219" s="733"/>
      <c r="F219" s="740"/>
      <c r="G219" s="732"/>
      <c r="H219" s="733"/>
      <c r="I219" s="734">
        <f t="shared" si="37"/>
        <v>0</v>
      </c>
      <c r="J219" s="813"/>
    </row>
    <row r="220" spans="1:10" x14ac:dyDescent="0.2">
      <c r="A220" s="718" t="s">
        <v>85</v>
      </c>
      <c r="B220" s="744">
        <f t="shared" si="36"/>
        <v>0</v>
      </c>
      <c r="C220" s="733"/>
      <c r="D220" s="733"/>
      <c r="E220" s="733"/>
      <c r="F220" s="741"/>
      <c r="G220" s="733"/>
      <c r="H220" s="733"/>
      <c r="I220" s="734">
        <f t="shared" si="37"/>
        <v>0</v>
      </c>
      <c r="J220" s="813"/>
    </row>
    <row r="221" spans="1:10" x14ac:dyDescent="0.2">
      <c r="A221" s="718" t="s">
        <v>96</v>
      </c>
      <c r="B221" s="744">
        <f t="shared" si="36"/>
        <v>0</v>
      </c>
      <c r="C221" s="733"/>
      <c r="D221" s="733"/>
      <c r="E221" s="733"/>
      <c r="F221" s="741"/>
      <c r="G221" s="733"/>
      <c r="H221" s="733"/>
      <c r="I221" s="734">
        <f t="shared" si="37"/>
        <v>0</v>
      </c>
      <c r="J221" s="813"/>
    </row>
    <row r="222" spans="1:10" x14ac:dyDescent="0.2">
      <c r="A222" s="718" t="s">
        <v>86</v>
      </c>
      <c r="B222" s="744">
        <f t="shared" si="36"/>
        <v>0</v>
      </c>
      <c r="C222" s="733"/>
      <c r="D222" s="733"/>
      <c r="E222" s="733"/>
      <c r="F222" s="741"/>
      <c r="G222" s="733"/>
      <c r="H222" s="733"/>
      <c r="I222" s="734">
        <f t="shared" si="37"/>
        <v>0</v>
      </c>
      <c r="J222" s="813"/>
    </row>
    <row r="223" spans="1:10" ht="13.5" thickBot="1" x14ac:dyDescent="0.25">
      <c r="A223" s="718" t="s">
        <v>87</v>
      </c>
      <c r="B223" s="744">
        <f t="shared" si="36"/>
        <v>0</v>
      </c>
      <c r="C223" s="733"/>
      <c r="D223" s="733"/>
      <c r="E223" s="733"/>
      <c r="F223" s="741"/>
      <c r="G223" s="733"/>
      <c r="H223" s="733"/>
      <c r="I223" s="734">
        <f t="shared" si="37"/>
        <v>0</v>
      </c>
      <c r="J223" s="813"/>
    </row>
    <row r="224" spans="1:10" ht="13.5" thickBot="1" x14ac:dyDescent="0.25">
      <c r="A224" s="719" t="s">
        <v>88</v>
      </c>
      <c r="B224" s="745">
        <f t="shared" ref="B224:I224" si="38">B218+SUM(B220:B223)</f>
        <v>0</v>
      </c>
      <c r="C224" s="735">
        <f t="shared" si="38"/>
        <v>0</v>
      </c>
      <c r="D224" s="735">
        <f t="shared" si="38"/>
        <v>0</v>
      </c>
      <c r="E224" s="735">
        <f t="shared" si="38"/>
        <v>0</v>
      </c>
      <c r="F224" s="735">
        <f t="shared" si="38"/>
        <v>0</v>
      </c>
      <c r="G224" s="735">
        <f t="shared" si="38"/>
        <v>0</v>
      </c>
      <c r="H224" s="735">
        <f t="shared" si="38"/>
        <v>0</v>
      </c>
      <c r="I224" s="736">
        <f t="shared" si="38"/>
        <v>0</v>
      </c>
      <c r="J224" s="813"/>
    </row>
    <row r="225" spans="1:10" x14ac:dyDescent="0.2">
      <c r="A225" s="720" t="s">
        <v>91</v>
      </c>
      <c r="B225" s="742">
        <f>C225+E225+H225</f>
        <v>0</v>
      </c>
      <c r="C225" s="729"/>
      <c r="D225" s="729"/>
      <c r="E225" s="729"/>
      <c r="F225" s="729"/>
      <c r="G225" s="729"/>
      <c r="H225" s="729"/>
      <c r="I225" s="731">
        <f>C225+F225</f>
        <v>0</v>
      </c>
      <c r="J225" s="813"/>
    </row>
    <row r="226" spans="1:10" x14ac:dyDescent="0.2">
      <c r="A226" s="721" t="s">
        <v>92</v>
      </c>
      <c r="B226" s="744">
        <f>C226+E226+H226</f>
        <v>0</v>
      </c>
      <c r="C226" s="733"/>
      <c r="D226" s="733"/>
      <c r="E226" s="733"/>
      <c r="F226" s="733"/>
      <c r="G226" s="733"/>
      <c r="H226" s="733"/>
      <c r="I226" s="734">
        <f>C226+F226</f>
        <v>0</v>
      </c>
      <c r="J226" s="813"/>
    </row>
    <row r="227" spans="1:10" x14ac:dyDescent="0.2">
      <c r="A227" s="721" t="s">
        <v>93</v>
      </c>
      <c r="B227" s="744">
        <f>C227+E227+H227</f>
        <v>0</v>
      </c>
      <c r="C227" s="733"/>
      <c r="D227" s="733"/>
      <c r="E227" s="733"/>
      <c r="F227" s="733"/>
      <c r="G227" s="733"/>
      <c r="H227" s="733"/>
      <c r="I227" s="734">
        <f>C227+F227</f>
        <v>0</v>
      </c>
      <c r="J227" s="813"/>
    </row>
    <row r="228" spans="1:10" x14ac:dyDescent="0.2">
      <c r="A228" s="721" t="s">
        <v>94</v>
      </c>
      <c r="B228" s="744">
        <f>C228+E228+H228</f>
        <v>0</v>
      </c>
      <c r="C228" s="733"/>
      <c r="D228" s="733"/>
      <c r="E228" s="733"/>
      <c r="F228" s="733"/>
      <c r="G228" s="733"/>
      <c r="H228" s="733"/>
      <c r="I228" s="734">
        <f>C228+F228</f>
        <v>0</v>
      </c>
      <c r="J228" s="813"/>
    </row>
    <row r="229" spans="1:10" ht="13.5" thickBot="1" x14ac:dyDescent="0.25">
      <c r="A229" s="722"/>
      <c r="B229" s="746">
        <f>C229+E229+H229</f>
        <v>0</v>
      </c>
      <c r="C229" s="737"/>
      <c r="D229" s="737"/>
      <c r="E229" s="733"/>
      <c r="F229" s="737"/>
      <c r="G229" s="737"/>
      <c r="H229" s="733"/>
      <c r="I229" s="738">
        <f>C229+F229</f>
        <v>0</v>
      </c>
      <c r="J229" s="813"/>
    </row>
    <row r="230" spans="1:10" ht="13.5" thickBot="1" x14ac:dyDescent="0.25">
      <c r="A230" s="723" t="s">
        <v>74</v>
      </c>
      <c r="B230" s="745">
        <f t="shared" ref="B230:I230" si="39">SUM(B225:B229)</f>
        <v>0</v>
      </c>
      <c r="C230" s="735">
        <f t="shared" si="39"/>
        <v>0</v>
      </c>
      <c r="D230" s="735">
        <f t="shared" si="39"/>
        <v>0</v>
      </c>
      <c r="E230" s="735">
        <f t="shared" si="39"/>
        <v>0</v>
      </c>
      <c r="F230" s="735">
        <f t="shared" si="39"/>
        <v>0</v>
      </c>
      <c r="G230" s="735">
        <f t="shared" si="39"/>
        <v>0</v>
      </c>
      <c r="H230" s="735">
        <f t="shared" si="39"/>
        <v>0</v>
      </c>
      <c r="I230" s="736">
        <f t="shared" si="39"/>
        <v>0</v>
      </c>
      <c r="J230" s="813"/>
    </row>
    <row r="231" spans="1:10" x14ac:dyDescent="0.2">
      <c r="J231" s="813"/>
    </row>
    <row r="232" spans="1:10" x14ac:dyDescent="0.2">
      <c r="J232" s="813"/>
    </row>
  </sheetData>
  <mergeCells count="124">
    <mergeCell ref="A36:F36"/>
    <mergeCell ref="A58:F58"/>
    <mergeCell ref="A1:I1"/>
    <mergeCell ref="J1:J34"/>
    <mergeCell ref="A10:I10"/>
    <mergeCell ref="A11:I11"/>
    <mergeCell ref="A2:I2"/>
    <mergeCell ref="H3:I3"/>
    <mergeCell ref="A4:F4"/>
    <mergeCell ref="A5:F5"/>
    <mergeCell ref="A7:F7"/>
    <mergeCell ref="A8:F8"/>
    <mergeCell ref="A13:B13"/>
    <mergeCell ref="C13:I13"/>
    <mergeCell ref="H14:I14"/>
    <mergeCell ref="A6:F6"/>
    <mergeCell ref="A14:F14"/>
    <mergeCell ref="A15:A18"/>
    <mergeCell ref="B15:I15"/>
    <mergeCell ref="B16:B18"/>
    <mergeCell ref="C16:I16"/>
    <mergeCell ref="C17:C18"/>
    <mergeCell ref="D18:F18"/>
    <mergeCell ref="G18:I18"/>
    <mergeCell ref="A33:I33"/>
    <mergeCell ref="A35:B35"/>
    <mergeCell ref="C35:I35"/>
    <mergeCell ref="J35:J56"/>
    <mergeCell ref="H36:I36"/>
    <mergeCell ref="A37:A40"/>
    <mergeCell ref="B37:I37"/>
    <mergeCell ref="B38:B40"/>
    <mergeCell ref="C38:I38"/>
    <mergeCell ref="C39:C40"/>
    <mergeCell ref="D40:F40"/>
    <mergeCell ref="G40:I40"/>
    <mergeCell ref="A57:B57"/>
    <mergeCell ref="C57:I57"/>
    <mergeCell ref="J57:J78"/>
    <mergeCell ref="H58:I58"/>
    <mergeCell ref="A59:A62"/>
    <mergeCell ref="B59:I59"/>
    <mergeCell ref="B60:B62"/>
    <mergeCell ref="C60:I60"/>
    <mergeCell ref="C61:C62"/>
    <mergeCell ref="D62:F62"/>
    <mergeCell ref="G62:I62"/>
    <mergeCell ref="A79:B79"/>
    <mergeCell ref="C79:I79"/>
    <mergeCell ref="J79:J100"/>
    <mergeCell ref="H80:I80"/>
    <mergeCell ref="A81:A84"/>
    <mergeCell ref="B81:I81"/>
    <mergeCell ref="B82:B84"/>
    <mergeCell ref="C82:I82"/>
    <mergeCell ref="C83:C84"/>
    <mergeCell ref="D84:F84"/>
    <mergeCell ref="G84:I84"/>
    <mergeCell ref="A101:B101"/>
    <mergeCell ref="C101:I101"/>
    <mergeCell ref="J101:J122"/>
    <mergeCell ref="H102:I102"/>
    <mergeCell ref="A103:A106"/>
    <mergeCell ref="B103:I103"/>
    <mergeCell ref="B104:B106"/>
    <mergeCell ref="C104:I104"/>
    <mergeCell ref="C105:C106"/>
    <mergeCell ref="D106:F106"/>
    <mergeCell ref="G106:I106"/>
    <mergeCell ref="A123:B123"/>
    <mergeCell ref="C123:I123"/>
    <mergeCell ref="J123:J144"/>
    <mergeCell ref="H124:I124"/>
    <mergeCell ref="A125:A128"/>
    <mergeCell ref="B125:I125"/>
    <mergeCell ref="B126:B128"/>
    <mergeCell ref="C126:I126"/>
    <mergeCell ref="C127:C128"/>
    <mergeCell ref="D128:F128"/>
    <mergeCell ref="G128:I128"/>
    <mergeCell ref="A145:B145"/>
    <mergeCell ref="C145:I145"/>
    <mergeCell ref="J145:J166"/>
    <mergeCell ref="H146:I146"/>
    <mergeCell ref="A147:A150"/>
    <mergeCell ref="B147:I147"/>
    <mergeCell ref="B148:B150"/>
    <mergeCell ref="C148:I148"/>
    <mergeCell ref="C149:C150"/>
    <mergeCell ref="D150:F150"/>
    <mergeCell ref="G150:I150"/>
    <mergeCell ref="A167:B167"/>
    <mergeCell ref="C167:I167"/>
    <mergeCell ref="J167:J188"/>
    <mergeCell ref="H168:I168"/>
    <mergeCell ref="A169:A172"/>
    <mergeCell ref="B169:I169"/>
    <mergeCell ref="B170:B172"/>
    <mergeCell ref="C170:I170"/>
    <mergeCell ref="C171:C172"/>
    <mergeCell ref="D172:F172"/>
    <mergeCell ref="G172:I172"/>
    <mergeCell ref="A189:B189"/>
    <mergeCell ref="C189:I189"/>
    <mergeCell ref="J189:J210"/>
    <mergeCell ref="H190:I190"/>
    <mergeCell ref="A191:A194"/>
    <mergeCell ref="B191:I191"/>
    <mergeCell ref="B192:B194"/>
    <mergeCell ref="C192:I192"/>
    <mergeCell ref="C193:C194"/>
    <mergeCell ref="D194:F194"/>
    <mergeCell ref="G194:I194"/>
    <mergeCell ref="A211:B211"/>
    <mergeCell ref="C211:I211"/>
    <mergeCell ref="J211:J232"/>
    <mergeCell ref="H212:I212"/>
    <mergeCell ref="A213:A216"/>
    <mergeCell ref="B213:I213"/>
    <mergeCell ref="B214:B216"/>
    <mergeCell ref="C214:I214"/>
    <mergeCell ref="C215:C216"/>
    <mergeCell ref="D216:F216"/>
    <mergeCell ref="G216:I216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9" manualBreakCount="9">
    <brk id="34" max="16383" man="1"/>
    <brk id="56" max="16383" man="1"/>
    <brk id="78" max="16383" man="1"/>
    <brk id="100" max="16383" man="1"/>
    <brk id="122" max="16383" man="1"/>
    <brk id="144" max="16383" man="1"/>
    <brk id="166" max="16383" man="1"/>
    <brk id="188" max="16383" man="1"/>
    <brk id="21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2"/>
  <sheetViews>
    <sheetView zoomScale="120" zoomScaleNormal="120" zoomScaleSheetLayoutView="100" workbookViewId="0"/>
  </sheetViews>
  <sheetFormatPr defaultRowHeight="12.75" x14ac:dyDescent="0.2"/>
  <cols>
    <col min="1" max="1" width="16.1640625" style="160" customWidth="1"/>
    <col min="2" max="2" width="63.83203125" style="161" customWidth="1"/>
    <col min="3" max="3" width="14.1640625" style="16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858" t="str">
        <f>CONCATENATE("6.1. melléklet ",Z_ALAPADATOK!A7," ",Z_ALAPADATOK!B7," ",Z_ALAPADATOK!C7," ",Z_ALAPADATOK!D7," ",Z_ALAPADATOK!E7," ",Z_ALAPADATOK!F7," ",Z_ALAPADATOK!G7," ",Z_ALAPADATOK!H7)</f>
        <v>6.1. melléklet a … / 2021. ( … ) önkormányzati rendelethez</v>
      </c>
      <c r="C1" s="859"/>
      <c r="D1" s="859"/>
      <c r="E1" s="859"/>
    </row>
    <row r="2" spans="1:5" s="51" customFormat="1" ht="21.2" customHeight="1" thickBot="1" x14ac:dyDescent="0.25">
      <c r="A2" s="335" t="s">
        <v>44</v>
      </c>
      <c r="B2" s="857" t="str">
        <f>CONCATENATE(Z_ALAPADATOK!A3)</f>
        <v>Lengyel Község Önkormányzata</v>
      </c>
      <c r="C2" s="857"/>
      <c r="D2" s="857"/>
      <c r="E2" s="336" t="s">
        <v>38</v>
      </c>
    </row>
    <row r="3" spans="1:5" s="51" customFormat="1" ht="24.75" thickBot="1" x14ac:dyDescent="0.25">
      <c r="A3" s="335" t="s">
        <v>135</v>
      </c>
      <c r="B3" s="857" t="s">
        <v>303</v>
      </c>
      <c r="C3" s="857"/>
      <c r="D3" s="857"/>
      <c r="E3" s="337" t="s">
        <v>38</v>
      </c>
    </row>
    <row r="4" spans="1:5" s="52" customFormat="1" ht="15.95" customHeight="1" thickBot="1" x14ac:dyDescent="0.3">
      <c r="A4" s="329"/>
      <c r="B4" s="329"/>
      <c r="C4" s="330"/>
      <c r="D4" s="331"/>
      <c r="E4" s="340" t="str">
        <f>'Z_4.sz.mell.'!G4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174" t="s">
        <v>386</v>
      </c>
      <c r="B6" s="175" t="s">
        <v>387</v>
      </c>
      <c r="C6" s="175" t="s">
        <v>388</v>
      </c>
      <c r="D6" s="175" t="s">
        <v>390</v>
      </c>
      <c r="E6" s="253" t="s">
        <v>389</v>
      </c>
    </row>
    <row r="7" spans="1:5" s="47" customFormat="1" ht="15.95" customHeight="1" thickBot="1" x14ac:dyDescent="0.25">
      <c r="A7" s="18" t="s">
        <v>6</v>
      </c>
      <c r="B7" s="19" t="s">
        <v>162</v>
      </c>
      <c r="C7" s="167">
        <f>+C8+C9+C10+C11+C12+C13</f>
        <v>26806930</v>
      </c>
      <c r="D7" s="167">
        <f>+D8+D9+D10+D11+D12+D13</f>
        <v>29996111</v>
      </c>
      <c r="E7" s="103">
        <f>+E8+E9+E10+E11+E12+E13</f>
        <v>29996111</v>
      </c>
    </row>
    <row r="8" spans="1:5" s="47" customFormat="1" ht="12" customHeight="1" x14ac:dyDescent="0.2">
      <c r="A8" s="13" t="s">
        <v>63</v>
      </c>
      <c r="B8" s="180" t="s">
        <v>163</v>
      </c>
      <c r="C8" s="169">
        <v>12873720</v>
      </c>
      <c r="D8" s="169">
        <v>12873720</v>
      </c>
      <c r="E8" s="105">
        <v>12873720</v>
      </c>
    </row>
    <row r="9" spans="1:5" s="53" customFormat="1" ht="12" customHeight="1" x14ac:dyDescent="0.2">
      <c r="A9" s="12" t="s">
        <v>64</v>
      </c>
      <c r="B9" s="181" t="s">
        <v>164</v>
      </c>
      <c r="C9" s="168"/>
      <c r="D9" s="168"/>
      <c r="E9" s="104"/>
    </row>
    <row r="10" spans="1:5" s="54" customFormat="1" ht="12" customHeight="1" x14ac:dyDescent="0.2">
      <c r="A10" s="12" t="s">
        <v>65</v>
      </c>
      <c r="B10" s="181" t="s">
        <v>165</v>
      </c>
      <c r="C10" s="168">
        <v>12133210</v>
      </c>
      <c r="D10" s="168">
        <v>13141081</v>
      </c>
      <c r="E10" s="104">
        <v>13141081</v>
      </c>
    </row>
    <row r="11" spans="1:5" s="54" customFormat="1" ht="12" customHeight="1" x14ac:dyDescent="0.2">
      <c r="A11" s="12" t="s">
        <v>66</v>
      </c>
      <c r="B11" s="181" t="s">
        <v>166</v>
      </c>
      <c r="C11" s="168">
        <v>1800000</v>
      </c>
      <c r="D11" s="168">
        <v>2023600</v>
      </c>
      <c r="E11" s="104">
        <v>2023600</v>
      </c>
    </row>
    <row r="12" spans="1:5" s="54" customFormat="1" ht="12" customHeight="1" x14ac:dyDescent="0.2">
      <c r="A12" s="12" t="s">
        <v>97</v>
      </c>
      <c r="B12" s="111" t="s">
        <v>334</v>
      </c>
      <c r="C12" s="168"/>
      <c r="D12" s="168">
        <v>1813290</v>
      </c>
      <c r="E12" s="104">
        <v>1813290</v>
      </c>
    </row>
    <row r="13" spans="1:5" s="54" customFormat="1" ht="12" customHeight="1" thickBot="1" x14ac:dyDescent="0.25">
      <c r="A13" s="14" t="s">
        <v>67</v>
      </c>
      <c r="B13" s="112" t="s">
        <v>335</v>
      </c>
      <c r="C13" s="168"/>
      <c r="D13" s="168">
        <v>144420</v>
      </c>
      <c r="E13" s="104">
        <v>144420</v>
      </c>
    </row>
    <row r="14" spans="1:5" s="53" customFormat="1" ht="12" customHeight="1" thickBot="1" x14ac:dyDescent="0.25">
      <c r="A14" s="18" t="s">
        <v>7</v>
      </c>
      <c r="B14" s="110" t="s">
        <v>167</v>
      </c>
      <c r="C14" s="167">
        <f>+C15+C16+C17+C18+C19</f>
        <v>6898216</v>
      </c>
      <c r="D14" s="167">
        <f>+D15+D16+D17+D18+D19</f>
        <v>5855449</v>
      </c>
      <c r="E14" s="103">
        <f>+E15+E16+E17+E18+E19</f>
        <v>5855449</v>
      </c>
    </row>
    <row r="15" spans="1:5" s="53" customFormat="1" ht="12" customHeight="1" x14ac:dyDescent="0.2">
      <c r="A15" s="13" t="s">
        <v>69</v>
      </c>
      <c r="B15" s="180" t="s">
        <v>168</v>
      </c>
      <c r="C15" s="169"/>
      <c r="D15" s="169"/>
      <c r="E15" s="105"/>
    </row>
    <row r="16" spans="1:5" s="53" customFormat="1" ht="12" customHeight="1" x14ac:dyDescent="0.2">
      <c r="A16" s="12" t="s">
        <v>70</v>
      </c>
      <c r="B16" s="181" t="s">
        <v>169</v>
      </c>
      <c r="C16" s="168"/>
      <c r="D16" s="168"/>
      <c r="E16" s="104"/>
    </row>
    <row r="17" spans="1:5" s="53" customFormat="1" ht="12" customHeight="1" x14ac:dyDescent="0.2">
      <c r="A17" s="12" t="s">
        <v>71</v>
      </c>
      <c r="B17" s="181" t="s">
        <v>326</v>
      </c>
      <c r="C17" s="168"/>
      <c r="D17" s="168"/>
      <c r="E17" s="104"/>
    </row>
    <row r="18" spans="1:5" s="53" customFormat="1" ht="12" customHeight="1" x14ac:dyDescent="0.2">
      <c r="A18" s="12" t="s">
        <v>72</v>
      </c>
      <c r="B18" s="181" t="s">
        <v>327</v>
      </c>
      <c r="C18" s="168"/>
      <c r="D18" s="168"/>
      <c r="E18" s="104"/>
    </row>
    <row r="19" spans="1:5" s="53" customFormat="1" ht="12" customHeight="1" x14ac:dyDescent="0.2">
      <c r="A19" s="12" t="s">
        <v>73</v>
      </c>
      <c r="B19" s="181" t="s">
        <v>170</v>
      </c>
      <c r="C19" s="168">
        <v>6898216</v>
      </c>
      <c r="D19" s="168">
        <v>5855449</v>
      </c>
      <c r="E19" s="104">
        <v>5855449</v>
      </c>
    </row>
    <row r="20" spans="1:5" s="53" customFormat="1" ht="12" customHeight="1" thickBot="1" x14ac:dyDescent="0.25">
      <c r="A20" s="14" t="s">
        <v>80</v>
      </c>
      <c r="B20" s="112" t="s">
        <v>171</v>
      </c>
      <c r="C20" s="170"/>
      <c r="D20" s="170"/>
      <c r="E20" s="106"/>
    </row>
    <row r="21" spans="1:5" s="54" customFormat="1" ht="12" customHeight="1" thickBot="1" x14ac:dyDescent="0.25">
      <c r="A21" s="18" t="s">
        <v>8</v>
      </c>
      <c r="B21" s="19" t="s">
        <v>172</v>
      </c>
      <c r="C21" s="167">
        <f>+C22+C23+C24+C25+C26</f>
        <v>0</v>
      </c>
      <c r="D21" s="167">
        <f>+D22+D23+D24+D25+D26</f>
        <v>5770427</v>
      </c>
      <c r="E21" s="103">
        <f>+E22+E23+E24+E25+E26</f>
        <v>5770427</v>
      </c>
    </row>
    <row r="22" spans="1:5" s="54" customFormat="1" ht="12" customHeight="1" x14ac:dyDescent="0.2">
      <c r="A22" s="13" t="s">
        <v>52</v>
      </c>
      <c r="B22" s="180" t="s">
        <v>173</v>
      </c>
      <c r="C22" s="169"/>
      <c r="D22" s="169"/>
      <c r="E22" s="105"/>
    </row>
    <row r="23" spans="1:5" s="54" customFormat="1" ht="12" customHeight="1" x14ac:dyDescent="0.2">
      <c r="A23" s="12" t="s">
        <v>53</v>
      </c>
      <c r="B23" s="181" t="s">
        <v>174</v>
      </c>
      <c r="C23" s="168"/>
      <c r="D23" s="168"/>
      <c r="E23" s="104"/>
    </row>
    <row r="24" spans="1:5" s="53" customFormat="1" ht="12" customHeight="1" x14ac:dyDescent="0.2">
      <c r="A24" s="12" t="s">
        <v>54</v>
      </c>
      <c r="B24" s="181" t="s">
        <v>328</v>
      </c>
      <c r="C24" s="168"/>
      <c r="D24" s="168"/>
      <c r="E24" s="104"/>
    </row>
    <row r="25" spans="1:5" s="54" customFormat="1" ht="12" customHeight="1" x14ac:dyDescent="0.2">
      <c r="A25" s="12" t="s">
        <v>55</v>
      </c>
      <c r="B25" s="181" t="s">
        <v>329</v>
      </c>
      <c r="C25" s="168"/>
      <c r="D25" s="168"/>
      <c r="E25" s="104"/>
    </row>
    <row r="26" spans="1:5" s="54" customFormat="1" ht="12" customHeight="1" x14ac:dyDescent="0.2">
      <c r="A26" s="12" t="s">
        <v>110</v>
      </c>
      <c r="B26" s="181" t="s">
        <v>175</v>
      </c>
      <c r="C26" s="168"/>
      <c r="D26" s="168">
        <v>5770427</v>
      </c>
      <c r="E26" s="104">
        <v>5770427</v>
      </c>
    </row>
    <row r="27" spans="1:5" s="54" customFormat="1" ht="12" customHeight="1" thickBot="1" x14ac:dyDescent="0.25">
      <c r="A27" s="14" t="s">
        <v>111</v>
      </c>
      <c r="B27" s="182" t="s">
        <v>176</v>
      </c>
      <c r="C27" s="170"/>
      <c r="D27" s="170">
        <v>3913797</v>
      </c>
      <c r="E27" s="106">
        <v>3913797</v>
      </c>
    </row>
    <row r="28" spans="1:5" s="54" customFormat="1" ht="12" customHeight="1" thickBot="1" x14ac:dyDescent="0.25">
      <c r="A28" s="18" t="s">
        <v>112</v>
      </c>
      <c r="B28" s="19" t="s">
        <v>477</v>
      </c>
      <c r="C28" s="173">
        <f>SUM(C29:C35)</f>
        <v>4220220</v>
      </c>
      <c r="D28" s="173">
        <f>SUM(D29:D35)</f>
        <v>1185397</v>
      </c>
      <c r="E28" s="209">
        <f>SUM(E29:E35)</f>
        <v>1185397</v>
      </c>
    </row>
    <row r="29" spans="1:5" s="54" customFormat="1" ht="12" customHeight="1" x14ac:dyDescent="0.2">
      <c r="A29" s="13" t="s">
        <v>177</v>
      </c>
      <c r="B29" s="748" t="s">
        <v>478</v>
      </c>
      <c r="C29" s="169"/>
      <c r="D29" s="169"/>
      <c r="E29" s="105"/>
    </row>
    <row r="30" spans="1:5" s="54" customFormat="1" ht="12" customHeight="1" x14ac:dyDescent="0.2">
      <c r="A30" s="12" t="s">
        <v>178</v>
      </c>
      <c r="B30" s="749" t="s">
        <v>855</v>
      </c>
      <c r="C30" s="168"/>
      <c r="D30" s="168"/>
      <c r="E30" s="104"/>
    </row>
    <row r="31" spans="1:5" s="54" customFormat="1" ht="12" customHeight="1" x14ac:dyDescent="0.2">
      <c r="A31" s="12" t="s">
        <v>179</v>
      </c>
      <c r="B31" s="749" t="s">
        <v>479</v>
      </c>
      <c r="C31" s="168"/>
      <c r="D31" s="168"/>
      <c r="E31" s="104"/>
    </row>
    <row r="32" spans="1:5" s="54" customFormat="1" ht="12" customHeight="1" x14ac:dyDescent="0.2">
      <c r="A32" s="12" t="s">
        <v>180</v>
      </c>
      <c r="B32" s="749" t="s">
        <v>480</v>
      </c>
      <c r="C32" s="168">
        <v>1365022</v>
      </c>
      <c r="D32" s="168">
        <v>382495</v>
      </c>
      <c r="E32" s="104">
        <v>382495</v>
      </c>
    </row>
    <row r="33" spans="1:5" s="54" customFormat="1" ht="12" customHeight="1" x14ac:dyDescent="0.2">
      <c r="A33" s="12" t="s">
        <v>481</v>
      </c>
      <c r="B33" s="749" t="s">
        <v>181</v>
      </c>
      <c r="C33" s="168">
        <v>1762597</v>
      </c>
      <c r="D33" s="168"/>
      <c r="E33" s="104"/>
    </row>
    <row r="34" spans="1:5" s="54" customFormat="1" ht="12" customHeight="1" x14ac:dyDescent="0.2">
      <c r="A34" s="12" t="s">
        <v>482</v>
      </c>
      <c r="B34" s="749" t="s">
        <v>840</v>
      </c>
      <c r="C34" s="168"/>
      <c r="D34" s="168"/>
      <c r="E34" s="104"/>
    </row>
    <row r="35" spans="1:5" s="54" customFormat="1" ht="12" customHeight="1" thickBot="1" x14ac:dyDescent="0.25">
      <c r="A35" s="14" t="s">
        <v>483</v>
      </c>
      <c r="B35" s="750" t="s">
        <v>841</v>
      </c>
      <c r="C35" s="170">
        <v>1092601</v>
      </c>
      <c r="D35" s="170">
        <v>802902</v>
      </c>
      <c r="E35" s="106">
        <v>802902</v>
      </c>
    </row>
    <row r="36" spans="1:5" s="54" customFormat="1" ht="12" customHeight="1" thickBot="1" x14ac:dyDescent="0.25">
      <c r="A36" s="18" t="s">
        <v>10</v>
      </c>
      <c r="B36" s="19" t="s">
        <v>336</v>
      </c>
      <c r="C36" s="167">
        <f>SUM(C37:C47)</f>
        <v>4725720</v>
      </c>
      <c r="D36" s="167">
        <f>SUM(D37:D47)</f>
        <v>8703256</v>
      </c>
      <c r="E36" s="103">
        <f>SUM(E37:E47)</f>
        <v>6255027</v>
      </c>
    </row>
    <row r="37" spans="1:5" s="54" customFormat="1" ht="12" customHeight="1" x14ac:dyDescent="0.2">
      <c r="A37" s="13" t="s">
        <v>56</v>
      </c>
      <c r="B37" s="180" t="s">
        <v>184</v>
      </c>
      <c r="C37" s="169"/>
      <c r="D37" s="169"/>
      <c r="E37" s="105"/>
    </row>
    <row r="38" spans="1:5" s="54" customFormat="1" ht="12" customHeight="1" x14ac:dyDescent="0.2">
      <c r="A38" s="12" t="s">
        <v>57</v>
      </c>
      <c r="B38" s="181" t="s">
        <v>185</v>
      </c>
      <c r="C38" s="168">
        <v>2800000</v>
      </c>
      <c r="D38" s="168">
        <v>5175536</v>
      </c>
      <c r="E38" s="104">
        <v>2895456</v>
      </c>
    </row>
    <row r="39" spans="1:5" s="54" customFormat="1" ht="12" customHeight="1" x14ac:dyDescent="0.2">
      <c r="A39" s="12" t="s">
        <v>58</v>
      </c>
      <c r="B39" s="181" t="s">
        <v>186</v>
      </c>
      <c r="C39" s="168"/>
      <c r="D39" s="168"/>
      <c r="E39" s="104">
        <v>8421</v>
      </c>
    </row>
    <row r="40" spans="1:5" s="54" customFormat="1" ht="12" customHeight="1" x14ac:dyDescent="0.2">
      <c r="A40" s="12" t="s">
        <v>114</v>
      </c>
      <c r="B40" s="181" t="s">
        <v>187</v>
      </c>
      <c r="C40" s="168"/>
      <c r="D40" s="168"/>
      <c r="E40" s="104"/>
    </row>
    <row r="41" spans="1:5" s="54" customFormat="1" ht="12" customHeight="1" x14ac:dyDescent="0.2">
      <c r="A41" s="12" t="s">
        <v>115</v>
      </c>
      <c r="B41" s="181" t="s">
        <v>188</v>
      </c>
      <c r="C41" s="168">
        <v>1921920</v>
      </c>
      <c r="D41" s="168">
        <v>3421920</v>
      </c>
      <c r="E41" s="104">
        <v>3342853</v>
      </c>
    </row>
    <row r="42" spans="1:5" s="54" customFormat="1" ht="12" customHeight="1" x14ac:dyDescent="0.2">
      <c r="A42" s="12" t="s">
        <v>116</v>
      </c>
      <c r="B42" s="181" t="s">
        <v>189</v>
      </c>
      <c r="C42" s="168"/>
      <c r="D42" s="168"/>
      <c r="E42" s="104"/>
    </row>
    <row r="43" spans="1:5" s="54" customFormat="1" ht="12" customHeight="1" x14ac:dyDescent="0.2">
      <c r="A43" s="12" t="s">
        <v>117</v>
      </c>
      <c r="B43" s="181" t="s">
        <v>190</v>
      </c>
      <c r="C43" s="168"/>
      <c r="D43" s="168"/>
      <c r="E43" s="104"/>
    </row>
    <row r="44" spans="1:5" s="54" customFormat="1" ht="12" customHeight="1" x14ac:dyDescent="0.2">
      <c r="A44" s="12" t="s">
        <v>118</v>
      </c>
      <c r="B44" s="181" t="s">
        <v>484</v>
      </c>
      <c r="C44" s="168">
        <v>2000</v>
      </c>
      <c r="D44" s="168">
        <v>4000</v>
      </c>
      <c r="E44" s="104">
        <v>3496</v>
      </c>
    </row>
    <row r="45" spans="1:5" s="54" customFormat="1" ht="12" customHeight="1" x14ac:dyDescent="0.2">
      <c r="A45" s="12" t="s">
        <v>182</v>
      </c>
      <c r="B45" s="181" t="s">
        <v>192</v>
      </c>
      <c r="C45" s="171"/>
      <c r="D45" s="171"/>
      <c r="E45" s="107"/>
    </row>
    <row r="46" spans="1:5" s="54" customFormat="1" ht="12" customHeight="1" x14ac:dyDescent="0.2">
      <c r="A46" s="14" t="s">
        <v>183</v>
      </c>
      <c r="B46" s="182" t="s">
        <v>338</v>
      </c>
      <c r="C46" s="172"/>
      <c r="D46" s="172"/>
      <c r="E46" s="108"/>
    </row>
    <row r="47" spans="1:5" s="54" customFormat="1" ht="12" customHeight="1" thickBot="1" x14ac:dyDescent="0.25">
      <c r="A47" s="14" t="s">
        <v>337</v>
      </c>
      <c r="B47" s="112" t="s">
        <v>193</v>
      </c>
      <c r="C47" s="172">
        <v>1800</v>
      </c>
      <c r="D47" s="172">
        <v>101800</v>
      </c>
      <c r="E47" s="108">
        <v>4801</v>
      </c>
    </row>
    <row r="48" spans="1:5" s="54" customFormat="1" ht="12" customHeight="1" thickBot="1" x14ac:dyDescent="0.25">
      <c r="A48" s="18" t="s">
        <v>11</v>
      </c>
      <c r="B48" s="19" t="s">
        <v>194</v>
      </c>
      <c r="C48" s="167">
        <f>SUM(C49:C53)</f>
        <v>0</v>
      </c>
      <c r="D48" s="167">
        <f>SUM(D49:D53)</f>
        <v>0</v>
      </c>
      <c r="E48" s="103">
        <f>SUM(E49:E53)</f>
        <v>0</v>
      </c>
    </row>
    <row r="49" spans="1:5" s="54" customFormat="1" ht="12" customHeight="1" x14ac:dyDescent="0.2">
      <c r="A49" s="13" t="s">
        <v>59</v>
      </c>
      <c r="B49" s="180" t="s">
        <v>198</v>
      </c>
      <c r="C49" s="220"/>
      <c r="D49" s="220"/>
      <c r="E49" s="109"/>
    </row>
    <row r="50" spans="1:5" s="54" customFormat="1" ht="12" customHeight="1" x14ac:dyDescent="0.2">
      <c r="A50" s="12" t="s">
        <v>60</v>
      </c>
      <c r="B50" s="181" t="s">
        <v>199</v>
      </c>
      <c r="C50" s="171"/>
      <c r="D50" s="171"/>
      <c r="E50" s="107"/>
    </row>
    <row r="51" spans="1:5" s="54" customFormat="1" ht="12" customHeight="1" x14ac:dyDescent="0.2">
      <c r="A51" s="12" t="s">
        <v>195</v>
      </c>
      <c r="B51" s="181" t="s">
        <v>200</v>
      </c>
      <c r="C51" s="171"/>
      <c r="D51" s="171"/>
      <c r="E51" s="107"/>
    </row>
    <row r="52" spans="1:5" s="54" customFormat="1" ht="12" customHeight="1" x14ac:dyDescent="0.2">
      <c r="A52" s="12" t="s">
        <v>196</v>
      </c>
      <c r="B52" s="181" t="s">
        <v>201</v>
      </c>
      <c r="C52" s="171"/>
      <c r="D52" s="171"/>
      <c r="E52" s="107"/>
    </row>
    <row r="53" spans="1:5" s="54" customFormat="1" ht="12" customHeight="1" thickBot="1" x14ac:dyDescent="0.25">
      <c r="A53" s="14" t="s">
        <v>197</v>
      </c>
      <c r="B53" s="112" t="s">
        <v>202</v>
      </c>
      <c r="C53" s="172"/>
      <c r="D53" s="172"/>
      <c r="E53" s="108"/>
    </row>
    <row r="54" spans="1:5" s="54" customFormat="1" ht="12" customHeight="1" thickBot="1" x14ac:dyDescent="0.25">
      <c r="A54" s="18" t="s">
        <v>119</v>
      </c>
      <c r="B54" s="19" t="s">
        <v>203</v>
      </c>
      <c r="C54" s="167">
        <f>SUM(C55:C57)</f>
        <v>100000</v>
      </c>
      <c r="D54" s="167">
        <f>SUM(D55:D57)</f>
        <v>400000</v>
      </c>
      <c r="E54" s="103">
        <f>SUM(E55:E57)</f>
        <v>104419</v>
      </c>
    </row>
    <row r="55" spans="1:5" s="54" customFormat="1" ht="12" customHeight="1" x14ac:dyDescent="0.2">
      <c r="A55" s="13" t="s">
        <v>61</v>
      </c>
      <c r="B55" s="180" t="s">
        <v>204</v>
      </c>
      <c r="C55" s="169"/>
      <c r="D55" s="169"/>
      <c r="E55" s="105"/>
    </row>
    <row r="56" spans="1:5" s="54" customFormat="1" ht="12" customHeight="1" x14ac:dyDescent="0.2">
      <c r="A56" s="12" t="s">
        <v>62</v>
      </c>
      <c r="B56" s="181" t="s">
        <v>330</v>
      </c>
      <c r="C56" s="168"/>
      <c r="D56" s="168"/>
      <c r="E56" s="104"/>
    </row>
    <row r="57" spans="1:5" s="54" customFormat="1" ht="12" customHeight="1" x14ac:dyDescent="0.2">
      <c r="A57" s="12" t="s">
        <v>207</v>
      </c>
      <c r="B57" s="181" t="s">
        <v>205</v>
      </c>
      <c r="C57" s="168">
        <v>100000</v>
      </c>
      <c r="D57" s="168">
        <v>400000</v>
      </c>
      <c r="E57" s="104">
        <v>104419</v>
      </c>
    </row>
    <row r="58" spans="1:5" s="54" customFormat="1" ht="12" customHeight="1" thickBot="1" x14ac:dyDescent="0.25">
      <c r="A58" s="14" t="s">
        <v>208</v>
      </c>
      <c r="B58" s="112" t="s">
        <v>206</v>
      </c>
      <c r="C58" s="170"/>
      <c r="D58" s="170"/>
      <c r="E58" s="106"/>
    </row>
    <row r="59" spans="1:5" s="54" customFormat="1" ht="12" customHeight="1" thickBot="1" x14ac:dyDescent="0.25">
      <c r="A59" s="18" t="s">
        <v>13</v>
      </c>
      <c r="B59" s="110" t="s">
        <v>209</v>
      </c>
      <c r="C59" s="167">
        <f>SUM(C60:C62)</f>
        <v>16700</v>
      </c>
      <c r="D59" s="167">
        <f>SUM(D60:D62)</f>
        <v>726700</v>
      </c>
      <c r="E59" s="103">
        <f>SUM(E60:E62)</f>
        <v>263000</v>
      </c>
    </row>
    <row r="60" spans="1:5" s="54" customFormat="1" ht="12" customHeight="1" x14ac:dyDescent="0.2">
      <c r="A60" s="13" t="s">
        <v>120</v>
      </c>
      <c r="B60" s="180" t="s">
        <v>211</v>
      </c>
      <c r="C60" s="171"/>
      <c r="D60" s="171"/>
      <c r="E60" s="107"/>
    </row>
    <row r="61" spans="1:5" s="54" customFormat="1" ht="12" customHeight="1" x14ac:dyDescent="0.2">
      <c r="A61" s="12" t="s">
        <v>121</v>
      </c>
      <c r="B61" s="181" t="s">
        <v>331</v>
      </c>
      <c r="C61" s="171">
        <v>16700</v>
      </c>
      <c r="D61" s="171">
        <v>576700</v>
      </c>
      <c r="E61" s="107"/>
    </row>
    <row r="62" spans="1:5" s="54" customFormat="1" ht="12" customHeight="1" x14ac:dyDescent="0.2">
      <c r="A62" s="12" t="s">
        <v>144</v>
      </c>
      <c r="B62" s="181" t="s">
        <v>212</v>
      </c>
      <c r="C62" s="171"/>
      <c r="D62" s="171">
        <v>150000</v>
      </c>
      <c r="E62" s="107">
        <v>263000</v>
      </c>
    </row>
    <row r="63" spans="1:5" s="54" customFormat="1" ht="12" customHeight="1" thickBot="1" x14ac:dyDescent="0.25">
      <c r="A63" s="14" t="s">
        <v>210</v>
      </c>
      <c r="B63" s="112" t="s">
        <v>213</v>
      </c>
      <c r="C63" s="171"/>
      <c r="D63" s="171"/>
      <c r="E63" s="107"/>
    </row>
    <row r="64" spans="1:5" s="54" customFormat="1" ht="12" customHeight="1" thickBot="1" x14ac:dyDescent="0.25">
      <c r="A64" s="235" t="s">
        <v>378</v>
      </c>
      <c r="B64" s="19" t="s">
        <v>214</v>
      </c>
      <c r="C64" s="173">
        <f>+C7+C14+C21+C28+C36+C48+C54+C59</f>
        <v>42767786</v>
      </c>
      <c r="D64" s="173">
        <f>+D7+D14+D21+D28+D36+D48+D54+D59</f>
        <v>52637340</v>
      </c>
      <c r="E64" s="209">
        <f>+E7+E14+E21+E28+E36+E48+E54+E59</f>
        <v>49429830</v>
      </c>
    </row>
    <row r="65" spans="1:5" s="54" customFormat="1" ht="12" customHeight="1" thickBot="1" x14ac:dyDescent="0.25">
      <c r="A65" s="221" t="s">
        <v>215</v>
      </c>
      <c r="B65" s="110" t="s">
        <v>216</v>
      </c>
      <c r="C65" s="167">
        <f>SUM(C66:C68)</f>
        <v>0</v>
      </c>
      <c r="D65" s="167">
        <f>SUM(D66:D68)</f>
        <v>0</v>
      </c>
      <c r="E65" s="103">
        <f>SUM(E66:E68)</f>
        <v>0</v>
      </c>
    </row>
    <row r="66" spans="1:5" s="54" customFormat="1" ht="12" customHeight="1" x14ac:dyDescent="0.2">
      <c r="A66" s="13" t="s">
        <v>244</v>
      </c>
      <c r="B66" s="180" t="s">
        <v>217</v>
      </c>
      <c r="C66" s="171"/>
      <c r="D66" s="171"/>
      <c r="E66" s="107"/>
    </row>
    <row r="67" spans="1:5" s="54" customFormat="1" ht="12" customHeight="1" x14ac:dyDescent="0.2">
      <c r="A67" s="12" t="s">
        <v>253</v>
      </c>
      <c r="B67" s="181" t="s">
        <v>218</v>
      </c>
      <c r="C67" s="171"/>
      <c r="D67" s="171"/>
      <c r="E67" s="107"/>
    </row>
    <row r="68" spans="1:5" s="54" customFormat="1" ht="12" customHeight="1" thickBot="1" x14ac:dyDescent="0.25">
      <c r="A68" s="14" t="s">
        <v>254</v>
      </c>
      <c r="B68" s="231" t="s">
        <v>363</v>
      </c>
      <c r="C68" s="171"/>
      <c r="D68" s="171"/>
      <c r="E68" s="107"/>
    </row>
    <row r="69" spans="1:5" s="54" customFormat="1" ht="12" customHeight="1" thickBot="1" x14ac:dyDescent="0.25">
      <c r="A69" s="221" t="s">
        <v>220</v>
      </c>
      <c r="B69" s="110" t="s">
        <v>221</v>
      </c>
      <c r="C69" s="167">
        <f>SUM(C70:C73)</f>
        <v>0</v>
      </c>
      <c r="D69" s="167">
        <f>SUM(D70:D73)</f>
        <v>0</v>
      </c>
      <c r="E69" s="103">
        <f>SUM(E70:E73)</f>
        <v>0</v>
      </c>
    </row>
    <row r="70" spans="1:5" s="54" customFormat="1" ht="12" customHeight="1" x14ac:dyDescent="0.2">
      <c r="A70" s="13" t="s">
        <v>98</v>
      </c>
      <c r="B70" s="310" t="s">
        <v>222</v>
      </c>
      <c r="C70" s="171"/>
      <c r="D70" s="171"/>
      <c r="E70" s="107"/>
    </row>
    <row r="71" spans="1:5" s="54" customFormat="1" ht="12" customHeight="1" x14ac:dyDescent="0.2">
      <c r="A71" s="12" t="s">
        <v>99</v>
      </c>
      <c r="B71" s="310" t="s">
        <v>491</v>
      </c>
      <c r="C71" s="171"/>
      <c r="D71" s="171"/>
      <c r="E71" s="107"/>
    </row>
    <row r="72" spans="1:5" s="54" customFormat="1" ht="12" customHeight="1" x14ac:dyDescent="0.2">
      <c r="A72" s="12" t="s">
        <v>245</v>
      </c>
      <c r="B72" s="310" t="s">
        <v>223</v>
      </c>
      <c r="C72" s="171"/>
      <c r="D72" s="171"/>
      <c r="E72" s="107"/>
    </row>
    <row r="73" spans="1:5" s="54" customFormat="1" ht="12" customHeight="1" thickBot="1" x14ac:dyDescent="0.25">
      <c r="A73" s="14" t="s">
        <v>246</v>
      </c>
      <c r="B73" s="311" t="s">
        <v>492</v>
      </c>
      <c r="C73" s="171"/>
      <c r="D73" s="171"/>
      <c r="E73" s="107"/>
    </row>
    <row r="74" spans="1:5" s="54" customFormat="1" ht="12" customHeight="1" thickBot="1" x14ac:dyDescent="0.25">
      <c r="A74" s="221" t="s">
        <v>224</v>
      </c>
      <c r="B74" s="110" t="s">
        <v>225</v>
      </c>
      <c r="C74" s="167">
        <f>SUM(C75:C76)</f>
        <v>72160219</v>
      </c>
      <c r="D74" s="167">
        <f>SUM(D75:D76)</f>
        <v>86150219</v>
      </c>
      <c r="E74" s="103">
        <f>SUM(E75:E76)</f>
        <v>131232180</v>
      </c>
    </row>
    <row r="75" spans="1:5" s="54" customFormat="1" ht="12" customHeight="1" x14ac:dyDescent="0.2">
      <c r="A75" s="13" t="s">
        <v>247</v>
      </c>
      <c r="B75" s="180" t="s">
        <v>226</v>
      </c>
      <c r="C75" s="171">
        <v>72160219</v>
      </c>
      <c r="D75" s="171">
        <v>86150219</v>
      </c>
      <c r="E75" s="107">
        <v>131232180</v>
      </c>
    </row>
    <row r="76" spans="1:5" s="54" customFormat="1" ht="12" customHeight="1" thickBot="1" x14ac:dyDescent="0.25">
      <c r="A76" s="14" t="s">
        <v>248</v>
      </c>
      <c r="B76" s="112" t="s">
        <v>227</v>
      </c>
      <c r="C76" s="171"/>
      <c r="D76" s="171"/>
      <c r="E76" s="107"/>
    </row>
    <row r="77" spans="1:5" s="54" customFormat="1" ht="12" customHeight="1" thickBot="1" x14ac:dyDescent="0.25">
      <c r="A77" s="221" t="s">
        <v>228</v>
      </c>
      <c r="B77" s="110" t="s">
        <v>229</v>
      </c>
      <c r="C77" s="167">
        <f>SUM(C78:C80)</f>
        <v>0</v>
      </c>
      <c r="D77" s="167">
        <f>SUM(D78:D80)</f>
        <v>1095572</v>
      </c>
      <c r="E77" s="103">
        <f>SUM(E78:E80)</f>
        <v>1095572</v>
      </c>
    </row>
    <row r="78" spans="1:5" s="53" customFormat="1" ht="12" customHeight="1" x14ac:dyDescent="0.2">
      <c r="A78" s="13" t="s">
        <v>249</v>
      </c>
      <c r="B78" s="180" t="s">
        <v>230</v>
      </c>
      <c r="C78" s="171">
        <v>0</v>
      </c>
      <c r="D78" s="171">
        <v>1095572</v>
      </c>
      <c r="E78" s="107">
        <v>1095572</v>
      </c>
    </row>
    <row r="79" spans="1:5" s="54" customFormat="1" ht="12" customHeight="1" x14ac:dyDescent="0.2">
      <c r="A79" s="12" t="s">
        <v>250</v>
      </c>
      <c r="B79" s="181" t="s">
        <v>231</v>
      </c>
      <c r="C79" s="171"/>
      <c r="D79" s="171"/>
      <c r="E79" s="107"/>
    </row>
    <row r="80" spans="1:5" s="54" customFormat="1" ht="12" customHeight="1" thickBot="1" x14ac:dyDescent="0.25">
      <c r="A80" s="14" t="s">
        <v>251</v>
      </c>
      <c r="B80" s="112" t="s">
        <v>493</v>
      </c>
      <c r="C80" s="171"/>
      <c r="D80" s="171"/>
      <c r="E80" s="107"/>
    </row>
    <row r="81" spans="1:5" s="54" customFormat="1" ht="12" customHeight="1" thickBot="1" x14ac:dyDescent="0.25">
      <c r="A81" s="221" t="s">
        <v>232</v>
      </c>
      <c r="B81" s="110" t="s">
        <v>252</v>
      </c>
      <c r="C81" s="167">
        <f>SUM(C82:C85)</f>
        <v>0</v>
      </c>
      <c r="D81" s="167">
        <f>SUM(D82:D85)</f>
        <v>0</v>
      </c>
      <c r="E81" s="103">
        <f>SUM(E82:E85)</f>
        <v>0</v>
      </c>
    </row>
    <row r="82" spans="1:5" s="54" customFormat="1" ht="12" customHeight="1" x14ac:dyDescent="0.2">
      <c r="A82" s="184" t="s">
        <v>233</v>
      </c>
      <c r="B82" s="180" t="s">
        <v>234</v>
      </c>
      <c r="C82" s="171"/>
      <c r="D82" s="171"/>
      <c r="E82" s="107"/>
    </row>
    <row r="83" spans="1:5" s="54" customFormat="1" ht="12" customHeight="1" x14ac:dyDescent="0.2">
      <c r="A83" s="185" t="s">
        <v>235</v>
      </c>
      <c r="B83" s="181" t="s">
        <v>236</v>
      </c>
      <c r="C83" s="171"/>
      <c r="D83" s="171"/>
      <c r="E83" s="107"/>
    </row>
    <row r="84" spans="1:5" s="54" customFormat="1" ht="12" customHeight="1" x14ac:dyDescent="0.2">
      <c r="A84" s="185" t="s">
        <v>237</v>
      </c>
      <c r="B84" s="181" t="s">
        <v>238</v>
      </c>
      <c r="C84" s="171"/>
      <c r="D84" s="171"/>
      <c r="E84" s="107"/>
    </row>
    <row r="85" spans="1:5" s="54" customFormat="1" ht="12" customHeight="1" thickBot="1" x14ac:dyDescent="0.25">
      <c r="A85" s="186" t="s">
        <v>239</v>
      </c>
      <c r="B85" s="112" t="s">
        <v>240</v>
      </c>
      <c r="C85" s="171"/>
      <c r="D85" s="171"/>
      <c r="E85" s="107"/>
    </row>
    <row r="86" spans="1:5" s="53" customFormat="1" ht="12" customHeight="1" thickBot="1" x14ac:dyDescent="0.25">
      <c r="A86" s="221" t="s">
        <v>241</v>
      </c>
      <c r="B86" s="110" t="s">
        <v>377</v>
      </c>
      <c r="C86" s="223"/>
      <c r="D86" s="223"/>
      <c r="E86" s="224"/>
    </row>
    <row r="87" spans="1:5" s="53" customFormat="1" ht="12" customHeight="1" thickBot="1" x14ac:dyDescent="0.25">
      <c r="A87" s="221" t="s">
        <v>243</v>
      </c>
      <c r="B87" s="110" t="s">
        <v>242</v>
      </c>
      <c r="C87" s="223"/>
      <c r="D87" s="223"/>
      <c r="E87" s="224"/>
    </row>
    <row r="88" spans="1:5" s="53" customFormat="1" ht="12" customHeight="1" thickBot="1" x14ac:dyDescent="0.2">
      <c r="A88" s="221" t="s">
        <v>255</v>
      </c>
      <c r="B88" s="187" t="s">
        <v>380</v>
      </c>
      <c r="C88" s="173">
        <f>+C65+C69+C74+C77+C81+C87+C86</f>
        <v>72160219</v>
      </c>
      <c r="D88" s="173">
        <f>+D65+D69+D74+D77+D81+D87+D86</f>
        <v>87245791</v>
      </c>
      <c r="E88" s="209">
        <f>+E65+E69+E74+E77+E81+E87+E86</f>
        <v>132327752</v>
      </c>
    </row>
    <row r="89" spans="1:5" s="53" customFormat="1" ht="12" customHeight="1" thickBot="1" x14ac:dyDescent="0.2">
      <c r="A89" s="222" t="s">
        <v>379</v>
      </c>
      <c r="B89" s="188" t="s">
        <v>381</v>
      </c>
      <c r="C89" s="173">
        <f>+C64+C88</f>
        <v>114928005</v>
      </c>
      <c r="D89" s="173">
        <f>+D64+D88</f>
        <v>139883131</v>
      </c>
      <c r="E89" s="209">
        <f>+E64+E88</f>
        <v>181757582</v>
      </c>
    </row>
    <row r="90" spans="1:5" s="53" customFormat="1" ht="12" customHeight="1" x14ac:dyDescent="0.2">
      <c r="A90" s="3"/>
      <c r="B90" s="4"/>
      <c r="C90" s="114"/>
      <c r="D90" s="179"/>
      <c r="E90" s="179"/>
    </row>
    <row r="91" spans="1:5" s="54" customFormat="1" ht="15.2" customHeight="1" x14ac:dyDescent="0.2">
      <c r="A91" s="803" t="s">
        <v>34</v>
      </c>
      <c r="B91" s="803"/>
      <c r="C91" s="803"/>
      <c r="D91" s="803"/>
      <c r="E91" s="803"/>
    </row>
    <row r="92" spans="1:5" s="47" customFormat="1" ht="16.5" customHeight="1" thickBot="1" x14ac:dyDescent="0.3">
      <c r="A92" s="805" t="s">
        <v>101</v>
      </c>
      <c r="B92" s="805"/>
      <c r="C92" s="63"/>
      <c r="D92" s="189"/>
      <c r="E92" s="63" t="str">
        <f>E3</f>
        <v>01</v>
      </c>
    </row>
    <row r="93" spans="1:5" s="55" customFormat="1" ht="12" customHeight="1" x14ac:dyDescent="0.2">
      <c r="A93" s="794" t="s">
        <v>51</v>
      </c>
      <c r="B93" s="796" t="s">
        <v>421</v>
      </c>
      <c r="C93" s="798" t="str">
        <f>+CONCATENATE(LEFT(Z_ÖSSZEFÜGGÉSEK!A2,4),". évi")</f>
        <v>. évi</v>
      </c>
      <c r="D93" s="799"/>
      <c r="E93" s="800"/>
    </row>
    <row r="94" spans="1:5" ht="12" customHeight="1" thickBot="1" x14ac:dyDescent="0.25">
      <c r="A94" s="795"/>
      <c r="B94" s="797"/>
      <c r="C94" s="252" t="s">
        <v>419</v>
      </c>
      <c r="D94" s="251" t="s">
        <v>420</v>
      </c>
      <c r="E94" s="312" t="str">
        <f>CONCATENATE(E5)</f>
        <v>Teljesítés
2020. XII. 31.</v>
      </c>
    </row>
    <row r="95" spans="1:5" ht="12" customHeight="1" thickBot="1" x14ac:dyDescent="0.25">
      <c r="A95" s="25" t="s">
        <v>386</v>
      </c>
      <c r="B95" s="26" t="s">
        <v>387</v>
      </c>
      <c r="C95" s="26" t="s">
        <v>388</v>
      </c>
      <c r="D95" s="26" t="s">
        <v>390</v>
      </c>
      <c r="E95" s="263" t="s">
        <v>389</v>
      </c>
    </row>
    <row r="96" spans="1:5" ht="12" customHeight="1" thickBot="1" x14ac:dyDescent="0.25">
      <c r="A96" s="20" t="s">
        <v>6</v>
      </c>
      <c r="B96" s="24" t="s">
        <v>339</v>
      </c>
      <c r="C96" s="166">
        <f>C97+C98+C99+C100+C101+C114</f>
        <v>54876466</v>
      </c>
      <c r="D96" s="166">
        <f>D97+D98+D99+D100+D101+D114</f>
        <v>63776020</v>
      </c>
      <c r="E96" s="238">
        <f>E97+E98+E99+E100+E101+E114</f>
        <v>48030728</v>
      </c>
    </row>
    <row r="97" spans="1:5" ht="12" customHeight="1" x14ac:dyDescent="0.2">
      <c r="A97" s="15" t="s">
        <v>63</v>
      </c>
      <c r="B97" s="8" t="s">
        <v>35</v>
      </c>
      <c r="C97" s="245">
        <v>17058103</v>
      </c>
      <c r="D97" s="245">
        <v>19462039</v>
      </c>
      <c r="E97" s="239">
        <v>17039856</v>
      </c>
    </row>
    <row r="98" spans="1:5" ht="12" customHeight="1" x14ac:dyDescent="0.2">
      <c r="A98" s="12" t="s">
        <v>64</v>
      </c>
      <c r="B98" s="6" t="s">
        <v>122</v>
      </c>
      <c r="C98" s="168">
        <v>2254084</v>
      </c>
      <c r="D98" s="168">
        <v>2275684</v>
      </c>
      <c r="E98" s="104">
        <v>2229414</v>
      </c>
    </row>
    <row r="99" spans="1:5" ht="12" customHeight="1" x14ac:dyDescent="0.2">
      <c r="A99" s="12" t="s">
        <v>65</v>
      </c>
      <c r="B99" s="6" t="s">
        <v>90</v>
      </c>
      <c r="C99" s="170">
        <v>22581825</v>
      </c>
      <c r="D99" s="170">
        <v>32015506</v>
      </c>
      <c r="E99" s="106">
        <v>25806235</v>
      </c>
    </row>
    <row r="100" spans="1:5" ht="12" customHeight="1" x14ac:dyDescent="0.2">
      <c r="A100" s="12" t="s">
        <v>66</v>
      </c>
      <c r="B100" s="9" t="s">
        <v>123</v>
      </c>
      <c r="C100" s="170">
        <v>6314000</v>
      </c>
      <c r="D100" s="170">
        <v>4482937</v>
      </c>
      <c r="E100" s="106">
        <v>2073000</v>
      </c>
    </row>
    <row r="101" spans="1:5" ht="12" customHeight="1" x14ac:dyDescent="0.2">
      <c r="A101" s="12" t="s">
        <v>75</v>
      </c>
      <c r="B101" s="17" t="s">
        <v>124</v>
      </c>
      <c r="C101" s="170">
        <v>5168454</v>
      </c>
      <c r="D101" s="170">
        <v>5168454</v>
      </c>
      <c r="E101" s="106">
        <v>882223</v>
      </c>
    </row>
    <row r="102" spans="1:5" ht="12" customHeight="1" x14ac:dyDescent="0.2">
      <c r="A102" s="12" t="s">
        <v>67</v>
      </c>
      <c r="B102" s="6" t="s">
        <v>344</v>
      </c>
      <c r="C102" s="170">
        <v>0</v>
      </c>
      <c r="D102" s="170">
        <v>202126</v>
      </c>
      <c r="E102" s="106">
        <v>202126</v>
      </c>
    </row>
    <row r="103" spans="1:5" ht="12" customHeight="1" x14ac:dyDescent="0.2">
      <c r="A103" s="12" t="s">
        <v>68</v>
      </c>
      <c r="B103" s="67" t="s">
        <v>343</v>
      </c>
      <c r="C103" s="170"/>
      <c r="D103" s="170"/>
      <c r="E103" s="106"/>
    </row>
    <row r="104" spans="1:5" ht="12" customHeight="1" x14ac:dyDescent="0.2">
      <c r="A104" s="12" t="s">
        <v>76</v>
      </c>
      <c r="B104" s="67" t="s">
        <v>342</v>
      </c>
      <c r="C104" s="170"/>
      <c r="D104" s="170"/>
      <c r="E104" s="106"/>
    </row>
    <row r="105" spans="1:5" ht="12" customHeight="1" x14ac:dyDescent="0.2">
      <c r="A105" s="12" t="s">
        <v>77</v>
      </c>
      <c r="B105" s="65" t="s">
        <v>258</v>
      </c>
      <c r="C105" s="170"/>
      <c r="D105" s="170"/>
      <c r="E105" s="106"/>
    </row>
    <row r="106" spans="1:5" ht="12" customHeight="1" x14ac:dyDescent="0.2">
      <c r="A106" s="12" t="s">
        <v>78</v>
      </c>
      <c r="B106" s="66" t="s">
        <v>259</v>
      </c>
      <c r="C106" s="170"/>
      <c r="D106" s="170"/>
      <c r="E106" s="106"/>
    </row>
    <row r="107" spans="1:5" ht="12" customHeight="1" x14ac:dyDescent="0.2">
      <c r="A107" s="12" t="s">
        <v>79</v>
      </c>
      <c r="B107" s="66" t="s">
        <v>260</v>
      </c>
      <c r="C107" s="170"/>
      <c r="D107" s="170"/>
      <c r="E107" s="106"/>
    </row>
    <row r="108" spans="1:5" ht="12" customHeight="1" x14ac:dyDescent="0.2">
      <c r="A108" s="12" t="s">
        <v>81</v>
      </c>
      <c r="B108" s="65" t="s">
        <v>261</v>
      </c>
      <c r="C108" s="170"/>
      <c r="D108" s="170"/>
      <c r="E108" s="106"/>
    </row>
    <row r="109" spans="1:5" ht="12" customHeight="1" x14ac:dyDescent="0.2">
      <c r="A109" s="12" t="s">
        <v>125</v>
      </c>
      <c r="B109" s="65" t="s">
        <v>262</v>
      </c>
      <c r="C109" s="170"/>
      <c r="D109" s="170"/>
      <c r="E109" s="106"/>
    </row>
    <row r="110" spans="1:5" ht="12" customHeight="1" x14ac:dyDescent="0.2">
      <c r="A110" s="12" t="s">
        <v>256</v>
      </c>
      <c r="B110" s="66" t="s">
        <v>263</v>
      </c>
      <c r="C110" s="170"/>
      <c r="D110" s="170"/>
      <c r="E110" s="106"/>
    </row>
    <row r="111" spans="1:5" ht="12" customHeight="1" x14ac:dyDescent="0.2">
      <c r="A111" s="11" t="s">
        <v>257</v>
      </c>
      <c r="B111" s="67" t="s">
        <v>264</v>
      </c>
      <c r="C111" s="170"/>
      <c r="D111" s="170"/>
      <c r="E111" s="106"/>
    </row>
    <row r="112" spans="1:5" ht="12" customHeight="1" x14ac:dyDescent="0.2">
      <c r="A112" s="12" t="s">
        <v>340</v>
      </c>
      <c r="B112" s="67" t="s">
        <v>265</v>
      </c>
      <c r="C112" s="170"/>
      <c r="D112" s="170"/>
      <c r="E112" s="106"/>
    </row>
    <row r="113" spans="1:5" ht="12" customHeight="1" x14ac:dyDescent="0.2">
      <c r="A113" s="14" t="s">
        <v>341</v>
      </c>
      <c r="B113" s="67" t="s">
        <v>266</v>
      </c>
      <c r="C113" s="170">
        <v>500000</v>
      </c>
      <c r="D113" s="170">
        <v>297874</v>
      </c>
      <c r="E113" s="106">
        <v>67000</v>
      </c>
    </row>
    <row r="114" spans="1:5" ht="12" customHeight="1" x14ac:dyDescent="0.2">
      <c r="A114" s="12" t="s">
        <v>345</v>
      </c>
      <c r="B114" s="9" t="s">
        <v>36</v>
      </c>
      <c r="C114" s="168">
        <v>1500000</v>
      </c>
      <c r="D114" s="168">
        <v>371400</v>
      </c>
      <c r="E114" s="104"/>
    </row>
    <row r="115" spans="1:5" ht="12" customHeight="1" x14ac:dyDescent="0.2">
      <c r="A115" s="12" t="s">
        <v>346</v>
      </c>
      <c r="B115" s="6" t="s">
        <v>348</v>
      </c>
      <c r="C115" s="168">
        <v>1500000</v>
      </c>
      <c r="D115" s="168">
        <v>371400</v>
      </c>
      <c r="E115" s="104"/>
    </row>
    <row r="116" spans="1:5" ht="12" customHeight="1" thickBot="1" x14ac:dyDescent="0.25">
      <c r="A116" s="16" t="s">
        <v>347</v>
      </c>
      <c r="B116" s="234" t="s">
        <v>349</v>
      </c>
      <c r="C116" s="246"/>
      <c r="D116" s="246"/>
      <c r="E116" s="240"/>
    </row>
    <row r="117" spans="1:5" ht="12" customHeight="1" thickBot="1" x14ac:dyDescent="0.25">
      <c r="A117" s="232" t="s">
        <v>7</v>
      </c>
      <c r="B117" s="233" t="s">
        <v>267</v>
      </c>
      <c r="C117" s="247">
        <f>+C118+C120+C122</f>
        <v>58979262</v>
      </c>
      <c r="D117" s="167">
        <f>+D118+D120+D122</f>
        <v>73939262</v>
      </c>
      <c r="E117" s="241">
        <f>+E118+E120+E122</f>
        <v>70886482</v>
      </c>
    </row>
    <row r="118" spans="1:5" ht="12" customHeight="1" x14ac:dyDescent="0.2">
      <c r="A118" s="13" t="s">
        <v>69</v>
      </c>
      <c r="B118" s="6" t="s">
        <v>143</v>
      </c>
      <c r="C118" s="169">
        <v>692402</v>
      </c>
      <c r="D118" s="256">
        <v>5181070</v>
      </c>
      <c r="E118" s="105">
        <v>5181070</v>
      </c>
    </row>
    <row r="119" spans="1:5" ht="12" customHeight="1" x14ac:dyDescent="0.2">
      <c r="A119" s="13" t="s">
        <v>70</v>
      </c>
      <c r="B119" s="10" t="s">
        <v>271</v>
      </c>
      <c r="C119" s="169"/>
      <c r="D119" s="256"/>
      <c r="E119" s="105"/>
    </row>
    <row r="120" spans="1:5" ht="12" customHeight="1" x14ac:dyDescent="0.2">
      <c r="A120" s="13" t="s">
        <v>71</v>
      </c>
      <c r="B120" s="10" t="s">
        <v>126</v>
      </c>
      <c r="C120" s="168">
        <v>58286860</v>
      </c>
      <c r="D120" s="257">
        <v>68733192</v>
      </c>
      <c r="E120" s="104">
        <v>65680525</v>
      </c>
    </row>
    <row r="121" spans="1:5" ht="12" customHeight="1" x14ac:dyDescent="0.2">
      <c r="A121" s="13" t="s">
        <v>72</v>
      </c>
      <c r="B121" s="10" t="s">
        <v>272</v>
      </c>
      <c r="C121" s="168">
        <v>58286860</v>
      </c>
      <c r="D121" s="257">
        <v>68733192</v>
      </c>
      <c r="E121" s="104">
        <v>65680525</v>
      </c>
    </row>
    <row r="122" spans="1:5" ht="12" customHeight="1" x14ac:dyDescent="0.2">
      <c r="A122" s="13" t="s">
        <v>73</v>
      </c>
      <c r="B122" s="112" t="s">
        <v>145</v>
      </c>
      <c r="C122" s="168"/>
      <c r="D122" s="257">
        <v>25000</v>
      </c>
      <c r="E122" s="104">
        <v>24887</v>
      </c>
    </row>
    <row r="123" spans="1:5" ht="12" customHeight="1" x14ac:dyDescent="0.2">
      <c r="A123" s="13" t="s">
        <v>80</v>
      </c>
      <c r="B123" s="111" t="s">
        <v>332</v>
      </c>
      <c r="C123" s="168"/>
      <c r="D123" s="257"/>
      <c r="E123" s="104"/>
    </row>
    <row r="124" spans="1:5" ht="12" customHeight="1" x14ac:dyDescent="0.2">
      <c r="A124" s="13" t="s">
        <v>82</v>
      </c>
      <c r="B124" s="176" t="s">
        <v>277</v>
      </c>
      <c r="C124" s="168"/>
      <c r="D124" s="257"/>
      <c r="E124" s="104"/>
    </row>
    <row r="125" spans="1:5" ht="12" customHeight="1" x14ac:dyDescent="0.2">
      <c r="A125" s="13" t="s">
        <v>127</v>
      </c>
      <c r="B125" s="66" t="s">
        <v>260</v>
      </c>
      <c r="C125" s="168"/>
      <c r="D125" s="257"/>
      <c r="E125" s="104">
        <v>24887</v>
      </c>
    </row>
    <row r="126" spans="1:5" ht="12" customHeight="1" x14ac:dyDescent="0.2">
      <c r="A126" s="13" t="s">
        <v>128</v>
      </c>
      <c r="B126" s="66" t="s">
        <v>276</v>
      </c>
      <c r="C126" s="168"/>
      <c r="D126" s="257"/>
      <c r="E126" s="104"/>
    </row>
    <row r="127" spans="1:5" ht="12" customHeight="1" x14ac:dyDescent="0.2">
      <c r="A127" s="13" t="s">
        <v>129</v>
      </c>
      <c r="B127" s="66" t="s">
        <v>275</v>
      </c>
      <c r="C127" s="168"/>
      <c r="D127" s="257"/>
      <c r="E127" s="104"/>
    </row>
    <row r="128" spans="1:5" ht="12" customHeight="1" x14ac:dyDescent="0.2">
      <c r="A128" s="13" t="s">
        <v>268</v>
      </c>
      <c r="B128" s="66" t="s">
        <v>263</v>
      </c>
      <c r="C128" s="168"/>
      <c r="D128" s="257"/>
      <c r="E128" s="104"/>
    </row>
    <row r="129" spans="1:11" ht="12" customHeight="1" x14ac:dyDescent="0.2">
      <c r="A129" s="13" t="s">
        <v>269</v>
      </c>
      <c r="B129" s="66" t="s">
        <v>274</v>
      </c>
      <c r="C129" s="168"/>
      <c r="D129" s="257"/>
      <c r="E129" s="104"/>
    </row>
    <row r="130" spans="1:11" s="55" customFormat="1" ht="12" customHeight="1" thickBot="1" x14ac:dyDescent="0.25">
      <c r="A130" s="11" t="s">
        <v>270</v>
      </c>
      <c r="B130" s="66" t="s">
        <v>273</v>
      </c>
      <c r="C130" s="170"/>
      <c r="D130" s="258"/>
      <c r="E130" s="106"/>
    </row>
    <row r="131" spans="1:11" ht="12" customHeight="1" thickBot="1" x14ac:dyDescent="0.25">
      <c r="A131" s="18" t="s">
        <v>8</v>
      </c>
      <c r="B131" s="59" t="s">
        <v>350</v>
      </c>
      <c r="C131" s="167">
        <f>+C96+C117</f>
        <v>113855728</v>
      </c>
      <c r="D131" s="255">
        <f>+D96+D117</f>
        <v>137715282</v>
      </c>
      <c r="E131" s="103">
        <f>+E96+E117</f>
        <v>118917210</v>
      </c>
    </row>
    <row r="132" spans="1:11" ht="12" customHeight="1" thickBot="1" x14ac:dyDescent="0.25">
      <c r="A132" s="18" t="s">
        <v>9</v>
      </c>
      <c r="B132" s="59" t="s">
        <v>422</v>
      </c>
      <c r="C132" s="167">
        <f>+C133+C134+C135</f>
        <v>0</v>
      </c>
      <c r="D132" s="255">
        <f>+D133+D134+D135</f>
        <v>0</v>
      </c>
      <c r="E132" s="103">
        <f>+E133+E134+E135</f>
        <v>0</v>
      </c>
    </row>
    <row r="133" spans="1:11" ht="12" customHeight="1" x14ac:dyDescent="0.2">
      <c r="A133" s="13" t="s">
        <v>177</v>
      </c>
      <c r="B133" s="10" t="s">
        <v>358</v>
      </c>
      <c r="C133" s="168"/>
      <c r="D133" s="257"/>
      <c r="E133" s="104"/>
    </row>
    <row r="134" spans="1:11" ht="12" customHeight="1" x14ac:dyDescent="0.2">
      <c r="A134" s="13" t="s">
        <v>178</v>
      </c>
      <c r="B134" s="10" t="s">
        <v>359</v>
      </c>
      <c r="C134" s="168"/>
      <c r="D134" s="257"/>
      <c r="E134" s="104"/>
    </row>
    <row r="135" spans="1:11" ht="12" customHeight="1" thickBot="1" x14ac:dyDescent="0.25">
      <c r="A135" s="11" t="s">
        <v>179</v>
      </c>
      <c r="B135" s="10" t="s">
        <v>360</v>
      </c>
      <c r="C135" s="168"/>
      <c r="D135" s="257"/>
      <c r="E135" s="104"/>
    </row>
    <row r="136" spans="1:11" ht="12" customHeight="1" thickBot="1" x14ac:dyDescent="0.25">
      <c r="A136" s="18" t="s">
        <v>10</v>
      </c>
      <c r="B136" s="59" t="s">
        <v>352</v>
      </c>
      <c r="C136" s="167">
        <f>SUM(C137:C142)</f>
        <v>0</v>
      </c>
      <c r="D136" s="255">
        <f>SUM(D137:D142)</f>
        <v>0</v>
      </c>
      <c r="E136" s="103">
        <f>SUM(E137:E142)</f>
        <v>0</v>
      </c>
    </row>
    <row r="137" spans="1:11" ht="12" customHeight="1" x14ac:dyDescent="0.2">
      <c r="A137" s="13" t="s">
        <v>56</v>
      </c>
      <c r="B137" s="7" t="s">
        <v>361</v>
      </c>
      <c r="C137" s="168"/>
      <c r="D137" s="257"/>
      <c r="E137" s="104"/>
    </row>
    <row r="138" spans="1:11" ht="12" customHeight="1" x14ac:dyDescent="0.2">
      <c r="A138" s="13" t="s">
        <v>57</v>
      </c>
      <c r="B138" s="7" t="s">
        <v>353</v>
      </c>
      <c r="C138" s="168"/>
      <c r="D138" s="257"/>
      <c r="E138" s="104"/>
    </row>
    <row r="139" spans="1:11" s="55" customFormat="1" ht="12" customHeight="1" x14ac:dyDescent="0.2">
      <c r="A139" s="13" t="s">
        <v>58</v>
      </c>
      <c r="B139" s="7" t="s">
        <v>354</v>
      </c>
      <c r="C139" s="168"/>
      <c r="D139" s="257"/>
      <c r="E139" s="104"/>
    </row>
    <row r="140" spans="1:11" ht="12" customHeight="1" x14ac:dyDescent="0.2">
      <c r="A140" s="13" t="s">
        <v>114</v>
      </c>
      <c r="B140" s="7" t="s">
        <v>355</v>
      </c>
      <c r="C140" s="168"/>
      <c r="D140" s="257"/>
      <c r="E140" s="104"/>
      <c r="K140" s="96"/>
    </row>
    <row r="141" spans="1:11" x14ac:dyDescent="0.2">
      <c r="A141" s="13" t="s">
        <v>115</v>
      </c>
      <c r="B141" s="7" t="s">
        <v>356</v>
      </c>
      <c r="C141" s="168"/>
      <c r="D141" s="257"/>
      <c r="E141" s="104"/>
    </row>
    <row r="142" spans="1:11" ht="12" customHeight="1" thickBot="1" x14ac:dyDescent="0.25">
      <c r="A142" s="16" t="s">
        <v>116</v>
      </c>
      <c r="B142" s="318" t="s">
        <v>357</v>
      </c>
      <c r="C142" s="246"/>
      <c r="D142" s="295"/>
      <c r="E142" s="240"/>
    </row>
    <row r="143" spans="1:11" ht="12" customHeight="1" thickBot="1" x14ac:dyDescent="0.25">
      <c r="A143" s="18" t="s">
        <v>11</v>
      </c>
      <c r="B143" s="59" t="s">
        <v>365</v>
      </c>
      <c r="C143" s="173">
        <f>+C144+C145+C146+C147</f>
        <v>1072277</v>
      </c>
      <c r="D143" s="259">
        <f>+D144+D145+D146+D147</f>
        <v>2167849</v>
      </c>
      <c r="E143" s="209">
        <f>+E144+E145+E146+E147</f>
        <v>1072277</v>
      </c>
    </row>
    <row r="144" spans="1:11" s="55" customFormat="1" ht="12" customHeight="1" x14ac:dyDescent="0.2">
      <c r="A144" s="13" t="s">
        <v>59</v>
      </c>
      <c r="B144" s="7" t="s">
        <v>278</v>
      </c>
      <c r="C144" s="168"/>
      <c r="D144" s="257"/>
      <c r="E144" s="104"/>
    </row>
    <row r="145" spans="1:5" s="55" customFormat="1" ht="12" customHeight="1" x14ac:dyDescent="0.2">
      <c r="A145" s="13" t="s">
        <v>60</v>
      </c>
      <c r="B145" s="7" t="s">
        <v>279</v>
      </c>
      <c r="C145" s="168">
        <v>1072277</v>
      </c>
      <c r="D145" s="257">
        <v>2167849</v>
      </c>
      <c r="E145" s="104">
        <v>1072277</v>
      </c>
    </row>
    <row r="146" spans="1:5" s="55" customFormat="1" ht="12" customHeight="1" x14ac:dyDescent="0.2">
      <c r="A146" s="13" t="s">
        <v>195</v>
      </c>
      <c r="B146" s="7" t="s">
        <v>366</v>
      </c>
      <c r="C146" s="168"/>
      <c r="D146" s="257"/>
      <c r="E146" s="104"/>
    </row>
    <row r="147" spans="1:5" s="55" customFormat="1" ht="12" customHeight="1" thickBot="1" x14ac:dyDescent="0.25">
      <c r="A147" s="11" t="s">
        <v>196</v>
      </c>
      <c r="B147" s="5" t="s">
        <v>295</v>
      </c>
      <c r="C147" s="168"/>
      <c r="D147" s="257"/>
      <c r="E147" s="104"/>
    </row>
    <row r="148" spans="1:5" s="55" customFormat="1" ht="12" customHeight="1" thickBot="1" x14ac:dyDescent="0.25">
      <c r="A148" s="18" t="s">
        <v>12</v>
      </c>
      <c r="B148" s="59" t="s">
        <v>367</v>
      </c>
      <c r="C148" s="248">
        <f>SUM(C149:C153)</f>
        <v>0</v>
      </c>
      <c r="D148" s="260">
        <f>SUM(D149:D153)</f>
        <v>0</v>
      </c>
      <c r="E148" s="242">
        <f>SUM(E149:E153)</f>
        <v>0</v>
      </c>
    </row>
    <row r="149" spans="1:5" s="55" customFormat="1" ht="12" customHeight="1" x14ac:dyDescent="0.2">
      <c r="A149" s="13" t="s">
        <v>61</v>
      </c>
      <c r="B149" s="7" t="s">
        <v>362</v>
      </c>
      <c r="C149" s="168"/>
      <c r="D149" s="257"/>
      <c r="E149" s="104"/>
    </row>
    <row r="150" spans="1:5" s="55" customFormat="1" ht="12" customHeight="1" x14ac:dyDescent="0.2">
      <c r="A150" s="13" t="s">
        <v>62</v>
      </c>
      <c r="B150" s="7" t="s">
        <v>369</v>
      </c>
      <c r="C150" s="168"/>
      <c r="D150" s="257"/>
      <c r="E150" s="104"/>
    </row>
    <row r="151" spans="1:5" ht="12.75" customHeight="1" x14ac:dyDescent="0.2">
      <c r="A151" s="13" t="s">
        <v>207</v>
      </c>
      <c r="B151" s="7" t="s">
        <v>364</v>
      </c>
      <c r="C151" s="168"/>
      <c r="D151" s="257"/>
      <c r="E151" s="104"/>
    </row>
    <row r="152" spans="1:5" ht="12.75" customHeight="1" x14ac:dyDescent="0.2">
      <c r="A152" s="13" t="s">
        <v>208</v>
      </c>
      <c r="B152" s="7" t="s">
        <v>370</v>
      </c>
      <c r="C152" s="168"/>
      <c r="D152" s="257"/>
      <c r="E152" s="104"/>
    </row>
    <row r="153" spans="1:5" ht="12.75" customHeight="1" thickBot="1" x14ac:dyDescent="0.25">
      <c r="A153" s="13" t="s">
        <v>368</v>
      </c>
      <c r="B153" s="7" t="s">
        <v>371</v>
      </c>
      <c r="C153" s="168"/>
      <c r="D153" s="257"/>
      <c r="E153" s="104"/>
    </row>
    <row r="154" spans="1:5" ht="12" customHeight="1" thickBot="1" x14ac:dyDescent="0.25">
      <c r="A154" s="18" t="s">
        <v>13</v>
      </c>
      <c r="B154" s="59" t="s">
        <v>372</v>
      </c>
      <c r="C154" s="249"/>
      <c r="D154" s="261"/>
      <c r="E154" s="243"/>
    </row>
    <row r="155" spans="1:5" ht="15.2" customHeight="1" thickBot="1" x14ac:dyDescent="0.25">
      <c r="A155" s="18" t="s">
        <v>14</v>
      </c>
      <c r="B155" s="59" t="s">
        <v>373</v>
      </c>
      <c r="C155" s="249"/>
      <c r="D155" s="261"/>
      <c r="E155" s="243"/>
    </row>
    <row r="156" spans="1:5" ht="13.5" thickBot="1" x14ac:dyDescent="0.25">
      <c r="A156" s="18" t="s">
        <v>15</v>
      </c>
      <c r="B156" s="59" t="s">
        <v>375</v>
      </c>
      <c r="C156" s="250">
        <f>+C132+C136+C143+C148+C154+C155</f>
        <v>1072277</v>
      </c>
      <c r="D156" s="262">
        <f>+D132+D136+D143+D148+D154+D155</f>
        <v>2167849</v>
      </c>
      <c r="E156" s="244">
        <f>+E132+E136+E143+E148+E154+E155</f>
        <v>1072277</v>
      </c>
    </row>
    <row r="157" spans="1:5" ht="15.2" customHeight="1" thickBot="1" x14ac:dyDescent="0.25">
      <c r="A157" s="113" t="s">
        <v>16</v>
      </c>
      <c r="B157" s="154" t="s">
        <v>374</v>
      </c>
      <c r="C157" s="250">
        <f>+C131+C156</f>
        <v>114928005</v>
      </c>
      <c r="D157" s="262">
        <f>+D131+D156</f>
        <v>139883131</v>
      </c>
      <c r="E157" s="244">
        <f>+E131+E156</f>
        <v>119989487</v>
      </c>
    </row>
    <row r="158" spans="1:5" ht="14.45" customHeight="1" x14ac:dyDescent="0.25">
      <c r="A158" s="155"/>
      <c r="B158" s="155"/>
      <c r="C158" s="658">
        <f>C89-C157</f>
        <v>0</v>
      </c>
      <c r="D158" s="658">
        <f>D89-D157</f>
        <v>0</v>
      </c>
      <c r="E158" s="177"/>
    </row>
    <row r="159" spans="1:5" ht="15.75" x14ac:dyDescent="0.25">
      <c r="A159" s="801" t="s">
        <v>280</v>
      </c>
      <c r="B159" s="801"/>
      <c r="C159" s="801"/>
      <c r="D159" s="801"/>
      <c r="E159" s="801"/>
    </row>
    <row r="160" spans="1:5" ht="16.5" thickBot="1" x14ac:dyDescent="0.3">
      <c r="A160" s="793" t="s">
        <v>102</v>
      </c>
      <c r="B160" s="793"/>
      <c r="C160" s="115"/>
      <c r="D160" s="177"/>
      <c r="E160" s="115" t="str">
        <f>E92</f>
        <v>01</v>
      </c>
    </row>
    <row r="161" spans="1:5" ht="21.75" thickBot="1" x14ac:dyDescent="0.25">
      <c r="A161" s="18">
        <v>1</v>
      </c>
      <c r="B161" s="23" t="s">
        <v>376</v>
      </c>
      <c r="C161" s="254">
        <f>+C64-C131</f>
        <v>-71087942</v>
      </c>
      <c r="D161" s="167">
        <f>+D64-D131</f>
        <v>-85077942</v>
      </c>
      <c r="E161" s="103">
        <f>+E64-E131</f>
        <v>-69487380</v>
      </c>
    </row>
    <row r="162" spans="1:5" ht="32.25" thickBot="1" x14ac:dyDescent="0.25">
      <c r="A162" s="18" t="s">
        <v>7</v>
      </c>
      <c r="B162" s="23" t="s">
        <v>382</v>
      </c>
      <c r="C162" s="167">
        <f>+C88-C156</f>
        <v>71087942</v>
      </c>
      <c r="D162" s="167">
        <f>+D88-D156</f>
        <v>85077942</v>
      </c>
      <c r="E162" s="103">
        <f>+E88-E156</f>
        <v>131255475</v>
      </c>
    </row>
  </sheetData>
  <sheetProtection formatCells="0"/>
  <mergeCells count="10">
    <mergeCell ref="A159:E159"/>
    <mergeCell ref="A160:B160"/>
    <mergeCell ref="B2:D2"/>
    <mergeCell ref="B3:D3"/>
    <mergeCell ref="B1:E1"/>
    <mergeCell ref="A91:E91"/>
    <mergeCell ref="A92:B92"/>
    <mergeCell ref="A93:A94"/>
    <mergeCell ref="B93:B94"/>
    <mergeCell ref="C93:E9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C141" sqref="C141:E144"/>
    </sheetView>
  </sheetViews>
  <sheetFormatPr defaultRowHeight="12.75" x14ac:dyDescent="0.2"/>
  <cols>
    <col min="1" max="1" width="16.1640625" style="160" customWidth="1"/>
    <col min="2" max="2" width="62" style="161" customWidth="1"/>
    <col min="3" max="3" width="14.1640625" style="16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858" t="str">
        <f>CONCATENATE("6.1.1. melléklet ",Z_ALAPADATOK!A7," ",Z_ALAPADATOK!B7," ",Z_ALAPADATOK!C7," ",Z_ALAPADATOK!D7," ",Z_ALAPADATOK!E7," ",Z_ALAPADATOK!F7," ",Z_ALAPADATOK!G7," ",Z_ALAPADATOK!H7)</f>
        <v>6.1.1. melléklet a … / 2021. ( … ) önkormányzati rendelethez</v>
      </c>
      <c r="C1" s="859"/>
      <c r="D1" s="859"/>
      <c r="E1" s="859"/>
    </row>
    <row r="2" spans="1:5" s="51" customFormat="1" ht="21.2" customHeight="1" thickBot="1" x14ac:dyDescent="0.25">
      <c r="A2" s="335" t="s">
        <v>44</v>
      </c>
      <c r="B2" s="857" t="str">
        <f>CONCATENATE(Z_ALAPADATOK!A3)</f>
        <v>Lengyel Község Önkormányzata</v>
      </c>
      <c r="C2" s="857"/>
      <c r="D2" s="857"/>
      <c r="E2" s="336" t="s">
        <v>38</v>
      </c>
    </row>
    <row r="3" spans="1:5" s="51" customFormat="1" ht="24.75" thickBot="1" x14ac:dyDescent="0.25">
      <c r="A3" s="335" t="s">
        <v>135</v>
      </c>
      <c r="B3" s="857" t="s">
        <v>323</v>
      </c>
      <c r="C3" s="857"/>
      <c r="D3" s="857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CONCATENATE('Z_6.1.sz.mell'!E5)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8" t="s">
        <v>390</v>
      </c>
      <c r="E6" s="79" t="s">
        <v>389</v>
      </c>
    </row>
    <row r="7" spans="1:5" s="4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47" customFormat="1" ht="12" customHeight="1" thickBot="1" x14ac:dyDescent="0.25">
      <c r="A8" s="25" t="s">
        <v>6</v>
      </c>
      <c r="B8" s="19" t="s">
        <v>162</v>
      </c>
      <c r="C8" s="167">
        <f>+C9+C10+C11+C12+C13+C14</f>
        <v>26806930</v>
      </c>
      <c r="D8" s="255">
        <f>+D9+D10+D11+D12+D13+D14</f>
        <v>29996111</v>
      </c>
      <c r="E8" s="103">
        <f>+E9+E10+E11+E12+E13+E14</f>
        <v>29996111</v>
      </c>
    </row>
    <row r="9" spans="1:5" s="53" customFormat="1" ht="12" customHeight="1" x14ac:dyDescent="0.2">
      <c r="A9" s="197" t="s">
        <v>63</v>
      </c>
      <c r="B9" s="180" t="s">
        <v>163</v>
      </c>
      <c r="C9" s="169">
        <v>12873720</v>
      </c>
      <c r="D9" s="169">
        <v>12873720</v>
      </c>
      <c r="E9" s="105">
        <v>12873720</v>
      </c>
    </row>
    <row r="10" spans="1:5" s="54" customFormat="1" ht="12" customHeight="1" x14ac:dyDescent="0.2">
      <c r="A10" s="198" t="s">
        <v>64</v>
      </c>
      <c r="B10" s="181" t="s">
        <v>164</v>
      </c>
      <c r="C10" s="168"/>
      <c r="D10" s="168"/>
      <c r="E10" s="104"/>
    </row>
    <row r="11" spans="1:5" s="54" customFormat="1" ht="12" customHeight="1" x14ac:dyDescent="0.2">
      <c r="A11" s="198" t="s">
        <v>65</v>
      </c>
      <c r="B11" s="181" t="s">
        <v>165</v>
      </c>
      <c r="C11" s="168">
        <v>12133210</v>
      </c>
      <c r="D11" s="168">
        <v>13141081</v>
      </c>
      <c r="E11" s="104">
        <v>13141081</v>
      </c>
    </row>
    <row r="12" spans="1:5" s="54" customFormat="1" ht="12" customHeight="1" x14ac:dyDescent="0.2">
      <c r="A12" s="198" t="s">
        <v>66</v>
      </c>
      <c r="B12" s="181" t="s">
        <v>166</v>
      </c>
      <c r="C12" s="168">
        <v>1800000</v>
      </c>
      <c r="D12" s="168">
        <v>2023600</v>
      </c>
      <c r="E12" s="104">
        <v>2023600</v>
      </c>
    </row>
    <row r="13" spans="1:5" s="54" customFormat="1" ht="12" customHeight="1" x14ac:dyDescent="0.2">
      <c r="A13" s="198" t="s">
        <v>97</v>
      </c>
      <c r="B13" s="181" t="s">
        <v>394</v>
      </c>
      <c r="C13" s="168"/>
      <c r="D13" s="168">
        <v>1813290</v>
      </c>
      <c r="E13" s="104">
        <v>1813290</v>
      </c>
    </row>
    <row r="14" spans="1:5" s="53" customFormat="1" ht="12" customHeight="1" thickBot="1" x14ac:dyDescent="0.25">
      <c r="A14" s="199" t="s">
        <v>67</v>
      </c>
      <c r="B14" s="182" t="s">
        <v>335</v>
      </c>
      <c r="C14" s="168"/>
      <c r="D14" s="168">
        <v>144420</v>
      </c>
      <c r="E14" s="104">
        <v>144420</v>
      </c>
    </row>
    <row r="15" spans="1:5" s="53" customFormat="1" ht="12" customHeight="1" thickBot="1" x14ac:dyDescent="0.25">
      <c r="A15" s="25" t="s">
        <v>7</v>
      </c>
      <c r="B15" s="110" t="s">
        <v>167</v>
      </c>
      <c r="C15" s="167">
        <f>+C16+C17+C18+C19+C20</f>
        <v>6898216</v>
      </c>
      <c r="D15" s="255">
        <f>+D16+D17+D18+D19+D20</f>
        <v>5855449</v>
      </c>
      <c r="E15" s="103">
        <f>+E16+E17+E18+E19+E20</f>
        <v>5855449</v>
      </c>
    </row>
    <row r="16" spans="1:5" s="53" customFormat="1" ht="12" customHeight="1" x14ac:dyDescent="0.2">
      <c r="A16" s="197" t="s">
        <v>69</v>
      </c>
      <c r="B16" s="180" t="s">
        <v>168</v>
      </c>
      <c r="C16" s="169"/>
      <c r="D16" s="169"/>
      <c r="E16" s="105"/>
    </row>
    <row r="17" spans="1:5" s="53" customFormat="1" ht="12" customHeight="1" x14ac:dyDescent="0.2">
      <c r="A17" s="198" t="s">
        <v>70</v>
      </c>
      <c r="B17" s="181" t="s">
        <v>169</v>
      </c>
      <c r="C17" s="168"/>
      <c r="D17" s="168"/>
      <c r="E17" s="104"/>
    </row>
    <row r="18" spans="1:5" s="53" customFormat="1" ht="12" customHeight="1" x14ac:dyDescent="0.2">
      <c r="A18" s="198" t="s">
        <v>71</v>
      </c>
      <c r="B18" s="181" t="s">
        <v>326</v>
      </c>
      <c r="C18" s="168"/>
      <c r="D18" s="168"/>
      <c r="E18" s="104"/>
    </row>
    <row r="19" spans="1:5" s="53" customFormat="1" ht="12" customHeight="1" x14ac:dyDescent="0.2">
      <c r="A19" s="198" t="s">
        <v>72</v>
      </c>
      <c r="B19" s="181" t="s">
        <v>327</v>
      </c>
      <c r="C19" s="168"/>
      <c r="D19" s="168"/>
      <c r="E19" s="104"/>
    </row>
    <row r="20" spans="1:5" s="53" customFormat="1" ht="12" customHeight="1" x14ac:dyDescent="0.2">
      <c r="A20" s="198" t="s">
        <v>73</v>
      </c>
      <c r="B20" s="181" t="s">
        <v>170</v>
      </c>
      <c r="C20" s="168">
        <v>6898216</v>
      </c>
      <c r="D20" s="168">
        <v>5855449</v>
      </c>
      <c r="E20" s="104">
        <v>5855449</v>
      </c>
    </row>
    <row r="21" spans="1:5" s="54" customFormat="1" ht="12" customHeight="1" thickBot="1" x14ac:dyDescent="0.25">
      <c r="A21" s="199" t="s">
        <v>80</v>
      </c>
      <c r="B21" s="182" t="s">
        <v>171</v>
      </c>
      <c r="C21" s="170"/>
      <c r="D21" s="170"/>
      <c r="E21" s="106"/>
    </row>
    <row r="22" spans="1:5" s="54" customFormat="1" ht="12" customHeight="1" thickBot="1" x14ac:dyDescent="0.25">
      <c r="A22" s="25" t="s">
        <v>8</v>
      </c>
      <c r="B22" s="19" t="s">
        <v>172</v>
      </c>
      <c r="C22" s="167">
        <f>+C23+C24+C25+C26+C27</f>
        <v>0</v>
      </c>
      <c r="D22" s="255">
        <f>+D23+D24+D25+D26+D27</f>
        <v>5770427</v>
      </c>
      <c r="E22" s="103">
        <f>+E23+E24+E25+E26+E27</f>
        <v>5770427</v>
      </c>
    </row>
    <row r="23" spans="1:5" s="54" customFormat="1" ht="12" customHeight="1" x14ac:dyDescent="0.2">
      <c r="A23" s="197" t="s">
        <v>52</v>
      </c>
      <c r="B23" s="180" t="s">
        <v>173</v>
      </c>
      <c r="C23" s="169"/>
      <c r="D23" s="169"/>
      <c r="E23" s="105"/>
    </row>
    <row r="24" spans="1:5" s="53" customFormat="1" ht="12" customHeight="1" x14ac:dyDescent="0.2">
      <c r="A24" s="198" t="s">
        <v>53</v>
      </c>
      <c r="B24" s="181" t="s">
        <v>174</v>
      </c>
      <c r="C24" s="168"/>
      <c r="D24" s="168"/>
      <c r="E24" s="104"/>
    </row>
    <row r="25" spans="1:5" s="54" customFormat="1" ht="12" customHeight="1" x14ac:dyDescent="0.2">
      <c r="A25" s="198" t="s">
        <v>54</v>
      </c>
      <c r="B25" s="181" t="s">
        <v>328</v>
      </c>
      <c r="C25" s="168"/>
      <c r="D25" s="168"/>
      <c r="E25" s="104"/>
    </row>
    <row r="26" spans="1:5" s="54" customFormat="1" ht="12" customHeight="1" x14ac:dyDescent="0.2">
      <c r="A26" s="198" t="s">
        <v>55</v>
      </c>
      <c r="B26" s="181" t="s">
        <v>329</v>
      </c>
      <c r="C26" s="168"/>
      <c r="D26" s="168"/>
      <c r="E26" s="104"/>
    </row>
    <row r="27" spans="1:5" s="54" customFormat="1" ht="12" customHeight="1" x14ac:dyDescent="0.2">
      <c r="A27" s="198" t="s">
        <v>110</v>
      </c>
      <c r="B27" s="181" t="s">
        <v>175</v>
      </c>
      <c r="C27" s="168"/>
      <c r="D27" s="168">
        <v>5770427</v>
      </c>
      <c r="E27" s="104">
        <v>5770427</v>
      </c>
    </row>
    <row r="28" spans="1:5" s="54" customFormat="1" ht="12" customHeight="1" thickBot="1" x14ac:dyDescent="0.25">
      <c r="A28" s="199" t="s">
        <v>111</v>
      </c>
      <c r="B28" s="182" t="s">
        <v>176</v>
      </c>
      <c r="C28" s="170"/>
      <c r="D28" s="170">
        <v>3913797</v>
      </c>
      <c r="E28" s="106">
        <v>3913797</v>
      </c>
    </row>
    <row r="29" spans="1:5" s="54" customFormat="1" ht="12" customHeight="1" thickBot="1" x14ac:dyDescent="0.25">
      <c r="A29" s="25" t="s">
        <v>112</v>
      </c>
      <c r="B29" s="19" t="s">
        <v>477</v>
      </c>
      <c r="C29" s="173">
        <f>SUM(C30:C36)</f>
        <v>4220220</v>
      </c>
      <c r="D29" s="173">
        <f>SUM(D30:D36)</f>
        <v>1185397</v>
      </c>
      <c r="E29" s="209">
        <f>SUM(E30:E36)</f>
        <v>1185397</v>
      </c>
    </row>
    <row r="30" spans="1:5" s="54" customFormat="1" ht="12" customHeight="1" x14ac:dyDescent="0.2">
      <c r="A30" s="197" t="s">
        <v>177</v>
      </c>
      <c r="B30" s="180" t="str">
        <f>'Z_1.1.sz.mell.'!B33</f>
        <v>Építményadó</v>
      </c>
      <c r="C30" s="169"/>
      <c r="D30" s="169"/>
      <c r="E30" s="105"/>
    </row>
    <row r="31" spans="1:5" s="54" customFormat="1" ht="12" customHeight="1" x14ac:dyDescent="0.2">
      <c r="A31" s="198" t="s">
        <v>178</v>
      </c>
      <c r="B31" s="180" t="str">
        <f>'Z_1.1.sz.mell.'!B34</f>
        <v xml:space="preserve">Idegenforgalmi adó </v>
      </c>
      <c r="C31" s="168"/>
      <c r="D31" s="168"/>
      <c r="E31" s="104"/>
    </row>
    <row r="32" spans="1:5" s="54" customFormat="1" ht="12" customHeight="1" x14ac:dyDescent="0.2">
      <c r="A32" s="198" t="s">
        <v>179</v>
      </c>
      <c r="B32" s="180" t="str">
        <f>'Z_1.1.sz.mell.'!B35</f>
        <v>Iparűzési adó</v>
      </c>
      <c r="C32" s="168"/>
      <c r="D32" s="168"/>
      <c r="E32" s="104"/>
    </row>
    <row r="33" spans="1:5" s="54" customFormat="1" ht="12" customHeight="1" x14ac:dyDescent="0.2">
      <c r="A33" s="198" t="s">
        <v>180</v>
      </c>
      <c r="B33" s="180" t="str">
        <f>'Z_1.1.sz.mell.'!B36</f>
        <v>Talajterhelési díj</v>
      </c>
      <c r="C33" s="168">
        <v>1365022</v>
      </c>
      <c r="D33" s="168">
        <v>382495</v>
      </c>
      <c r="E33" s="104">
        <v>382495</v>
      </c>
    </row>
    <row r="34" spans="1:5" s="54" customFormat="1" ht="12" customHeight="1" x14ac:dyDescent="0.2">
      <c r="A34" s="198" t="s">
        <v>481</v>
      </c>
      <c r="B34" s="180" t="str">
        <f>'Z_1.1.sz.mell.'!B37</f>
        <v>Gépjárműadó</v>
      </c>
      <c r="C34" s="168">
        <v>1762597</v>
      </c>
      <c r="D34" s="168"/>
      <c r="E34" s="104"/>
    </row>
    <row r="35" spans="1:5" s="54" customFormat="1" ht="12" customHeight="1" x14ac:dyDescent="0.2">
      <c r="A35" s="198" t="s">
        <v>482</v>
      </c>
      <c r="B35" s="180" t="str">
        <f>'Z_1.1.sz.mell.'!B38</f>
        <v>Telekadó</v>
      </c>
      <c r="C35" s="168"/>
      <c r="D35" s="168"/>
      <c r="E35" s="104"/>
    </row>
    <row r="36" spans="1:5" s="54" customFormat="1" ht="12" customHeight="1" thickBot="1" x14ac:dyDescent="0.25">
      <c r="A36" s="199" t="s">
        <v>483</v>
      </c>
      <c r="B36" s="180" t="str">
        <f>'Z_1.1.sz.mell.'!B39</f>
        <v>Kommunális adó</v>
      </c>
      <c r="C36" s="170">
        <v>1092601</v>
      </c>
      <c r="D36" s="170">
        <v>802902</v>
      </c>
      <c r="E36" s="106">
        <v>802902</v>
      </c>
    </row>
    <row r="37" spans="1:5" s="54" customFormat="1" ht="12" customHeight="1" thickBot="1" x14ac:dyDescent="0.25">
      <c r="A37" s="25" t="s">
        <v>10</v>
      </c>
      <c r="B37" s="19" t="s">
        <v>336</v>
      </c>
      <c r="C37" s="167">
        <f>SUM(C38:C48)</f>
        <v>4725720</v>
      </c>
      <c r="D37" s="255">
        <f>SUM(D38:D48)</f>
        <v>8703256</v>
      </c>
      <c r="E37" s="103">
        <f>SUM(E38:E48)</f>
        <v>6255027</v>
      </c>
    </row>
    <row r="38" spans="1:5" s="54" customFormat="1" ht="12" customHeight="1" x14ac:dyDescent="0.2">
      <c r="A38" s="197" t="s">
        <v>56</v>
      </c>
      <c r="B38" s="180" t="s">
        <v>184</v>
      </c>
      <c r="C38" s="169"/>
      <c r="D38" s="169"/>
      <c r="E38" s="105"/>
    </row>
    <row r="39" spans="1:5" s="54" customFormat="1" ht="12" customHeight="1" x14ac:dyDescent="0.2">
      <c r="A39" s="198" t="s">
        <v>57</v>
      </c>
      <c r="B39" s="181" t="s">
        <v>185</v>
      </c>
      <c r="C39" s="168">
        <v>2800000</v>
      </c>
      <c r="D39" s="168">
        <v>5175536</v>
      </c>
      <c r="E39" s="104">
        <v>2895456</v>
      </c>
    </row>
    <row r="40" spans="1:5" s="54" customFormat="1" ht="12" customHeight="1" x14ac:dyDescent="0.2">
      <c r="A40" s="198" t="s">
        <v>58</v>
      </c>
      <c r="B40" s="181" t="s">
        <v>186</v>
      </c>
      <c r="C40" s="168"/>
      <c r="D40" s="168"/>
      <c r="E40" s="104">
        <v>8421</v>
      </c>
    </row>
    <row r="41" spans="1:5" s="54" customFormat="1" ht="12" customHeight="1" x14ac:dyDescent="0.2">
      <c r="A41" s="198" t="s">
        <v>114</v>
      </c>
      <c r="B41" s="181" t="s">
        <v>187</v>
      </c>
      <c r="C41" s="168"/>
      <c r="D41" s="168"/>
      <c r="E41" s="104"/>
    </row>
    <row r="42" spans="1:5" s="54" customFormat="1" ht="12" customHeight="1" x14ac:dyDescent="0.2">
      <c r="A42" s="198" t="s">
        <v>115</v>
      </c>
      <c r="B42" s="181" t="s">
        <v>188</v>
      </c>
      <c r="C42" s="168">
        <v>1921920</v>
      </c>
      <c r="D42" s="168">
        <v>3421920</v>
      </c>
      <c r="E42" s="104">
        <v>3342853</v>
      </c>
    </row>
    <row r="43" spans="1:5" s="54" customFormat="1" ht="12" customHeight="1" x14ac:dyDescent="0.2">
      <c r="A43" s="198" t="s">
        <v>116</v>
      </c>
      <c r="B43" s="181" t="s">
        <v>189</v>
      </c>
      <c r="C43" s="168"/>
      <c r="D43" s="168"/>
      <c r="E43" s="104"/>
    </row>
    <row r="44" spans="1:5" s="54" customFormat="1" ht="12" customHeight="1" x14ac:dyDescent="0.2">
      <c r="A44" s="198" t="s">
        <v>117</v>
      </c>
      <c r="B44" s="181" t="s">
        <v>190</v>
      </c>
      <c r="C44" s="168"/>
      <c r="D44" s="168"/>
      <c r="E44" s="104"/>
    </row>
    <row r="45" spans="1:5" s="54" customFormat="1" ht="12" customHeight="1" x14ac:dyDescent="0.2">
      <c r="A45" s="198" t="s">
        <v>118</v>
      </c>
      <c r="B45" s="181" t="s">
        <v>484</v>
      </c>
      <c r="C45" s="168">
        <v>2000</v>
      </c>
      <c r="D45" s="168">
        <v>4000</v>
      </c>
      <c r="E45" s="104">
        <v>3496</v>
      </c>
    </row>
    <row r="46" spans="1:5" s="54" customFormat="1" ht="12" customHeight="1" x14ac:dyDescent="0.2">
      <c r="A46" s="198" t="s">
        <v>182</v>
      </c>
      <c r="B46" s="181" t="s">
        <v>192</v>
      </c>
      <c r="C46" s="171"/>
      <c r="D46" s="171"/>
      <c r="E46" s="107"/>
    </row>
    <row r="47" spans="1:5" s="54" customFormat="1" ht="12" customHeight="1" x14ac:dyDescent="0.2">
      <c r="A47" s="199" t="s">
        <v>183</v>
      </c>
      <c r="B47" s="182" t="s">
        <v>338</v>
      </c>
      <c r="C47" s="172"/>
      <c r="D47" s="172"/>
      <c r="E47" s="108"/>
    </row>
    <row r="48" spans="1:5" s="54" customFormat="1" ht="12" customHeight="1" thickBot="1" x14ac:dyDescent="0.25">
      <c r="A48" s="199" t="s">
        <v>337</v>
      </c>
      <c r="B48" s="182" t="s">
        <v>193</v>
      </c>
      <c r="C48" s="172">
        <v>1800</v>
      </c>
      <c r="D48" s="172">
        <v>101800</v>
      </c>
      <c r="E48" s="108">
        <v>4801</v>
      </c>
    </row>
    <row r="49" spans="1:5" s="54" customFormat="1" ht="12" customHeight="1" thickBot="1" x14ac:dyDescent="0.25">
      <c r="A49" s="25" t="s">
        <v>11</v>
      </c>
      <c r="B49" s="19" t="s">
        <v>194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4" customFormat="1" ht="12" customHeight="1" x14ac:dyDescent="0.2">
      <c r="A50" s="197" t="s">
        <v>59</v>
      </c>
      <c r="B50" s="180" t="s">
        <v>198</v>
      </c>
      <c r="C50" s="220"/>
      <c r="D50" s="291"/>
      <c r="E50" s="109"/>
    </row>
    <row r="51" spans="1:5" s="54" customFormat="1" ht="12" customHeight="1" x14ac:dyDescent="0.2">
      <c r="A51" s="198" t="s">
        <v>60</v>
      </c>
      <c r="B51" s="181" t="s">
        <v>199</v>
      </c>
      <c r="C51" s="171"/>
      <c r="D51" s="289"/>
      <c r="E51" s="107"/>
    </row>
    <row r="52" spans="1:5" s="54" customFormat="1" ht="12" customHeight="1" x14ac:dyDescent="0.2">
      <c r="A52" s="198" t="s">
        <v>195</v>
      </c>
      <c r="B52" s="181" t="s">
        <v>200</v>
      </c>
      <c r="C52" s="171"/>
      <c r="D52" s="289"/>
      <c r="E52" s="107"/>
    </row>
    <row r="53" spans="1:5" s="54" customFormat="1" ht="12" customHeight="1" x14ac:dyDescent="0.2">
      <c r="A53" s="198" t="s">
        <v>196</v>
      </c>
      <c r="B53" s="181" t="s">
        <v>201</v>
      </c>
      <c r="C53" s="171"/>
      <c r="D53" s="289"/>
      <c r="E53" s="107"/>
    </row>
    <row r="54" spans="1:5" s="54" customFormat="1" ht="12" customHeight="1" thickBot="1" x14ac:dyDescent="0.25">
      <c r="A54" s="199" t="s">
        <v>197</v>
      </c>
      <c r="B54" s="182" t="s">
        <v>202</v>
      </c>
      <c r="C54" s="172"/>
      <c r="D54" s="290"/>
      <c r="E54" s="108"/>
    </row>
    <row r="55" spans="1:5" s="54" customFormat="1" ht="12" customHeight="1" thickBot="1" x14ac:dyDescent="0.25">
      <c r="A55" s="25" t="s">
        <v>119</v>
      </c>
      <c r="B55" s="19" t="s">
        <v>203</v>
      </c>
      <c r="C55" s="167">
        <f>SUM(C56:C58)</f>
        <v>100000</v>
      </c>
      <c r="D55" s="255">
        <f>SUM(D56:D58)</f>
        <v>400000</v>
      </c>
      <c r="E55" s="103">
        <f>SUM(E56:E58)</f>
        <v>104419</v>
      </c>
    </row>
    <row r="56" spans="1:5" s="54" customFormat="1" ht="12" customHeight="1" x14ac:dyDescent="0.2">
      <c r="A56" s="197" t="s">
        <v>61</v>
      </c>
      <c r="B56" s="180" t="s">
        <v>204</v>
      </c>
      <c r="C56" s="169"/>
      <c r="D56" s="169"/>
      <c r="E56" s="105"/>
    </row>
    <row r="57" spans="1:5" s="54" customFormat="1" ht="12" customHeight="1" x14ac:dyDescent="0.2">
      <c r="A57" s="198" t="s">
        <v>62</v>
      </c>
      <c r="B57" s="181" t="s">
        <v>330</v>
      </c>
      <c r="C57" s="168"/>
      <c r="D57" s="168"/>
      <c r="E57" s="104"/>
    </row>
    <row r="58" spans="1:5" s="54" customFormat="1" ht="12" customHeight="1" x14ac:dyDescent="0.2">
      <c r="A58" s="198" t="s">
        <v>207</v>
      </c>
      <c r="B58" s="181" t="s">
        <v>205</v>
      </c>
      <c r="C58" s="168">
        <v>100000</v>
      </c>
      <c r="D58" s="168">
        <v>400000</v>
      </c>
      <c r="E58" s="104">
        <v>104419</v>
      </c>
    </row>
    <row r="59" spans="1:5" s="54" customFormat="1" ht="12" customHeight="1" thickBot="1" x14ac:dyDescent="0.25">
      <c r="A59" s="199" t="s">
        <v>208</v>
      </c>
      <c r="B59" s="182" t="s">
        <v>206</v>
      </c>
      <c r="C59" s="170"/>
      <c r="D59" s="170"/>
      <c r="E59" s="106"/>
    </row>
    <row r="60" spans="1:5" s="54" customFormat="1" ht="12" customHeight="1" thickBot="1" x14ac:dyDescent="0.25">
      <c r="A60" s="25" t="s">
        <v>13</v>
      </c>
      <c r="B60" s="110" t="s">
        <v>209</v>
      </c>
      <c r="C60" s="167">
        <f>SUM(C61:C63)</f>
        <v>16700</v>
      </c>
      <c r="D60" s="255">
        <f>SUM(D61:D63)</f>
        <v>726700</v>
      </c>
      <c r="E60" s="103">
        <f>SUM(E61:E63)</f>
        <v>263000</v>
      </c>
    </row>
    <row r="61" spans="1:5" s="54" customFormat="1" ht="12" customHeight="1" x14ac:dyDescent="0.2">
      <c r="A61" s="197" t="s">
        <v>120</v>
      </c>
      <c r="B61" s="180" t="s">
        <v>211</v>
      </c>
      <c r="C61" s="171"/>
      <c r="D61" s="171"/>
      <c r="E61" s="107"/>
    </row>
    <row r="62" spans="1:5" s="54" customFormat="1" ht="12" customHeight="1" x14ac:dyDescent="0.2">
      <c r="A62" s="198" t="s">
        <v>121</v>
      </c>
      <c r="B62" s="181" t="s">
        <v>331</v>
      </c>
      <c r="C62" s="171">
        <v>16700</v>
      </c>
      <c r="D62" s="171">
        <v>576700</v>
      </c>
      <c r="E62" s="107"/>
    </row>
    <row r="63" spans="1:5" s="54" customFormat="1" ht="12" customHeight="1" x14ac:dyDescent="0.2">
      <c r="A63" s="198" t="s">
        <v>144</v>
      </c>
      <c r="B63" s="181" t="s">
        <v>212</v>
      </c>
      <c r="C63" s="171"/>
      <c r="D63" s="171">
        <v>150000</v>
      </c>
      <c r="E63" s="107">
        <v>263000</v>
      </c>
    </row>
    <row r="64" spans="1:5" s="54" customFormat="1" ht="12" customHeight="1" thickBot="1" x14ac:dyDescent="0.25">
      <c r="A64" s="199" t="s">
        <v>210</v>
      </c>
      <c r="B64" s="182" t="s">
        <v>213</v>
      </c>
      <c r="C64" s="171"/>
      <c r="D64" s="171"/>
      <c r="E64" s="107"/>
    </row>
    <row r="65" spans="1:5" s="54" customFormat="1" ht="12" customHeight="1" thickBot="1" x14ac:dyDescent="0.25">
      <c r="A65" s="25" t="s">
        <v>14</v>
      </c>
      <c r="B65" s="19" t="s">
        <v>214</v>
      </c>
      <c r="C65" s="173">
        <f>+C8+C15+C22+C29+C37+C49+C55+C60</f>
        <v>42767786</v>
      </c>
      <c r="D65" s="259">
        <f>+D8+D15+D22+D29+D37+D49+D55+D60</f>
        <v>52637340</v>
      </c>
      <c r="E65" s="209">
        <f>+E8+E15+E22+E29+E37+E49+E55+E60</f>
        <v>49429830</v>
      </c>
    </row>
    <row r="66" spans="1:5" s="54" customFormat="1" ht="12" customHeight="1" thickBot="1" x14ac:dyDescent="0.2">
      <c r="A66" s="200" t="s">
        <v>299</v>
      </c>
      <c r="B66" s="110" t="s">
        <v>216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4" customFormat="1" ht="12" customHeight="1" x14ac:dyDescent="0.2">
      <c r="A67" s="197" t="s">
        <v>244</v>
      </c>
      <c r="B67" s="180" t="s">
        <v>217</v>
      </c>
      <c r="C67" s="171"/>
      <c r="D67" s="289"/>
      <c r="E67" s="107"/>
    </row>
    <row r="68" spans="1:5" s="54" customFormat="1" ht="12" customHeight="1" x14ac:dyDescent="0.2">
      <c r="A68" s="198" t="s">
        <v>253</v>
      </c>
      <c r="B68" s="181" t="s">
        <v>218</v>
      </c>
      <c r="C68" s="171"/>
      <c r="D68" s="289"/>
      <c r="E68" s="107"/>
    </row>
    <row r="69" spans="1:5" s="54" customFormat="1" ht="12" customHeight="1" thickBot="1" x14ac:dyDescent="0.25">
      <c r="A69" s="207" t="s">
        <v>254</v>
      </c>
      <c r="B69" s="323" t="s">
        <v>219</v>
      </c>
      <c r="C69" s="324"/>
      <c r="D69" s="292"/>
      <c r="E69" s="325"/>
    </row>
    <row r="70" spans="1:5" s="54" customFormat="1" ht="12" customHeight="1" thickBot="1" x14ac:dyDescent="0.2">
      <c r="A70" s="200" t="s">
        <v>220</v>
      </c>
      <c r="B70" s="110" t="s">
        <v>221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4" customFormat="1" ht="12" customHeight="1" x14ac:dyDescent="0.2">
      <c r="A71" s="197" t="s">
        <v>98</v>
      </c>
      <c r="B71" s="310" t="s">
        <v>222</v>
      </c>
      <c r="C71" s="171"/>
      <c r="D71" s="171"/>
      <c r="E71" s="107"/>
    </row>
    <row r="72" spans="1:5" s="54" customFormat="1" ht="12" customHeight="1" x14ac:dyDescent="0.2">
      <c r="A72" s="198" t="s">
        <v>99</v>
      </c>
      <c r="B72" s="310" t="s">
        <v>491</v>
      </c>
      <c r="C72" s="171"/>
      <c r="D72" s="171"/>
      <c r="E72" s="107"/>
    </row>
    <row r="73" spans="1:5" s="54" customFormat="1" ht="12" customHeight="1" x14ac:dyDescent="0.2">
      <c r="A73" s="198" t="s">
        <v>245</v>
      </c>
      <c r="B73" s="310" t="s">
        <v>223</v>
      </c>
      <c r="C73" s="171"/>
      <c r="D73" s="171"/>
      <c r="E73" s="107"/>
    </row>
    <row r="74" spans="1:5" s="54" customFormat="1" ht="12" customHeight="1" thickBot="1" x14ac:dyDescent="0.25">
      <c r="A74" s="199" t="s">
        <v>246</v>
      </c>
      <c r="B74" s="311" t="s">
        <v>492</v>
      </c>
      <c r="C74" s="171"/>
      <c r="D74" s="171"/>
      <c r="E74" s="107"/>
    </row>
    <row r="75" spans="1:5" s="54" customFormat="1" ht="12" customHeight="1" thickBot="1" x14ac:dyDescent="0.2">
      <c r="A75" s="200" t="s">
        <v>224</v>
      </c>
      <c r="B75" s="110" t="s">
        <v>225</v>
      </c>
      <c r="C75" s="167">
        <f>SUM(C76:C77)</f>
        <v>72160219</v>
      </c>
      <c r="D75" s="167">
        <f>SUM(D76:D77)</f>
        <v>86150219</v>
      </c>
      <c r="E75" s="103">
        <f>SUM(E76:E77)</f>
        <v>131232180</v>
      </c>
    </row>
    <row r="76" spans="1:5" s="54" customFormat="1" ht="12" customHeight="1" x14ac:dyDescent="0.2">
      <c r="A76" s="197" t="s">
        <v>247</v>
      </c>
      <c r="B76" s="180" t="s">
        <v>226</v>
      </c>
      <c r="C76" s="171">
        <v>72160219</v>
      </c>
      <c r="D76" s="171">
        <v>86150219</v>
      </c>
      <c r="E76" s="107">
        <v>131232180</v>
      </c>
    </row>
    <row r="77" spans="1:5" s="54" customFormat="1" ht="12" customHeight="1" thickBot="1" x14ac:dyDescent="0.25">
      <c r="A77" s="199" t="s">
        <v>248</v>
      </c>
      <c r="B77" s="182" t="s">
        <v>227</v>
      </c>
      <c r="C77" s="171"/>
      <c r="D77" s="171"/>
      <c r="E77" s="107"/>
    </row>
    <row r="78" spans="1:5" s="53" customFormat="1" ht="12" customHeight="1" thickBot="1" x14ac:dyDescent="0.2">
      <c r="A78" s="200" t="s">
        <v>228</v>
      </c>
      <c r="B78" s="110" t="s">
        <v>229</v>
      </c>
      <c r="C78" s="167">
        <f>SUM(C79:C81)</f>
        <v>0</v>
      </c>
      <c r="D78" s="167">
        <f>SUM(D79:D81)</f>
        <v>1095572</v>
      </c>
      <c r="E78" s="103">
        <f>SUM(E79:E81)</f>
        <v>1095572</v>
      </c>
    </row>
    <row r="79" spans="1:5" s="54" customFormat="1" ht="12" customHeight="1" x14ac:dyDescent="0.2">
      <c r="A79" s="197" t="s">
        <v>249</v>
      </c>
      <c r="B79" s="180" t="s">
        <v>230</v>
      </c>
      <c r="C79" s="171">
        <v>0</v>
      </c>
      <c r="D79" s="171">
        <v>1095572</v>
      </c>
      <c r="E79" s="107">
        <v>1095572</v>
      </c>
    </row>
    <row r="80" spans="1:5" s="54" customFormat="1" ht="12" customHeight="1" x14ac:dyDescent="0.2">
      <c r="A80" s="198" t="s">
        <v>250</v>
      </c>
      <c r="B80" s="181" t="s">
        <v>231</v>
      </c>
      <c r="C80" s="171"/>
      <c r="D80" s="171"/>
      <c r="E80" s="107"/>
    </row>
    <row r="81" spans="1:5" s="54" customFormat="1" ht="12" customHeight="1" thickBot="1" x14ac:dyDescent="0.25">
      <c r="A81" s="199" t="s">
        <v>251</v>
      </c>
      <c r="B81" s="182" t="s">
        <v>493</v>
      </c>
      <c r="C81" s="171"/>
      <c r="D81" s="171"/>
      <c r="E81" s="107"/>
    </row>
    <row r="82" spans="1:5" s="54" customFormat="1" ht="12" customHeight="1" thickBot="1" x14ac:dyDescent="0.2">
      <c r="A82" s="200" t="s">
        <v>232</v>
      </c>
      <c r="B82" s="110" t="s">
        <v>252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4" customFormat="1" ht="12" customHeight="1" x14ac:dyDescent="0.2">
      <c r="A83" s="201" t="s">
        <v>233</v>
      </c>
      <c r="B83" s="180" t="s">
        <v>234</v>
      </c>
      <c r="C83" s="171"/>
      <c r="D83" s="171"/>
      <c r="E83" s="107"/>
    </row>
    <row r="84" spans="1:5" s="54" customFormat="1" ht="12" customHeight="1" x14ac:dyDescent="0.2">
      <c r="A84" s="202" t="s">
        <v>235</v>
      </c>
      <c r="B84" s="181" t="s">
        <v>236</v>
      </c>
      <c r="C84" s="171"/>
      <c r="D84" s="171"/>
      <c r="E84" s="107"/>
    </row>
    <row r="85" spans="1:5" s="54" customFormat="1" ht="12" customHeight="1" x14ac:dyDescent="0.2">
      <c r="A85" s="202" t="s">
        <v>237</v>
      </c>
      <c r="B85" s="181" t="s">
        <v>238</v>
      </c>
      <c r="C85" s="171"/>
      <c r="D85" s="171"/>
      <c r="E85" s="107"/>
    </row>
    <row r="86" spans="1:5" s="53" customFormat="1" ht="12" customHeight="1" thickBot="1" x14ac:dyDescent="0.25">
      <c r="A86" s="203" t="s">
        <v>239</v>
      </c>
      <c r="B86" s="182" t="s">
        <v>240</v>
      </c>
      <c r="C86" s="171"/>
      <c r="D86" s="171"/>
      <c r="E86" s="107"/>
    </row>
    <row r="87" spans="1:5" s="53" customFormat="1" ht="12" customHeight="1" thickBot="1" x14ac:dyDescent="0.2">
      <c r="A87" s="200" t="s">
        <v>241</v>
      </c>
      <c r="B87" s="110" t="s">
        <v>377</v>
      </c>
      <c r="C87" s="223"/>
      <c r="D87" s="223"/>
      <c r="E87" s="224"/>
    </row>
    <row r="88" spans="1:5" s="53" customFormat="1" ht="12" customHeight="1" thickBot="1" x14ac:dyDescent="0.2">
      <c r="A88" s="200" t="s">
        <v>395</v>
      </c>
      <c r="B88" s="110" t="s">
        <v>242</v>
      </c>
      <c r="C88" s="223"/>
      <c r="D88" s="223"/>
      <c r="E88" s="224"/>
    </row>
    <row r="89" spans="1:5" s="53" customFormat="1" ht="12" customHeight="1" thickBot="1" x14ac:dyDescent="0.2">
      <c r="A89" s="200" t="s">
        <v>396</v>
      </c>
      <c r="B89" s="187" t="s">
        <v>380</v>
      </c>
      <c r="C89" s="173">
        <f>+C66+C70+C75+C78+C82+C88+C87</f>
        <v>72160219</v>
      </c>
      <c r="D89" s="173">
        <f>+D66+D70+D75+D78+D82+D88+D87</f>
        <v>87245791</v>
      </c>
      <c r="E89" s="209">
        <f>+E66+E70+E75+E78+E82+E88+E87</f>
        <v>132327752</v>
      </c>
    </row>
    <row r="90" spans="1:5" s="53" customFormat="1" ht="12" customHeight="1" thickBot="1" x14ac:dyDescent="0.2">
      <c r="A90" s="204" t="s">
        <v>397</v>
      </c>
      <c r="B90" s="188" t="s">
        <v>398</v>
      </c>
      <c r="C90" s="173">
        <f>+C65+C89</f>
        <v>114928005</v>
      </c>
      <c r="D90" s="173">
        <f>+D65+D89</f>
        <v>139883131</v>
      </c>
      <c r="E90" s="209">
        <f>+E65+E89</f>
        <v>181757582</v>
      </c>
    </row>
    <row r="91" spans="1:5" s="54" customFormat="1" ht="15.2" customHeight="1" thickBot="1" x14ac:dyDescent="0.25">
      <c r="A91" s="89"/>
      <c r="B91" s="90"/>
      <c r="C91" s="149"/>
    </row>
    <row r="92" spans="1:5" s="47" customFormat="1" ht="16.5" customHeight="1" thickBot="1" x14ac:dyDescent="0.25">
      <c r="A92" s="860" t="s">
        <v>40</v>
      </c>
      <c r="B92" s="861"/>
      <c r="C92" s="861"/>
      <c r="D92" s="861"/>
      <c r="E92" s="862"/>
    </row>
    <row r="93" spans="1:5" s="55" customFormat="1" ht="12" customHeight="1" thickBot="1" x14ac:dyDescent="0.25">
      <c r="A93" s="174" t="s">
        <v>6</v>
      </c>
      <c r="B93" s="24" t="s">
        <v>402</v>
      </c>
      <c r="C93" s="166">
        <f>+C94+C95+C96+C97+C98+C111</f>
        <v>54876466</v>
      </c>
      <c r="D93" s="166">
        <f>+D94+D95+D96+D97+D98+D111</f>
        <v>63776020</v>
      </c>
      <c r="E93" s="238">
        <f>+E94+E95+E96+E97+E98+E111</f>
        <v>48030728</v>
      </c>
    </row>
    <row r="94" spans="1:5" ht="12" customHeight="1" x14ac:dyDescent="0.2">
      <c r="A94" s="205" t="s">
        <v>63</v>
      </c>
      <c r="B94" s="8" t="s">
        <v>35</v>
      </c>
      <c r="C94" s="245">
        <v>17058103</v>
      </c>
      <c r="D94" s="245">
        <v>19462039</v>
      </c>
      <c r="E94" s="239">
        <v>17039856</v>
      </c>
    </row>
    <row r="95" spans="1:5" ht="12" customHeight="1" x14ac:dyDescent="0.2">
      <c r="A95" s="198" t="s">
        <v>64</v>
      </c>
      <c r="B95" s="6" t="s">
        <v>122</v>
      </c>
      <c r="C95" s="168">
        <v>2254084</v>
      </c>
      <c r="D95" s="168">
        <v>2275684</v>
      </c>
      <c r="E95" s="104">
        <v>2229414</v>
      </c>
    </row>
    <row r="96" spans="1:5" ht="12" customHeight="1" x14ac:dyDescent="0.2">
      <c r="A96" s="198" t="s">
        <v>65</v>
      </c>
      <c r="B96" s="6" t="s">
        <v>90</v>
      </c>
      <c r="C96" s="170">
        <v>22581825</v>
      </c>
      <c r="D96" s="170">
        <v>32015506</v>
      </c>
      <c r="E96" s="106">
        <v>25806235</v>
      </c>
    </row>
    <row r="97" spans="1:5" ht="12" customHeight="1" x14ac:dyDescent="0.2">
      <c r="A97" s="198" t="s">
        <v>66</v>
      </c>
      <c r="B97" s="9" t="s">
        <v>123</v>
      </c>
      <c r="C97" s="170">
        <v>6314000</v>
      </c>
      <c r="D97" s="170">
        <v>4482937</v>
      </c>
      <c r="E97" s="106">
        <v>2073000</v>
      </c>
    </row>
    <row r="98" spans="1:5" ht="12" customHeight="1" x14ac:dyDescent="0.2">
      <c r="A98" s="198" t="s">
        <v>75</v>
      </c>
      <c r="B98" s="17" t="s">
        <v>124</v>
      </c>
      <c r="C98" s="170">
        <v>5168454</v>
      </c>
      <c r="D98" s="170">
        <v>5168454</v>
      </c>
      <c r="E98" s="106">
        <v>882223</v>
      </c>
    </row>
    <row r="99" spans="1:5" ht="12" customHeight="1" x14ac:dyDescent="0.2">
      <c r="A99" s="198" t="s">
        <v>67</v>
      </c>
      <c r="B99" s="6" t="s">
        <v>399</v>
      </c>
      <c r="C99" s="170">
        <v>0</v>
      </c>
      <c r="D99" s="170">
        <v>202126</v>
      </c>
      <c r="E99" s="106">
        <v>202126</v>
      </c>
    </row>
    <row r="100" spans="1:5" ht="12" customHeight="1" x14ac:dyDescent="0.2">
      <c r="A100" s="198" t="s">
        <v>68</v>
      </c>
      <c r="B100" s="65" t="s">
        <v>343</v>
      </c>
      <c r="C100" s="170"/>
      <c r="D100" s="170"/>
      <c r="E100" s="106"/>
    </row>
    <row r="101" spans="1:5" ht="12" customHeight="1" x14ac:dyDescent="0.2">
      <c r="A101" s="198" t="s">
        <v>76</v>
      </c>
      <c r="B101" s="65" t="s">
        <v>342</v>
      </c>
      <c r="C101" s="170"/>
      <c r="D101" s="170"/>
      <c r="E101" s="106"/>
    </row>
    <row r="102" spans="1:5" ht="12" customHeight="1" x14ac:dyDescent="0.2">
      <c r="A102" s="198" t="s">
        <v>77</v>
      </c>
      <c r="B102" s="65" t="s">
        <v>258</v>
      </c>
      <c r="C102" s="170"/>
      <c r="D102" s="170"/>
      <c r="E102" s="106"/>
    </row>
    <row r="103" spans="1:5" ht="12" customHeight="1" x14ac:dyDescent="0.2">
      <c r="A103" s="198" t="s">
        <v>78</v>
      </c>
      <c r="B103" s="66" t="s">
        <v>259</v>
      </c>
      <c r="C103" s="170"/>
      <c r="D103" s="170"/>
      <c r="E103" s="106"/>
    </row>
    <row r="104" spans="1:5" ht="12" customHeight="1" x14ac:dyDescent="0.2">
      <c r="A104" s="198" t="s">
        <v>79</v>
      </c>
      <c r="B104" s="66" t="s">
        <v>260</v>
      </c>
      <c r="C104" s="170"/>
      <c r="D104" s="170"/>
      <c r="E104" s="106"/>
    </row>
    <row r="105" spans="1:5" ht="12" customHeight="1" x14ac:dyDescent="0.2">
      <c r="A105" s="198" t="s">
        <v>81</v>
      </c>
      <c r="B105" s="65" t="s">
        <v>261</v>
      </c>
      <c r="C105" s="170"/>
      <c r="D105" s="170"/>
      <c r="E105" s="106"/>
    </row>
    <row r="106" spans="1:5" ht="12" customHeight="1" x14ac:dyDescent="0.2">
      <c r="A106" s="198" t="s">
        <v>125</v>
      </c>
      <c r="B106" s="65" t="s">
        <v>262</v>
      </c>
      <c r="C106" s="170"/>
      <c r="D106" s="170"/>
      <c r="E106" s="106"/>
    </row>
    <row r="107" spans="1:5" ht="12" customHeight="1" x14ac:dyDescent="0.2">
      <c r="A107" s="198" t="s">
        <v>256</v>
      </c>
      <c r="B107" s="66" t="s">
        <v>263</v>
      </c>
      <c r="C107" s="170"/>
      <c r="D107" s="170"/>
      <c r="E107" s="106"/>
    </row>
    <row r="108" spans="1:5" ht="12" customHeight="1" x14ac:dyDescent="0.2">
      <c r="A108" s="206" t="s">
        <v>257</v>
      </c>
      <c r="B108" s="67" t="s">
        <v>264</v>
      </c>
      <c r="C108" s="170"/>
      <c r="D108" s="170"/>
      <c r="E108" s="106"/>
    </row>
    <row r="109" spans="1:5" ht="12" customHeight="1" x14ac:dyDescent="0.2">
      <c r="A109" s="198" t="s">
        <v>340</v>
      </c>
      <c r="B109" s="67" t="s">
        <v>265</v>
      </c>
      <c r="C109" s="170"/>
      <c r="D109" s="170"/>
      <c r="E109" s="106"/>
    </row>
    <row r="110" spans="1:5" ht="12" customHeight="1" x14ac:dyDescent="0.2">
      <c r="A110" s="198" t="s">
        <v>341</v>
      </c>
      <c r="B110" s="66" t="s">
        <v>266</v>
      </c>
      <c r="C110" s="170">
        <v>500000</v>
      </c>
      <c r="D110" s="170">
        <v>297874</v>
      </c>
      <c r="E110" s="106">
        <v>67000</v>
      </c>
    </row>
    <row r="111" spans="1:5" ht="12" customHeight="1" x14ac:dyDescent="0.2">
      <c r="A111" s="198" t="s">
        <v>345</v>
      </c>
      <c r="B111" s="9" t="s">
        <v>36</v>
      </c>
      <c r="C111" s="168">
        <v>1500000</v>
      </c>
      <c r="D111" s="168">
        <v>371400</v>
      </c>
      <c r="E111" s="104"/>
    </row>
    <row r="112" spans="1:5" ht="12" customHeight="1" x14ac:dyDescent="0.2">
      <c r="A112" s="199" t="s">
        <v>346</v>
      </c>
      <c r="B112" s="6" t="s">
        <v>400</v>
      </c>
      <c r="C112" s="168">
        <v>1500000</v>
      </c>
      <c r="D112" s="168">
        <v>371400</v>
      </c>
      <c r="E112" s="104"/>
    </row>
    <row r="113" spans="1:5" ht="12" customHeight="1" thickBot="1" x14ac:dyDescent="0.25">
      <c r="A113" s="207" t="s">
        <v>347</v>
      </c>
      <c r="B113" s="68" t="s">
        <v>401</v>
      </c>
      <c r="C113" s="246"/>
      <c r="D113" s="246"/>
      <c r="E113" s="240"/>
    </row>
    <row r="114" spans="1:5" ht="12" customHeight="1" thickBot="1" x14ac:dyDescent="0.25">
      <c r="A114" s="25" t="s">
        <v>7</v>
      </c>
      <c r="B114" s="23" t="s">
        <v>267</v>
      </c>
      <c r="C114" s="167">
        <f>+C115+C117+C119</f>
        <v>58979262</v>
      </c>
      <c r="D114" s="255">
        <f>+D115+D117+D119</f>
        <v>73939262</v>
      </c>
      <c r="E114" s="103">
        <f>+E115+E117+E119</f>
        <v>70886482</v>
      </c>
    </row>
    <row r="115" spans="1:5" ht="12" customHeight="1" x14ac:dyDescent="0.2">
      <c r="A115" s="197" t="s">
        <v>69</v>
      </c>
      <c r="B115" s="6" t="s">
        <v>143</v>
      </c>
      <c r="C115" s="169">
        <v>692402</v>
      </c>
      <c r="D115" s="256">
        <v>5181070</v>
      </c>
      <c r="E115" s="105">
        <v>5181070</v>
      </c>
    </row>
    <row r="116" spans="1:5" ht="12" customHeight="1" x14ac:dyDescent="0.2">
      <c r="A116" s="197" t="s">
        <v>70</v>
      </c>
      <c r="B116" s="10" t="s">
        <v>271</v>
      </c>
      <c r="C116" s="169"/>
      <c r="D116" s="256"/>
      <c r="E116" s="105"/>
    </row>
    <row r="117" spans="1:5" ht="12" customHeight="1" x14ac:dyDescent="0.2">
      <c r="A117" s="197" t="s">
        <v>71</v>
      </c>
      <c r="B117" s="10" t="s">
        <v>126</v>
      </c>
      <c r="C117" s="168">
        <v>58286860</v>
      </c>
      <c r="D117" s="257">
        <v>68733192</v>
      </c>
      <c r="E117" s="104">
        <v>65680525</v>
      </c>
    </row>
    <row r="118" spans="1:5" ht="12" customHeight="1" x14ac:dyDescent="0.2">
      <c r="A118" s="197" t="s">
        <v>72</v>
      </c>
      <c r="B118" s="10" t="s">
        <v>272</v>
      </c>
      <c r="C118" s="168">
        <v>58286860</v>
      </c>
      <c r="D118" s="257">
        <v>68733192</v>
      </c>
      <c r="E118" s="104">
        <v>65680525</v>
      </c>
    </row>
    <row r="119" spans="1:5" ht="12" customHeight="1" x14ac:dyDescent="0.2">
      <c r="A119" s="197" t="s">
        <v>73</v>
      </c>
      <c r="B119" s="112" t="s">
        <v>145</v>
      </c>
      <c r="C119" s="168"/>
      <c r="D119" s="257">
        <v>25000</v>
      </c>
      <c r="E119" s="104">
        <v>24887</v>
      </c>
    </row>
    <row r="120" spans="1:5" ht="12" customHeight="1" x14ac:dyDescent="0.2">
      <c r="A120" s="197" t="s">
        <v>80</v>
      </c>
      <c r="B120" s="111" t="s">
        <v>332</v>
      </c>
      <c r="C120" s="168"/>
      <c r="D120" s="257"/>
      <c r="E120" s="104"/>
    </row>
    <row r="121" spans="1:5" ht="12" customHeight="1" x14ac:dyDescent="0.2">
      <c r="A121" s="197" t="s">
        <v>82</v>
      </c>
      <c r="B121" s="176" t="s">
        <v>277</v>
      </c>
      <c r="C121" s="168"/>
      <c r="D121" s="257"/>
      <c r="E121" s="104"/>
    </row>
    <row r="122" spans="1:5" ht="12" customHeight="1" x14ac:dyDescent="0.2">
      <c r="A122" s="197" t="s">
        <v>127</v>
      </c>
      <c r="B122" s="66" t="s">
        <v>260</v>
      </c>
      <c r="C122" s="168"/>
      <c r="D122" s="257"/>
      <c r="E122" s="104">
        <v>24887</v>
      </c>
    </row>
    <row r="123" spans="1:5" ht="12" customHeight="1" x14ac:dyDescent="0.2">
      <c r="A123" s="197" t="s">
        <v>128</v>
      </c>
      <c r="B123" s="66" t="s">
        <v>276</v>
      </c>
      <c r="C123" s="168"/>
      <c r="D123" s="257"/>
      <c r="E123" s="104"/>
    </row>
    <row r="124" spans="1:5" ht="12" customHeight="1" x14ac:dyDescent="0.2">
      <c r="A124" s="197" t="s">
        <v>129</v>
      </c>
      <c r="B124" s="66" t="s">
        <v>275</v>
      </c>
      <c r="C124" s="168"/>
      <c r="D124" s="257"/>
      <c r="E124" s="104"/>
    </row>
    <row r="125" spans="1:5" ht="12" customHeight="1" x14ac:dyDescent="0.2">
      <c r="A125" s="197" t="s">
        <v>268</v>
      </c>
      <c r="B125" s="66" t="s">
        <v>263</v>
      </c>
      <c r="C125" s="168"/>
      <c r="D125" s="257"/>
      <c r="E125" s="104"/>
    </row>
    <row r="126" spans="1:5" ht="12" customHeight="1" x14ac:dyDescent="0.2">
      <c r="A126" s="197" t="s">
        <v>269</v>
      </c>
      <c r="B126" s="66" t="s">
        <v>274</v>
      </c>
      <c r="C126" s="168"/>
      <c r="D126" s="257"/>
      <c r="E126" s="104"/>
    </row>
    <row r="127" spans="1:5" ht="12" customHeight="1" thickBot="1" x14ac:dyDescent="0.25">
      <c r="A127" s="206" t="s">
        <v>270</v>
      </c>
      <c r="B127" s="66" t="s">
        <v>273</v>
      </c>
      <c r="C127" s="170"/>
      <c r="D127" s="258"/>
      <c r="E127" s="106"/>
    </row>
    <row r="128" spans="1:5" ht="12" customHeight="1" thickBot="1" x14ac:dyDescent="0.25">
      <c r="A128" s="25" t="s">
        <v>8</v>
      </c>
      <c r="B128" s="59" t="s">
        <v>350</v>
      </c>
      <c r="C128" s="167">
        <f>+C93+C114</f>
        <v>113855728</v>
      </c>
      <c r="D128" s="255">
        <f>+D93+D114</f>
        <v>137715282</v>
      </c>
      <c r="E128" s="103">
        <f>+E93+E114</f>
        <v>118917210</v>
      </c>
    </row>
    <row r="129" spans="1:11" ht="12" customHeight="1" thickBot="1" x14ac:dyDescent="0.25">
      <c r="A129" s="25" t="s">
        <v>9</v>
      </c>
      <c r="B129" s="59" t="s">
        <v>351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11" s="55" customFormat="1" ht="12" customHeight="1" x14ac:dyDescent="0.2">
      <c r="A130" s="197" t="s">
        <v>177</v>
      </c>
      <c r="B130" s="7" t="s">
        <v>405</v>
      </c>
      <c r="C130" s="168"/>
      <c r="D130" s="257"/>
      <c r="E130" s="104"/>
    </row>
    <row r="131" spans="1:11" ht="12" customHeight="1" x14ac:dyDescent="0.2">
      <c r="A131" s="197" t="s">
        <v>178</v>
      </c>
      <c r="B131" s="7" t="s">
        <v>359</v>
      </c>
      <c r="C131" s="168"/>
      <c r="D131" s="257"/>
      <c r="E131" s="104"/>
    </row>
    <row r="132" spans="1:11" ht="12" customHeight="1" thickBot="1" x14ac:dyDescent="0.25">
      <c r="A132" s="206" t="s">
        <v>179</v>
      </c>
      <c r="B132" s="5" t="s">
        <v>404</v>
      </c>
      <c r="C132" s="168"/>
      <c r="D132" s="257"/>
      <c r="E132" s="104"/>
    </row>
    <row r="133" spans="1:11" ht="12" customHeight="1" thickBot="1" x14ac:dyDescent="0.25">
      <c r="A133" s="25" t="s">
        <v>10</v>
      </c>
      <c r="B133" s="59" t="s">
        <v>352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11" ht="12" customHeight="1" x14ac:dyDescent="0.2">
      <c r="A134" s="197" t="s">
        <v>56</v>
      </c>
      <c r="B134" s="7" t="s">
        <v>361</v>
      </c>
      <c r="C134" s="168"/>
      <c r="D134" s="257"/>
      <c r="E134" s="104"/>
    </row>
    <row r="135" spans="1:11" ht="12" customHeight="1" x14ac:dyDescent="0.2">
      <c r="A135" s="197" t="s">
        <v>57</v>
      </c>
      <c r="B135" s="7" t="s">
        <v>353</v>
      </c>
      <c r="C135" s="168"/>
      <c r="D135" s="257"/>
      <c r="E135" s="104"/>
    </row>
    <row r="136" spans="1:11" ht="12" customHeight="1" x14ac:dyDescent="0.2">
      <c r="A136" s="197" t="s">
        <v>58</v>
      </c>
      <c r="B136" s="7" t="s">
        <v>354</v>
      </c>
      <c r="C136" s="168"/>
      <c r="D136" s="257"/>
      <c r="E136" s="104"/>
    </row>
    <row r="137" spans="1:11" ht="12" customHeight="1" x14ac:dyDescent="0.2">
      <c r="A137" s="197" t="s">
        <v>114</v>
      </c>
      <c r="B137" s="7" t="s">
        <v>403</v>
      </c>
      <c r="C137" s="168"/>
      <c r="D137" s="257"/>
      <c r="E137" s="104"/>
    </row>
    <row r="138" spans="1:11" ht="12" customHeight="1" x14ac:dyDescent="0.2">
      <c r="A138" s="197" t="s">
        <v>115</v>
      </c>
      <c r="B138" s="7" t="s">
        <v>356</v>
      </c>
      <c r="C138" s="168"/>
      <c r="D138" s="257"/>
      <c r="E138" s="104"/>
    </row>
    <row r="139" spans="1:11" s="55" customFormat="1" ht="12" customHeight="1" thickBot="1" x14ac:dyDescent="0.25">
      <c r="A139" s="206" t="s">
        <v>116</v>
      </c>
      <c r="B139" s="5" t="s">
        <v>357</v>
      </c>
      <c r="C139" s="168"/>
      <c r="D139" s="257"/>
      <c r="E139" s="104"/>
    </row>
    <row r="140" spans="1:11" ht="12" customHeight="1" thickBot="1" x14ac:dyDescent="0.25">
      <c r="A140" s="25" t="s">
        <v>11</v>
      </c>
      <c r="B140" s="59" t="s">
        <v>418</v>
      </c>
      <c r="C140" s="173">
        <f>+C141+C142+C144+C145+C143</f>
        <v>1072277</v>
      </c>
      <c r="D140" s="259">
        <f>+D141+D142+D144+D145+D143</f>
        <v>2167849</v>
      </c>
      <c r="E140" s="209">
        <f>+E141+E142+E144+E145+E143</f>
        <v>1072277</v>
      </c>
      <c r="K140" s="96"/>
    </row>
    <row r="141" spans="1:11" x14ac:dyDescent="0.2">
      <c r="A141" s="197" t="s">
        <v>59</v>
      </c>
      <c r="B141" s="7" t="s">
        <v>278</v>
      </c>
      <c r="C141" s="168"/>
      <c r="D141" s="257"/>
      <c r="E141" s="104"/>
    </row>
    <row r="142" spans="1:11" ht="12" customHeight="1" x14ac:dyDescent="0.2">
      <c r="A142" s="197" t="s">
        <v>60</v>
      </c>
      <c r="B142" s="7" t="s">
        <v>279</v>
      </c>
      <c r="C142" s="168">
        <v>1072277</v>
      </c>
      <c r="D142" s="257">
        <v>2167849</v>
      </c>
      <c r="E142" s="104">
        <v>1072277</v>
      </c>
    </row>
    <row r="143" spans="1:11" ht="12" customHeight="1" x14ac:dyDescent="0.2">
      <c r="A143" s="197" t="s">
        <v>195</v>
      </c>
      <c r="B143" s="7" t="s">
        <v>417</v>
      </c>
      <c r="C143" s="168"/>
      <c r="D143" s="257"/>
      <c r="E143" s="104"/>
    </row>
    <row r="144" spans="1:11" s="55" customFormat="1" ht="12" customHeight="1" x14ac:dyDescent="0.2">
      <c r="A144" s="197" t="s">
        <v>196</v>
      </c>
      <c r="B144" s="7" t="s">
        <v>366</v>
      </c>
      <c r="C144" s="168"/>
      <c r="D144" s="257"/>
      <c r="E144" s="104"/>
    </row>
    <row r="145" spans="1:5" s="55" customFormat="1" ht="12" customHeight="1" thickBot="1" x14ac:dyDescent="0.25">
      <c r="A145" s="206" t="s">
        <v>197</v>
      </c>
      <c r="B145" s="5" t="s">
        <v>295</v>
      </c>
      <c r="C145" s="168"/>
      <c r="D145" s="257"/>
      <c r="E145" s="104"/>
    </row>
    <row r="146" spans="1:5" s="55" customFormat="1" ht="12" customHeight="1" thickBot="1" x14ac:dyDescent="0.25">
      <c r="A146" s="25" t="s">
        <v>12</v>
      </c>
      <c r="B146" s="59" t="s">
        <v>367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7" t="s">
        <v>61</v>
      </c>
      <c r="B147" s="7" t="s">
        <v>362</v>
      </c>
      <c r="C147" s="168"/>
      <c r="D147" s="257"/>
      <c r="E147" s="104"/>
    </row>
    <row r="148" spans="1:5" s="55" customFormat="1" ht="12" customHeight="1" x14ac:dyDescent="0.2">
      <c r="A148" s="197" t="s">
        <v>62</v>
      </c>
      <c r="B148" s="7" t="s">
        <v>369</v>
      </c>
      <c r="C148" s="168"/>
      <c r="D148" s="257"/>
      <c r="E148" s="104"/>
    </row>
    <row r="149" spans="1:5" s="55" customFormat="1" ht="12" customHeight="1" x14ac:dyDescent="0.2">
      <c r="A149" s="197" t="s">
        <v>207</v>
      </c>
      <c r="B149" s="7" t="s">
        <v>364</v>
      </c>
      <c r="C149" s="168"/>
      <c r="D149" s="257"/>
      <c r="E149" s="104"/>
    </row>
    <row r="150" spans="1:5" s="55" customFormat="1" ht="12" customHeight="1" x14ac:dyDescent="0.2">
      <c r="A150" s="197" t="s">
        <v>208</v>
      </c>
      <c r="B150" s="7" t="s">
        <v>406</v>
      </c>
      <c r="C150" s="168"/>
      <c r="D150" s="257"/>
      <c r="E150" s="104"/>
    </row>
    <row r="151" spans="1:5" ht="12.75" customHeight="1" thickBot="1" x14ac:dyDescent="0.25">
      <c r="A151" s="206" t="s">
        <v>368</v>
      </c>
      <c r="B151" s="5" t="s">
        <v>371</v>
      </c>
      <c r="C151" s="170"/>
      <c r="D151" s="258"/>
      <c r="E151" s="106"/>
    </row>
    <row r="152" spans="1:5" ht="12.75" customHeight="1" thickBot="1" x14ac:dyDescent="0.25">
      <c r="A152" s="237" t="s">
        <v>13</v>
      </c>
      <c r="B152" s="59" t="s">
        <v>372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373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375</v>
      </c>
      <c r="C154" s="250">
        <f>+C129+C133+C140+C146+C152+C153</f>
        <v>1072277</v>
      </c>
      <c r="D154" s="262">
        <f>+D129+D133+D140+D146+D152+D153</f>
        <v>2167849</v>
      </c>
      <c r="E154" s="244">
        <f>+E129+E133+E140+E146+E152+E153</f>
        <v>1072277</v>
      </c>
    </row>
    <row r="155" spans="1:5" ht="15.2" customHeight="1" thickBot="1" x14ac:dyDescent="0.25">
      <c r="A155" s="208" t="s">
        <v>16</v>
      </c>
      <c r="B155" s="154" t="s">
        <v>374</v>
      </c>
      <c r="C155" s="250">
        <f>+C128+C154</f>
        <v>114928005</v>
      </c>
      <c r="D155" s="262">
        <f>+D128+D154</f>
        <v>139883131</v>
      </c>
      <c r="E155" s="244">
        <f>+E128+E154</f>
        <v>119989487</v>
      </c>
    </row>
    <row r="156" spans="1:5" ht="13.5" thickBot="1" x14ac:dyDescent="0.25">
      <c r="A156" s="157"/>
      <c r="B156" s="158"/>
      <c r="C156" s="656">
        <f>C90-C155</f>
        <v>0</v>
      </c>
      <c r="D156" s="656">
        <f>D90-D155</f>
        <v>0</v>
      </c>
      <c r="E156" s="159"/>
    </row>
    <row r="157" spans="1:5" ht="15.2" customHeight="1" thickBot="1" x14ac:dyDescent="0.25">
      <c r="A157" s="304" t="s">
        <v>486</v>
      </c>
      <c r="B157" s="305"/>
      <c r="C157" s="294"/>
      <c r="D157" s="294"/>
      <c r="E157" s="293"/>
    </row>
    <row r="158" spans="1:5" ht="14.45" customHeight="1" thickBot="1" x14ac:dyDescent="0.25">
      <c r="A158" s="306" t="s">
        <v>487</v>
      </c>
      <c r="B158" s="307"/>
      <c r="C158" s="294"/>
      <c r="D158" s="294"/>
      <c r="E158" s="293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I27" sqref="I27"/>
    </sheetView>
  </sheetViews>
  <sheetFormatPr defaultRowHeight="12.75" x14ac:dyDescent="0.2"/>
  <cols>
    <col min="1" max="1" width="16.1640625" style="160" customWidth="1"/>
    <col min="2" max="2" width="62" style="161" customWidth="1"/>
    <col min="3" max="3" width="14.1640625" style="16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326"/>
      <c r="B1" s="338"/>
      <c r="C1" s="339"/>
      <c r="D1" s="339"/>
      <c r="E1" s="659" t="str">
        <f>CONCATENATE("6.1.2. melléklet ",Z_ALAPADATOK!A7," ",Z_ALAPADATOK!B7," ",Z_ALAPADATOK!C7," ",Z_ALAPADATOK!D7," ",Z_ALAPADATOK!E7," ",Z_ALAPADATOK!F7," ",Z_ALAPADATOK!G7," ",Z_ALAPADATOK!H7)</f>
        <v>6.1.2. melléklet a … / 2021. ( … ) önkormányzati rendelethez</v>
      </c>
    </row>
    <row r="2" spans="1:5" s="51" customFormat="1" ht="21.2" customHeight="1" thickBot="1" x14ac:dyDescent="0.25">
      <c r="A2" s="335" t="s">
        <v>44</v>
      </c>
      <c r="B2" s="857" t="str">
        <f>CONCATENATE(Z_ALAPADATOK!A3)</f>
        <v>Lengyel Község Önkormányzata</v>
      </c>
      <c r="C2" s="857"/>
      <c r="D2" s="857"/>
      <c r="E2" s="336" t="s">
        <v>38</v>
      </c>
    </row>
    <row r="3" spans="1:5" s="51" customFormat="1" ht="24.75" thickBot="1" x14ac:dyDescent="0.25">
      <c r="A3" s="335" t="s">
        <v>135</v>
      </c>
      <c r="B3" s="857" t="s">
        <v>324</v>
      </c>
      <c r="C3" s="857"/>
      <c r="D3" s="857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CONCATENATE('Z_6.1.1.sz.mell'!E5)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8" t="s">
        <v>390</v>
      </c>
      <c r="E6" s="79" t="s">
        <v>389</v>
      </c>
    </row>
    <row r="7" spans="1:5" s="4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47" customFormat="1" ht="12" customHeight="1" thickBot="1" x14ac:dyDescent="0.25">
      <c r="A8" s="25" t="s">
        <v>6</v>
      </c>
      <c r="B8" s="19" t="s">
        <v>162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3" customFormat="1" ht="12" customHeight="1" x14ac:dyDescent="0.2">
      <c r="A9" s="197" t="s">
        <v>63</v>
      </c>
      <c r="B9" s="180" t="s">
        <v>163</v>
      </c>
      <c r="C9" s="169"/>
      <c r="D9" s="256"/>
      <c r="E9" s="105"/>
    </row>
    <row r="10" spans="1:5" s="54" customFormat="1" ht="12" customHeight="1" x14ac:dyDescent="0.2">
      <c r="A10" s="198" t="s">
        <v>64</v>
      </c>
      <c r="B10" s="181" t="s">
        <v>164</v>
      </c>
      <c r="C10" s="168"/>
      <c r="D10" s="257"/>
      <c r="E10" s="104"/>
    </row>
    <row r="11" spans="1:5" s="54" customFormat="1" ht="12" customHeight="1" x14ac:dyDescent="0.2">
      <c r="A11" s="198" t="s">
        <v>65</v>
      </c>
      <c r="B11" s="181" t="s">
        <v>165</v>
      </c>
      <c r="C11" s="168"/>
      <c r="D11" s="257"/>
      <c r="E11" s="104"/>
    </row>
    <row r="12" spans="1:5" s="54" customFormat="1" ht="12" customHeight="1" x14ac:dyDescent="0.2">
      <c r="A12" s="198" t="s">
        <v>66</v>
      </c>
      <c r="B12" s="181" t="s">
        <v>166</v>
      </c>
      <c r="C12" s="168"/>
      <c r="D12" s="257"/>
      <c r="E12" s="104"/>
    </row>
    <row r="13" spans="1:5" s="54" customFormat="1" ht="12" customHeight="1" x14ac:dyDescent="0.2">
      <c r="A13" s="198" t="s">
        <v>97</v>
      </c>
      <c r="B13" s="181" t="s">
        <v>394</v>
      </c>
      <c r="C13" s="168"/>
      <c r="D13" s="257"/>
      <c r="E13" s="104"/>
    </row>
    <row r="14" spans="1:5" s="53" customFormat="1" ht="12" customHeight="1" thickBot="1" x14ac:dyDescent="0.25">
      <c r="A14" s="199" t="s">
        <v>67</v>
      </c>
      <c r="B14" s="182" t="s">
        <v>335</v>
      </c>
      <c r="C14" s="168"/>
      <c r="D14" s="257"/>
      <c r="E14" s="104"/>
    </row>
    <row r="15" spans="1:5" s="53" customFormat="1" ht="12" customHeight="1" thickBot="1" x14ac:dyDescent="0.25">
      <c r="A15" s="25" t="s">
        <v>7</v>
      </c>
      <c r="B15" s="110" t="s">
        <v>167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3" customFormat="1" ht="12" customHeight="1" x14ac:dyDescent="0.2">
      <c r="A16" s="197" t="s">
        <v>69</v>
      </c>
      <c r="B16" s="180" t="s">
        <v>168</v>
      </c>
      <c r="C16" s="169"/>
      <c r="D16" s="256"/>
      <c r="E16" s="105"/>
    </row>
    <row r="17" spans="1:5" s="53" customFormat="1" ht="12" customHeight="1" x14ac:dyDescent="0.2">
      <c r="A17" s="198" t="s">
        <v>70</v>
      </c>
      <c r="B17" s="181" t="s">
        <v>169</v>
      </c>
      <c r="C17" s="168"/>
      <c r="D17" s="257"/>
      <c r="E17" s="104"/>
    </row>
    <row r="18" spans="1:5" s="53" customFormat="1" ht="12" customHeight="1" x14ac:dyDescent="0.2">
      <c r="A18" s="198" t="s">
        <v>71</v>
      </c>
      <c r="B18" s="181" t="s">
        <v>326</v>
      </c>
      <c r="C18" s="168"/>
      <c r="D18" s="257"/>
      <c r="E18" s="104"/>
    </row>
    <row r="19" spans="1:5" s="53" customFormat="1" ht="12" customHeight="1" x14ac:dyDescent="0.2">
      <c r="A19" s="198" t="s">
        <v>72</v>
      </c>
      <c r="B19" s="181" t="s">
        <v>327</v>
      </c>
      <c r="C19" s="168"/>
      <c r="D19" s="257"/>
      <c r="E19" s="104"/>
    </row>
    <row r="20" spans="1:5" s="53" customFormat="1" ht="12" customHeight="1" x14ac:dyDescent="0.2">
      <c r="A20" s="198" t="s">
        <v>73</v>
      </c>
      <c r="B20" s="181" t="s">
        <v>170</v>
      </c>
      <c r="C20" s="168"/>
      <c r="D20" s="257"/>
      <c r="E20" s="104"/>
    </row>
    <row r="21" spans="1:5" s="54" customFormat="1" ht="12" customHeight="1" thickBot="1" x14ac:dyDescent="0.25">
      <c r="A21" s="199" t="s">
        <v>80</v>
      </c>
      <c r="B21" s="182" t="s">
        <v>171</v>
      </c>
      <c r="C21" s="170"/>
      <c r="D21" s="258"/>
      <c r="E21" s="106"/>
    </row>
    <row r="22" spans="1:5" s="54" customFormat="1" ht="12" customHeight="1" thickBot="1" x14ac:dyDescent="0.25">
      <c r="A22" s="25" t="s">
        <v>8</v>
      </c>
      <c r="B22" s="19" t="s">
        <v>172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4" customFormat="1" ht="12" customHeight="1" x14ac:dyDescent="0.2">
      <c r="A23" s="197" t="s">
        <v>52</v>
      </c>
      <c r="B23" s="180" t="s">
        <v>173</v>
      </c>
      <c r="C23" s="169"/>
      <c r="D23" s="256"/>
      <c r="E23" s="105"/>
    </row>
    <row r="24" spans="1:5" s="53" customFormat="1" ht="12" customHeight="1" x14ac:dyDescent="0.2">
      <c r="A24" s="198" t="s">
        <v>53</v>
      </c>
      <c r="B24" s="181" t="s">
        <v>174</v>
      </c>
      <c r="C24" s="168"/>
      <c r="D24" s="257"/>
      <c r="E24" s="104"/>
    </row>
    <row r="25" spans="1:5" s="54" customFormat="1" ht="12" customHeight="1" x14ac:dyDescent="0.2">
      <c r="A25" s="198" t="s">
        <v>54</v>
      </c>
      <c r="B25" s="181" t="s">
        <v>328</v>
      </c>
      <c r="C25" s="168"/>
      <c r="D25" s="257"/>
      <c r="E25" s="104"/>
    </row>
    <row r="26" spans="1:5" s="54" customFormat="1" ht="12" customHeight="1" x14ac:dyDescent="0.2">
      <c r="A26" s="198" t="s">
        <v>55</v>
      </c>
      <c r="B26" s="181" t="s">
        <v>329</v>
      </c>
      <c r="C26" s="168"/>
      <c r="D26" s="257"/>
      <c r="E26" s="104"/>
    </row>
    <row r="27" spans="1:5" s="54" customFormat="1" ht="12" customHeight="1" x14ac:dyDescent="0.2">
      <c r="A27" s="198" t="s">
        <v>110</v>
      </c>
      <c r="B27" s="181" t="s">
        <v>175</v>
      </c>
      <c r="C27" s="168"/>
      <c r="D27" s="257"/>
      <c r="E27" s="104"/>
    </row>
    <row r="28" spans="1:5" s="54" customFormat="1" ht="12" customHeight="1" thickBot="1" x14ac:dyDescent="0.25">
      <c r="A28" s="199" t="s">
        <v>111</v>
      </c>
      <c r="B28" s="182" t="s">
        <v>176</v>
      </c>
      <c r="C28" s="170"/>
      <c r="D28" s="258"/>
      <c r="E28" s="106"/>
    </row>
    <row r="29" spans="1:5" s="54" customFormat="1" ht="12" customHeight="1" thickBot="1" x14ac:dyDescent="0.25">
      <c r="A29" s="25" t="s">
        <v>112</v>
      </c>
      <c r="B29" s="19" t="s">
        <v>477</v>
      </c>
      <c r="C29" s="173">
        <f>SUM(C30:C36)</f>
        <v>0</v>
      </c>
      <c r="D29" s="173">
        <f>SUM(D30:D36)</f>
        <v>0</v>
      </c>
      <c r="E29" s="209">
        <f>SUM(E30:E36)</f>
        <v>0</v>
      </c>
    </row>
    <row r="30" spans="1:5" s="54" customFormat="1" ht="12" customHeight="1" x14ac:dyDescent="0.2">
      <c r="A30" s="197" t="s">
        <v>177</v>
      </c>
      <c r="B30" s="180" t="str">
        <f>'Z_1.1.sz.mell.'!B33</f>
        <v>Építményadó</v>
      </c>
      <c r="C30" s="169"/>
      <c r="D30" s="169"/>
      <c r="E30" s="105"/>
    </row>
    <row r="31" spans="1:5" s="54" customFormat="1" ht="12" customHeight="1" x14ac:dyDescent="0.2">
      <c r="A31" s="198" t="s">
        <v>178</v>
      </c>
      <c r="B31" s="180" t="str">
        <f>'Z_1.1.sz.mell.'!B34</f>
        <v xml:space="preserve">Idegenforgalmi adó </v>
      </c>
      <c r="C31" s="168"/>
      <c r="D31" s="168"/>
      <c r="E31" s="104"/>
    </row>
    <row r="32" spans="1:5" s="54" customFormat="1" ht="12" customHeight="1" x14ac:dyDescent="0.2">
      <c r="A32" s="198" t="s">
        <v>179</v>
      </c>
      <c r="B32" s="180" t="str">
        <f>'Z_1.1.sz.mell.'!B35</f>
        <v>Iparűzési adó</v>
      </c>
      <c r="C32" s="168"/>
      <c r="D32" s="168"/>
      <c r="E32" s="104"/>
    </row>
    <row r="33" spans="1:5" s="54" customFormat="1" ht="12" customHeight="1" x14ac:dyDescent="0.2">
      <c r="A33" s="198" t="s">
        <v>180</v>
      </c>
      <c r="B33" s="180" t="str">
        <f>'Z_1.1.sz.mell.'!B36</f>
        <v>Talajterhelési díj</v>
      </c>
      <c r="C33" s="168"/>
      <c r="D33" s="168"/>
      <c r="E33" s="104"/>
    </row>
    <row r="34" spans="1:5" s="54" customFormat="1" ht="12" customHeight="1" x14ac:dyDescent="0.2">
      <c r="A34" s="198" t="s">
        <v>481</v>
      </c>
      <c r="B34" s="180" t="str">
        <f>'Z_1.1.sz.mell.'!B37</f>
        <v>Gépjárműadó</v>
      </c>
      <c r="C34" s="168"/>
      <c r="D34" s="168"/>
      <c r="E34" s="104"/>
    </row>
    <row r="35" spans="1:5" s="54" customFormat="1" ht="12" customHeight="1" x14ac:dyDescent="0.2">
      <c r="A35" s="198" t="s">
        <v>482</v>
      </c>
      <c r="B35" s="180" t="str">
        <f>'Z_1.1.sz.mell.'!B38</f>
        <v>Telekadó</v>
      </c>
      <c r="C35" s="168"/>
      <c r="D35" s="168"/>
      <c r="E35" s="104"/>
    </row>
    <row r="36" spans="1:5" s="54" customFormat="1" ht="12" customHeight="1" thickBot="1" x14ac:dyDescent="0.25">
      <c r="A36" s="199" t="s">
        <v>483</v>
      </c>
      <c r="B36" s="180" t="str">
        <f>'Z_1.1.sz.mell.'!B39</f>
        <v>Kommunális adó</v>
      </c>
      <c r="C36" s="170"/>
      <c r="D36" s="170"/>
      <c r="E36" s="106"/>
    </row>
    <row r="37" spans="1:5" s="54" customFormat="1" ht="12" customHeight="1" thickBot="1" x14ac:dyDescent="0.25">
      <c r="A37" s="25" t="s">
        <v>10</v>
      </c>
      <c r="B37" s="19" t="s">
        <v>336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4" customFormat="1" ht="12" customHeight="1" x14ac:dyDescent="0.2">
      <c r="A38" s="197" t="s">
        <v>56</v>
      </c>
      <c r="B38" s="180" t="s">
        <v>184</v>
      </c>
      <c r="C38" s="169"/>
      <c r="D38" s="256"/>
      <c r="E38" s="105"/>
    </row>
    <row r="39" spans="1:5" s="54" customFormat="1" ht="12" customHeight="1" x14ac:dyDescent="0.2">
      <c r="A39" s="198" t="s">
        <v>57</v>
      </c>
      <c r="B39" s="181" t="s">
        <v>185</v>
      </c>
      <c r="C39" s="168"/>
      <c r="D39" s="257"/>
      <c r="E39" s="104"/>
    </row>
    <row r="40" spans="1:5" s="54" customFormat="1" ht="12" customHeight="1" x14ac:dyDescent="0.2">
      <c r="A40" s="198" t="s">
        <v>58</v>
      </c>
      <c r="B40" s="181" t="s">
        <v>186</v>
      </c>
      <c r="C40" s="168"/>
      <c r="D40" s="257"/>
      <c r="E40" s="104"/>
    </row>
    <row r="41" spans="1:5" s="54" customFormat="1" ht="12" customHeight="1" x14ac:dyDescent="0.2">
      <c r="A41" s="198" t="s">
        <v>114</v>
      </c>
      <c r="B41" s="181" t="s">
        <v>187</v>
      </c>
      <c r="C41" s="168"/>
      <c r="D41" s="257"/>
      <c r="E41" s="104"/>
    </row>
    <row r="42" spans="1:5" s="54" customFormat="1" ht="12" customHeight="1" x14ac:dyDescent="0.2">
      <c r="A42" s="198" t="s">
        <v>115</v>
      </c>
      <c r="B42" s="181" t="s">
        <v>188</v>
      </c>
      <c r="C42" s="168"/>
      <c r="D42" s="257"/>
      <c r="E42" s="104"/>
    </row>
    <row r="43" spans="1:5" s="54" customFormat="1" ht="12" customHeight="1" x14ac:dyDescent="0.2">
      <c r="A43" s="198" t="s">
        <v>116</v>
      </c>
      <c r="B43" s="181" t="s">
        <v>189</v>
      </c>
      <c r="C43" s="168"/>
      <c r="D43" s="257"/>
      <c r="E43" s="104"/>
    </row>
    <row r="44" spans="1:5" s="54" customFormat="1" ht="12" customHeight="1" x14ac:dyDescent="0.2">
      <c r="A44" s="198" t="s">
        <v>117</v>
      </c>
      <c r="B44" s="181" t="s">
        <v>190</v>
      </c>
      <c r="C44" s="168"/>
      <c r="D44" s="257"/>
      <c r="E44" s="104"/>
    </row>
    <row r="45" spans="1:5" s="54" customFormat="1" ht="12" customHeight="1" x14ac:dyDescent="0.2">
      <c r="A45" s="198" t="s">
        <v>118</v>
      </c>
      <c r="B45" s="181" t="s">
        <v>484</v>
      </c>
      <c r="C45" s="168"/>
      <c r="D45" s="257"/>
      <c r="E45" s="104"/>
    </row>
    <row r="46" spans="1:5" s="54" customFormat="1" ht="12" customHeight="1" x14ac:dyDescent="0.2">
      <c r="A46" s="198" t="s">
        <v>182</v>
      </c>
      <c r="B46" s="181" t="s">
        <v>192</v>
      </c>
      <c r="C46" s="171"/>
      <c r="D46" s="289"/>
      <c r="E46" s="107"/>
    </row>
    <row r="47" spans="1:5" s="54" customFormat="1" ht="12" customHeight="1" x14ac:dyDescent="0.2">
      <c r="A47" s="199" t="s">
        <v>183</v>
      </c>
      <c r="B47" s="182" t="s">
        <v>338</v>
      </c>
      <c r="C47" s="172"/>
      <c r="D47" s="290"/>
      <c r="E47" s="108"/>
    </row>
    <row r="48" spans="1:5" s="54" customFormat="1" ht="12" customHeight="1" thickBot="1" x14ac:dyDescent="0.25">
      <c r="A48" s="199" t="s">
        <v>337</v>
      </c>
      <c r="B48" s="182" t="s">
        <v>193</v>
      </c>
      <c r="C48" s="172"/>
      <c r="D48" s="290"/>
      <c r="E48" s="108"/>
    </row>
    <row r="49" spans="1:5" s="54" customFormat="1" ht="12" customHeight="1" thickBot="1" x14ac:dyDescent="0.25">
      <c r="A49" s="25" t="s">
        <v>11</v>
      </c>
      <c r="B49" s="19" t="s">
        <v>194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4" customFormat="1" ht="12" customHeight="1" x14ac:dyDescent="0.2">
      <c r="A50" s="197" t="s">
        <v>59</v>
      </c>
      <c r="B50" s="180" t="s">
        <v>198</v>
      </c>
      <c r="C50" s="220"/>
      <c r="D50" s="291"/>
      <c r="E50" s="109"/>
    </row>
    <row r="51" spans="1:5" s="54" customFormat="1" ht="12" customHeight="1" x14ac:dyDescent="0.2">
      <c r="A51" s="198" t="s">
        <v>60</v>
      </c>
      <c r="B51" s="181" t="s">
        <v>199</v>
      </c>
      <c r="C51" s="171"/>
      <c r="D51" s="289"/>
      <c r="E51" s="107"/>
    </row>
    <row r="52" spans="1:5" s="54" customFormat="1" ht="12" customHeight="1" x14ac:dyDescent="0.2">
      <c r="A52" s="198" t="s">
        <v>195</v>
      </c>
      <c r="B52" s="181" t="s">
        <v>200</v>
      </c>
      <c r="C52" s="171"/>
      <c r="D52" s="289"/>
      <c r="E52" s="107"/>
    </row>
    <row r="53" spans="1:5" s="54" customFormat="1" ht="12" customHeight="1" x14ac:dyDescent="0.2">
      <c r="A53" s="198" t="s">
        <v>196</v>
      </c>
      <c r="B53" s="181" t="s">
        <v>201</v>
      </c>
      <c r="C53" s="171"/>
      <c r="D53" s="289"/>
      <c r="E53" s="107"/>
    </row>
    <row r="54" spans="1:5" s="54" customFormat="1" ht="12" customHeight="1" thickBot="1" x14ac:dyDescent="0.25">
      <c r="A54" s="199" t="s">
        <v>197</v>
      </c>
      <c r="B54" s="182" t="s">
        <v>202</v>
      </c>
      <c r="C54" s="172"/>
      <c r="D54" s="290"/>
      <c r="E54" s="108"/>
    </row>
    <row r="55" spans="1:5" s="54" customFormat="1" ht="12" customHeight="1" thickBot="1" x14ac:dyDescent="0.25">
      <c r="A55" s="25" t="s">
        <v>119</v>
      </c>
      <c r="B55" s="19" t="s">
        <v>203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4" customFormat="1" ht="12" customHeight="1" x14ac:dyDescent="0.2">
      <c r="A56" s="197" t="s">
        <v>61</v>
      </c>
      <c r="B56" s="180" t="s">
        <v>204</v>
      </c>
      <c r="C56" s="169"/>
      <c r="D56" s="256"/>
      <c r="E56" s="105"/>
    </row>
    <row r="57" spans="1:5" s="54" customFormat="1" ht="12" customHeight="1" x14ac:dyDescent="0.2">
      <c r="A57" s="198" t="s">
        <v>62</v>
      </c>
      <c r="B57" s="181" t="s">
        <v>330</v>
      </c>
      <c r="C57" s="168"/>
      <c r="D57" s="257"/>
      <c r="E57" s="104"/>
    </row>
    <row r="58" spans="1:5" s="54" customFormat="1" ht="12" customHeight="1" x14ac:dyDescent="0.2">
      <c r="A58" s="198" t="s">
        <v>207</v>
      </c>
      <c r="B58" s="181" t="s">
        <v>205</v>
      </c>
      <c r="C58" s="168"/>
      <c r="D58" s="257"/>
      <c r="E58" s="104"/>
    </row>
    <row r="59" spans="1:5" s="54" customFormat="1" ht="12" customHeight="1" thickBot="1" x14ac:dyDescent="0.25">
      <c r="A59" s="199" t="s">
        <v>208</v>
      </c>
      <c r="B59" s="182" t="s">
        <v>206</v>
      </c>
      <c r="C59" s="170"/>
      <c r="D59" s="258"/>
      <c r="E59" s="106"/>
    </row>
    <row r="60" spans="1:5" s="54" customFormat="1" ht="12" customHeight="1" thickBot="1" x14ac:dyDescent="0.25">
      <c r="A60" s="25" t="s">
        <v>13</v>
      </c>
      <c r="B60" s="110" t="s">
        <v>209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4" customFormat="1" ht="12" customHeight="1" x14ac:dyDescent="0.2">
      <c r="A61" s="197" t="s">
        <v>120</v>
      </c>
      <c r="B61" s="180" t="s">
        <v>211</v>
      </c>
      <c r="C61" s="171"/>
      <c r="D61" s="289"/>
      <c r="E61" s="107"/>
    </row>
    <row r="62" spans="1:5" s="54" customFormat="1" ht="12" customHeight="1" x14ac:dyDescent="0.2">
      <c r="A62" s="198" t="s">
        <v>121</v>
      </c>
      <c r="B62" s="181" t="s">
        <v>331</v>
      </c>
      <c r="C62" s="171"/>
      <c r="D62" s="289"/>
      <c r="E62" s="107"/>
    </row>
    <row r="63" spans="1:5" s="54" customFormat="1" ht="12" customHeight="1" x14ac:dyDescent="0.2">
      <c r="A63" s="198" t="s">
        <v>144</v>
      </c>
      <c r="B63" s="181" t="s">
        <v>212</v>
      </c>
      <c r="C63" s="171"/>
      <c r="D63" s="289"/>
      <c r="E63" s="107"/>
    </row>
    <row r="64" spans="1:5" s="54" customFormat="1" ht="12" customHeight="1" thickBot="1" x14ac:dyDescent="0.25">
      <c r="A64" s="199" t="s">
        <v>210</v>
      </c>
      <c r="B64" s="182" t="s">
        <v>213</v>
      </c>
      <c r="C64" s="171"/>
      <c r="D64" s="289"/>
      <c r="E64" s="107"/>
    </row>
    <row r="65" spans="1:5" s="54" customFormat="1" ht="12" customHeight="1" thickBot="1" x14ac:dyDescent="0.25">
      <c r="A65" s="25" t="s">
        <v>14</v>
      </c>
      <c r="B65" s="19" t="s">
        <v>214</v>
      </c>
      <c r="C65" s="173">
        <f>+C8+C15+C22+C29+C37+C49+C55+C60</f>
        <v>0</v>
      </c>
      <c r="D65" s="259">
        <f>+D8+D15+D22+D29+D37+D49+D55+D60</f>
        <v>0</v>
      </c>
      <c r="E65" s="209">
        <f>+E8+E15+E22+E29+E37+E49+E55+E60</f>
        <v>0</v>
      </c>
    </row>
    <row r="66" spans="1:5" s="54" customFormat="1" ht="12" customHeight="1" thickBot="1" x14ac:dyDescent="0.2">
      <c r="A66" s="200" t="s">
        <v>299</v>
      </c>
      <c r="B66" s="110" t="s">
        <v>216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4" customFormat="1" ht="12" customHeight="1" x14ac:dyDescent="0.2">
      <c r="A67" s="197" t="s">
        <v>244</v>
      </c>
      <c r="B67" s="180" t="s">
        <v>217</v>
      </c>
      <c r="C67" s="171"/>
      <c r="D67" s="289"/>
      <c r="E67" s="107"/>
    </row>
    <row r="68" spans="1:5" s="54" customFormat="1" ht="12" customHeight="1" x14ac:dyDescent="0.2">
      <c r="A68" s="198" t="s">
        <v>253</v>
      </c>
      <c r="B68" s="181" t="s">
        <v>218</v>
      </c>
      <c r="C68" s="171"/>
      <c r="D68" s="289"/>
      <c r="E68" s="107"/>
    </row>
    <row r="69" spans="1:5" s="54" customFormat="1" ht="12" customHeight="1" thickBot="1" x14ac:dyDescent="0.25">
      <c r="A69" s="199" t="s">
        <v>254</v>
      </c>
      <c r="B69" s="183" t="s">
        <v>219</v>
      </c>
      <c r="C69" s="171"/>
      <c r="D69" s="292"/>
      <c r="E69" s="107"/>
    </row>
    <row r="70" spans="1:5" s="54" customFormat="1" ht="12" customHeight="1" thickBot="1" x14ac:dyDescent="0.2">
      <c r="A70" s="200" t="s">
        <v>220</v>
      </c>
      <c r="B70" s="110" t="s">
        <v>221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4" customFormat="1" ht="12" customHeight="1" x14ac:dyDescent="0.2">
      <c r="A71" s="197" t="s">
        <v>98</v>
      </c>
      <c r="B71" s="310" t="s">
        <v>222</v>
      </c>
      <c r="C71" s="171"/>
      <c r="D71" s="171"/>
      <c r="E71" s="107"/>
    </row>
    <row r="72" spans="1:5" s="54" customFormat="1" ht="12" customHeight="1" x14ac:dyDescent="0.2">
      <c r="A72" s="198" t="s">
        <v>99</v>
      </c>
      <c r="B72" s="310" t="s">
        <v>491</v>
      </c>
      <c r="C72" s="171"/>
      <c r="D72" s="171"/>
      <c r="E72" s="107"/>
    </row>
    <row r="73" spans="1:5" s="54" customFormat="1" ht="12" customHeight="1" x14ac:dyDescent="0.2">
      <c r="A73" s="198" t="s">
        <v>245</v>
      </c>
      <c r="B73" s="310" t="s">
        <v>223</v>
      </c>
      <c r="C73" s="171"/>
      <c r="D73" s="171"/>
      <c r="E73" s="107"/>
    </row>
    <row r="74" spans="1:5" s="54" customFormat="1" ht="12" customHeight="1" thickBot="1" x14ac:dyDescent="0.25">
      <c r="A74" s="199" t="s">
        <v>246</v>
      </c>
      <c r="B74" s="311" t="s">
        <v>492</v>
      </c>
      <c r="C74" s="171"/>
      <c r="D74" s="171"/>
      <c r="E74" s="107"/>
    </row>
    <row r="75" spans="1:5" s="54" customFormat="1" ht="12" customHeight="1" thickBot="1" x14ac:dyDescent="0.2">
      <c r="A75" s="200" t="s">
        <v>224</v>
      </c>
      <c r="B75" s="110" t="s">
        <v>225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4" customFormat="1" ht="12" customHeight="1" x14ac:dyDescent="0.2">
      <c r="A76" s="197" t="s">
        <v>247</v>
      </c>
      <c r="B76" s="180" t="s">
        <v>226</v>
      </c>
      <c r="C76" s="171"/>
      <c r="D76" s="171"/>
      <c r="E76" s="107"/>
    </row>
    <row r="77" spans="1:5" s="54" customFormat="1" ht="12" customHeight="1" thickBot="1" x14ac:dyDescent="0.25">
      <c r="A77" s="199" t="s">
        <v>248</v>
      </c>
      <c r="B77" s="182" t="s">
        <v>227</v>
      </c>
      <c r="C77" s="171"/>
      <c r="D77" s="171"/>
      <c r="E77" s="107"/>
    </row>
    <row r="78" spans="1:5" s="53" customFormat="1" ht="12" customHeight="1" thickBot="1" x14ac:dyDescent="0.2">
      <c r="A78" s="200" t="s">
        <v>228</v>
      </c>
      <c r="B78" s="110" t="s">
        <v>229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4" customFormat="1" ht="12" customHeight="1" x14ac:dyDescent="0.2">
      <c r="A79" s="197" t="s">
        <v>249</v>
      </c>
      <c r="B79" s="180" t="s">
        <v>230</v>
      </c>
      <c r="C79" s="171"/>
      <c r="D79" s="171"/>
      <c r="E79" s="107"/>
    </row>
    <row r="80" spans="1:5" s="54" customFormat="1" ht="12" customHeight="1" x14ac:dyDescent="0.2">
      <c r="A80" s="198" t="s">
        <v>250</v>
      </c>
      <c r="B80" s="181" t="s">
        <v>231</v>
      </c>
      <c r="C80" s="171"/>
      <c r="D80" s="171"/>
      <c r="E80" s="107"/>
    </row>
    <row r="81" spans="1:5" s="54" customFormat="1" ht="12" customHeight="1" thickBot="1" x14ac:dyDescent="0.25">
      <c r="A81" s="199" t="s">
        <v>251</v>
      </c>
      <c r="B81" s="182" t="s">
        <v>493</v>
      </c>
      <c r="C81" s="171"/>
      <c r="D81" s="171"/>
      <c r="E81" s="107"/>
    </row>
    <row r="82" spans="1:5" s="54" customFormat="1" ht="12" customHeight="1" thickBot="1" x14ac:dyDescent="0.2">
      <c r="A82" s="200" t="s">
        <v>232</v>
      </c>
      <c r="B82" s="110" t="s">
        <v>252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4" customFormat="1" ht="12" customHeight="1" x14ac:dyDescent="0.2">
      <c r="A83" s="201" t="s">
        <v>233</v>
      </c>
      <c r="B83" s="180" t="s">
        <v>234</v>
      </c>
      <c r="C83" s="171"/>
      <c r="D83" s="171"/>
      <c r="E83" s="107"/>
    </row>
    <row r="84" spans="1:5" s="54" customFormat="1" ht="12" customHeight="1" x14ac:dyDescent="0.2">
      <c r="A84" s="202" t="s">
        <v>235</v>
      </c>
      <c r="B84" s="181" t="s">
        <v>236</v>
      </c>
      <c r="C84" s="171"/>
      <c r="D84" s="171"/>
      <c r="E84" s="107"/>
    </row>
    <row r="85" spans="1:5" s="54" customFormat="1" ht="12" customHeight="1" x14ac:dyDescent="0.2">
      <c r="A85" s="202" t="s">
        <v>237</v>
      </c>
      <c r="B85" s="181" t="s">
        <v>238</v>
      </c>
      <c r="C85" s="171"/>
      <c r="D85" s="171"/>
      <c r="E85" s="107"/>
    </row>
    <row r="86" spans="1:5" s="53" customFormat="1" ht="12" customHeight="1" thickBot="1" x14ac:dyDescent="0.25">
      <c r="A86" s="203" t="s">
        <v>239</v>
      </c>
      <c r="B86" s="182" t="s">
        <v>240</v>
      </c>
      <c r="C86" s="171"/>
      <c r="D86" s="171"/>
      <c r="E86" s="107"/>
    </row>
    <row r="87" spans="1:5" s="53" customFormat="1" ht="12" customHeight="1" thickBot="1" x14ac:dyDescent="0.2">
      <c r="A87" s="200" t="s">
        <v>241</v>
      </c>
      <c r="B87" s="110" t="s">
        <v>377</v>
      </c>
      <c r="C87" s="223"/>
      <c r="D87" s="223"/>
      <c r="E87" s="224"/>
    </row>
    <row r="88" spans="1:5" s="53" customFormat="1" ht="12" customHeight="1" thickBot="1" x14ac:dyDescent="0.2">
      <c r="A88" s="200" t="s">
        <v>395</v>
      </c>
      <c r="B88" s="110" t="s">
        <v>242</v>
      </c>
      <c r="C88" s="223"/>
      <c r="D88" s="223"/>
      <c r="E88" s="224"/>
    </row>
    <row r="89" spans="1:5" s="53" customFormat="1" ht="12" customHeight="1" thickBot="1" x14ac:dyDescent="0.2">
      <c r="A89" s="200" t="s">
        <v>396</v>
      </c>
      <c r="B89" s="187" t="s">
        <v>380</v>
      </c>
      <c r="C89" s="173">
        <f>+C66+C70+C75+C78+C82+C88+C87</f>
        <v>0</v>
      </c>
      <c r="D89" s="173">
        <f>+D66+D70+D75+D78+D82+D88+D87</f>
        <v>0</v>
      </c>
      <c r="E89" s="209">
        <f>+E66+E70+E75+E78+E82+E88+E87</f>
        <v>0</v>
      </c>
    </row>
    <row r="90" spans="1:5" s="53" customFormat="1" ht="12" customHeight="1" thickBot="1" x14ac:dyDescent="0.2">
      <c r="A90" s="204" t="s">
        <v>397</v>
      </c>
      <c r="B90" s="188" t="s">
        <v>398</v>
      </c>
      <c r="C90" s="173">
        <f>+C65+C89</f>
        <v>0</v>
      </c>
      <c r="D90" s="173">
        <f>+D65+D89</f>
        <v>0</v>
      </c>
      <c r="E90" s="209">
        <f>+E65+E89</f>
        <v>0</v>
      </c>
    </row>
    <row r="91" spans="1:5" s="54" customFormat="1" ht="15.2" customHeight="1" thickBot="1" x14ac:dyDescent="0.25">
      <c r="A91" s="89"/>
      <c r="B91" s="90"/>
      <c r="C91" s="149"/>
    </row>
    <row r="92" spans="1:5" s="47" customFormat="1" ht="16.5" customHeight="1" thickBot="1" x14ac:dyDescent="0.25">
      <c r="A92" s="860" t="s">
        <v>40</v>
      </c>
      <c r="B92" s="861"/>
      <c r="C92" s="861"/>
      <c r="D92" s="861"/>
      <c r="E92" s="862"/>
    </row>
    <row r="93" spans="1:5" s="55" customFormat="1" ht="12" customHeight="1" thickBot="1" x14ac:dyDescent="0.25">
      <c r="A93" s="174" t="s">
        <v>6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38">
        <f>+E94+E95+E96+E97+E98+E111</f>
        <v>0</v>
      </c>
    </row>
    <row r="94" spans="1:5" ht="12" customHeight="1" x14ac:dyDescent="0.2">
      <c r="A94" s="205" t="s">
        <v>63</v>
      </c>
      <c r="B94" s="8" t="s">
        <v>35</v>
      </c>
      <c r="C94" s="245"/>
      <c r="D94" s="245"/>
      <c r="E94" s="239"/>
    </row>
    <row r="95" spans="1:5" ht="12" customHeight="1" x14ac:dyDescent="0.2">
      <c r="A95" s="198" t="s">
        <v>64</v>
      </c>
      <c r="B95" s="6" t="s">
        <v>122</v>
      </c>
      <c r="C95" s="168"/>
      <c r="D95" s="168"/>
      <c r="E95" s="104"/>
    </row>
    <row r="96" spans="1:5" ht="12" customHeight="1" x14ac:dyDescent="0.2">
      <c r="A96" s="198" t="s">
        <v>65</v>
      </c>
      <c r="B96" s="6" t="s">
        <v>90</v>
      </c>
      <c r="C96" s="170"/>
      <c r="D96" s="168"/>
      <c r="E96" s="106"/>
    </row>
    <row r="97" spans="1:5" ht="12" customHeight="1" x14ac:dyDescent="0.2">
      <c r="A97" s="198" t="s">
        <v>66</v>
      </c>
      <c r="B97" s="9" t="s">
        <v>123</v>
      </c>
      <c r="C97" s="170"/>
      <c r="D97" s="258"/>
      <c r="E97" s="106"/>
    </row>
    <row r="98" spans="1:5" ht="12" customHeight="1" x14ac:dyDescent="0.2">
      <c r="A98" s="198" t="s">
        <v>75</v>
      </c>
      <c r="B98" s="17" t="s">
        <v>124</v>
      </c>
      <c r="C98" s="170"/>
      <c r="D98" s="258"/>
      <c r="E98" s="106"/>
    </row>
    <row r="99" spans="1:5" ht="12" customHeight="1" x14ac:dyDescent="0.2">
      <c r="A99" s="198" t="s">
        <v>67</v>
      </c>
      <c r="B99" s="6" t="s">
        <v>399</v>
      </c>
      <c r="C99" s="170"/>
      <c r="D99" s="258"/>
      <c r="E99" s="106"/>
    </row>
    <row r="100" spans="1:5" ht="12" customHeight="1" x14ac:dyDescent="0.2">
      <c r="A100" s="198" t="s">
        <v>68</v>
      </c>
      <c r="B100" s="65" t="s">
        <v>343</v>
      </c>
      <c r="C100" s="170"/>
      <c r="D100" s="258"/>
      <c r="E100" s="106"/>
    </row>
    <row r="101" spans="1:5" ht="12" customHeight="1" x14ac:dyDescent="0.2">
      <c r="A101" s="198" t="s">
        <v>76</v>
      </c>
      <c r="B101" s="65" t="s">
        <v>342</v>
      </c>
      <c r="C101" s="170"/>
      <c r="D101" s="258"/>
      <c r="E101" s="106"/>
    </row>
    <row r="102" spans="1:5" ht="12" customHeight="1" x14ac:dyDescent="0.2">
      <c r="A102" s="198" t="s">
        <v>77</v>
      </c>
      <c r="B102" s="65" t="s">
        <v>258</v>
      </c>
      <c r="C102" s="170"/>
      <c r="D102" s="258"/>
      <c r="E102" s="106"/>
    </row>
    <row r="103" spans="1:5" ht="12" customHeight="1" x14ac:dyDescent="0.2">
      <c r="A103" s="198" t="s">
        <v>78</v>
      </c>
      <c r="B103" s="66" t="s">
        <v>259</v>
      </c>
      <c r="C103" s="170"/>
      <c r="D103" s="258"/>
      <c r="E103" s="106"/>
    </row>
    <row r="104" spans="1:5" ht="12" customHeight="1" x14ac:dyDescent="0.2">
      <c r="A104" s="198" t="s">
        <v>79</v>
      </c>
      <c r="B104" s="66" t="s">
        <v>260</v>
      </c>
      <c r="C104" s="170"/>
      <c r="D104" s="258"/>
      <c r="E104" s="106"/>
    </row>
    <row r="105" spans="1:5" ht="12" customHeight="1" x14ac:dyDescent="0.2">
      <c r="A105" s="198" t="s">
        <v>81</v>
      </c>
      <c r="B105" s="65" t="s">
        <v>261</v>
      </c>
      <c r="C105" s="170"/>
      <c r="D105" s="258"/>
      <c r="E105" s="106"/>
    </row>
    <row r="106" spans="1:5" ht="12" customHeight="1" x14ac:dyDescent="0.2">
      <c r="A106" s="198" t="s">
        <v>125</v>
      </c>
      <c r="B106" s="65" t="s">
        <v>262</v>
      </c>
      <c r="C106" s="170"/>
      <c r="D106" s="258"/>
      <c r="E106" s="106"/>
    </row>
    <row r="107" spans="1:5" ht="12" customHeight="1" x14ac:dyDescent="0.2">
      <c r="A107" s="198" t="s">
        <v>256</v>
      </c>
      <c r="B107" s="66" t="s">
        <v>263</v>
      </c>
      <c r="C107" s="168"/>
      <c r="D107" s="258"/>
      <c r="E107" s="106"/>
    </row>
    <row r="108" spans="1:5" ht="12" customHeight="1" x14ac:dyDescent="0.2">
      <c r="A108" s="206" t="s">
        <v>257</v>
      </c>
      <c r="B108" s="67" t="s">
        <v>264</v>
      </c>
      <c r="C108" s="170"/>
      <c r="D108" s="258"/>
      <c r="E108" s="106"/>
    </row>
    <row r="109" spans="1:5" ht="12" customHeight="1" x14ac:dyDescent="0.2">
      <c r="A109" s="198" t="s">
        <v>340</v>
      </c>
      <c r="B109" s="67" t="s">
        <v>265</v>
      </c>
      <c r="C109" s="170"/>
      <c r="D109" s="258"/>
      <c r="E109" s="106"/>
    </row>
    <row r="110" spans="1:5" ht="12" customHeight="1" x14ac:dyDescent="0.2">
      <c r="A110" s="198" t="s">
        <v>341</v>
      </c>
      <c r="B110" s="66" t="s">
        <v>266</v>
      </c>
      <c r="C110" s="168"/>
      <c r="D110" s="257"/>
      <c r="E110" s="104"/>
    </row>
    <row r="111" spans="1:5" ht="12" customHeight="1" x14ac:dyDescent="0.2">
      <c r="A111" s="198" t="s">
        <v>345</v>
      </c>
      <c r="B111" s="9" t="s">
        <v>36</v>
      </c>
      <c r="C111" s="168"/>
      <c r="D111" s="257"/>
      <c r="E111" s="104"/>
    </row>
    <row r="112" spans="1:5" ht="12" customHeight="1" x14ac:dyDescent="0.2">
      <c r="A112" s="199" t="s">
        <v>346</v>
      </c>
      <c r="B112" s="6" t="s">
        <v>400</v>
      </c>
      <c r="C112" s="170"/>
      <c r="D112" s="258"/>
      <c r="E112" s="106"/>
    </row>
    <row r="113" spans="1:5" ht="12" customHeight="1" thickBot="1" x14ac:dyDescent="0.25">
      <c r="A113" s="207" t="s">
        <v>347</v>
      </c>
      <c r="B113" s="68" t="s">
        <v>401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267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 x14ac:dyDescent="0.2">
      <c r="A115" s="197" t="s">
        <v>69</v>
      </c>
      <c r="B115" s="6" t="s">
        <v>143</v>
      </c>
      <c r="C115" s="169"/>
      <c r="D115" s="256"/>
      <c r="E115" s="105"/>
    </row>
    <row r="116" spans="1:5" ht="12" customHeight="1" x14ac:dyDescent="0.2">
      <c r="A116" s="197" t="s">
        <v>70</v>
      </c>
      <c r="B116" s="10" t="s">
        <v>271</v>
      </c>
      <c r="C116" s="169"/>
      <c r="D116" s="256"/>
      <c r="E116" s="105"/>
    </row>
    <row r="117" spans="1:5" ht="12" customHeight="1" x14ac:dyDescent="0.2">
      <c r="A117" s="197" t="s">
        <v>71</v>
      </c>
      <c r="B117" s="10" t="s">
        <v>126</v>
      </c>
      <c r="C117" s="168"/>
      <c r="D117" s="257"/>
      <c r="E117" s="104"/>
    </row>
    <row r="118" spans="1:5" ht="12" customHeight="1" x14ac:dyDescent="0.2">
      <c r="A118" s="197" t="s">
        <v>72</v>
      </c>
      <c r="B118" s="10" t="s">
        <v>272</v>
      </c>
      <c r="C118" s="168"/>
      <c r="D118" s="257"/>
      <c r="E118" s="104"/>
    </row>
    <row r="119" spans="1:5" ht="12" customHeight="1" x14ac:dyDescent="0.2">
      <c r="A119" s="197" t="s">
        <v>73</v>
      </c>
      <c r="B119" s="112" t="s">
        <v>145</v>
      </c>
      <c r="C119" s="168"/>
      <c r="D119" s="257"/>
      <c r="E119" s="104"/>
    </row>
    <row r="120" spans="1:5" ht="12" customHeight="1" x14ac:dyDescent="0.2">
      <c r="A120" s="197" t="s">
        <v>80</v>
      </c>
      <c r="B120" s="111" t="s">
        <v>332</v>
      </c>
      <c r="C120" s="168"/>
      <c r="D120" s="257"/>
      <c r="E120" s="104"/>
    </row>
    <row r="121" spans="1:5" ht="12" customHeight="1" x14ac:dyDescent="0.2">
      <c r="A121" s="197" t="s">
        <v>82</v>
      </c>
      <c r="B121" s="176" t="s">
        <v>277</v>
      </c>
      <c r="C121" s="168"/>
      <c r="D121" s="257"/>
      <c r="E121" s="104"/>
    </row>
    <row r="122" spans="1:5" ht="12" customHeight="1" x14ac:dyDescent="0.2">
      <c r="A122" s="197" t="s">
        <v>127</v>
      </c>
      <c r="B122" s="66" t="s">
        <v>260</v>
      </c>
      <c r="C122" s="168"/>
      <c r="D122" s="257"/>
      <c r="E122" s="104"/>
    </row>
    <row r="123" spans="1:5" ht="12" customHeight="1" x14ac:dyDescent="0.2">
      <c r="A123" s="197" t="s">
        <v>128</v>
      </c>
      <c r="B123" s="66" t="s">
        <v>276</v>
      </c>
      <c r="C123" s="168"/>
      <c r="D123" s="257"/>
      <c r="E123" s="104"/>
    </row>
    <row r="124" spans="1:5" ht="12" customHeight="1" x14ac:dyDescent="0.2">
      <c r="A124" s="197" t="s">
        <v>129</v>
      </c>
      <c r="B124" s="66" t="s">
        <v>275</v>
      </c>
      <c r="C124" s="168"/>
      <c r="D124" s="257"/>
      <c r="E124" s="104"/>
    </row>
    <row r="125" spans="1:5" ht="12" customHeight="1" x14ac:dyDescent="0.2">
      <c r="A125" s="197" t="s">
        <v>268</v>
      </c>
      <c r="B125" s="66" t="s">
        <v>263</v>
      </c>
      <c r="C125" s="168"/>
      <c r="D125" s="257"/>
      <c r="E125" s="104"/>
    </row>
    <row r="126" spans="1:5" ht="12" customHeight="1" x14ac:dyDescent="0.2">
      <c r="A126" s="197" t="s">
        <v>269</v>
      </c>
      <c r="B126" s="66" t="s">
        <v>274</v>
      </c>
      <c r="C126" s="168"/>
      <c r="D126" s="257"/>
      <c r="E126" s="104"/>
    </row>
    <row r="127" spans="1:5" ht="12" customHeight="1" thickBot="1" x14ac:dyDescent="0.25">
      <c r="A127" s="206" t="s">
        <v>270</v>
      </c>
      <c r="B127" s="66" t="s">
        <v>273</v>
      </c>
      <c r="C127" s="170"/>
      <c r="D127" s="258"/>
      <c r="E127" s="106"/>
    </row>
    <row r="128" spans="1:5" ht="12" customHeight="1" thickBot="1" x14ac:dyDescent="0.25">
      <c r="A128" s="25" t="s">
        <v>8</v>
      </c>
      <c r="B128" s="59" t="s">
        <v>350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11" ht="12" customHeight="1" thickBot="1" x14ac:dyDescent="0.25">
      <c r="A129" s="25" t="s">
        <v>9</v>
      </c>
      <c r="B129" s="59" t="s">
        <v>351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11" s="55" customFormat="1" ht="12" customHeight="1" x14ac:dyDescent="0.2">
      <c r="A130" s="197" t="s">
        <v>177</v>
      </c>
      <c r="B130" s="7" t="s">
        <v>405</v>
      </c>
      <c r="C130" s="168"/>
      <c r="D130" s="257"/>
      <c r="E130" s="104"/>
    </row>
    <row r="131" spans="1:11" ht="12" customHeight="1" x14ac:dyDescent="0.2">
      <c r="A131" s="197" t="s">
        <v>178</v>
      </c>
      <c r="B131" s="7" t="s">
        <v>359</v>
      </c>
      <c r="C131" s="168"/>
      <c r="D131" s="257"/>
      <c r="E131" s="104"/>
    </row>
    <row r="132" spans="1:11" ht="12" customHeight="1" thickBot="1" x14ac:dyDescent="0.25">
      <c r="A132" s="206" t="s">
        <v>179</v>
      </c>
      <c r="B132" s="5" t="s">
        <v>404</v>
      </c>
      <c r="C132" s="168"/>
      <c r="D132" s="257"/>
      <c r="E132" s="104"/>
    </row>
    <row r="133" spans="1:11" ht="12" customHeight="1" thickBot="1" x14ac:dyDescent="0.25">
      <c r="A133" s="25" t="s">
        <v>10</v>
      </c>
      <c r="B133" s="59" t="s">
        <v>352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11" ht="12" customHeight="1" x14ac:dyDescent="0.2">
      <c r="A134" s="197" t="s">
        <v>56</v>
      </c>
      <c r="B134" s="7" t="s">
        <v>361</v>
      </c>
      <c r="C134" s="168"/>
      <c r="D134" s="257"/>
      <c r="E134" s="104"/>
    </row>
    <row r="135" spans="1:11" ht="12" customHeight="1" x14ac:dyDescent="0.2">
      <c r="A135" s="197" t="s">
        <v>57</v>
      </c>
      <c r="B135" s="7" t="s">
        <v>353</v>
      </c>
      <c r="C135" s="168"/>
      <c r="D135" s="257"/>
      <c r="E135" s="104"/>
    </row>
    <row r="136" spans="1:11" ht="12" customHeight="1" x14ac:dyDescent="0.2">
      <c r="A136" s="197" t="s">
        <v>58</v>
      </c>
      <c r="B136" s="7" t="s">
        <v>354</v>
      </c>
      <c r="C136" s="168"/>
      <c r="D136" s="257"/>
      <c r="E136" s="104"/>
    </row>
    <row r="137" spans="1:11" ht="12" customHeight="1" x14ac:dyDescent="0.2">
      <c r="A137" s="197" t="s">
        <v>114</v>
      </c>
      <c r="B137" s="7" t="s">
        <v>403</v>
      </c>
      <c r="C137" s="168"/>
      <c r="D137" s="257"/>
      <c r="E137" s="104"/>
    </row>
    <row r="138" spans="1:11" ht="12" customHeight="1" x14ac:dyDescent="0.2">
      <c r="A138" s="197" t="s">
        <v>115</v>
      </c>
      <c r="B138" s="7" t="s">
        <v>356</v>
      </c>
      <c r="C138" s="168"/>
      <c r="D138" s="257"/>
      <c r="E138" s="104"/>
    </row>
    <row r="139" spans="1:11" s="55" customFormat="1" ht="12" customHeight="1" thickBot="1" x14ac:dyDescent="0.25">
      <c r="A139" s="206" t="s">
        <v>116</v>
      </c>
      <c r="B139" s="5" t="s">
        <v>357</v>
      </c>
      <c r="C139" s="168"/>
      <c r="D139" s="257"/>
      <c r="E139" s="104"/>
    </row>
    <row r="140" spans="1:11" ht="12" customHeight="1" thickBot="1" x14ac:dyDescent="0.25">
      <c r="A140" s="25" t="s">
        <v>11</v>
      </c>
      <c r="B140" s="59" t="s">
        <v>418</v>
      </c>
      <c r="C140" s="173">
        <f>+C141+C142+C144+C145+C143</f>
        <v>0</v>
      </c>
      <c r="D140" s="259">
        <f>+D141+D142+D144+D145+D143</f>
        <v>0</v>
      </c>
      <c r="E140" s="209">
        <f>+E141+E142+E144+E145+E143</f>
        <v>0</v>
      </c>
      <c r="K140" s="96"/>
    </row>
    <row r="141" spans="1:11" x14ac:dyDescent="0.2">
      <c r="A141" s="197" t="s">
        <v>59</v>
      </c>
      <c r="B141" s="7" t="s">
        <v>278</v>
      </c>
      <c r="C141" s="168"/>
      <c r="D141" s="257"/>
      <c r="E141" s="104"/>
    </row>
    <row r="142" spans="1:11" ht="12" customHeight="1" x14ac:dyDescent="0.2">
      <c r="A142" s="197" t="s">
        <v>60</v>
      </c>
      <c r="B142" s="7" t="s">
        <v>279</v>
      </c>
      <c r="C142" s="168"/>
      <c r="D142" s="257"/>
      <c r="E142" s="104"/>
    </row>
    <row r="143" spans="1:11" ht="12" customHeight="1" x14ac:dyDescent="0.2">
      <c r="A143" s="197" t="s">
        <v>195</v>
      </c>
      <c r="B143" s="7" t="s">
        <v>417</v>
      </c>
      <c r="C143" s="168"/>
      <c r="D143" s="257"/>
      <c r="E143" s="104"/>
    </row>
    <row r="144" spans="1:11" s="55" customFormat="1" ht="12" customHeight="1" x14ac:dyDescent="0.2">
      <c r="A144" s="197" t="s">
        <v>196</v>
      </c>
      <c r="B144" s="7" t="s">
        <v>366</v>
      </c>
      <c r="C144" s="168"/>
      <c r="D144" s="257"/>
      <c r="E144" s="104"/>
    </row>
    <row r="145" spans="1:5" s="55" customFormat="1" ht="12" customHeight="1" thickBot="1" x14ac:dyDescent="0.25">
      <c r="A145" s="206" t="s">
        <v>197</v>
      </c>
      <c r="B145" s="5" t="s">
        <v>295</v>
      </c>
      <c r="C145" s="168"/>
      <c r="D145" s="257"/>
      <c r="E145" s="104"/>
    </row>
    <row r="146" spans="1:5" s="55" customFormat="1" ht="12" customHeight="1" thickBot="1" x14ac:dyDescent="0.25">
      <c r="A146" s="25" t="s">
        <v>12</v>
      </c>
      <c r="B146" s="59" t="s">
        <v>367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7" t="s">
        <v>61</v>
      </c>
      <c r="B147" s="7" t="s">
        <v>362</v>
      </c>
      <c r="C147" s="168"/>
      <c r="D147" s="257"/>
      <c r="E147" s="104"/>
    </row>
    <row r="148" spans="1:5" s="55" customFormat="1" ht="12" customHeight="1" x14ac:dyDescent="0.2">
      <c r="A148" s="197" t="s">
        <v>62</v>
      </c>
      <c r="B148" s="7" t="s">
        <v>369</v>
      </c>
      <c r="C148" s="168"/>
      <c r="D148" s="257"/>
      <c r="E148" s="104"/>
    </row>
    <row r="149" spans="1:5" s="55" customFormat="1" ht="12" customHeight="1" x14ac:dyDescent="0.2">
      <c r="A149" s="197" t="s">
        <v>207</v>
      </c>
      <c r="B149" s="7" t="s">
        <v>364</v>
      </c>
      <c r="C149" s="168"/>
      <c r="D149" s="257"/>
      <c r="E149" s="104"/>
    </row>
    <row r="150" spans="1:5" s="55" customFormat="1" ht="12" customHeight="1" x14ac:dyDescent="0.2">
      <c r="A150" s="197" t="s">
        <v>208</v>
      </c>
      <c r="B150" s="7" t="s">
        <v>406</v>
      </c>
      <c r="C150" s="168"/>
      <c r="D150" s="257"/>
      <c r="E150" s="104"/>
    </row>
    <row r="151" spans="1:5" ht="12.75" customHeight="1" thickBot="1" x14ac:dyDescent="0.25">
      <c r="A151" s="206" t="s">
        <v>368</v>
      </c>
      <c r="B151" s="5" t="s">
        <v>371</v>
      </c>
      <c r="C151" s="170"/>
      <c r="D151" s="258"/>
      <c r="E151" s="106"/>
    </row>
    <row r="152" spans="1:5" ht="12.75" customHeight="1" thickBot="1" x14ac:dyDescent="0.25">
      <c r="A152" s="237" t="s">
        <v>13</v>
      </c>
      <c r="B152" s="59" t="s">
        <v>372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373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375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.2" customHeight="1" thickBot="1" x14ac:dyDescent="0.25">
      <c r="A155" s="208" t="s">
        <v>16</v>
      </c>
      <c r="B155" s="154" t="s">
        <v>374</v>
      </c>
      <c r="C155" s="250">
        <f>+C128+C154</f>
        <v>0</v>
      </c>
      <c r="D155" s="262">
        <f>+D128+D154</f>
        <v>0</v>
      </c>
      <c r="E155" s="244">
        <f>+E128+E154</f>
        <v>0</v>
      </c>
    </row>
    <row r="156" spans="1:5" ht="13.5" thickBot="1" x14ac:dyDescent="0.25">
      <c r="A156" s="157"/>
      <c r="B156" s="158"/>
      <c r="C156" s="656">
        <f>C90-C155</f>
        <v>0</v>
      </c>
      <c r="D156" s="656">
        <f>D90-D155</f>
        <v>0</v>
      </c>
      <c r="E156" s="159"/>
    </row>
    <row r="157" spans="1:5" ht="15.2" customHeight="1" thickBot="1" x14ac:dyDescent="0.25">
      <c r="A157" s="304" t="s">
        <v>486</v>
      </c>
      <c r="B157" s="305"/>
      <c r="C157" s="294"/>
      <c r="D157" s="294"/>
      <c r="E157" s="293"/>
    </row>
    <row r="158" spans="1:5" ht="14.45" customHeight="1" thickBot="1" x14ac:dyDescent="0.25">
      <c r="A158" s="306" t="s">
        <v>487</v>
      </c>
      <c r="B158" s="307"/>
      <c r="C158" s="294"/>
      <c r="D158" s="294"/>
      <c r="E158" s="293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I27" sqref="I27"/>
    </sheetView>
  </sheetViews>
  <sheetFormatPr defaultRowHeight="12.75" x14ac:dyDescent="0.2"/>
  <cols>
    <col min="1" max="1" width="16.1640625" style="160" customWidth="1"/>
    <col min="2" max="2" width="62" style="161" customWidth="1"/>
    <col min="3" max="3" width="14.1640625" style="16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858" t="str">
        <f>CONCATENATE("6.1.3. melléklet ",Z_ALAPADATOK!A7," ",Z_ALAPADATOK!B7," ",Z_ALAPADATOK!C7," ",Z_ALAPADATOK!D7," ",Z_ALAPADATOK!E7," ",Z_ALAPADATOK!F7," ",Z_ALAPADATOK!G7," ",Z_ALAPADATOK!H7)</f>
        <v>6.1.3. melléklet a … / 2021. ( … ) önkormányzati rendelethez</v>
      </c>
      <c r="C1" s="859"/>
      <c r="D1" s="859"/>
      <c r="E1" s="859"/>
    </row>
    <row r="2" spans="1:5" s="51" customFormat="1" ht="21.2" customHeight="1" thickBot="1" x14ac:dyDescent="0.25">
      <c r="A2" s="335" t="s">
        <v>44</v>
      </c>
      <c r="B2" s="857" t="str">
        <f>CONCATENATE(Z_ALAPADATOK!A3)</f>
        <v>Lengyel Község Önkormányzata</v>
      </c>
      <c r="C2" s="857"/>
      <c r="D2" s="857"/>
      <c r="E2" s="336" t="s">
        <v>38</v>
      </c>
    </row>
    <row r="3" spans="1:5" s="51" customFormat="1" ht="24.75" thickBot="1" x14ac:dyDescent="0.25">
      <c r="A3" s="335" t="s">
        <v>135</v>
      </c>
      <c r="B3" s="857" t="s">
        <v>416</v>
      </c>
      <c r="C3" s="857"/>
      <c r="D3" s="857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CONCATENATE('Z_6.1.2.sz.mell'!E5)</f>
        <v>Teljesítés
2020. XII. 31.</v>
      </c>
    </row>
    <row r="6" spans="1:5" s="47" customFormat="1" ht="12.95" customHeight="1" thickBot="1" x14ac:dyDescent="0.25">
      <c r="A6" s="77" t="s">
        <v>386</v>
      </c>
      <c r="B6" s="78" t="s">
        <v>387</v>
      </c>
      <c r="C6" s="78" t="s">
        <v>388</v>
      </c>
      <c r="D6" s="288" t="s">
        <v>390</v>
      </c>
      <c r="E6" s="79" t="s">
        <v>389</v>
      </c>
    </row>
    <row r="7" spans="1:5" s="4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47" customFormat="1" ht="12" customHeight="1" thickBot="1" x14ac:dyDescent="0.25">
      <c r="A8" s="25" t="s">
        <v>6</v>
      </c>
      <c r="B8" s="19" t="s">
        <v>162</v>
      </c>
      <c r="C8" s="167">
        <f>+C9+C10+C11+C12+C13+C14</f>
        <v>0</v>
      </c>
      <c r="D8" s="255">
        <f>+D9+D10+D11+D12+D13+D14</f>
        <v>0</v>
      </c>
      <c r="E8" s="103">
        <f>+E9+E10+E11+E12+E13+E14</f>
        <v>0</v>
      </c>
    </row>
    <row r="9" spans="1:5" s="53" customFormat="1" ht="12" customHeight="1" x14ac:dyDescent="0.2">
      <c r="A9" s="197" t="s">
        <v>63</v>
      </c>
      <c r="B9" s="180" t="s">
        <v>163</v>
      </c>
      <c r="C9" s="169"/>
      <c r="D9" s="256"/>
      <c r="E9" s="105"/>
    </row>
    <row r="10" spans="1:5" s="54" customFormat="1" ht="12" customHeight="1" x14ac:dyDescent="0.2">
      <c r="A10" s="198" t="s">
        <v>64</v>
      </c>
      <c r="B10" s="181" t="s">
        <v>164</v>
      </c>
      <c r="C10" s="168"/>
      <c r="D10" s="257"/>
      <c r="E10" s="104"/>
    </row>
    <row r="11" spans="1:5" s="54" customFormat="1" ht="12" customHeight="1" x14ac:dyDescent="0.2">
      <c r="A11" s="198" t="s">
        <v>65</v>
      </c>
      <c r="B11" s="181" t="s">
        <v>165</v>
      </c>
      <c r="C11" s="168"/>
      <c r="D11" s="257"/>
      <c r="E11" s="104"/>
    </row>
    <row r="12" spans="1:5" s="54" customFormat="1" ht="12" customHeight="1" x14ac:dyDescent="0.2">
      <c r="A12" s="198" t="s">
        <v>66</v>
      </c>
      <c r="B12" s="181" t="s">
        <v>166</v>
      </c>
      <c r="C12" s="168"/>
      <c r="D12" s="257"/>
      <c r="E12" s="104"/>
    </row>
    <row r="13" spans="1:5" s="54" customFormat="1" ht="12" customHeight="1" x14ac:dyDescent="0.2">
      <c r="A13" s="198" t="s">
        <v>97</v>
      </c>
      <c r="B13" s="181" t="s">
        <v>394</v>
      </c>
      <c r="C13" s="168"/>
      <c r="D13" s="257"/>
      <c r="E13" s="104"/>
    </row>
    <row r="14" spans="1:5" s="53" customFormat="1" ht="12" customHeight="1" thickBot="1" x14ac:dyDescent="0.25">
      <c r="A14" s="199" t="s">
        <v>67</v>
      </c>
      <c r="B14" s="182" t="s">
        <v>335</v>
      </c>
      <c r="C14" s="168"/>
      <c r="D14" s="257"/>
      <c r="E14" s="104"/>
    </row>
    <row r="15" spans="1:5" s="53" customFormat="1" ht="12" customHeight="1" thickBot="1" x14ac:dyDescent="0.25">
      <c r="A15" s="25" t="s">
        <v>7</v>
      </c>
      <c r="B15" s="110" t="s">
        <v>167</v>
      </c>
      <c r="C15" s="167">
        <f>+C16+C17+C18+C19+C20</f>
        <v>0</v>
      </c>
      <c r="D15" s="255">
        <f>+D16+D17+D18+D19+D20</f>
        <v>0</v>
      </c>
      <c r="E15" s="103">
        <f>+E16+E17+E18+E19+E20</f>
        <v>0</v>
      </c>
    </row>
    <row r="16" spans="1:5" s="53" customFormat="1" ht="12" customHeight="1" x14ac:dyDescent="0.2">
      <c r="A16" s="197" t="s">
        <v>69</v>
      </c>
      <c r="B16" s="180" t="s">
        <v>168</v>
      </c>
      <c r="C16" s="169"/>
      <c r="D16" s="256"/>
      <c r="E16" s="105"/>
    </row>
    <row r="17" spans="1:5" s="53" customFormat="1" ht="12" customHeight="1" x14ac:dyDescent="0.2">
      <c r="A17" s="198" t="s">
        <v>70</v>
      </c>
      <c r="B17" s="181" t="s">
        <v>169</v>
      </c>
      <c r="C17" s="168"/>
      <c r="D17" s="257"/>
      <c r="E17" s="104"/>
    </row>
    <row r="18" spans="1:5" s="53" customFormat="1" ht="12" customHeight="1" x14ac:dyDescent="0.2">
      <c r="A18" s="198" t="s">
        <v>71</v>
      </c>
      <c r="B18" s="181" t="s">
        <v>326</v>
      </c>
      <c r="C18" s="168"/>
      <c r="D18" s="257"/>
      <c r="E18" s="104"/>
    </row>
    <row r="19" spans="1:5" s="53" customFormat="1" ht="12" customHeight="1" x14ac:dyDescent="0.2">
      <c r="A19" s="198" t="s">
        <v>72</v>
      </c>
      <c r="B19" s="181" t="s">
        <v>327</v>
      </c>
      <c r="C19" s="168"/>
      <c r="D19" s="257"/>
      <c r="E19" s="104"/>
    </row>
    <row r="20" spans="1:5" s="53" customFormat="1" ht="12" customHeight="1" x14ac:dyDescent="0.2">
      <c r="A20" s="198" t="s">
        <v>73</v>
      </c>
      <c r="B20" s="181" t="s">
        <v>170</v>
      </c>
      <c r="C20" s="168"/>
      <c r="D20" s="257"/>
      <c r="E20" s="104"/>
    </row>
    <row r="21" spans="1:5" s="54" customFormat="1" ht="12" customHeight="1" thickBot="1" x14ac:dyDescent="0.25">
      <c r="A21" s="199" t="s">
        <v>80</v>
      </c>
      <c r="B21" s="182" t="s">
        <v>171</v>
      </c>
      <c r="C21" s="170"/>
      <c r="D21" s="258"/>
      <c r="E21" s="106"/>
    </row>
    <row r="22" spans="1:5" s="54" customFormat="1" ht="12" customHeight="1" thickBot="1" x14ac:dyDescent="0.25">
      <c r="A22" s="25" t="s">
        <v>8</v>
      </c>
      <c r="B22" s="19" t="s">
        <v>172</v>
      </c>
      <c r="C22" s="167">
        <f>+C23+C24+C25+C26+C27</f>
        <v>0</v>
      </c>
      <c r="D22" s="255">
        <f>+D23+D24+D25+D26+D27</f>
        <v>0</v>
      </c>
      <c r="E22" s="103">
        <f>+E23+E24+E25+E26+E27</f>
        <v>0</v>
      </c>
    </row>
    <row r="23" spans="1:5" s="54" customFormat="1" ht="12" customHeight="1" x14ac:dyDescent="0.2">
      <c r="A23" s="197" t="s">
        <v>52</v>
      </c>
      <c r="B23" s="180" t="s">
        <v>173</v>
      </c>
      <c r="C23" s="169"/>
      <c r="D23" s="256"/>
      <c r="E23" s="105"/>
    </row>
    <row r="24" spans="1:5" s="53" customFormat="1" ht="12" customHeight="1" x14ac:dyDescent="0.2">
      <c r="A24" s="198" t="s">
        <v>53</v>
      </c>
      <c r="B24" s="181" t="s">
        <v>174</v>
      </c>
      <c r="C24" s="168"/>
      <c r="D24" s="257"/>
      <c r="E24" s="104"/>
    </row>
    <row r="25" spans="1:5" s="54" customFormat="1" ht="12" customHeight="1" x14ac:dyDescent="0.2">
      <c r="A25" s="198" t="s">
        <v>54</v>
      </c>
      <c r="B25" s="181" t="s">
        <v>328</v>
      </c>
      <c r="C25" s="168"/>
      <c r="D25" s="257"/>
      <c r="E25" s="104"/>
    </row>
    <row r="26" spans="1:5" s="54" customFormat="1" ht="12" customHeight="1" x14ac:dyDescent="0.2">
      <c r="A26" s="198" t="s">
        <v>55</v>
      </c>
      <c r="B26" s="181" t="s">
        <v>329</v>
      </c>
      <c r="C26" s="168"/>
      <c r="D26" s="257"/>
      <c r="E26" s="104"/>
    </row>
    <row r="27" spans="1:5" s="54" customFormat="1" ht="12" customHeight="1" x14ac:dyDescent="0.2">
      <c r="A27" s="198" t="s">
        <v>110</v>
      </c>
      <c r="B27" s="181" t="s">
        <v>175</v>
      </c>
      <c r="C27" s="168"/>
      <c r="D27" s="257"/>
      <c r="E27" s="104"/>
    </row>
    <row r="28" spans="1:5" s="54" customFormat="1" ht="12" customHeight="1" thickBot="1" x14ac:dyDescent="0.25">
      <c r="A28" s="199" t="s">
        <v>111</v>
      </c>
      <c r="B28" s="182" t="s">
        <v>176</v>
      </c>
      <c r="C28" s="170"/>
      <c r="D28" s="258"/>
      <c r="E28" s="106"/>
    </row>
    <row r="29" spans="1:5" s="54" customFormat="1" ht="12" customHeight="1" thickBot="1" x14ac:dyDescent="0.25">
      <c r="A29" s="25" t="s">
        <v>112</v>
      </c>
      <c r="B29" s="19" t="s">
        <v>477</v>
      </c>
      <c r="C29" s="173">
        <f>SUM(C30:C36)</f>
        <v>0</v>
      </c>
      <c r="D29" s="173">
        <f>SUM(D30:D36)</f>
        <v>0</v>
      </c>
      <c r="E29" s="209">
        <f>SUM(E30:E36)</f>
        <v>0</v>
      </c>
    </row>
    <row r="30" spans="1:5" s="54" customFormat="1" ht="12" customHeight="1" x14ac:dyDescent="0.2">
      <c r="A30" s="197" t="s">
        <v>177</v>
      </c>
      <c r="B30" s="180" t="str">
        <f>'Z_1.1.sz.mell.'!B33</f>
        <v>Építményadó</v>
      </c>
      <c r="C30" s="169"/>
      <c r="D30" s="169"/>
      <c r="E30" s="105"/>
    </row>
    <row r="31" spans="1:5" s="54" customFormat="1" ht="12" customHeight="1" x14ac:dyDescent="0.2">
      <c r="A31" s="198" t="s">
        <v>178</v>
      </c>
      <c r="B31" s="180" t="str">
        <f>'Z_1.1.sz.mell.'!B34</f>
        <v xml:space="preserve">Idegenforgalmi adó </v>
      </c>
      <c r="C31" s="168"/>
      <c r="D31" s="168"/>
      <c r="E31" s="104"/>
    </row>
    <row r="32" spans="1:5" s="54" customFormat="1" ht="12" customHeight="1" x14ac:dyDescent="0.2">
      <c r="A32" s="198" t="s">
        <v>179</v>
      </c>
      <c r="B32" s="180" t="str">
        <f>'Z_1.1.sz.mell.'!B35</f>
        <v>Iparűzési adó</v>
      </c>
      <c r="C32" s="168"/>
      <c r="D32" s="168"/>
      <c r="E32" s="104"/>
    </row>
    <row r="33" spans="1:5" s="54" customFormat="1" ht="12" customHeight="1" x14ac:dyDescent="0.2">
      <c r="A33" s="198" t="s">
        <v>180</v>
      </c>
      <c r="B33" s="180" t="str">
        <f>'Z_1.1.sz.mell.'!B36</f>
        <v>Talajterhelési díj</v>
      </c>
      <c r="C33" s="168"/>
      <c r="D33" s="168"/>
      <c r="E33" s="104"/>
    </row>
    <row r="34" spans="1:5" s="54" customFormat="1" ht="12" customHeight="1" x14ac:dyDescent="0.2">
      <c r="A34" s="198" t="s">
        <v>481</v>
      </c>
      <c r="B34" s="180" t="str">
        <f>'Z_1.1.sz.mell.'!B37</f>
        <v>Gépjárműadó</v>
      </c>
      <c r="C34" s="168"/>
      <c r="D34" s="168"/>
      <c r="E34" s="104"/>
    </row>
    <row r="35" spans="1:5" s="54" customFormat="1" ht="12" customHeight="1" x14ac:dyDescent="0.2">
      <c r="A35" s="198" t="s">
        <v>482</v>
      </c>
      <c r="B35" s="180" t="str">
        <f>'Z_1.1.sz.mell.'!B38</f>
        <v>Telekadó</v>
      </c>
      <c r="C35" s="168"/>
      <c r="D35" s="168"/>
      <c r="E35" s="104"/>
    </row>
    <row r="36" spans="1:5" s="54" customFormat="1" ht="12" customHeight="1" thickBot="1" x14ac:dyDescent="0.25">
      <c r="A36" s="199" t="s">
        <v>483</v>
      </c>
      <c r="B36" s="180" t="str">
        <f>'Z_1.1.sz.mell.'!B39</f>
        <v>Kommunális adó</v>
      </c>
      <c r="C36" s="170"/>
      <c r="D36" s="170"/>
      <c r="E36" s="106"/>
    </row>
    <row r="37" spans="1:5" s="54" customFormat="1" ht="12" customHeight="1" thickBot="1" x14ac:dyDescent="0.25">
      <c r="A37" s="25" t="s">
        <v>10</v>
      </c>
      <c r="B37" s="19" t="s">
        <v>336</v>
      </c>
      <c r="C37" s="167">
        <f>SUM(C38:C48)</f>
        <v>0</v>
      </c>
      <c r="D37" s="255">
        <f>SUM(D38:D48)</f>
        <v>0</v>
      </c>
      <c r="E37" s="103">
        <f>SUM(E38:E48)</f>
        <v>0</v>
      </c>
    </row>
    <row r="38" spans="1:5" s="54" customFormat="1" ht="12" customHeight="1" x14ac:dyDescent="0.2">
      <c r="A38" s="197" t="s">
        <v>56</v>
      </c>
      <c r="B38" s="180" t="s">
        <v>184</v>
      </c>
      <c r="C38" s="169"/>
      <c r="D38" s="256"/>
      <c r="E38" s="105"/>
    </row>
    <row r="39" spans="1:5" s="54" customFormat="1" ht="12" customHeight="1" x14ac:dyDescent="0.2">
      <c r="A39" s="198" t="s">
        <v>57</v>
      </c>
      <c r="B39" s="181" t="s">
        <v>185</v>
      </c>
      <c r="C39" s="168"/>
      <c r="D39" s="257"/>
      <c r="E39" s="104"/>
    </row>
    <row r="40" spans="1:5" s="54" customFormat="1" ht="12" customHeight="1" x14ac:dyDescent="0.2">
      <c r="A40" s="198" t="s">
        <v>58</v>
      </c>
      <c r="B40" s="181" t="s">
        <v>186</v>
      </c>
      <c r="C40" s="168"/>
      <c r="D40" s="257"/>
      <c r="E40" s="104"/>
    </row>
    <row r="41" spans="1:5" s="54" customFormat="1" ht="12" customHeight="1" x14ac:dyDescent="0.2">
      <c r="A41" s="198" t="s">
        <v>114</v>
      </c>
      <c r="B41" s="181" t="s">
        <v>187</v>
      </c>
      <c r="C41" s="168"/>
      <c r="D41" s="257"/>
      <c r="E41" s="104"/>
    </row>
    <row r="42" spans="1:5" s="54" customFormat="1" ht="12" customHeight="1" x14ac:dyDescent="0.2">
      <c r="A42" s="198" t="s">
        <v>115</v>
      </c>
      <c r="B42" s="181" t="s">
        <v>188</v>
      </c>
      <c r="C42" s="168"/>
      <c r="D42" s="257"/>
      <c r="E42" s="104"/>
    </row>
    <row r="43" spans="1:5" s="54" customFormat="1" ht="12" customHeight="1" x14ac:dyDescent="0.2">
      <c r="A43" s="198" t="s">
        <v>116</v>
      </c>
      <c r="B43" s="181" t="s">
        <v>189</v>
      </c>
      <c r="C43" s="168"/>
      <c r="D43" s="257"/>
      <c r="E43" s="104"/>
    </row>
    <row r="44" spans="1:5" s="54" customFormat="1" ht="12" customHeight="1" x14ac:dyDescent="0.2">
      <c r="A44" s="198" t="s">
        <v>117</v>
      </c>
      <c r="B44" s="181" t="s">
        <v>190</v>
      </c>
      <c r="C44" s="168"/>
      <c r="D44" s="257"/>
      <c r="E44" s="104"/>
    </row>
    <row r="45" spans="1:5" s="54" customFormat="1" ht="12" customHeight="1" x14ac:dyDescent="0.2">
      <c r="A45" s="198" t="s">
        <v>118</v>
      </c>
      <c r="B45" s="181" t="s">
        <v>484</v>
      </c>
      <c r="C45" s="168"/>
      <c r="D45" s="257"/>
      <c r="E45" s="104"/>
    </row>
    <row r="46" spans="1:5" s="54" customFormat="1" ht="12" customHeight="1" x14ac:dyDescent="0.2">
      <c r="A46" s="198" t="s">
        <v>182</v>
      </c>
      <c r="B46" s="181" t="s">
        <v>192</v>
      </c>
      <c r="C46" s="171"/>
      <c r="D46" s="289"/>
      <c r="E46" s="107"/>
    </row>
    <row r="47" spans="1:5" s="54" customFormat="1" ht="12" customHeight="1" x14ac:dyDescent="0.2">
      <c r="A47" s="199" t="s">
        <v>183</v>
      </c>
      <c r="B47" s="182" t="s">
        <v>338</v>
      </c>
      <c r="C47" s="172"/>
      <c r="D47" s="290"/>
      <c r="E47" s="108"/>
    </row>
    <row r="48" spans="1:5" s="54" customFormat="1" ht="12" customHeight="1" thickBot="1" x14ac:dyDescent="0.25">
      <c r="A48" s="199" t="s">
        <v>337</v>
      </c>
      <c r="B48" s="182" t="s">
        <v>193</v>
      </c>
      <c r="C48" s="172"/>
      <c r="D48" s="290"/>
      <c r="E48" s="108"/>
    </row>
    <row r="49" spans="1:5" s="54" customFormat="1" ht="12" customHeight="1" thickBot="1" x14ac:dyDescent="0.25">
      <c r="A49" s="25" t="s">
        <v>11</v>
      </c>
      <c r="B49" s="19" t="s">
        <v>194</v>
      </c>
      <c r="C49" s="167">
        <f>SUM(C50:C54)</f>
        <v>0</v>
      </c>
      <c r="D49" s="255">
        <f>SUM(D50:D54)</f>
        <v>0</v>
      </c>
      <c r="E49" s="103">
        <f>SUM(E50:E54)</f>
        <v>0</v>
      </c>
    </row>
    <row r="50" spans="1:5" s="54" customFormat="1" ht="12" customHeight="1" x14ac:dyDescent="0.2">
      <c r="A50" s="197" t="s">
        <v>59</v>
      </c>
      <c r="B50" s="180" t="s">
        <v>198</v>
      </c>
      <c r="C50" s="220"/>
      <c r="D50" s="291"/>
      <c r="E50" s="109"/>
    </row>
    <row r="51" spans="1:5" s="54" customFormat="1" ht="12" customHeight="1" x14ac:dyDescent="0.2">
      <c r="A51" s="198" t="s">
        <v>60</v>
      </c>
      <c r="B51" s="181" t="s">
        <v>199</v>
      </c>
      <c r="C51" s="171"/>
      <c r="D51" s="289"/>
      <c r="E51" s="107"/>
    </row>
    <row r="52" spans="1:5" s="54" customFormat="1" ht="12" customHeight="1" x14ac:dyDescent="0.2">
      <c r="A52" s="198" t="s">
        <v>195</v>
      </c>
      <c r="B52" s="181" t="s">
        <v>200</v>
      </c>
      <c r="C52" s="171"/>
      <c r="D52" s="289"/>
      <c r="E52" s="107"/>
    </row>
    <row r="53" spans="1:5" s="54" customFormat="1" ht="12" customHeight="1" x14ac:dyDescent="0.2">
      <c r="A53" s="198" t="s">
        <v>196</v>
      </c>
      <c r="B53" s="181" t="s">
        <v>201</v>
      </c>
      <c r="C53" s="171"/>
      <c r="D53" s="289"/>
      <c r="E53" s="107"/>
    </row>
    <row r="54" spans="1:5" s="54" customFormat="1" ht="12" customHeight="1" thickBot="1" x14ac:dyDescent="0.25">
      <c r="A54" s="199" t="s">
        <v>197</v>
      </c>
      <c r="B54" s="182" t="s">
        <v>202</v>
      </c>
      <c r="C54" s="172"/>
      <c r="D54" s="290"/>
      <c r="E54" s="108"/>
    </row>
    <row r="55" spans="1:5" s="54" customFormat="1" ht="12" customHeight="1" thickBot="1" x14ac:dyDescent="0.25">
      <c r="A55" s="25" t="s">
        <v>119</v>
      </c>
      <c r="B55" s="19" t="s">
        <v>203</v>
      </c>
      <c r="C55" s="167">
        <f>SUM(C56:C58)</f>
        <v>0</v>
      </c>
      <c r="D55" s="255">
        <f>SUM(D56:D58)</f>
        <v>0</v>
      </c>
      <c r="E55" s="103">
        <f>SUM(E56:E58)</f>
        <v>0</v>
      </c>
    </row>
    <row r="56" spans="1:5" s="54" customFormat="1" ht="12" customHeight="1" x14ac:dyDescent="0.2">
      <c r="A56" s="197" t="s">
        <v>61</v>
      </c>
      <c r="B56" s="180" t="s">
        <v>204</v>
      </c>
      <c r="C56" s="169"/>
      <c r="D56" s="256"/>
      <c r="E56" s="105"/>
    </row>
    <row r="57" spans="1:5" s="54" customFormat="1" ht="12" customHeight="1" x14ac:dyDescent="0.2">
      <c r="A57" s="198" t="s">
        <v>62</v>
      </c>
      <c r="B57" s="181" t="s">
        <v>330</v>
      </c>
      <c r="C57" s="168"/>
      <c r="D57" s="257"/>
      <c r="E57" s="104"/>
    </row>
    <row r="58" spans="1:5" s="54" customFormat="1" ht="12" customHeight="1" x14ac:dyDescent="0.2">
      <c r="A58" s="198" t="s">
        <v>207</v>
      </c>
      <c r="B58" s="181" t="s">
        <v>205</v>
      </c>
      <c r="C58" s="168"/>
      <c r="D58" s="257"/>
      <c r="E58" s="104"/>
    </row>
    <row r="59" spans="1:5" s="54" customFormat="1" ht="12" customHeight="1" thickBot="1" x14ac:dyDescent="0.25">
      <c r="A59" s="199" t="s">
        <v>208</v>
      </c>
      <c r="B59" s="182" t="s">
        <v>206</v>
      </c>
      <c r="C59" s="170"/>
      <c r="D59" s="258"/>
      <c r="E59" s="106"/>
    </row>
    <row r="60" spans="1:5" s="54" customFormat="1" ht="12" customHeight="1" thickBot="1" x14ac:dyDescent="0.25">
      <c r="A60" s="25" t="s">
        <v>13</v>
      </c>
      <c r="B60" s="110" t="s">
        <v>209</v>
      </c>
      <c r="C60" s="167">
        <f>SUM(C61:C63)</f>
        <v>0</v>
      </c>
      <c r="D60" s="255">
        <f>SUM(D61:D63)</f>
        <v>0</v>
      </c>
      <c r="E60" s="103">
        <f>SUM(E61:E63)</f>
        <v>0</v>
      </c>
    </row>
    <row r="61" spans="1:5" s="54" customFormat="1" ht="12" customHeight="1" x14ac:dyDescent="0.2">
      <c r="A61" s="197" t="s">
        <v>120</v>
      </c>
      <c r="B61" s="180" t="s">
        <v>211</v>
      </c>
      <c r="C61" s="171"/>
      <c r="D61" s="289"/>
      <c r="E61" s="107"/>
    </row>
    <row r="62" spans="1:5" s="54" customFormat="1" ht="12" customHeight="1" x14ac:dyDescent="0.2">
      <c r="A62" s="198" t="s">
        <v>121</v>
      </c>
      <c r="B62" s="181" t="s">
        <v>331</v>
      </c>
      <c r="C62" s="171"/>
      <c r="D62" s="289"/>
      <c r="E62" s="107"/>
    </row>
    <row r="63" spans="1:5" s="54" customFormat="1" ht="12" customHeight="1" x14ac:dyDescent="0.2">
      <c r="A63" s="198" t="s">
        <v>144</v>
      </c>
      <c r="B63" s="181" t="s">
        <v>212</v>
      </c>
      <c r="C63" s="171"/>
      <c r="D63" s="289"/>
      <c r="E63" s="107"/>
    </row>
    <row r="64" spans="1:5" s="54" customFormat="1" ht="12" customHeight="1" thickBot="1" x14ac:dyDescent="0.25">
      <c r="A64" s="199" t="s">
        <v>210</v>
      </c>
      <c r="B64" s="182" t="s">
        <v>213</v>
      </c>
      <c r="C64" s="171"/>
      <c r="D64" s="289"/>
      <c r="E64" s="107"/>
    </row>
    <row r="65" spans="1:5" s="54" customFormat="1" ht="12" customHeight="1" thickBot="1" x14ac:dyDescent="0.25">
      <c r="A65" s="25" t="s">
        <v>14</v>
      </c>
      <c r="B65" s="19" t="s">
        <v>214</v>
      </c>
      <c r="C65" s="173">
        <f>+C8+C15+C22+C29+C37+C49+C55+C60</f>
        <v>0</v>
      </c>
      <c r="D65" s="259">
        <f>+D8+D15+D22+D29+D37+D49+D55+D60</f>
        <v>0</v>
      </c>
      <c r="E65" s="209">
        <f>+E8+E15+E22+E29+E37+E49+E55+E60</f>
        <v>0</v>
      </c>
    </row>
    <row r="66" spans="1:5" s="54" customFormat="1" ht="12" customHeight="1" thickBot="1" x14ac:dyDescent="0.2">
      <c r="A66" s="200" t="s">
        <v>299</v>
      </c>
      <c r="B66" s="110" t="s">
        <v>216</v>
      </c>
      <c r="C66" s="167">
        <f>SUM(C67:C69)</f>
        <v>0</v>
      </c>
      <c r="D66" s="255">
        <f>SUM(D67:D69)</f>
        <v>0</v>
      </c>
      <c r="E66" s="103">
        <f>SUM(E67:E69)</f>
        <v>0</v>
      </c>
    </row>
    <row r="67" spans="1:5" s="54" customFormat="1" ht="12" customHeight="1" x14ac:dyDescent="0.2">
      <c r="A67" s="197" t="s">
        <v>244</v>
      </c>
      <c r="B67" s="180" t="s">
        <v>217</v>
      </c>
      <c r="C67" s="171"/>
      <c r="D67" s="289"/>
      <c r="E67" s="107"/>
    </row>
    <row r="68" spans="1:5" s="54" customFormat="1" ht="12" customHeight="1" x14ac:dyDescent="0.2">
      <c r="A68" s="198" t="s">
        <v>253</v>
      </c>
      <c r="B68" s="181" t="s">
        <v>218</v>
      </c>
      <c r="C68" s="171"/>
      <c r="D68" s="289"/>
      <c r="E68" s="107"/>
    </row>
    <row r="69" spans="1:5" s="54" customFormat="1" ht="12" customHeight="1" thickBot="1" x14ac:dyDescent="0.25">
      <c r="A69" s="199" t="s">
        <v>254</v>
      </c>
      <c r="B69" s="183" t="s">
        <v>219</v>
      </c>
      <c r="C69" s="171"/>
      <c r="D69" s="292"/>
      <c r="E69" s="107"/>
    </row>
    <row r="70" spans="1:5" s="54" customFormat="1" ht="12" customHeight="1" thickBot="1" x14ac:dyDescent="0.2">
      <c r="A70" s="200" t="s">
        <v>220</v>
      </c>
      <c r="B70" s="110" t="s">
        <v>221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4" customFormat="1" ht="12" customHeight="1" x14ac:dyDescent="0.2">
      <c r="A71" s="197" t="s">
        <v>98</v>
      </c>
      <c r="B71" s="310" t="s">
        <v>222</v>
      </c>
      <c r="C71" s="171"/>
      <c r="D71" s="171"/>
      <c r="E71" s="107"/>
    </row>
    <row r="72" spans="1:5" s="54" customFormat="1" ht="12" customHeight="1" x14ac:dyDescent="0.2">
      <c r="A72" s="198" t="s">
        <v>99</v>
      </c>
      <c r="B72" s="310" t="s">
        <v>491</v>
      </c>
      <c r="C72" s="171"/>
      <c r="D72" s="171"/>
      <c r="E72" s="107"/>
    </row>
    <row r="73" spans="1:5" s="54" customFormat="1" ht="12" customHeight="1" x14ac:dyDescent="0.2">
      <c r="A73" s="198" t="s">
        <v>245</v>
      </c>
      <c r="B73" s="310" t="s">
        <v>223</v>
      </c>
      <c r="C73" s="171"/>
      <c r="D73" s="171"/>
      <c r="E73" s="107"/>
    </row>
    <row r="74" spans="1:5" s="54" customFormat="1" ht="12" customHeight="1" thickBot="1" x14ac:dyDescent="0.25">
      <c r="A74" s="199" t="s">
        <v>246</v>
      </c>
      <c r="B74" s="311" t="s">
        <v>492</v>
      </c>
      <c r="C74" s="171"/>
      <c r="D74" s="171"/>
      <c r="E74" s="107"/>
    </row>
    <row r="75" spans="1:5" s="54" customFormat="1" ht="12" customHeight="1" thickBot="1" x14ac:dyDescent="0.2">
      <c r="A75" s="200" t="s">
        <v>224</v>
      </c>
      <c r="B75" s="110" t="s">
        <v>225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4" customFormat="1" ht="12" customHeight="1" x14ac:dyDescent="0.2">
      <c r="A76" s="197" t="s">
        <v>247</v>
      </c>
      <c r="B76" s="180" t="s">
        <v>226</v>
      </c>
      <c r="C76" s="171"/>
      <c r="D76" s="171"/>
      <c r="E76" s="107"/>
    </row>
    <row r="77" spans="1:5" s="54" customFormat="1" ht="12" customHeight="1" thickBot="1" x14ac:dyDescent="0.25">
      <c r="A77" s="199" t="s">
        <v>248</v>
      </c>
      <c r="B77" s="182" t="s">
        <v>227</v>
      </c>
      <c r="C77" s="171"/>
      <c r="D77" s="171"/>
      <c r="E77" s="107"/>
    </row>
    <row r="78" spans="1:5" s="53" customFormat="1" ht="12" customHeight="1" thickBot="1" x14ac:dyDescent="0.2">
      <c r="A78" s="200" t="s">
        <v>228</v>
      </c>
      <c r="B78" s="110" t="s">
        <v>229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4" customFormat="1" ht="12" customHeight="1" x14ac:dyDescent="0.2">
      <c r="A79" s="197" t="s">
        <v>249</v>
      </c>
      <c r="B79" s="180" t="s">
        <v>230</v>
      </c>
      <c r="C79" s="171"/>
      <c r="D79" s="171"/>
      <c r="E79" s="107"/>
    </row>
    <row r="80" spans="1:5" s="54" customFormat="1" ht="12" customHeight="1" x14ac:dyDescent="0.2">
      <c r="A80" s="198" t="s">
        <v>250</v>
      </c>
      <c r="B80" s="181" t="s">
        <v>231</v>
      </c>
      <c r="C80" s="171"/>
      <c r="D80" s="171"/>
      <c r="E80" s="107"/>
    </row>
    <row r="81" spans="1:5" s="54" customFormat="1" ht="12" customHeight="1" thickBot="1" x14ac:dyDescent="0.25">
      <c r="A81" s="199" t="s">
        <v>251</v>
      </c>
      <c r="B81" s="182" t="s">
        <v>493</v>
      </c>
      <c r="C81" s="171"/>
      <c r="D81" s="171"/>
      <c r="E81" s="107"/>
    </row>
    <row r="82" spans="1:5" s="54" customFormat="1" ht="12" customHeight="1" thickBot="1" x14ac:dyDescent="0.2">
      <c r="A82" s="200" t="s">
        <v>232</v>
      </c>
      <c r="B82" s="110" t="s">
        <v>252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4" customFormat="1" ht="12" customHeight="1" x14ac:dyDescent="0.2">
      <c r="A83" s="201" t="s">
        <v>233</v>
      </c>
      <c r="B83" s="180" t="s">
        <v>234</v>
      </c>
      <c r="C83" s="171"/>
      <c r="D83" s="171"/>
      <c r="E83" s="107"/>
    </row>
    <row r="84" spans="1:5" s="54" customFormat="1" ht="12" customHeight="1" x14ac:dyDescent="0.2">
      <c r="A84" s="202" t="s">
        <v>235</v>
      </c>
      <c r="B84" s="181" t="s">
        <v>236</v>
      </c>
      <c r="C84" s="171"/>
      <c r="D84" s="171"/>
      <c r="E84" s="107"/>
    </row>
    <row r="85" spans="1:5" s="54" customFormat="1" ht="12" customHeight="1" x14ac:dyDescent="0.2">
      <c r="A85" s="202" t="s">
        <v>237</v>
      </c>
      <c r="B85" s="181" t="s">
        <v>238</v>
      </c>
      <c r="C85" s="171"/>
      <c r="D85" s="171"/>
      <c r="E85" s="107"/>
    </row>
    <row r="86" spans="1:5" s="53" customFormat="1" ht="12" customHeight="1" thickBot="1" x14ac:dyDescent="0.25">
      <c r="A86" s="203" t="s">
        <v>239</v>
      </c>
      <c r="B86" s="182" t="s">
        <v>240</v>
      </c>
      <c r="C86" s="171"/>
      <c r="D86" s="171"/>
      <c r="E86" s="107"/>
    </row>
    <row r="87" spans="1:5" s="53" customFormat="1" ht="12" customHeight="1" thickBot="1" x14ac:dyDescent="0.2">
      <c r="A87" s="200" t="s">
        <v>241</v>
      </c>
      <c r="B87" s="110" t="s">
        <v>377</v>
      </c>
      <c r="C87" s="223"/>
      <c r="D87" s="223"/>
      <c r="E87" s="224"/>
    </row>
    <row r="88" spans="1:5" s="53" customFormat="1" ht="12" customHeight="1" thickBot="1" x14ac:dyDescent="0.2">
      <c r="A88" s="200" t="s">
        <v>395</v>
      </c>
      <c r="B88" s="110" t="s">
        <v>242</v>
      </c>
      <c r="C88" s="223"/>
      <c r="D88" s="223"/>
      <c r="E88" s="224"/>
    </row>
    <row r="89" spans="1:5" s="53" customFormat="1" ht="12" customHeight="1" thickBot="1" x14ac:dyDescent="0.2">
      <c r="A89" s="200" t="s">
        <v>396</v>
      </c>
      <c r="B89" s="187" t="s">
        <v>380</v>
      </c>
      <c r="C89" s="173">
        <f>+C66+C70+C75+C78+C82+C88+C87</f>
        <v>0</v>
      </c>
      <c r="D89" s="173">
        <f>+D66+D70+D75+D78+D82+D88+D87</f>
        <v>0</v>
      </c>
      <c r="E89" s="209">
        <f>+E66+E70+E75+E78+E82+E88+E87</f>
        <v>0</v>
      </c>
    </row>
    <row r="90" spans="1:5" s="53" customFormat="1" ht="12" customHeight="1" thickBot="1" x14ac:dyDescent="0.2">
      <c r="A90" s="204" t="s">
        <v>397</v>
      </c>
      <c r="B90" s="188" t="s">
        <v>398</v>
      </c>
      <c r="C90" s="173">
        <f>+C65+C89</f>
        <v>0</v>
      </c>
      <c r="D90" s="173">
        <f>+D65+D89</f>
        <v>0</v>
      </c>
      <c r="E90" s="209">
        <f>+E65+E89</f>
        <v>0</v>
      </c>
    </row>
    <row r="91" spans="1:5" s="54" customFormat="1" ht="15.2" customHeight="1" thickBot="1" x14ac:dyDescent="0.25">
      <c r="A91" s="89"/>
      <c r="B91" s="90"/>
      <c r="C91" s="149"/>
    </row>
    <row r="92" spans="1:5" s="47" customFormat="1" ht="16.5" customHeight="1" thickBot="1" x14ac:dyDescent="0.25">
      <c r="A92" s="860" t="s">
        <v>40</v>
      </c>
      <c r="B92" s="861"/>
      <c r="C92" s="861"/>
      <c r="D92" s="861"/>
      <c r="E92" s="862"/>
    </row>
    <row r="93" spans="1:5" s="55" customFormat="1" ht="12" customHeight="1" thickBot="1" x14ac:dyDescent="0.25">
      <c r="A93" s="174" t="s">
        <v>6</v>
      </c>
      <c r="B93" s="24" t="s">
        <v>402</v>
      </c>
      <c r="C93" s="166">
        <f>+C94+C95+C96+C97+C98+C111</f>
        <v>0</v>
      </c>
      <c r="D93" s="166">
        <f>+D94+D95+D96+D97+D98+D111</f>
        <v>0</v>
      </c>
      <c r="E93" s="238">
        <f>+E94+E95+E96+E97+E98+E111</f>
        <v>0</v>
      </c>
    </row>
    <row r="94" spans="1:5" ht="12" customHeight="1" x14ac:dyDescent="0.2">
      <c r="A94" s="205" t="s">
        <v>63</v>
      </c>
      <c r="B94" s="8" t="s">
        <v>35</v>
      </c>
      <c r="C94" s="245"/>
      <c r="D94" s="245"/>
      <c r="E94" s="239"/>
    </row>
    <row r="95" spans="1:5" ht="12" customHeight="1" x14ac:dyDescent="0.2">
      <c r="A95" s="198" t="s">
        <v>64</v>
      </c>
      <c r="B95" s="6" t="s">
        <v>122</v>
      </c>
      <c r="C95" s="168"/>
      <c r="D95" s="168"/>
      <c r="E95" s="104"/>
    </row>
    <row r="96" spans="1:5" ht="12" customHeight="1" x14ac:dyDescent="0.2">
      <c r="A96" s="198" t="s">
        <v>65</v>
      </c>
      <c r="B96" s="6" t="s">
        <v>90</v>
      </c>
      <c r="C96" s="170"/>
      <c r="D96" s="168"/>
      <c r="E96" s="106"/>
    </row>
    <row r="97" spans="1:5" ht="12" customHeight="1" x14ac:dyDescent="0.2">
      <c r="A97" s="198" t="s">
        <v>66</v>
      </c>
      <c r="B97" s="9" t="s">
        <v>123</v>
      </c>
      <c r="C97" s="170"/>
      <c r="D97" s="258"/>
      <c r="E97" s="106"/>
    </row>
    <row r="98" spans="1:5" ht="12" customHeight="1" x14ac:dyDescent="0.2">
      <c r="A98" s="198" t="s">
        <v>75</v>
      </c>
      <c r="B98" s="17" t="s">
        <v>124</v>
      </c>
      <c r="C98" s="170"/>
      <c r="D98" s="258"/>
      <c r="E98" s="106"/>
    </row>
    <row r="99" spans="1:5" ht="12" customHeight="1" x14ac:dyDescent="0.2">
      <c r="A99" s="198" t="s">
        <v>67</v>
      </c>
      <c r="B99" s="6" t="s">
        <v>399</v>
      </c>
      <c r="C99" s="170"/>
      <c r="D99" s="258"/>
      <c r="E99" s="106"/>
    </row>
    <row r="100" spans="1:5" ht="12" customHeight="1" x14ac:dyDescent="0.2">
      <c r="A100" s="198" t="s">
        <v>68</v>
      </c>
      <c r="B100" s="65" t="s">
        <v>343</v>
      </c>
      <c r="C100" s="170"/>
      <c r="D100" s="258"/>
      <c r="E100" s="106"/>
    </row>
    <row r="101" spans="1:5" ht="12" customHeight="1" x14ac:dyDescent="0.2">
      <c r="A101" s="198" t="s">
        <v>76</v>
      </c>
      <c r="B101" s="65" t="s">
        <v>342</v>
      </c>
      <c r="C101" s="170"/>
      <c r="D101" s="258"/>
      <c r="E101" s="106"/>
    </row>
    <row r="102" spans="1:5" ht="12" customHeight="1" x14ac:dyDescent="0.2">
      <c r="A102" s="198" t="s">
        <v>77</v>
      </c>
      <c r="B102" s="65" t="s">
        <v>258</v>
      </c>
      <c r="C102" s="170"/>
      <c r="D102" s="258"/>
      <c r="E102" s="106"/>
    </row>
    <row r="103" spans="1:5" ht="12" customHeight="1" x14ac:dyDescent="0.2">
      <c r="A103" s="198" t="s">
        <v>78</v>
      </c>
      <c r="B103" s="66" t="s">
        <v>259</v>
      </c>
      <c r="C103" s="170"/>
      <c r="D103" s="258"/>
      <c r="E103" s="106"/>
    </row>
    <row r="104" spans="1:5" ht="12" customHeight="1" x14ac:dyDescent="0.2">
      <c r="A104" s="198" t="s">
        <v>79</v>
      </c>
      <c r="B104" s="66" t="s">
        <v>260</v>
      </c>
      <c r="C104" s="170"/>
      <c r="D104" s="258"/>
      <c r="E104" s="106"/>
    </row>
    <row r="105" spans="1:5" ht="12" customHeight="1" x14ac:dyDescent="0.2">
      <c r="A105" s="198" t="s">
        <v>81</v>
      </c>
      <c r="B105" s="65" t="s">
        <v>261</v>
      </c>
      <c r="C105" s="170"/>
      <c r="D105" s="258"/>
      <c r="E105" s="106"/>
    </row>
    <row r="106" spans="1:5" ht="12" customHeight="1" x14ac:dyDescent="0.2">
      <c r="A106" s="198" t="s">
        <v>125</v>
      </c>
      <c r="B106" s="65" t="s">
        <v>262</v>
      </c>
      <c r="C106" s="170"/>
      <c r="D106" s="258"/>
      <c r="E106" s="106"/>
    </row>
    <row r="107" spans="1:5" ht="12" customHeight="1" x14ac:dyDescent="0.2">
      <c r="A107" s="198" t="s">
        <v>256</v>
      </c>
      <c r="B107" s="66" t="s">
        <v>263</v>
      </c>
      <c r="C107" s="168"/>
      <c r="D107" s="258"/>
      <c r="E107" s="106"/>
    </row>
    <row r="108" spans="1:5" ht="12" customHeight="1" x14ac:dyDescent="0.2">
      <c r="A108" s="206" t="s">
        <v>257</v>
      </c>
      <c r="B108" s="67" t="s">
        <v>264</v>
      </c>
      <c r="C108" s="170"/>
      <c r="D108" s="258"/>
      <c r="E108" s="106"/>
    </row>
    <row r="109" spans="1:5" ht="12" customHeight="1" x14ac:dyDescent="0.2">
      <c r="A109" s="198" t="s">
        <v>340</v>
      </c>
      <c r="B109" s="67" t="s">
        <v>265</v>
      </c>
      <c r="C109" s="170"/>
      <c r="D109" s="258"/>
      <c r="E109" s="106"/>
    </row>
    <row r="110" spans="1:5" ht="12" customHeight="1" x14ac:dyDescent="0.2">
      <c r="A110" s="198" t="s">
        <v>341</v>
      </c>
      <c r="B110" s="66" t="s">
        <v>266</v>
      </c>
      <c r="C110" s="168"/>
      <c r="D110" s="257"/>
      <c r="E110" s="104"/>
    </row>
    <row r="111" spans="1:5" ht="12" customHeight="1" x14ac:dyDescent="0.2">
      <c r="A111" s="198" t="s">
        <v>345</v>
      </c>
      <c r="B111" s="9" t="s">
        <v>36</v>
      </c>
      <c r="C111" s="168"/>
      <c r="D111" s="257"/>
      <c r="E111" s="104"/>
    </row>
    <row r="112" spans="1:5" ht="12" customHeight="1" x14ac:dyDescent="0.2">
      <c r="A112" s="199" t="s">
        <v>346</v>
      </c>
      <c r="B112" s="6" t="s">
        <v>400</v>
      </c>
      <c r="C112" s="170"/>
      <c r="D112" s="258"/>
      <c r="E112" s="106"/>
    </row>
    <row r="113" spans="1:5" ht="12" customHeight="1" thickBot="1" x14ac:dyDescent="0.25">
      <c r="A113" s="207" t="s">
        <v>347</v>
      </c>
      <c r="B113" s="68" t="s">
        <v>401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267</v>
      </c>
      <c r="C114" s="167">
        <f>+C115+C117+C119</f>
        <v>0</v>
      </c>
      <c r="D114" s="255">
        <f>+D115+D117+D119</f>
        <v>0</v>
      </c>
      <c r="E114" s="103">
        <f>+E115+E117+E119</f>
        <v>0</v>
      </c>
    </row>
    <row r="115" spans="1:5" ht="12" customHeight="1" x14ac:dyDescent="0.2">
      <c r="A115" s="197" t="s">
        <v>69</v>
      </c>
      <c r="B115" s="6" t="s">
        <v>143</v>
      </c>
      <c r="C115" s="169"/>
      <c r="D115" s="256"/>
      <c r="E115" s="105"/>
    </row>
    <row r="116" spans="1:5" ht="12" customHeight="1" x14ac:dyDescent="0.2">
      <c r="A116" s="197" t="s">
        <v>70</v>
      </c>
      <c r="B116" s="10" t="s">
        <v>271</v>
      </c>
      <c r="C116" s="169"/>
      <c r="D116" s="256"/>
      <c r="E116" s="105"/>
    </row>
    <row r="117" spans="1:5" ht="12" customHeight="1" x14ac:dyDescent="0.2">
      <c r="A117" s="197" t="s">
        <v>71</v>
      </c>
      <c r="B117" s="10" t="s">
        <v>126</v>
      </c>
      <c r="C117" s="168"/>
      <c r="D117" s="257"/>
      <c r="E117" s="104"/>
    </row>
    <row r="118" spans="1:5" ht="12" customHeight="1" x14ac:dyDescent="0.2">
      <c r="A118" s="197" t="s">
        <v>72</v>
      </c>
      <c r="B118" s="10" t="s">
        <v>272</v>
      </c>
      <c r="C118" s="168"/>
      <c r="D118" s="257"/>
      <c r="E118" s="104"/>
    </row>
    <row r="119" spans="1:5" ht="12" customHeight="1" x14ac:dyDescent="0.2">
      <c r="A119" s="197" t="s">
        <v>73</v>
      </c>
      <c r="B119" s="112" t="s">
        <v>145</v>
      </c>
      <c r="C119" s="168"/>
      <c r="D119" s="257"/>
      <c r="E119" s="104"/>
    </row>
    <row r="120" spans="1:5" ht="12" customHeight="1" x14ac:dyDescent="0.2">
      <c r="A120" s="197" t="s">
        <v>80</v>
      </c>
      <c r="B120" s="111" t="s">
        <v>332</v>
      </c>
      <c r="C120" s="168"/>
      <c r="D120" s="257"/>
      <c r="E120" s="104"/>
    </row>
    <row r="121" spans="1:5" ht="12" customHeight="1" x14ac:dyDescent="0.2">
      <c r="A121" s="197" t="s">
        <v>82</v>
      </c>
      <c r="B121" s="176" t="s">
        <v>277</v>
      </c>
      <c r="C121" s="168"/>
      <c r="D121" s="257"/>
      <c r="E121" s="104"/>
    </row>
    <row r="122" spans="1:5" ht="12" customHeight="1" x14ac:dyDescent="0.2">
      <c r="A122" s="197" t="s">
        <v>127</v>
      </c>
      <c r="B122" s="66" t="s">
        <v>260</v>
      </c>
      <c r="C122" s="168"/>
      <c r="D122" s="257"/>
      <c r="E122" s="104"/>
    </row>
    <row r="123" spans="1:5" ht="12" customHeight="1" x14ac:dyDescent="0.2">
      <c r="A123" s="197" t="s">
        <v>128</v>
      </c>
      <c r="B123" s="66" t="s">
        <v>276</v>
      </c>
      <c r="C123" s="168"/>
      <c r="D123" s="257"/>
      <c r="E123" s="104"/>
    </row>
    <row r="124" spans="1:5" ht="12" customHeight="1" x14ac:dyDescent="0.2">
      <c r="A124" s="197" t="s">
        <v>129</v>
      </c>
      <c r="B124" s="66" t="s">
        <v>275</v>
      </c>
      <c r="C124" s="168"/>
      <c r="D124" s="257"/>
      <c r="E124" s="104"/>
    </row>
    <row r="125" spans="1:5" ht="12" customHeight="1" x14ac:dyDescent="0.2">
      <c r="A125" s="197" t="s">
        <v>268</v>
      </c>
      <c r="B125" s="66" t="s">
        <v>263</v>
      </c>
      <c r="C125" s="168"/>
      <c r="D125" s="257"/>
      <c r="E125" s="104"/>
    </row>
    <row r="126" spans="1:5" ht="12" customHeight="1" x14ac:dyDescent="0.2">
      <c r="A126" s="197" t="s">
        <v>269</v>
      </c>
      <c r="B126" s="66" t="s">
        <v>274</v>
      </c>
      <c r="C126" s="168"/>
      <c r="D126" s="257"/>
      <c r="E126" s="104"/>
    </row>
    <row r="127" spans="1:5" ht="12" customHeight="1" thickBot="1" x14ac:dyDescent="0.25">
      <c r="A127" s="206" t="s">
        <v>270</v>
      </c>
      <c r="B127" s="66" t="s">
        <v>273</v>
      </c>
      <c r="C127" s="170"/>
      <c r="D127" s="258"/>
      <c r="E127" s="106"/>
    </row>
    <row r="128" spans="1:5" ht="12" customHeight="1" thickBot="1" x14ac:dyDescent="0.25">
      <c r="A128" s="25" t="s">
        <v>8</v>
      </c>
      <c r="B128" s="59" t="s">
        <v>350</v>
      </c>
      <c r="C128" s="167">
        <f>+C93+C114</f>
        <v>0</v>
      </c>
      <c r="D128" s="255">
        <f>+D93+D114</f>
        <v>0</v>
      </c>
      <c r="E128" s="103">
        <f>+E93+E114</f>
        <v>0</v>
      </c>
    </row>
    <row r="129" spans="1:11" ht="12" customHeight="1" thickBot="1" x14ac:dyDescent="0.25">
      <c r="A129" s="25" t="s">
        <v>9</v>
      </c>
      <c r="B129" s="59" t="s">
        <v>351</v>
      </c>
      <c r="C129" s="167">
        <f>+C130+C131+C132</f>
        <v>0</v>
      </c>
      <c r="D129" s="255">
        <f>+D130+D131+D132</f>
        <v>0</v>
      </c>
      <c r="E129" s="103">
        <f>+E130+E131+E132</f>
        <v>0</v>
      </c>
    </row>
    <row r="130" spans="1:11" s="55" customFormat="1" ht="12" customHeight="1" x14ac:dyDescent="0.2">
      <c r="A130" s="197" t="s">
        <v>177</v>
      </c>
      <c r="B130" s="7" t="s">
        <v>405</v>
      </c>
      <c r="C130" s="168"/>
      <c r="D130" s="257"/>
      <c r="E130" s="104"/>
    </row>
    <row r="131" spans="1:11" ht="12" customHeight="1" x14ac:dyDescent="0.2">
      <c r="A131" s="197" t="s">
        <v>178</v>
      </c>
      <c r="B131" s="7" t="s">
        <v>359</v>
      </c>
      <c r="C131" s="168"/>
      <c r="D131" s="257"/>
      <c r="E131" s="104"/>
    </row>
    <row r="132" spans="1:11" ht="12" customHeight="1" thickBot="1" x14ac:dyDescent="0.25">
      <c r="A132" s="206" t="s">
        <v>179</v>
      </c>
      <c r="B132" s="5" t="s">
        <v>404</v>
      </c>
      <c r="C132" s="168"/>
      <c r="D132" s="257"/>
      <c r="E132" s="104"/>
    </row>
    <row r="133" spans="1:11" ht="12" customHeight="1" thickBot="1" x14ac:dyDescent="0.25">
      <c r="A133" s="25" t="s">
        <v>10</v>
      </c>
      <c r="B133" s="59" t="s">
        <v>352</v>
      </c>
      <c r="C133" s="167">
        <f>+C134+C135+C136+C137+C138+C139</f>
        <v>0</v>
      </c>
      <c r="D133" s="255">
        <f>+D134+D135+D136+D137+D138+D139</f>
        <v>0</v>
      </c>
      <c r="E133" s="103">
        <f>+E134+E135+E136+E137+E138+E139</f>
        <v>0</v>
      </c>
    </row>
    <row r="134" spans="1:11" ht="12" customHeight="1" x14ac:dyDescent="0.2">
      <c r="A134" s="197" t="s">
        <v>56</v>
      </c>
      <c r="B134" s="7" t="s">
        <v>361</v>
      </c>
      <c r="C134" s="168"/>
      <c r="D134" s="257"/>
      <c r="E134" s="104"/>
    </row>
    <row r="135" spans="1:11" ht="12" customHeight="1" x14ac:dyDescent="0.2">
      <c r="A135" s="197" t="s">
        <v>57</v>
      </c>
      <c r="B135" s="7" t="s">
        <v>353</v>
      </c>
      <c r="C135" s="168"/>
      <c r="D135" s="257"/>
      <c r="E135" s="104"/>
    </row>
    <row r="136" spans="1:11" ht="12" customHeight="1" x14ac:dyDescent="0.2">
      <c r="A136" s="197" t="s">
        <v>58</v>
      </c>
      <c r="B136" s="7" t="s">
        <v>354</v>
      </c>
      <c r="C136" s="168"/>
      <c r="D136" s="257"/>
      <c r="E136" s="104"/>
    </row>
    <row r="137" spans="1:11" ht="12" customHeight="1" x14ac:dyDescent="0.2">
      <c r="A137" s="197" t="s">
        <v>114</v>
      </c>
      <c r="B137" s="7" t="s">
        <v>403</v>
      </c>
      <c r="C137" s="168"/>
      <c r="D137" s="257"/>
      <c r="E137" s="104"/>
    </row>
    <row r="138" spans="1:11" ht="12" customHeight="1" x14ac:dyDescent="0.2">
      <c r="A138" s="197" t="s">
        <v>115</v>
      </c>
      <c r="B138" s="7" t="s">
        <v>356</v>
      </c>
      <c r="C138" s="168"/>
      <c r="D138" s="257"/>
      <c r="E138" s="104"/>
    </row>
    <row r="139" spans="1:11" s="55" customFormat="1" ht="12" customHeight="1" thickBot="1" x14ac:dyDescent="0.25">
      <c r="A139" s="206" t="s">
        <v>116</v>
      </c>
      <c r="B139" s="5" t="s">
        <v>357</v>
      </c>
      <c r="C139" s="168"/>
      <c r="D139" s="257"/>
      <c r="E139" s="104"/>
    </row>
    <row r="140" spans="1:11" ht="12" customHeight="1" thickBot="1" x14ac:dyDescent="0.25">
      <c r="A140" s="25" t="s">
        <v>11</v>
      </c>
      <c r="B140" s="59" t="s">
        <v>418</v>
      </c>
      <c r="C140" s="173">
        <f>+C141+C142+C144+C145+C143</f>
        <v>0</v>
      </c>
      <c r="D140" s="259">
        <f>+D141+D142+D144+D145+D143</f>
        <v>0</v>
      </c>
      <c r="E140" s="209">
        <f>+E141+E142+E144+E145+E143</f>
        <v>0</v>
      </c>
      <c r="K140" s="96"/>
    </row>
    <row r="141" spans="1:11" x14ac:dyDescent="0.2">
      <c r="A141" s="197" t="s">
        <v>59</v>
      </c>
      <c r="B141" s="7" t="s">
        <v>278</v>
      </c>
      <c r="C141" s="168"/>
      <c r="D141" s="257"/>
      <c r="E141" s="104"/>
    </row>
    <row r="142" spans="1:11" ht="12" customHeight="1" x14ac:dyDescent="0.2">
      <c r="A142" s="197" t="s">
        <v>60</v>
      </c>
      <c r="B142" s="7" t="s">
        <v>279</v>
      </c>
      <c r="C142" s="168"/>
      <c r="D142" s="257"/>
      <c r="E142" s="104"/>
    </row>
    <row r="143" spans="1:11" ht="12" customHeight="1" x14ac:dyDescent="0.2">
      <c r="A143" s="197" t="s">
        <v>195</v>
      </c>
      <c r="B143" s="7" t="s">
        <v>417</v>
      </c>
      <c r="C143" s="168"/>
      <c r="D143" s="257"/>
      <c r="E143" s="104"/>
    </row>
    <row r="144" spans="1:11" s="55" customFormat="1" ht="12" customHeight="1" x14ac:dyDescent="0.2">
      <c r="A144" s="197" t="s">
        <v>196</v>
      </c>
      <c r="B144" s="7" t="s">
        <v>366</v>
      </c>
      <c r="C144" s="168"/>
      <c r="D144" s="257"/>
      <c r="E144" s="104"/>
    </row>
    <row r="145" spans="1:5" s="55" customFormat="1" ht="12" customHeight="1" thickBot="1" x14ac:dyDescent="0.25">
      <c r="A145" s="206" t="s">
        <v>197</v>
      </c>
      <c r="B145" s="5" t="s">
        <v>295</v>
      </c>
      <c r="C145" s="168"/>
      <c r="D145" s="257"/>
      <c r="E145" s="104"/>
    </row>
    <row r="146" spans="1:5" s="55" customFormat="1" ht="12" customHeight="1" thickBot="1" x14ac:dyDescent="0.25">
      <c r="A146" s="25" t="s">
        <v>12</v>
      </c>
      <c r="B146" s="59" t="s">
        <v>367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7" t="s">
        <v>61</v>
      </c>
      <c r="B147" s="7" t="s">
        <v>362</v>
      </c>
      <c r="C147" s="168"/>
      <c r="D147" s="257"/>
      <c r="E147" s="104"/>
    </row>
    <row r="148" spans="1:5" s="55" customFormat="1" ht="12" customHeight="1" x14ac:dyDescent="0.2">
      <c r="A148" s="197" t="s">
        <v>62</v>
      </c>
      <c r="B148" s="7" t="s">
        <v>369</v>
      </c>
      <c r="C148" s="168"/>
      <c r="D148" s="257"/>
      <c r="E148" s="104"/>
    </row>
    <row r="149" spans="1:5" s="55" customFormat="1" ht="12" customHeight="1" x14ac:dyDescent="0.2">
      <c r="A149" s="197" t="s">
        <v>207</v>
      </c>
      <c r="B149" s="7" t="s">
        <v>364</v>
      </c>
      <c r="C149" s="168"/>
      <c r="D149" s="257"/>
      <c r="E149" s="104"/>
    </row>
    <row r="150" spans="1:5" s="55" customFormat="1" ht="12" customHeight="1" x14ac:dyDescent="0.2">
      <c r="A150" s="197" t="s">
        <v>208</v>
      </c>
      <c r="B150" s="7" t="s">
        <v>406</v>
      </c>
      <c r="C150" s="168"/>
      <c r="D150" s="257"/>
      <c r="E150" s="104"/>
    </row>
    <row r="151" spans="1:5" ht="12.75" customHeight="1" thickBot="1" x14ac:dyDescent="0.25">
      <c r="A151" s="206" t="s">
        <v>368</v>
      </c>
      <c r="B151" s="5" t="s">
        <v>371</v>
      </c>
      <c r="C151" s="170"/>
      <c r="D151" s="258"/>
      <c r="E151" s="106"/>
    </row>
    <row r="152" spans="1:5" ht="12.75" customHeight="1" thickBot="1" x14ac:dyDescent="0.25">
      <c r="A152" s="237" t="s">
        <v>13</v>
      </c>
      <c r="B152" s="59" t="s">
        <v>372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373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375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.2" customHeight="1" thickBot="1" x14ac:dyDescent="0.25">
      <c r="A155" s="208" t="s">
        <v>16</v>
      </c>
      <c r="B155" s="154" t="s">
        <v>374</v>
      </c>
      <c r="C155" s="250">
        <f>+C128+C154</f>
        <v>0</v>
      </c>
      <c r="D155" s="262">
        <f>+D128+D154</f>
        <v>0</v>
      </c>
      <c r="E155" s="244">
        <f>+E128+E154</f>
        <v>0</v>
      </c>
    </row>
    <row r="156" spans="1:5" ht="13.5" thickBot="1" x14ac:dyDescent="0.25">
      <c r="A156" s="157"/>
      <c r="B156" s="158"/>
      <c r="C156" s="656">
        <f>C90-C155</f>
        <v>0</v>
      </c>
      <c r="D156" s="656">
        <f>D90-D155</f>
        <v>0</v>
      </c>
      <c r="E156" s="159"/>
    </row>
    <row r="157" spans="1:5" ht="15.2" customHeight="1" thickBot="1" x14ac:dyDescent="0.25">
      <c r="A157" s="304" t="s">
        <v>486</v>
      </c>
      <c r="B157" s="305"/>
      <c r="C157" s="294"/>
      <c r="D157" s="294"/>
      <c r="E157" s="293"/>
    </row>
    <row r="158" spans="1:5" ht="14.45" customHeight="1" thickBot="1" x14ac:dyDescent="0.25">
      <c r="A158" s="306" t="s">
        <v>487</v>
      </c>
      <c r="B158" s="307"/>
      <c r="C158" s="294"/>
      <c r="D158" s="294"/>
      <c r="E158" s="293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/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CONCATENATE("6.2. melléklet ",Z_ALAPADATOK!A7," ",Z_ALAPADATOK!B7," ",Z_ALAPADATOK!C7," ",Z_ALAPADATOK!D7," ",Z_ALAPADATOK!E7," ",Z_ALAPADATOK!F7," ",Z_ALAPADATOK!G7," ",Z_ALAPADATOK!H7)</f>
        <v>6.2. melléklet a … / 2021. ( … ) önkormányzati rendelethez</v>
      </c>
      <c r="C1" s="859"/>
      <c r="D1" s="859"/>
      <c r="E1" s="859"/>
    </row>
    <row r="2" spans="1:5" s="215" customFormat="1" ht="24.75" thickBot="1" x14ac:dyDescent="0.25">
      <c r="A2" s="327" t="s">
        <v>454</v>
      </c>
      <c r="B2" s="863" t="s">
        <v>304</v>
      </c>
      <c r="C2" s="864"/>
      <c r="D2" s="865"/>
      <c r="E2" s="328" t="s">
        <v>42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48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117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117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117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117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117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117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275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117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119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119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120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117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117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117"/>
      <c r="E23" s="269"/>
    </row>
    <row r="24" spans="1:5" s="218" customFormat="1" ht="12" customHeight="1" thickBot="1" x14ac:dyDescent="0.25">
      <c r="A24" s="211" t="s">
        <v>72</v>
      </c>
      <c r="B24" s="6" t="s">
        <v>408</v>
      </c>
      <c r="C24" s="117"/>
      <c r="D24" s="117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299"/>
      <c r="E25" s="147"/>
    </row>
    <row r="26" spans="1:5" s="218" customFormat="1" ht="12" customHeight="1" thickBot="1" x14ac:dyDescent="0.25">
      <c r="A26" s="81" t="s">
        <v>9</v>
      </c>
      <c r="B26" s="59" t="s">
        <v>409</v>
      </c>
      <c r="C26" s="120">
        <f>+C27+C28+C29</f>
        <v>0</v>
      </c>
      <c r="D26" s="120">
        <f>+D27+D28+D29</f>
        <v>0</v>
      </c>
      <c r="E26" s="148">
        <f>+E27+E28+E29</f>
        <v>0</v>
      </c>
    </row>
    <row r="27" spans="1:5" s="218" customFormat="1" ht="12" customHeight="1" x14ac:dyDescent="0.2">
      <c r="A27" s="212" t="s">
        <v>177</v>
      </c>
      <c r="B27" s="213" t="s">
        <v>173</v>
      </c>
      <c r="C27" s="276"/>
      <c r="D27" s="276"/>
      <c r="E27" s="274"/>
    </row>
    <row r="28" spans="1:5" s="218" customFormat="1" ht="12" customHeight="1" x14ac:dyDescent="0.2">
      <c r="A28" s="212" t="s">
        <v>178</v>
      </c>
      <c r="B28" s="213" t="s">
        <v>308</v>
      </c>
      <c r="C28" s="117"/>
      <c r="D28" s="117"/>
      <c r="E28" s="269"/>
    </row>
    <row r="29" spans="1:5" s="218" customFormat="1" ht="12" customHeight="1" x14ac:dyDescent="0.2">
      <c r="A29" s="212" t="s">
        <v>179</v>
      </c>
      <c r="B29" s="214" t="s">
        <v>311</v>
      </c>
      <c r="C29" s="117"/>
      <c r="D29" s="117"/>
      <c r="E29" s="269"/>
    </row>
    <row r="30" spans="1:5" s="218" customFormat="1" ht="12" customHeight="1" thickBot="1" x14ac:dyDescent="0.25">
      <c r="A30" s="211" t="s">
        <v>180</v>
      </c>
      <c r="B30" s="64" t="s">
        <v>410</v>
      </c>
      <c r="C30" s="50"/>
      <c r="D30" s="50"/>
      <c r="E30" s="298"/>
    </row>
    <row r="31" spans="1:5" s="218" customFormat="1" ht="12" customHeight="1" thickBot="1" x14ac:dyDescent="0.25">
      <c r="A31" s="81" t="s">
        <v>10</v>
      </c>
      <c r="B31" s="59" t="s">
        <v>312</v>
      </c>
      <c r="C31" s="120">
        <f>+C32+C33+C34</f>
        <v>0</v>
      </c>
      <c r="D31" s="120">
        <f>+D32+D33+D34</f>
        <v>0</v>
      </c>
      <c r="E31" s="148">
        <f>+E32+E33+E34</f>
        <v>0</v>
      </c>
    </row>
    <row r="32" spans="1:5" s="218" customFormat="1" ht="12" customHeight="1" x14ac:dyDescent="0.2">
      <c r="A32" s="212" t="s">
        <v>56</v>
      </c>
      <c r="B32" s="213" t="s">
        <v>198</v>
      </c>
      <c r="C32" s="276"/>
      <c r="D32" s="276"/>
      <c r="E32" s="274"/>
    </row>
    <row r="33" spans="1:5" s="218" customFormat="1" ht="12" customHeight="1" x14ac:dyDescent="0.2">
      <c r="A33" s="212" t="s">
        <v>57</v>
      </c>
      <c r="B33" s="214" t="s">
        <v>199</v>
      </c>
      <c r="C33" s="121"/>
      <c r="D33" s="121"/>
      <c r="E33" s="271"/>
    </row>
    <row r="34" spans="1:5" s="218" customFormat="1" ht="12" customHeight="1" thickBot="1" x14ac:dyDescent="0.25">
      <c r="A34" s="211" t="s">
        <v>58</v>
      </c>
      <c r="B34" s="64" t="s">
        <v>200</v>
      </c>
      <c r="C34" s="50"/>
      <c r="D34" s="50"/>
      <c r="E34" s="298"/>
    </row>
    <row r="35" spans="1:5" s="153" customFormat="1" ht="12" customHeight="1" thickBot="1" x14ac:dyDescent="0.25">
      <c r="A35" s="81" t="s">
        <v>11</v>
      </c>
      <c r="B35" s="59" t="s">
        <v>283</v>
      </c>
      <c r="C35" s="299"/>
      <c r="D35" s="299"/>
      <c r="E35" s="147"/>
    </row>
    <row r="36" spans="1:5" s="153" customFormat="1" ht="12" customHeight="1" thickBot="1" x14ac:dyDescent="0.25">
      <c r="A36" s="81" t="s">
        <v>12</v>
      </c>
      <c r="B36" s="59" t="s">
        <v>313</v>
      </c>
      <c r="C36" s="299"/>
      <c r="D36" s="299"/>
      <c r="E36" s="147"/>
    </row>
    <row r="37" spans="1:5" s="153" customFormat="1" ht="12" customHeight="1" thickBot="1" x14ac:dyDescent="0.25">
      <c r="A37" s="77" t="s">
        <v>13</v>
      </c>
      <c r="B37" s="59" t="s">
        <v>314</v>
      </c>
      <c r="C37" s="120">
        <f>+C8+C20+C25+C26+C31+C35+C36</f>
        <v>0</v>
      </c>
      <c r="D37" s="120">
        <f>+D8+D20+D25+D26+D31+D35+D36</f>
        <v>0</v>
      </c>
      <c r="E37" s="148">
        <f>+E8+E20+E25+E26+E31+E35+E36</f>
        <v>0</v>
      </c>
    </row>
    <row r="38" spans="1:5" s="153" customFormat="1" ht="12" customHeight="1" thickBot="1" x14ac:dyDescent="0.25">
      <c r="A38" s="87" t="s">
        <v>14</v>
      </c>
      <c r="B38" s="59" t="s">
        <v>315</v>
      </c>
      <c r="C38" s="120">
        <f>+C39+C40+C41</f>
        <v>0</v>
      </c>
      <c r="D38" s="120">
        <f>+D39+D40+D41</f>
        <v>0</v>
      </c>
      <c r="E38" s="148">
        <f>+E39+E40+E41</f>
        <v>0</v>
      </c>
    </row>
    <row r="39" spans="1:5" s="153" customFormat="1" ht="12" customHeight="1" x14ac:dyDescent="0.2">
      <c r="A39" s="212" t="s">
        <v>316</v>
      </c>
      <c r="B39" s="213" t="s">
        <v>150</v>
      </c>
      <c r="C39" s="276"/>
      <c r="D39" s="276"/>
      <c r="E39" s="274"/>
    </row>
    <row r="40" spans="1:5" s="153" customFormat="1" ht="12" customHeight="1" x14ac:dyDescent="0.2">
      <c r="A40" s="212" t="s">
        <v>317</v>
      </c>
      <c r="B40" s="214" t="s">
        <v>0</v>
      </c>
      <c r="C40" s="121"/>
      <c r="D40" s="121"/>
      <c r="E40" s="271"/>
    </row>
    <row r="41" spans="1:5" s="218" customFormat="1" ht="12" customHeight="1" thickBot="1" x14ac:dyDescent="0.25">
      <c r="A41" s="211" t="s">
        <v>318</v>
      </c>
      <c r="B41" s="64" t="s">
        <v>319</v>
      </c>
      <c r="C41" s="50"/>
      <c r="D41" s="50"/>
      <c r="E41" s="298"/>
    </row>
    <row r="42" spans="1:5" s="218" customFormat="1" ht="15.2" customHeight="1" thickBot="1" x14ac:dyDescent="0.25">
      <c r="A42" s="87" t="s">
        <v>15</v>
      </c>
      <c r="B42" s="88" t="s">
        <v>320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5" s="218" customFormat="1" ht="15.2" customHeight="1" x14ac:dyDescent="0.2">
      <c r="A43" s="89"/>
      <c r="B43" s="90"/>
      <c r="C43" s="149"/>
    </row>
    <row r="44" spans="1:5" ht="13.5" thickBot="1" x14ac:dyDescent="0.25">
      <c r="A44" s="91"/>
      <c r="B44" s="92"/>
      <c r="C44" s="150"/>
    </row>
    <row r="45" spans="1:5" s="217" customFormat="1" ht="16.5" customHeight="1" thickBot="1" x14ac:dyDescent="0.25">
      <c r="A45" s="860" t="s">
        <v>40</v>
      </c>
      <c r="B45" s="861"/>
      <c r="C45" s="861"/>
      <c r="D45" s="861"/>
      <c r="E45" s="862"/>
    </row>
    <row r="46" spans="1:5" s="219" customFormat="1" ht="12" customHeight="1" thickBot="1" x14ac:dyDescent="0.25">
      <c r="A46" s="81" t="s">
        <v>6</v>
      </c>
      <c r="B46" s="59" t="s">
        <v>321</v>
      </c>
      <c r="C46" s="120">
        <f>SUM(C47:C51)</f>
        <v>0</v>
      </c>
      <c r="D46" s="120">
        <f>SUM(D47:D51)</f>
        <v>0</v>
      </c>
      <c r="E46" s="148">
        <f>SUM(E47:E51)</f>
        <v>0</v>
      </c>
    </row>
    <row r="47" spans="1:5" ht="12" customHeight="1" x14ac:dyDescent="0.2">
      <c r="A47" s="211" t="s">
        <v>63</v>
      </c>
      <c r="B47" s="7" t="s">
        <v>35</v>
      </c>
      <c r="C47" s="276"/>
      <c r="D47" s="276"/>
      <c r="E47" s="274"/>
    </row>
    <row r="48" spans="1:5" ht="12" customHeight="1" x14ac:dyDescent="0.2">
      <c r="A48" s="211" t="s">
        <v>64</v>
      </c>
      <c r="B48" s="6" t="s">
        <v>122</v>
      </c>
      <c r="C48" s="49"/>
      <c r="D48" s="49"/>
      <c r="E48" s="272"/>
    </row>
    <row r="49" spans="1:5" ht="12" customHeight="1" x14ac:dyDescent="0.2">
      <c r="A49" s="211" t="s">
        <v>65</v>
      </c>
      <c r="B49" s="6" t="s">
        <v>90</v>
      </c>
      <c r="C49" s="49"/>
      <c r="D49" s="49"/>
      <c r="E49" s="272"/>
    </row>
    <row r="50" spans="1:5" ht="12" customHeight="1" x14ac:dyDescent="0.2">
      <c r="A50" s="211" t="s">
        <v>66</v>
      </c>
      <c r="B50" s="6" t="s">
        <v>123</v>
      </c>
      <c r="C50" s="49"/>
      <c r="D50" s="49"/>
      <c r="E50" s="272"/>
    </row>
    <row r="51" spans="1:5" ht="12" customHeight="1" thickBot="1" x14ac:dyDescent="0.25">
      <c r="A51" s="211" t="s">
        <v>97</v>
      </c>
      <c r="B51" s="6" t="s">
        <v>124</v>
      </c>
      <c r="C51" s="49"/>
      <c r="D51" s="49"/>
      <c r="E51" s="272"/>
    </row>
    <row r="52" spans="1:5" ht="12" customHeight="1" thickBot="1" x14ac:dyDescent="0.25">
      <c r="A52" s="81" t="s">
        <v>7</v>
      </c>
      <c r="B52" s="59" t="s">
        <v>322</v>
      </c>
      <c r="C52" s="120">
        <f>SUM(C53:C55)</f>
        <v>0</v>
      </c>
      <c r="D52" s="120">
        <f>SUM(D53:D55)</f>
        <v>0</v>
      </c>
      <c r="E52" s="148">
        <f>SUM(E53:E55)</f>
        <v>0</v>
      </c>
    </row>
    <row r="53" spans="1:5" s="219" customFormat="1" ht="12" customHeight="1" x14ac:dyDescent="0.2">
      <c r="A53" s="211" t="s">
        <v>69</v>
      </c>
      <c r="B53" s="7" t="s">
        <v>143</v>
      </c>
      <c r="C53" s="276"/>
      <c r="D53" s="276"/>
      <c r="E53" s="274"/>
    </row>
    <row r="54" spans="1:5" ht="12" customHeight="1" x14ac:dyDescent="0.2">
      <c r="A54" s="211" t="s">
        <v>70</v>
      </c>
      <c r="B54" s="6" t="s">
        <v>126</v>
      </c>
      <c r="C54" s="49"/>
      <c r="D54" s="49"/>
      <c r="E54" s="272"/>
    </row>
    <row r="55" spans="1:5" ht="12" customHeight="1" x14ac:dyDescent="0.2">
      <c r="A55" s="211" t="s">
        <v>71</v>
      </c>
      <c r="B55" s="6" t="s">
        <v>41</v>
      </c>
      <c r="C55" s="49"/>
      <c r="D55" s="49"/>
      <c r="E55" s="272"/>
    </row>
    <row r="56" spans="1:5" ht="12" customHeight="1" thickBot="1" x14ac:dyDescent="0.25">
      <c r="A56" s="211" t="s">
        <v>72</v>
      </c>
      <c r="B56" s="6" t="s">
        <v>411</v>
      </c>
      <c r="C56" s="49"/>
      <c r="D56" s="49"/>
      <c r="E56" s="272"/>
    </row>
    <row r="57" spans="1:5" ht="12" customHeight="1" thickBot="1" x14ac:dyDescent="0.25">
      <c r="A57" s="81" t="s">
        <v>8</v>
      </c>
      <c r="B57" s="59" t="s">
        <v>2</v>
      </c>
      <c r="C57" s="299"/>
      <c r="D57" s="299"/>
      <c r="E57" s="147"/>
    </row>
    <row r="58" spans="1:5" ht="15.2" customHeight="1" thickBot="1" x14ac:dyDescent="0.25">
      <c r="A58" s="81" t="s">
        <v>9</v>
      </c>
      <c r="B58" s="93" t="s">
        <v>415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1:5" ht="13.5" thickBot="1" x14ac:dyDescent="0.25">
      <c r="C59" s="656">
        <f>C42-C58</f>
        <v>0</v>
      </c>
      <c r="D59" s="656">
        <f>D42-D58</f>
        <v>0</v>
      </c>
      <c r="E59" s="152"/>
    </row>
    <row r="60" spans="1:5" ht="15.2" customHeight="1" thickBot="1" x14ac:dyDescent="0.25">
      <c r="A60" s="304" t="s">
        <v>486</v>
      </c>
      <c r="B60" s="305"/>
      <c r="C60" s="294"/>
      <c r="D60" s="294"/>
      <c r="E60" s="293"/>
    </row>
    <row r="61" spans="1:5" ht="14.45" customHeight="1" thickBot="1" x14ac:dyDescent="0.25">
      <c r="A61" s="306" t="s">
        <v>487</v>
      </c>
      <c r="B61" s="307"/>
      <c r="C61" s="294"/>
      <c r="D61" s="294"/>
      <c r="E61" s="293"/>
    </row>
  </sheetData>
  <sheetProtection sheet="1" formatCells="0"/>
  <mergeCells count="5">
    <mergeCell ref="B2:D2"/>
    <mergeCell ref="B3:D3"/>
    <mergeCell ref="A7:E7"/>
    <mergeCell ref="A45:E45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G12" sqref="G12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CONCATENATE("6.2.1. melléklet ",Z_ALAPADATOK!A7," ",Z_ALAPADATOK!B7," ",Z_ALAPADATOK!C7," ",Z_ALAPADATOK!D7," ",Z_ALAPADATOK!E7," ",Z_ALAPADATOK!F7," ",Z_ALAPADATOK!G7," ",Z_ALAPADATOK!H7)</f>
        <v>6.2.1. melléklet a … / 2021. ( … ) önkormányzati rendelethez</v>
      </c>
      <c r="C1" s="859"/>
      <c r="D1" s="859"/>
      <c r="E1" s="859"/>
    </row>
    <row r="2" spans="1:5" s="215" customFormat="1" ht="24.75" thickBot="1" x14ac:dyDescent="0.25">
      <c r="A2" s="327" t="s">
        <v>454</v>
      </c>
      <c r="B2" s="863" t="str">
        <f>CONCATENATE('Z_6.2.sz.mell'!B2:D2)</f>
        <v>Polgármesteri /közös/ hivatal</v>
      </c>
      <c r="C2" s="864"/>
      <c r="D2" s="865"/>
      <c r="E2" s="328" t="s">
        <v>42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48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117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117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117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117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117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117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275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117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119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119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120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117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117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117"/>
      <c r="E23" s="269"/>
    </row>
    <row r="24" spans="1:5" s="218" customFormat="1" ht="12" customHeight="1" thickBot="1" x14ac:dyDescent="0.25">
      <c r="A24" s="211" t="s">
        <v>72</v>
      </c>
      <c r="B24" s="6" t="s">
        <v>408</v>
      </c>
      <c r="C24" s="117"/>
      <c r="D24" s="117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299"/>
      <c r="E25" s="147"/>
    </row>
    <row r="26" spans="1:5" s="218" customFormat="1" ht="12" customHeight="1" thickBot="1" x14ac:dyDescent="0.25">
      <c r="A26" s="81" t="s">
        <v>9</v>
      </c>
      <c r="B26" s="59" t="s">
        <v>409</v>
      </c>
      <c r="C26" s="120">
        <f>+C27+C28+C29</f>
        <v>0</v>
      </c>
      <c r="D26" s="120">
        <f>+D27+D28+D29</f>
        <v>0</v>
      </c>
      <c r="E26" s="148">
        <f>+E27+E28+E29</f>
        <v>0</v>
      </c>
    </row>
    <row r="27" spans="1:5" s="218" customFormat="1" ht="12" customHeight="1" x14ac:dyDescent="0.2">
      <c r="A27" s="212" t="s">
        <v>177</v>
      </c>
      <c r="B27" s="213" t="s">
        <v>173</v>
      </c>
      <c r="C27" s="276"/>
      <c r="D27" s="276"/>
      <c r="E27" s="274"/>
    </row>
    <row r="28" spans="1:5" s="218" customFormat="1" ht="12" customHeight="1" x14ac:dyDescent="0.2">
      <c r="A28" s="212" t="s">
        <v>178</v>
      </c>
      <c r="B28" s="213" t="s">
        <v>308</v>
      </c>
      <c r="C28" s="117"/>
      <c r="D28" s="117"/>
      <c r="E28" s="269"/>
    </row>
    <row r="29" spans="1:5" s="218" customFormat="1" ht="12" customHeight="1" x14ac:dyDescent="0.2">
      <c r="A29" s="212" t="s">
        <v>179</v>
      </c>
      <c r="B29" s="214" t="s">
        <v>311</v>
      </c>
      <c r="C29" s="117"/>
      <c r="D29" s="117"/>
      <c r="E29" s="269"/>
    </row>
    <row r="30" spans="1:5" s="218" customFormat="1" ht="12" customHeight="1" thickBot="1" x14ac:dyDescent="0.25">
      <c r="A30" s="211" t="s">
        <v>180</v>
      </c>
      <c r="B30" s="64" t="s">
        <v>410</v>
      </c>
      <c r="C30" s="50"/>
      <c r="D30" s="50"/>
      <c r="E30" s="298"/>
    </row>
    <row r="31" spans="1:5" s="218" customFormat="1" ht="12" customHeight="1" thickBot="1" x14ac:dyDescent="0.25">
      <c r="A31" s="81" t="s">
        <v>10</v>
      </c>
      <c r="B31" s="59" t="s">
        <v>312</v>
      </c>
      <c r="C31" s="120">
        <f>+C32+C33+C34</f>
        <v>0</v>
      </c>
      <c r="D31" s="120">
        <f>+D32+D33+D34</f>
        <v>0</v>
      </c>
      <c r="E31" s="148">
        <f>+E32+E33+E34</f>
        <v>0</v>
      </c>
    </row>
    <row r="32" spans="1:5" s="218" customFormat="1" ht="12" customHeight="1" x14ac:dyDescent="0.2">
      <c r="A32" s="212" t="s">
        <v>56</v>
      </c>
      <c r="B32" s="213" t="s">
        <v>198</v>
      </c>
      <c r="C32" s="276"/>
      <c r="D32" s="276"/>
      <c r="E32" s="274"/>
    </row>
    <row r="33" spans="1:5" s="218" customFormat="1" ht="12" customHeight="1" x14ac:dyDescent="0.2">
      <c r="A33" s="212" t="s">
        <v>57</v>
      </c>
      <c r="B33" s="214" t="s">
        <v>199</v>
      </c>
      <c r="C33" s="121"/>
      <c r="D33" s="121"/>
      <c r="E33" s="271"/>
    </row>
    <row r="34" spans="1:5" s="218" customFormat="1" ht="12" customHeight="1" thickBot="1" x14ac:dyDescent="0.25">
      <c r="A34" s="211" t="s">
        <v>58</v>
      </c>
      <c r="B34" s="64" t="s">
        <v>200</v>
      </c>
      <c r="C34" s="50"/>
      <c r="D34" s="50"/>
      <c r="E34" s="298"/>
    </row>
    <row r="35" spans="1:5" s="153" customFormat="1" ht="12" customHeight="1" thickBot="1" x14ac:dyDescent="0.25">
      <c r="A35" s="81" t="s">
        <v>11</v>
      </c>
      <c r="B35" s="59" t="s">
        <v>283</v>
      </c>
      <c r="C35" s="299"/>
      <c r="D35" s="299"/>
      <c r="E35" s="147"/>
    </row>
    <row r="36" spans="1:5" s="153" customFormat="1" ht="12" customHeight="1" thickBot="1" x14ac:dyDescent="0.25">
      <c r="A36" s="81" t="s">
        <v>12</v>
      </c>
      <c r="B36" s="59" t="s">
        <v>313</v>
      </c>
      <c r="C36" s="299"/>
      <c r="D36" s="299"/>
      <c r="E36" s="147"/>
    </row>
    <row r="37" spans="1:5" s="153" customFormat="1" ht="12" customHeight="1" thickBot="1" x14ac:dyDescent="0.25">
      <c r="A37" s="77" t="s">
        <v>13</v>
      </c>
      <c r="B37" s="59" t="s">
        <v>314</v>
      </c>
      <c r="C37" s="120">
        <f>+C8+C20+C25+C26+C31+C35+C36</f>
        <v>0</v>
      </c>
      <c r="D37" s="120">
        <f>+D8+D20+D25+D26+D31+D35+D36</f>
        <v>0</v>
      </c>
      <c r="E37" s="148">
        <f>+E8+E20+E25+E26+E31+E35+E36</f>
        <v>0</v>
      </c>
    </row>
    <row r="38" spans="1:5" s="153" customFormat="1" ht="12" customHeight="1" thickBot="1" x14ac:dyDescent="0.25">
      <c r="A38" s="87" t="s">
        <v>14</v>
      </c>
      <c r="B38" s="59" t="s">
        <v>315</v>
      </c>
      <c r="C38" s="120">
        <f>+C39+C40+C41</f>
        <v>0</v>
      </c>
      <c r="D38" s="120">
        <f>+D39+D40+D41</f>
        <v>0</v>
      </c>
      <c r="E38" s="148">
        <f>+E39+E40+E41</f>
        <v>0</v>
      </c>
    </row>
    <row r="39" spans="1:5" s="153" customFormat="1" ht="12" customHeight="1" x14ac:dyDescent="0.2">
      <c r="A39" s="212" t="s">
        <v>316</v>
      </c>
      <c r="B39" s="213" t="s">
        <v>150</v>
      </c>
      <c r="C39" s="276"/>
      <c r="D39" s="276"/>
      <c r="E39" s="274"/>
    </row>
    <row r="40" spans="1:5" s="153" customFormat="1" ht="12" customHeight="1" x14ac:dyDescent="0.2">
      <c r="A40" s="212" t="s">
        <v>317</v>
      </c>
      <c r="B40" s="214" t="s">
        <v>0</v>
      </c>
      <c r="C40" s="121"/>
      <c r="D40" s="121"/>
      <c r="E40" s="271"/>
    </row>
    <row r="41" spans="1:5" s="218" customFormat="1" ht="12" customHeight="1" thickBot="1" x14ac:dyDescent="0.25">
      <c r="A41" s="211" t="s">
        <v>318</v>
      </c>
      <c r="B41" s="64" t="s">
        <v>319</v>
      </c>
      <c r="C41" s="50"/>
      <c r="D41" s="50"/>
      <c r="E41" s="298"/>
    </row>
    <row r="42" spans="1:5" s="218" customFormat="1" ht="15.2" customHeight="1" thickBot="1" x14ac:dyDescent="0.25">
      <c r="A42" s="87" t="s">
        <v>15</v>
      </c>
      <c r="B42" s="88" t="s">
        <v>320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5" s="218" customFormat="1" ht="15.2" customHeight="1" x14ac:dyDescent="0.2">
      <c r="A43" s="89"/>
      <c r="B43" s="90"/>
      <c r="C43" s="149"/>
    </row>
    <row r="44" spans="1:5" ht="13.5" thickBot="1" x14ac:dyDescent="0.25">
      <c r="A44" s="91"/>
      <c r="B44" s="92"/>
      <c r="C44" s="150"/>
    </row>
    <row r="45" spans="1:5" s="217" customFormat="1" ht="16.5" customHeight="1" thickBot="1" x14ac:dyDescent="0.25">
      <c r="A45" s="860" t="s">
        <v>40</v>
      </c>
      <c r="B45" s="861"/>
      <c r="C45" s="861"/>
      <c r="D45" s="861"/>
      <c r="E45" s="862"/>
    </row>
    <row r="46" spans="1:5" s="219" customFormat="1" ht="12" customHeight="1" thickBot="1" x14ac:dyDescent="0.25">
      <c r="A46" s="81" t="s">
        <v>6</v>
      </c>
      <c r="B46" s="59" t="s">
        <v>321</v>
      </c>
      <c r="C46" s="120">
        <f>SUM(C47:C51)</f>
        <v>0</v>
      </c>
      <c r="D46" s="120">
        <f>SUM(D47:D51)</f>
        <v>0</v>
      </c>
      <c r="E46" s="148">
        <f>SUM(E47:E51)</f>
        <v>0</v>
      </c>
    </row>
    <row r="47" spans="1:5" ht="12" customHeight="1" x14ac:dyDescent="0.2">
      <c r="A47" s="211" t="s">
        <v>63</v>
      </c>
      <c r="B47" s="7" t="s">
        <v>35</v>
      </c>
      <c r="C47" s="276"/>
      <c r="D47" s="276"/>
      <c r="E47" s="274"/>
    </row>
    <row r="48" spans="1:5" ht="12" customHeight="1" x14ac:dyDescent="0.2">
      <c r="A48" s="211" t="s">
        <v>64</v>
      </c>
      <c r="B48" s="6" t="s">
        <v>122</v>
      </c>
      <c r="C48" s="49"/>
      <c r="D48" s="49"/>
      <c r="E48" s="272"/>
    </row>
    <row r="49" spans="1:5" ht="12" customHeight="1" x14ac:dyDescent="0.2">
      <c r="A49" s="211" t="s">
        <v>65</v>
      </c>
      <c r="B49" s="6" t="s">
        <v>90</v>
      </c>
      <c r="C49" s="49"/>
      <c r="D49" s="49"/>
      <c r="E49" s="272"/>
    </row>
    <row r="50" spans="1:5" ht="12" customHeight="1" x14ac:dyDescent="0.2">
      <c r="A50" s="211" t="s">
        <v>66</v>
      </c>
      <c r="B50" s="6" t="s">
        <v>123</v>
      </c>
      <c r="C50" s="49"/>
      <c r="D50" s="49"/>
      <c r="E50" s="272"/>
    </row>
    <row r="51" spans="1:5" ht="12" customHeight="1" thickBot="1" x14ac:dyDescent="0.25">
      <c r="A51" s="211" t="s">
        <v>97</v>
      </c>
      <c r="B51" s="6" t="s">
        <v>124</v>
      </c>
      <c r="C51" s="49"/>
      <c r="D51" s="49"/>
      <c r="E51" s="272"/>
    </row>
    <row r="52" spans="1:5" ht="12" customHeight="1" thickBot="1" x14ac:dyDescent="0.25">
      <c r="A52" s="81" t="s">
        <v>7</v>
      </c>
      <c r="B52" s="59" t="s">
        <v>322</v>
      </c>
      <c r="C52" s="120">
        <f>SUM(C53:C55)</f>
        <v>0</v>
      </c>
      <c r="D52" s="120">
        <f>SUM(D53:D55)</f>
        <v>0</v>
      </c>
      <c r="E52" s="148">
        <f>SUM(E53:E55)</f>
        <v>0</v>
      </c>
    </row>
    <row r="53" spans="1:5" s="219" customFormat="1" ht="12" customHeight="1" x14ac:dyDescent="0.2">
      <c r="A53" s="211" t="s">
        <v>69</v>
      </c>
      <c r="B53" s="7" t="s">
        <v>143</v>
      </c>
      <c r="C53" s="276"/>
      <c r="D53" s="276"/>
      <c r="E53" s="274"/>
    </row>
    <row r="54" spans="1:5" ht="12" customHeight="1" x14ac:dyDescent="0.2">
      <c r="A54" s="211" t="s">
        <v>70</v>
      </c>
      <c r="B54" s="6" t="s">
        <v>126</v>
      </c>
      <c r="C54" s="49"/>
      <c r="D54" s="49"/>
      <c r="E54" s="272"/>
    </row>
    <row r="55" spans="1:5" ht="12" customHeight="1" x14ac:dyDescent="0.2">
      <c r="A55" s="211" t="s">
        <v>71</v>
      </c>
      <c r="B55" s="6" t="s">
        <v>41</v>
      </c>
      <c r="C55" s="49"/>
      <c r="D55" s="49"/>
      <c r="E55" s="272"/>
    </row>
    <row r="56" spans="1:5" ht="12" customHeight="1" thickBot="1" x14ac:dyDescent="0.25">
      <c r="A56" s="211" t="s">
        <v>72</v>
      </c>
      <c r="B56" s="6" t="s">
        <v>411</v>
      </c>
      <c r="C56" s="49"/>
      <c r="D56" s="49"/>
      <c r="E56" s="272"/>
    </row>
    <row r="57" spans="1:5" ht="12" customHeight="1" thickBot="1" x14ac:dyDescent="0.25">
      <c r="A57" s="81" t="s">
        <v>8</v>
      </c>
      <c r="B57" s="59" t="s">
        <v>2</v>
      </c>
      <c r="C57" s="299"/>
      <c r="D57" s="299"/>
      <c r="E57" s="147"/>
    </row>
    <row r="58" spans="1:5" ht="15.2" customHeight="1" thickBot="1" x14ac:dyDescent="0.25">
      <c r="A58" s="81" t="s">
        <v>9</v>
      </c>
      <c r="B58" s="93" t="s">
        <v>415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1:5" ht="13.5" thickBot="1" x14ac:dyDescent="0.25">
      <c r="C59" s="656">
        <f>C42-C58</f>
        <v>0</v>
      </c>
      <c r="D59" s="656">
        <f>D42-D58</f>
        <v>0</v>
      </c>
      <c r="E59" s="152"/>
    </row>
    <row r="60" spans="1:5" ht="15.2" customHeight="1" thickBot="1" x14ac:dyDescent="0.25">
      <c r="A60" s="304" t="s">
        <v>486</v>
      </c>
      <c r="B60" s="305"/>
      <c r="C60" s="294"/>
      <c r="D60" s="294"/>
      <c r="E60" s="293"/>
    </row>
    <row r="61" spans="1:5" ht="14.45" customHeight="1" thickBot="1" x14ac:dyDescent="0.25">
      <c r="A61" s="306" t="s">
        <v>487</v>
      </c>
      <c r="B61" s="307"/>
      <c r="C61" s="294"/>
      <c r="D61" s="294"/>
      <c r="E61" s="293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13" sqref="A13:G31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641"/>
      <c r="B1" s="751">
        <f>Z_TARTALOMJEGYZÉK!A1</f>
        <v>2020</v>
      </c>
      <c r="C1" s="751" t="s">
        <v>831</v>
      </c>
      <c r="D1" s="751"/>
      <c r="E1" s="641"/>
      <c r="F1" s="641"/>
      <c r="G1" s="641"/>
      <c r="H1" s="641"/>
      <c r="I1" s="641"/>
    </row>
    <row r="2" spans="1:13" ht="15.75" x14ac:dyDescent="0.25">
      <c r="A2" s="782" t="s">
        <v>494</v>
      </c>
      <c r="B2" s="782"/>
      <c r="C2" s="782"/>
      <c r="D2" s="782"/>
      <c r="E2" s="782"/>
      <c r="F2" s="782"/>
      <c r="G2" s="641"/>
      <c r="H2" s="641"/>
      <c r="I2" s="641"/>
    </row>
    <row r="3" spans="1:13" ht="15.75" x14ac:dyDescent="0.25">
      <c r="A3" s="785" t="s">
        <v>863</v>
      </c>
      <c r="B3" s="785"/>
      <c r="C3" s="785"/>
      <c r="D3" s="785"/>
      <c r="E3" s="785"/>
      <c r="F3" s="785"/>
      <c r="G3" s="785"/>
      <c r="H3" s="641"/>
      <c r="I3" s="641"/>
    </row>
    <row r="4" spans="1:13" x14ac:dyDescent="0.2">
      <c r="A4" s="641"/>
      <c r="B4" s="641"/>
      <c r="C4" s="641"/>
      <c r="D4" s="641"/>
      <c r="E4" s="641"/>
      <c r="F4" s="641"/>
      <c r="G4" s="641"/>
      <c r="H4" s="641"/>
      <c r="I4" s="641"/>
    </row>
    <row r="5" spans="1:13" x14ac:dyDescent="0.2">
      <c r="A5" s="641"/>
      <c r="B5" s="641"/>
      <c r="C5" s="641"/>
      <c r="D5" s="641"/>
      <c r="E5" s="641"/>
      <c r="F5" s="641"/>
      <c r="G5" s="641"/>
      <c r="H5" s="641"/>
      <c r="I5" s="641"/>
    </row>
    <row r="6" spans="1:13" ht="15" x14ac:dyDescent="0.25">
      <c r="A6" s="752" t="s">
        <v>814</v>
      </c>
      <c r="B6" s="641"/>
      <c r="C6" s="641"/>
      <c r="D6" s="641"/>
      <c r="E6" s="641"/>
      <c r="F6" s="641"/>
      <c r="G6" s="641"/>
      <c r="H6" s="641"/>
      <c r="I6" s="641"/>
    </row>
    <row r="7" spans="1:13" x14ac:dyDescent="0.2">
      <c r="A7" s="753" t="s">
        <v>807</v>
      </c>
      <c r="B7" s="698" t="s">
        <v>808</v>
      </c>
      <c r="C7" s="641" t="s">
        <v>809</v>
      </c>
      <c r="D7" s="641" t="str">
        <f>CONCATENATE(Z_TARTALOMJEGYZÉK!A1+1,".")</f>
        <v>2021.</v>
      </c>
      <c r="E7" s="641" t="s">
        <v>810</v>
      </c>
      <c r="F7" s="698" t="s">
        <v>808</v>
      </c>
      <c r="G7" s="641" t="s">
        <v>811</v>
      </c>
      <c r="H7" s="641" t="s">
        <v>812</v>
      </c>
      <c r="I7" s="641"/>
    </row>
    <row r="8" spans="1:13" x14ac:dyDescent="0.2">
      <c r="A8" s="753"/>
      <c r="B8" s="754"/>
      <c r="C8" s="641"/>
      <c r="D8" s="641"/>
      <c r="E8" s="641"/>
      <c r="F8" s="754"/>
      <c r="G8" s="641"/>
      <c r="H8" s="641"/>
      <c r="I8" s="641"/>
    </row>
    <row r="9" spans="1:13" x14ac:dyDescent="0.2">
      <c r="A9" s="753"/>
      <c r="B9" s="754"/>
      <c r="C9" s="641"/>
      <c r="D9" s="641"/>
      <c r="E9" s="641"/>
      <c r="F9" s="754"/>
      <c r="G9" s="641"/>
      <c r="H9" s="641"/>
      <c r="I9" s="641"/>
    </row>
    <row r="10" spans="1:13" ht="13.5" thickBot="1" x14ac:dyDescent="0.25">
      <c r="A10" s="641"/>
      <c r="B10" s="641"/>
      <c r="C10" s="641"/>
      <c r="D10" s="641"/>
      <c r="E10" s="641"/>
      <c r="F10" s="641"/>
      <c r="G10" s="641"/>
      <c r="H10" s="701" t="s">
        <v>842</v>
      </c>
      <c r="I10" s="641"/>
    </row>
    <row r="11" spans="1:13" ht="17.25" thickTop="1" thickBot="1" x14ac:dyDescent="0.3">
      <c r="A11" s="783" t="s">
        <v>495</v>
      </c>
      <c r="B11" s="784"/>
      <c r="C11" s="784"/>
      <c r="D11" s="784"/>
      <c r="E11" s="784"/>
      <c r="F11" s="784"/>
      <c r="G11" s="784"/>
      <c r="H11" s="755" t="s">
        <v>864</v>
      </c>
      <c r="I11" s="641"/>
      <c r="J11" s="702" t="s">
        <v>11</v>
      </c>
      <c r="K11" t="str">
        <f>IF($H$11="Nem","",2)</f>
        <v/>
      </c>
      <c r="L11" t="s">
        <v>843</v>
      </c>
      <c r="M11" t="str">
        <f>CONCATENATE(J11,K11,L11)</f>
        <v>6..</v>
      </c>
    </row>
    <row r="12" spans="1:13" ht="13.5" thickTop="1" x14ac:dyDescent="0.2">
      <c r="A12" s="641"/>
      <c r="B12" s="641"/>
      <c r="C12" s="641"/>
      <c r="D12" s="641"/>
      <c r="E12" s="641"/>
      <c r="F12" s="641"/>
      <c r="G12" s="641"/>
      <c r="H12" s="641"/>
      <c r="I12" s="641"/>
    </row>
    <row r="13" spans="1:13" ht="14.25" x14ac:dyDescent="0.2">
      <c r="A13" s="756"/>
      <c r="B13" s="786"/>
      <c r="C13" s="787"/>
      <c r="D13" s="787"/>
      <c r="E13" s="787"/>
      <c r="F13" s="787"/>
      <c r="G13" s="787"/>
      <c r="H13" s="641"/>
      <c r="I13" s="641"/>
      <c r="J13" s="702" t="s">
        <v>11</v>
      </c>
      <c r="K13">
        <f>IF(H11="Nem",2,3)</f>
        <v>2</v>
      </c>
      <c r="L13" t="s">
        <v>843</v>
      </c>
      <c r="M13" t="str">
        <f>CONCATENATE(J13,K13,L13)</f>
        <v>6.2.</v>
      </c>
    </row>
    <row r="14" spans="1:13" ht="14.25" x14ac:dyDescent="0.2">
      <c r="A14" s="641"/>
      <c r="B14" s="699"/>
      <c r="C14" s="641"/>
      <c r="D14" s="641"/>
      <c r="E14" s="641"/>
      <c r="F14" s="641"/>
      <c r="G14" s="641"/>
      <c r="H14" s="641"/>
      <c r="I14" s="641"/>
    </row>
    <row r="15" spans="1:13" ht="14.25" x14ac:dyDescent="0.2">
      <c r="A15" s="756"/>
      <c r="B15" s="786"/>
      <c r="C15" s="787"/>
      <c r="D15" s="787"/>
      <c r="E15" s="787"/>
      <c r="F15" s="787"/>
      <c r="G15" s="787"/>
      <c r="H15" s="641"/>
      <c r="I15" s="641"/>
      <c r="J15" s="702" t="s">
        <v>11</v>
      </c>
      <c r="K15">
        <f>K13+1</f>
        <v>3</v>
      </c>
      <c r="L15" t="s">
        <v>843</v>
      </c>
      <c r="M15" t="str">
        <f>CONCATENATE(J15,K15,L15)</f>
        <v>6.3.</v>
      </c>
    </row>
    <row r="16" spans="1:13" ht="14.25" x14ac:dyDescent="0.2">
      <c r="A16" s="641"/>
      <c r="B16" s="699"/>
      <c r="C16" s="641"/>
      <c r="D16" s="641"/>
      <c r="E16" s="641"/>
      <c r="F16" s="641"/>
      <c r="G16" s="641"/>
      <c r="H16" s="641"/>
      <c r="I16" s="641"/>
    </row>
    <row r="17" spans="1:13" ht="14.25" x14ac:dyDescent="0.2">
      <c r="A17" s="756"/>
      <c r="B17" s="786"/>
      <c r="C17" s="787"/>
      <c r="D17" s="787"/>
      <c r="E17" s="787"/>
      <c r="F17" s="787"/>
      <c r="G17" s="787"/>
      <c r="H17" s="641"/>
      <c r="I17" s="641"/>
      <c r="J17" s="702" t="s">
        <v>11</v>
      </c>
      <c r="K17">
        <f>K15+1</f>
        <v>4</v>
      </c>
      <c r="L17" t="s">
        <v>843</v>
      </c>
      <c r="M17" t="str">
        <f>CONCATENATE(J17,K17,L17)</f>
        <v>6.4.</v>
      </c>
    </row>
    <row r="18" spans="1:13" ht="14.25" x14ac:dyDescent="0.2">
      <c r="A18" s="641"/>
      <c r="B18" s="699"/>
      <c r="C18" s="641"/>
      <c r="D18" s="641"/>
      <c r="E18" s="641"/>
      <c r="F18" s="641"/>
      <c r="G18" s="641"/>
      <c r="H18" s="641"/>
      <c r="I18" s="641"/>
    </row>
    <row r="19" spans="1:13" ht="14.25" x14ac:dyDescent="0.2">
      <c r="A19" s="756"/>
      <c r="B19" s="786"/>
      <c r="C19" s="787"/>
      <c r="D19" s="787"/>
      <c r="E19" s="787"/>
      <c r="F19" s="787"/>
      <c r="G19" s="787"/>
      <c r="H19" s="641"/>
      <c r="I19" s="641"/>
      <c r="J19" s="702" t="s">
        <v>11</v>
      </c>
      <c r="K19">
        <f>K17+1</f>
        <v>5</v>
      </c>
      <c r="L19" t="s">
        <v>843</v>
      </c>
      <c r="M19" t="str">
        <f>CONCATENATE(J19,K19,L19)</f>
        <v>6.5.</v>
      </c>
    </row>
    <row r="20" spans="1:13" ht="14.25" x14ac:dyDescent="0.2">
      <c r="A20" s="641"/>
      <c r="B20" s="699"/>
      <c r="C20" s="641"/>
      <c r="D20" s="641"/>
      <c r="E20" s="641"/>
      <c r="F20" s="641"/>
      <c r="G20" s="641"/>
      <c r="H20" s="641"/>
      <c r="I20" s="641"/>
    </row>
    <row r="21" spans="1:13" ht="14.25" x14ac:dyDescent="0.2">
      <c r="A21" s="756"/>
      <c r="B21" s="786"/>
      <c r="C21" s="787"/>
      <c r="D21" s="787"/>
      <c r="E21" s="787"/>
      <c r="F21" s="787"/>
      <c r="G21" s="787"/>
      <c r="H21" s="641"/>
      <c r="I21" s="641"/>
      <c r="J21" s="702" t="s">
        <v>11</v>
      </c>
      <c r="K21">
        <f>K19+1</f>
        <v>6</v>
      </c>
      <c r="L21" t="s">
        <v>843</v>
      </c>
      <c r="M21" t="str">
        <f>CONCATENATE(J21,K21,L21)</f>
        <v>6.6.</v>
      </c>
    </row>
    <row r="22" spans="1:13" ht="14.25" x14ac:dyDescent="0.2">
      <c r="A22" s="641"/>
      <c r="B22" s="699"/>
      <c r="C22" s="641"/>
      <c r="D22" s="641"/>
      <c r="E22" s="641"/>
      <c r="F22" s="641"/>
      <c r="G22" s="641"/>
      <c r="H22" s="641"/>
      <c r="I22" s="641"/>
    </row>
    <row r="23" spans="1:13" ht="14.25" x14ac:dyDescent="0.2">
      <c r="A23" s="756"/>
      <c r="B23" s="786"/>
      <c r="C23" s="787"/>
      <c r="D23" s="787"/>
      <c r="E23" s="787"/>
      <c r="F23" s="787"/>
      <c r="G23" s="787"/>
      <c r="H23" s="641"/>
      <c r="I23" s="641"/>
      <c r="J23" s="702" t="s">
        <v>11</v>
      </c>
      <c r="K23">
        <f>K21+1</f>
        <v>7</v>
      </c>
      <c r="L23" t="s">
        <v>843</v>
      </c>
      <c r="M23" t="str">
        <f>CONCATENATE(J23,K23,L23)</f>
        <v>6.7.</v>
      </c>
    </row>
    <row r="24" spans="1:13" ht="14.25" x14ac:dyDescent="0.2">
      <c r="A24" s="641"/>
      <c r="B24" s="699"/>
      <c r="C24" s="641"/>
      <c r="D24" s="641"/>
      <c r="E24" s="641"/>
      <c r="F24" s="641"/>
      <c r="G24" s="641"/>
      <c r="H24" s="641"/>
      <c r="I24" s="641"/>
    </row>
    <row r="25" spans="1:13" ht="14.25" x14ac:dyDescent="0.2">
      <c r="A25" s="756"/>
      <c r="B25" s="786"/>
      <c r="C25" s="787"/>
      <c r="D25" s="787"/>
      <c r="E25" s="787"/>
      <c r="F25" s="787"/>
      <c r="G25" s="787"/>
      <c r="H25" s="641"/>
      <c r="I25" s="641"/>
      <c r="J25" s="702" t="s">
        <v>11</v>
      </c>
      <c r="K25">
        <f>K23+1</f>
        <v>8</v>
      </c>
      <c r="L25" t="s">
        <v>843</v>
      </c>
      <c r="M25" t="str">
        <f>CONCATENATE(J25,K25,L25)</f>
        <v>6.8.</v>
      </c>
    </row>
    <row r="26" spans="1:13" ht="14.25" x14ac:dyDescent="0.2">
      <c r="A26" s="641"/>
      <c r="B26" s="699"/>
      <c r="C26" s="641"/>
      <c r="D26" s="641"/>
      <c r="E26" s="641"/>
      <c r="F26" s="641"/>
      <c r="G26" s="641"/>
      <c r="H26" s="641"/>
      <c r="I26" s="641"/>
    </row>
    <row r="27" spans="1:13" ht="14.25" x14ac:dyDescent="0.2">
      <c r="A27" s="756"/>
      <c r="B27" s="786"/>
      <c r="C27" s="787"/>
      <c r="D27" s="787"/>
      <c r="E27" s="787"/>
      <c r="F27" s="787"/>
      <c r="G27" s="787"/>
      <c r="H27" s="641"/>
      <c r="I27" s="641"/>
      <c r="J27" s="702" t="s">
        <v>11</v>
      </c>
      <c r="K27">
        <f>K25+1</f>
        <v>9</v>
      </c>
      <c r="L27" t="s">
        <v>843</v>
      </c>
      <c r="M27" t="str">
        <f>CONCATENATE(J27,K27,L27)</f>
        <v>6.9.</v>
      </c>
    </row>
    <row r="28" spans="1:13" ht="14.25" x14ac:dyDescent="0.2">
      <c r="A28" s="641"/>
      <c r="B28" s="699"/>
      <c r="C28" s="641"/>
      <c r="D28" s="641"/>
      <c r="E28" s="641"/>
      <c r="F28" s="641"/>
      <c r="G28" s="641"/>
      <c r="H28" s="641"/>
      <c r="I28" s="641"/>
    </row>
    <row r="29" spans="1:13" ht="14.25" x14ac:dyDescent="0.2">
      <c r="A29" s="756"/>
      <c r="B29" s="786"/>
      <c r="C29" s="787"/>
      <c r="D29" s="787"/>
      <c r="E29" s="787"/>
      <c r="F29" s="787"/>
      <c r="G29" s="787"/>
      <c r="H29" s="641"/>
      <c r="I29" s="641"/>
      <c r="J29" s="702" t="s">
        <v>11</v>
      </c>
      <c r="K29">
        <f>K27+1</f>
        <v>10</v>
      </c>
      <c r="L29" t="s">
        <v>843</v>
      </c>
      <c r="M29" t="str">
        <f>CONCATENATE(J29,K29,L29)</f>
        <v>6.10.</v>
      </c>
    </row>
    <row r="30" spans="1:13" ht="14.25" x14ac:dyDescent="0.2">
      <c r="A30" s="641"/>
      <c r="B30" s="699"/>
      <c r="C30" s="641"/>
      <c r="D30" s="641"/>
      <c r="E30" s="641"/>
      <c r="F30" s="641"/>
      <c r="G30" s="641"/>
      <c r="H30" s="641"/>
      <c r="I30" s="641"/>
    </row>
    <row r="31" spans="1:13" ht="14.25" x14ac:dyDescent="0.2">
      <c r="A31" s="756"/>
      <c r="B31" s="786"/>
      <c r="C31" s="787"/>
      <c r="D31" s="787"/>
      <c r="E31" s="787"/>
      <c r="F31" s="787"/>
      <c r="G31" s="787"/>
      <c r="H31" s="641"/>
      <c r="I31" s="641"/>
      <c r="J31" s="702" t="s">
        <v>11</v>
      </c>
      <c r="K31">
        <f>K29+1</f>
        <v>11</v>
      </c>
      <c r="L31" t="s">
        <v>843</v>
      </c>
      <c r="M31" t="str">
        <f>CONCATENATE(J31,K31,L31)</f>
        <v>6.11.</v>
      </c>
    </row>
    <row r="32" spans="1:13" x14ac:dyDescent="0.2">
      <c r="A32" s="641"/>
      <c r="B32" s="641"/>
      <c r="C32" s="641"/>
      <c r="D32" s="641"/>
      <c r="E32" s="641"/>
      <c r="F32" s="641"/>
      <c r="G32" s="641"/>
      <c r="H32" s="641"/>
      <c r="I32" s="641"/>
    </row>
    <row r="33" spans="1:9" x14ac:dyDescent="0.2">
      <c r="A33" s="641"/>
      <c r="B33" s="641"/>
      <c r="C33" s="641"/>
      <c r="D33" s="641"/>
      <c r="E33" s="641"/>
      <c r="F33" s="641"/>
      <c r="G33" s="641"/>
      <c r="H33" s="641"/>
      <c r="I33" s="641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J21" sqref="J21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CONCATENATE("6.2.2. melléklet ",Z_ALAPADATOK!A7," ",Z_ALAPADATOK!B7," ",Z_ALAPADATOK!C7," ",Z_ALAPADATOK!D7," ",Z_ALAPADATOK!E7," ",Z_ALAPADATOK!F7," ",Z_ALAPADATOK!G7," ",Z_ALAPADATOK!H7)</f>
        <v>6.2.2. melléklet a … / 2021. ( … ) önkormányzati rendelethez</v>
      </c>
      <c r="C1" s="859"/>
      <c r="D1" s="859"/>
      <c r="E1" s="859"/>
    </row>
    <row r="2" spans="1:5" s="215" customFormat="1" ht="24.75" thickBot="1" x14ac:dyDescent="0.25">
      <c r="A2" s="327" t="s">
        <v>454</v>
      </c>
      <c r="B2" s="863" t="str">
        <f>CONCATENATE('Z_6.2.1.sz.mell'!B2:D2)</f>
        <v>Polgármesteri /közös/ hivatal</v>
      </c>
      <c r="C2" s="864"/>
      <c r="D2" s="865"/>
      <c r="E2" s="328" t="s">
        <v>42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CONCATENATE('Z_6.2.1.sz.mell'!E5)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48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117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117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117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117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117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117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275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117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119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119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120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117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117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117"/>
      <c r="E23" s="269"/>
    </row>
    <row r="24" spans="1:5" s="218" customFormat="1" ht="12" customHeight="1" thickBot="1" x14ac:dyDescent="0.25">
      <c r="A24" s="211" t="s">
        <v>72</v>
      </c>
      <c r="B24" s="6" t="s">
        <v>408</v>
      </c>
      <c r="C24" s="117"/>
      <c r="D24" s="117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299"/>
      <c r="E25" s="147"/>
    </row>
    <row r="26" spans="1:5" s="218" customFormat="1" ht="12" customHeight="1" thickBot="1" x14ac:dyDescent="0.25">
      <c r="A26" s="81" t="s">
        <v>9</v>
      </c>
      <c r="B26" s="59" t="s">
        <v>409</v>
      </c>
      <c r="C26" s="120">
        <f>+C27+C28+C29</f>
        <v>0</v>
      </c>
      <c r="D26" s="120">
        <f>+D27+D28+D29</f>
        <v>0</v>
      </c>
      <c r="E26" s="148">
        <f>+E27+E28+E29</f>
        <v>0</v>
      </c>
    </row>
    <row r="27" spans="1:5" s="218" customFormat="1" ht="12" customHeight="1" x14ac:dyDescent="0.2">
      <c r="A27" s="212" t="s">
        <v>177</v>
      </c>
      <c r="B27" s="213" t="s">
        <v>173</v>
      </c>
      <c r="C27" s="276"/>
      <c r="D27" s="276"/>
      <c r="E27" s="274"/>
    </row>
    <row r="28" spans="1:5" s="218" customFormat="1" ht="12" customHeight="1" x14ac:dyDescent="0.2">
      <c r="A28" s="212" t="s">
        <v>178</v>
      </c>
      <c r="B28" s="213" t="s">
        <v>308</v>
      </c>
      <c r="C28" s="117"/>
      <c r="D28" s="117"/>
      <c r="E28" s="269"/>
    </row>
    <row r="29" spans="1:5" s="218" customFormat="1" ht="12" customHeight="1" x14ac:dyDescent="0.2">
      <c r="A29" s="212" t="s">
        <v>179</v>
      </c>
      <c r="B29" s="214" t="s">
        <v>311</v>
      </c>
      <c r="C29" s="117"/>
      <c r="D29" s="117"/>
      <c r="E29" s="269"/>
    </row>
    <row r="30" spans="1:5" s="218" customFormat="1" ht="12" customHeight="1" thickBot="1" x14ac:dyDescent="0.25">
      <c r="A30" s="211" t="s">
        <v>180</v>
      </c>
      <c r="B30" s="64" t="s">
        <v>410</v>
      </c>
      <c r="C30" s="50"/>
      <c r="D30" s="50"/>
      <c r="E30" s="298"/>
    </row>
    <row r="31" spans="1:5" s="218" customFormat="1" ht="12" customHeight="1" thickBot="1" x14ac:dyDescent="0.25">
      <c r="A31" s="81" t="s">
        <v>10</v>
      </c>
      <c r="B31" s="59" t="s">
        <v>312</v>
      </c>
      <c r="C31" s="120">
        <f>+C32+C33+C34</f>
        <v>0</v>
      </c>
      <c r="D31" s="120">
        <f>+D32+D33+D34</f>
        <v>0</v>
      </c>
      <c r="E31" s="148">
        <f>+E32+E33+E34</f>
        <v>0</v>
      </c>
    </row>
    <row r="32" spans="1:5" s="218" customFormat="1" ht="12" customHeight="1" x14ac:dyDescent="0.2">
      <c r="A32" s="212" t="s">
        <v>56</v>
      </c>
      <c r="B32" s="213" t="s">
        <v>198</v>
      </c>
      <c r="C32" s="276"/>
      <c r="D32" s="276"/>
      <c r="E32" s="274"/>
    </row>
    <row r="33" spans="1:5" s="218" customFormat="1" ht="12" customHeight="1" x14ac:dyDescent="0.2">
      <c r="A33" s="212" t="s">
        <v>57</v>
      </c>
      <c r="B33" s="214" t="s">
        <v>199</v>
      </c>
      <c r="C33" s="121"/>
      <c r="D33" s="121"/>
      <c r="E33" s="271"/>
    </row>
    <row r="34" spans="1:5" s="218" customFormat="1" ht="12" customHeight="1" thickBot="1" x14ac:dyDescent="0.25">
      <c r="A34" s="211" t="s">
        <v>58</v>
      </c>
      <c r="B34" s="64" t="s">
        <v>200</v>
      </c>
      <c r="C34" s="50"/>
      <c r="D34" s="50"/>
      <c r="E34" s="298"/>
    </row>
    <row r="35" spans="1:5" s="153" customFormat="1" ht="12" customHeight="1" thickBot="1" x14ac:dyDescent="0.25">
      <c r="A35" s="81" t="s">
        <v>11</v>
      </c>
      <c r="B35" s="59" t="s">
        <v>283</v>
      </c>
      <c r="C35" s="299"/>
      <c r="D35" s="299"/>
      <c r="E35" s="147"/>
    </row>
    <row r="36" spans="1:5" s="153" customFormat="1" ht="12" customHeight="1" thickBot="1" x14ac:dyDescent="0.25">
      <c r="A36" s="81" t="s">
        <v>12</v>
      </c>
      <c r="B36" s="59" t="s">
        <v>313</v>
      </c>
      <c r="C36" s="299"/>
      <c r="D36" s="299"/>
      <c r="E36" s="147"/>
    </row>
    <row r="37" spans="1:5" s="153" customFormat="1" ht="12" customHeight="1" thickBot="1" x14ac:dyDescent="0.25">
      <c r="A37" s="77" t="s">
        <v>13</v>
      </c>
      <c r="B37" s="59" t="s">
        <v>314</v>
      </c>
      <c r="C37" s="120">
        <f>+C8+C20+C25+C26+C31+C35+C36</f>
        <v>0</v>
      </c>
      <c r="D37" s="120">
        <f>+D8+D20+D25+D26+D31+D35+D36</f>
        <v>0</v>
      </c>
      <c r="E37" s="148">
        <f>+E8+E20+E25+E26+E31+E35+E36</f>
        <v>0</v>
      </c>
    </row>
    <row r="38" spans="1:5" s="153" customFormat="1" ht="12" customHeight="1" thickBot="1" x14ac:dyDescent="0.25">
      <c r="A38" s="87" t="s">
        <v>14</v>
      </c>
      <c r="B38" s="59" t="s">
        <v>315</v>
      </c>
      <c r="C38" s="120">
        <f>+C39+C40+C41</f>
        <v>0</v>
      </c>
      <c r="D38" s="120">
        <f>+D39+D40+D41</f>
        <v>0</v>
      </c>
      <c r="E38" s="148">
        <f>+E39+E40+E41</f>
        <v>0</v>
      </c>
    </row>
    <row r="39" spans="1:5" s="153" customFormat="1" ht="12" customHeight="1" x14ac:dyDescent="0.2">
      <c r="A39" s="212" t="s">
        <v>316</v>
      </c>
      <c r="B39" s="213" t="s">
        <v>150</v>
      </c>
      <c r="C39" s="276"/>
      <c r="D39" s="276"/>
      <c r="E39" s="274"/>
    </row>
    <row r="40" spans="1:5" s="153" customFormat="1" ht="12" customHeight="1" x14ac:dyDescent="0.2">
      <c r="A40" s="212" t="s">
        <v>317</v>
      </c>
      <c r="B40" s="214" t="s">
        <v>0</v>
      </c>
      <c r="C40" s="121"/>
      <c r="D40" s="121"/>
      <c r="E40" s="271"/>
    </row>
    <row r="41" spans="1:5" s="218" customFormat="1" ht="12" customHeight="1" thickBot="1" x14ac:dyDescent="0.25">
      <c r="A41" s="211" t="s">
        <v>318</v>
      </c>
      <c r="B41" s="64" t="s">
        <v>319</v>
      </c>
      <c r="C41" s="50"/>
      <c r="D41" s="50"/>
      <c r="E41" s="298"/>
    </row>
    <row r="42" spans="1:5" s="218" customFormat="1" ht="15.2" customHeight="1" thickBot="1" x14ac:dyDescent="0.25">
      <c r="A42" s="87" t="s">
        <v>15</v>
      </c>
      <c r="B42" s="88" t="s">
        <v>320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5" s="218" customFormat="1" ht="15.2" customHeight="1" x14ac:dyDescent="0.2">
      <c r="A43" s="89"/>
      <c r="B43" s="90"/>
      <c r="C43" s="149"/>
    </row>
    <row r="44" spans="1:5" ht="13.5" thickBot="1" x14ac:dyDescent="0.25">
      <c r="A44" s="91"/>
      <c r="B44" s="92"/>
      <c r="C44" s="150"/>
    </row>
    <row r="45" spans="1:5" s="217" customFormat="1" ht="16.5" customHeight="1" thickBot="1" x14ac:dyDescent="0.25">
      <c r="A45" s="860" t="s">
        <v>40</v>
      </c>
      <c r="B45" s="861"/>
      <c r="C45" s="861"/>
      <c r="D45" s="861"/>
      <c r="E45" s="862"/>
    </row>
    <row r="46" spans="1:5" s="219" customFormat="1" ht="12" customHeight="1" thickBot="1" x14ac:dyDescent="0.25">
      <c r="A46" s="81" t="s">
        <v>6</v>
      </c>
      <c r="B46" s="59" t="s">
        <v>321</v>
      </c>
      <c r="C46" s="120">
        <f>SUM(C47:C51)</f>
        <v>0</v>
      </c>
      <c r="D46" s="120">
        <f>SUM(D47:D51)</f>
        <v>0</v>
      </c>
      <c r="E46" s="148">
        <f>SUM(E47:E51)</f>
        <v>0</v>
      </c>
    </row>
    <row r="47" spans="1:5" ht="12" customHeight="1" x14ac:dyDescent="0.2">
      <c r="A47" s="211" t="s">
        <v>63</v>
      </c>
      <c r="B47" s="7" t="s">
        <v>35</v>
      </c>
      <c r="C47" s="276"/>
      <c r="D47" s="276"/>
      <c r="E47" s="274"/>
    </row>
    <row r="48" spans="1:5" ht="12" customHeight="1" x14ac:dyDescent="0.2">
      <c r="A48" s="211" t="s">
        <v>64</v>
      </c>
      <c r="B48" s="6" t="s">
        <v>122</v>
      </c>
      <c r="C48" s="49"/>
      <c r="D48" s="49"/>
      <c r="E48" s="272"/>
    </row>
    <row r="49" spans="1:5" ht="12" customHeight="1" x14ac:dyDescent="0.2">
      <c r="A49" s="211" t="s">
        <v>65</v>
      </c>
      <c r="B49" s="6" t="s">
        <v>90</v>
      </c>
      <c r="C49" s="49"/>
      <c r="D49" s="49"/>
      <c r="E49" s="272"/>
    </row>
    <row r="50" spans="1:5" ht="12" customHeight="1" x14ac:dyDescent="0.2">
      <c r="A50" s="211" t="s">
        <v>66</v>
      </c>
      <c r="B50" s="6" t="s">
        <v>123</v>
      </c>
      <c r="C50" s="49"/>
      <c r="D50" s="49"/>
      <c r="E50" s="272"/>
    </row>
    <row r="51" spans="1:5" ht="12" customHeight="1" thickBot="1" x14ac:dyDescent="0.25">
      <c r="A51" s="211" t="s">
        <v>97</v>
      </c>
      <c r="B51" s="6" t="s">
        <v>124</v>
      </c>
      <c r="C51" s="49"/>
      <c r="D51" s="49"/>
      <c r="E51" s="272"/>
    </row>
    <row r="52" spans="1:5" ht="12" customHeight="1" thickBot="1" x14ac:dyDescent="0.25">
      <c r="A52" s="81" t="s">
        <v>7</v>
      </c>
      <c r="B52" s="59" t="s">
        <v>322</v>
      </c>
      <c r="C52" s="120">
        <f>SUM(C53:C55)</f>
        <v>0</v>
      </c>
      <c r="D52" s="120">
        <f>SUM(D53:D55)</f>
        <v>0</v>
      </c>
      <c r="E52" s="148">
        <f>SUM(E53:E55)</f>
        <v>0</v>
      </c>
    </row>
    <row r="53" spans="1:5" s="219" customFormat="1" ht="12" customHeight="1" x14ac:dyDescent="0.2">
      <c r="A53" s="211" t="s">
        <v>69</v>
      </c>
      <c r="B53" s="7" t="s">
        <v>143</v>
      </c>
      <c r="C53" s="276"/>
      <c r="D53" s="276"/>
      <c r="E53" s="274"/>
    </row>
    <row r="54" spans="1:5" ht="12" customHeight="1" x14ac:dyDescent="0.2">
      <c r="A54" s="211" t="s">
        <v>70</v>
      </c>
      <c r="B54" s="6" t="s">
        <v>126</v>
      </c>
      <c r="C54" s="49"/>
      <c r="D54" s="49"/>
      <c r="E54" s="272"/>
    </row>
    <row r="55" spans="1:5" ht="12" customHeight="1" x14ac:dyDescent="0.2">
      <c r="A55" s="211" t="s">
        <v>71</v>
      </c>
      <c r="B55" s="6" t="s">
        <v>41</v>
      </c>
      <c r="C55" s="49"/>
      <c r="D55" s="49"/>
      <c r="E55" s="272"/>
    </row>
    <row r="56" spans="1:5" ht="12" customHeight="1" thickBot="1" x14ac:dyDescent="0.25">
      <c r="A56" s="211" t="s">
        <v>72</v>
      </c>
      <c r="B56" s="6" t="s">
        <v>411</v>
      </c>
      <c r="C56" s="49"/>
      <c r="D56" s="49"/>
      <c r="E56" s="272"/>
    </row>
    <row r="57" spans="1:5" ht="12" customHeight="1" thickBot="1" x14ac:dyDescent="0.25">
      <c r="A57" s="81" t="s">
        <v>8</v>
      </c>
      <c r="B57" s="59" t="s">
        <v>2</v>
      </c>
      <c r="C57" s="299"/>
      <c r="D57" s="299"/>
      <c r="E57" s="147"/>
    </row>
    <row r="58" spans="1:5" ht="15.2" customHeight="1" thickBot="1" x14ac:dyDescent="0.25">
      <c r="A58" s="81" t="s">
        <v>9</v>
      </c>
      <c r="B58" s="93" t="s">
        <v>415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1:5" ht="13.5" thickBot="1" x14ac:dyDescent="0.25">
      <c r="C59" s="656">
        <f>C42-C58</f>
        <v>0</v>
      </c>
      <c r="D59" s="656">
        <f>D42-D58</f>
        <v>0</v>
      </c>
      <c r="E59" s="152"/>
    </row>
    <row r="60" spans="1:5" ht="15.2" customHeight="1" thickBot="1" x14ac:dyDescent="0.25">
      <c r="A60" s="304" t="s">
        <v>486</v>
      </c>
      <c r="B60" s="305"/>
      <c r="C60" s="294"/>
      <c r="D60" s="294"/>
      <c r="E60" s="293"/>
    </row>
    <row r="61" spans="1:5" ht="14.45" customHeight="1" thickBot="1" x14ac:dyDescent="0.25">
      <c r="A61" s="306" t="s">
        <v>487</v>
      </c>
      <c r="B61" s="307"/>
      <c r="C61" s="294"/>
      <c r="D61" s="294"/>
      <c r="E61" s="293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zoomScale="120" zoomScaleNormal="120" workbookViewId="0">
      <selection activeCell="I21" sqref="I21"/>
    </sheetView>
  </sheetViews>
  <sheetFormatPr defaultRowHeight="12.75" x14ac:dyDescent="0.2"/>
  <cols>
    <col min="1" max="1" width="13" style="94" customWidth="1"/>
    <col min="2" max="2" width="59" style="95" customWidth="1"/>
    <col min="3" max="5" width="15.83203125" style="95" customWidth="1"/>
    <col min="6" max="16384" width="9.33203125" style="95"/>
  </cols>
  <sheetData>
    <row r="1" spans="1:5" s="85" customFormat="1" ht="21.2" customHeight="1" thickBot="1" x14ac:dyDescent="0.3">
      <c r="A1" s="326"/>
      <c r="B1" s="866" t="str">
        <f>CONCATENATE("6.2.3. melléklet ",Z_ALAPADATOK!A7," ",Z_ALAPADATOK!B7," ",Z_ALAPADATOK!C7," ",Z_ALAPADATOK!D7," ",Z_ALAPADATOK!E7," ",Z_ALAPADATOK!F7," ",Z_ALAPADATOK!G7," ",Z_ALAPADATOK!H7)</f>
        <v>6.2.3. melléklet a … / 2021. ( … ) önkormányzati rendelethez</v>
      </c>
      <c r="C1" s="867"/>
      <c r="D1" s="867"/>
      <c r="E1" s="867"/>
    </row>
    <row r="2" spans="1:5" s="215" customFormat="1" ht="24.75" thickBot="1" x14ac:dyDescent="0.25">
      <c r="A2" s="327" t="s">
        <v>454</v>
      </c>
      <c r="B2" s="863" t="str">
        <f>CONCATENATE('Z_6.2.2.sz.mell'!B2:D2)</f>
        <v>Polgármesteri /közös/ hivatal</v>
      </c>
      <c r="C2" s="864"/>
      <c r="D2" s="865"/>
      <c r="E2" s="328" t="s">
        <v>42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CONCATENATE('Z_6.2.2.sz.mell'!E5)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48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117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117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117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117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117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117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275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117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119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119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120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117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117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117"/>
      <c r="E23" s="269"/>
    </row>
    <row r="24" spans="1:5" s="218" customFormat="1" ht="12" customHeight="1" thickBot="1" x14ac:dyDescent="0.25">
      <c r="A24" s="211" t="s">
        <v>72</v>
      </c>
      <c r="B24" s="6" t="s">
        <v>408</v>
      </c>
      <c r="C24" s="117"/>
      <c r="D24" s="117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299"/>
      <c r="E25" s="147"/>
    </row>
    <row r="26" spans="1:5" s="218" customFormat="1" ht="12" customHeight="1" thickBot="1" x14ac:dyDescent="0.25">
      <c r="A26" s="81" t="s">
        <v>9</v>
      </c>
      <c r="B26" s="59" t="s">
        <v>409</v>
      </c>
      <c r="C26" s="120">
        <f>+C27+C28+C29</f>
        <v>0</v>
      </c>
      <c r="D26" s="120">
        <f>+D27+D28+D29</f>
        <v>0</v>
      </c>
      <c r="E26" s="148">
        <f>+E27+E28+E29</f>
        <v>0</v>
      </c>
    </row>
    <row r="27" spans="1:5" s="218" customFormat="1" ht="12" customHeight="1" x14ac:dyDescent="0.2">
      <c r="A27" s="212" t="s">
        <v>177</v>
      </c>
      <c r="B27" s="213" t="s">
        <v>173</v>
      </c>
      <c r="C27" s="276"/>
      <c r="D27" s="276"/>
      <c r="E27" s="274"/>
    </row>
    <row r="28" spans="1:5" s="218" customFormat="1" ht="12" customHeight="1" x14ac:dyDescent="0.2">
      <c r="A28" s="212" t="s">
        <v>178</v>
      </c>
      <c r="B28" s="213" t="s">
        <v>308</v>
      </c>
      <c r="C28" s="117"/>
      <c r="D28" s="117"/>
      <c r="E28" s="269"/>
    </row>
    <row r="29" spans="1:5" s="218" customFormat="1" ht="12" customHeight="1" x14ac:dyDescent="0.2">
      <c r="A29" s="212" t="s">
        <v>179</v>
      </c>
      <c r="B29" s="214" t="s">
        <v>311</v>
      </c>
      <c r="C29" s="117"/>
      <c r="D29" s="117"/>
      <c r="E29" s="269"/>
    </row>
    <row r="30" spans="1:5" s="218" customFormat="1" ht="12" customHeight="1" thickBot="1" x14ac:dyDescent="0.25">
      <c r="A30" s="211" t="s">
        <v>180</v>
      </c>
      <c r="B30" s="64" t="s">
        <v>410</v>
      </c>
      <c r="C30" s="50"/>
      <c r="D30" s="50"/>
      <c r="E30" s="298"/>
    </row>
    <row r="31" spans="1:5" s="218" customFormat="1" ht="12" customHeight="1" thickBot="1" x14ac:dyDescent="0.25">
      <c r="A31" s="81" t="s">
        <v>10</v>
      </c>
      <c r="B31" s="59" t="s">
        <v>312</v>
      </c>
      <c r="C31" s="120">
        <f>+C32+C33+C34</f>
        <v>0</v>
      </c>
      <c r="D31" s="120">
        <f>+D32+D33+D34</f>
        <v>0</v>
      </c>
      <c r="E31" s="148">
        <f>+E32+E33+E34</f>
        <v>0</v>
      </c>
    </row>
    <row r="32" spans="1:5" s="218" customFormat="1" ht="12" customHeight="1" x14ac:dyDescent="0.2">
      <c r="A32" s="212" t="s">
        <v>56</v>
      </c>
      <c r="B32" s="213" t="s">
        <v>198</v>
      </c>
      <c r="C32" s="276"/>
      <c r="D32" s="276"/>
      <c r="E32" s="274"/>
    </row>
    <row r="33" spans="1:5" s="218" customFormat="1" ht="12" customHeight="1" x14ac:dyDescent="0.2">
      <c r="A33" s="212" t="s">
        <v>57</v>
      </c>
      <c r="B33" s="214" t="s">
        <v>199</v>
      </c>
      <c r="C33" s="121"/>
      <c r="D33" s="121"/>
      <c r="E33" s="271"/>
    </row>
    <row r="34" spans="1:5" s="218" customFormat="1" ht="12" customHeight="1" thickBot="1" x14ac:dyDescent="0.25">
      <c r="A34" s="211" t="s">
        <v>58</v>
      </c>
      <c r="B34" s="64" t="s">
        <v>200</v>
      </c>
      <c r="C34" s="50"/>
      <c r="D34" s="50"/>
      <c r="E34" s="298"/>
    </row>
    <row r="35" spans="1:5" s="153" customFormat="1" ht="12" customHeight="1" thickBot="1" x14ac:dyDescent="0.25">
      <c r="A35" s="81" t="s">
        <v>11</v>
      </c>
      <c r="B35" s="59" t="s">
        <v>283</v>
      </c>
      <c r="C35" s="299"/>
      <c r="D35" s="299"/>
      <c r="E35" s="147"/>
    </row>
    <row r="36" spans="1:5" s="153" customFormat="1" ht="12" customHeight="1" thickBot="1" x14ac:dyDescent="0.25">
      <c r="A36" s="81" t="s">
        <v>12</v>
      </c>
      <c r="B36" s="59" t="s">
        <v>313</v>
      </c>
      <c r="C36" s="299"/>
      <c r="D36" s="299"/>
      <c r="E36" s="147"/>
    </row>
    <row r="37" spans="1:5" s="153" customFormat="1" ht="12" customHeight="1" thickBot="1" x14ac:dyDescent="0.25">
      <c r="A37" s="77" t="s">
        <v>13</v>
      </c>
      <c r="B37" s="59" t="s">
        <v>314</v>
      </c>
      <c r="C37" s="120">
        <f>+C8+C20+C25+C26+C31+C35+C36</f>
        <v>0</v>
      </c>
      <c r="D37" s="120">
        <f>+D8+D20+D25+D26+D31+D35+D36</f>
        <v>0</v>
      </c>
      <c r="E37" s="148">
        <f>+E8+E20+E25+E26+E31+E35+E36</f>
        <v>0</v>
      </c>
    </row>
    <row r="38" spans="1:5" s="153" customFormat="1" ht="12" customHeight="1" thickBot="1" x14ac:dyDescent="0.25">
      <c r="A38" s="87" t="s">
        <v>14</v>
      </c>
      <c r="B38" s="59" t="s">
        <v>315</v>
      </c>
      <c r="C38" s="120">
        <f>+C39+C40+C41</f>
        <v>0</v>
      </c>
      <c r="D38" s="120">
        <f>+D39+D40+D41</f>
        <v>0</v>
      </c>
      <c r="E38" s="148">
        <f>+E39+E40+E41</f>
        <v>0</v>
      </c>
    </row>
    <row r="39" spans="1:5" s="153" customFormat="1" ht="12" customHeight="1" x14ac:dyDescent="0.2">
      <c r="A39" s="212" t="s">
        <v>316</v>
      </c>
      <c r="B39" s="213" t="s">
        <v>150</v>
      </c>
      <c r="C39" s="276"/>
      <c r="D39" s="276"/>
      <c r="E39" s="274"/>
    </row>
    <row r="40" spans="1:5" s="153" customFormat="1" ht="12" customHeight="1" x14ac:dyDescent="0.2">
      <c r="A40" s="212" t="s">
        <v>317</v>
      </c>
      <c r="B40" s="214" t="s">
        <v>0</v>
      </c>
      <c r="C40" s="121"/>
      <c r="D40" s="121"/>
      <c r="E40" s="271"/>
    </row>
    <row r="41" spans="1:5" s="218" customFormat="1" ht="12" customHeight="1" thickBot="1" x14ac:dyDescent="0.25">
      <c r="A41" s="211" t="s">
        <v>318</v>
      </c>
      <c r="B41" s="64" t="s">
        <v>319</v>
      </c>
      <c r="C41" s="50"/>
      <c r="D41" s="50"/>
      <c r="E41" s="298"/>
    </row>
    <row r="42" spans="1:5" s="218" customFormat="1" ht="15.2" customHeight="1" thickBot="1" x14ac:dyDescent="0.25">
      <c r="A42" s="87" t="s">
        <v>15</v>
      </c>
      <c r="B42" s="88" t="s">
        <v>320</v>
      </c>
      <c r="C42" s="300">
        <f>+C37+C38</f>
        <v>0</v>
      </c>
      <c r="D42" s="300">
        <f>+D37+D38</f>
        <v>0</v>
      </c>
      <c r="E42" s="151">
        <f>+E37+E38</f>
        <v>0</v>
      </c>
    </row>
    <row r="43" spans="1:5" s="218" customFormat="1" ht="15.2" customHeight="1" x14ac:dyDescent="0.2">
      <c r="A43" s="89"/>
      <c r="B43" s="90"/>
      <c r="C43" s="149"/>
    </row>
    <row r="44" spans="1:5" ht="13.5" thickBot="1" x14ac:dyDescent="0.25">
      <c r="A44" s="91"/>
      <c r="B44" s="92"/>
      <c r="C44" s="150"/>
    </row>
    <row r="45" spans="1:5" s="217" customFormat="1" ht="16.5" customHeight="1" thickBot="1" x14ac:dyDescent="0.25">
      <c r="A45" s="860" t="s">
        <v>40</v>
      </c>
      <c r="B45" s="861"/>
      <c r="C45" s="861"/>
      <c r="D45" s="861"/>
      <c r="E45" s="862"/>
    </row>
    <row r="46" spans="1:5" s="219" customFormat="1" ht="12" customHeight="1" thickBot="1" x14ac:dyDescent="0.25">
      <c r="A46" s="81" t="s">
        <v>6</v>
      </c>
      <c r="B46" s="59" t="s">
        <v>321</v>
      </c>
      <c r="C46" s="120">
        <f>SUM(C47:C51)</f>
        <v>0</v>
      </c>
      <c r="D46" s="120">
        <f>SUM(D47:D51)</f>
        <v>0</v>
      </c>
      <c r="E46" s="148">
        <f>SUM(E47:E51)</f>
        <v>0</v>
      </c>
    </row>
    <row r="47" spans="1:5" ht="12" customHeight="1" x14ac:dyDescent="0.2">
      <c r="A47" s="211" t="s">
        <v>63</v>
      </c>
      <c r="B47" s="7" t="s">
        <v>35</v>
      </c>
      <c r="C47" s="276"/>
      <c r="D47" s="276"/>
      <c r="E47" s="274"/>
    </row>
    <row r="48" spans="1:5" ht="12" customHeight="1" x14ac:dyDescent="0.2">
      <c r="A48" s="211" t="s">
        <v>64</v>
      </c>
      <c r="B48" s="6" t="s">
        <v>122</v>
      </c>
      <c r="C48" s="49"/>
      <c r="D48" s="49"/>
      <c r="E48" s="272"/>
    </row>
    <row r="49" spans="1:5" ht="12" customHeight="1" x14ac:dyDescent="0.2">
      <c r="A49" s="211" t="s">
        <v>65</v>
      </c>
      <c r="B49" s="6" t="s">
        <v>90</v>
      </c>
      <c r="C49" s="49"/>
      <c r="D49" s="49"/>
      <c r="E49" s="272"/>
    </row>
    <row r="50" spans="1:5" ht="12" customHeight="1" x14ac:dyDescent="0.2">
      <c r="A50" s="211" t="s">
        <v>66</v>
      </c>
      <c r="B50" s="6" t="s">
        <v>123</v>
      </c>
      <c r="C50" s="49"/>
      <c r="D50" s="49"/>
      <c r="E50" s="272"/>
    </row>
    <row r="51" spans="1:5" ht="12" customHeight="1" thickBot="1" x14ac:dyDescent="0.25">
      <c r="A51" s="211" t="s">
        <v>97</v>
      </c>
      <c r="B51" s="6" t="s">
        <v>124</v>
      </c>
      <c r="C51" s="49"/>
      <c r="D51" s="49"/>
      <c r="E51" s="272"/>
    </row>
    <row r="52" spans="1:5" ht="12" customHeight="1" thickBot="1" x14ac:dyDescent="0.25">
      <c r="A52" s="81" t="s">
        <v>7</v>
      </c>
      <c r="B52" s="59" t="s">
        <v>322</v>
      </c>
      <c r="C52" s="120">
        <f>SUM(C53:C55)</f>
        <v>0</v>
      </c>
      <c r="D52" s="120">
        <f>SUM(D53:D55)</f>
        <v>0</v>
      </c>
      <c r="E52" s="148">
        <f>SUM(E53:E55)</f>
        <v>0</v>
      </c>
    </row>
    <row r="53" spans="1:5" s="219" customFormat="1" ht="12" customHeight="1" x14ac:dyDescent="0.2">
      <c r="A53" s="211" t="s">
        <v>69</v>
      </c>
      <c r="B53" s="7" t="s">
        <v>143</v>
      </c>
      <c r="C53" s="276"/>
      <c r="D53" s="276"/>
      <c r="E53" s="274"/>
    </row>
    <row r="54" spans="1:5" ht="12" customHeight="1" x14ac:dyDescent="0.2">
      <c r="A54" s="211" t="s">
        <v>70</v>
      </c>
      <c r="B54" s="6" t="s">
        <v>126</v>
      </c>
      <c r="C54" s="49"/>
      <c r="D54" s="49"/>
      <c r="E54" s="272"/>
    </row>
    <row r="55" spans="1:5" ht="12" customHeight="1" x14ac:dyDescent="0.2">
      <c r="A55" s="211" t="s">
        <v>71</v>
      </c>
      <c r="B55" s="6" t="s">
        <v>41</v>
      </c>
      <c r="C55" s="49"/>
      <c r="D55" s="49"/>
      <c r="E55" s="272"/>
    </row>
    <row r="56" spans="1:5" ht="12" customHeight="1" thickBot="1" x14ac:dyDescent="0.25">
      <c r="A56" s="211" t="s">
        <v>72</v>
      </c>
      <c r="B56" s="6" t="s">
        <v>411</v>
      </c>
      <c r="C56" s="49"/>
      <c r="D56" s="49"/>
      <c r="E56" s="272"/>
    </row>
    <row r="57" spans="1:5" ht="12" customHeight="1" thickBot="1" x14ac:dyDescent="0.25">
      <c r="A57" s="81" t="s">
        <v>8</v>
      </c>
      <c r="B57" s="59" t="s">
        <v>2</v>
      </c>
      <c r="C57" s="299"/>
      <c r="D57" s="299"/>
      <c r="E57" s="147"/>
    </row>
    <row r="58" spans="1:5" ht="15.2" customHeight="1" thickBot="1" x14ac:dyDescent="0.25">
      <c r="A58" s="81" t="s">
        <v>9</v>
      </c>
      <c r="B58" s="93" t="s">
        <v>415</v>
      </c>
      <c r="C58" s="300">
        <f>+C46+C52+C57</f>
        <v>0</v>
      </c>
      <c r="D58" s="300">
        <f>+D46+D52+D57</f>
        <v>0</v>
      </c>
      <c r="E58" s="151">
        <f>+E46+E52+E57</f>
        <v>0</v>
      </c>
    </row>
    <row r="59" spans="1:5" ht="13.5" thickBot="1" x14ac:dyDescent="0.25">
      <c r="C59" s="656">
        <f>C42-C58</f>
        <v>0</v>
      </c>
      <c r="D59" s="656">
        <f>D42-D58</f>
        <v>0</v>
      </c>
      <c r="E59" s="152"/>
    </row>
    <row r="60" spans="1:5" ht="15.2" customHeight="1" thickBot="1" x14ac:dyDescent="0.25">
      <c r="A60" s="304" t="s">
        <v>486</v>
      </c>
      <c r="B60" s="305"/>
      <c r="C60" s="294"/>
      <c r="D60" s="294"/>
      <c r="E60" s="293"/>
    </row>
    <row r="61" spans="1:5" ht="14.45" customHeight="1" thickBot="1" x14ac:dyDescent="0.25">
      <c r="A61" s="306" t="s">
        <v>487</v>
      </c>
      <c r="B61" s="307"/>
      <c r="C61" s="294"/>
      <c r="D61" s="294"/>
      <c r="E61" s="293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7" sqref="H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CONCATENATE(Z_ALAPADATOK!M13," melléklet ",Z_ALAPADATOK!A7," ",Z_ALAPADATOK!B7," ",Z_ALAPADATOK!C7," ",Z_ALAPADATOK!D7," ",Z_ALAPADATOK!E7," ",Z_ALAPADATOK!F7," ",Z_ALAPADATOK!G7," ",Z_ALAPADATOK!H7)</f>
        <v>6.2.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CONCATENATE(Z_ALAPADATOK!B13)</f>
        <v/>
      </c>
      <c r="C2" s="864"/>
      <c r="D2" s="865"/>
      <c r="E2" s="328" t="s">
        <v>43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CONCATENATE('Z_6.2.3.sz.mell'!E5)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3" sqref="H13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CONCATENATE(Z_ALAPADATOK!M13,"1. melléklet ",Z_ALAPADATOK!A7," ",Z_ALAPADATOK!B7," ",Z_ALAPADATOK!C7," ",Z_ALAPADATOK!D7," ",Z_ALAPADATOK!E7," ",Z_ALAPADATOK!F7," ",Z_ALAPADATOK!G7," ",Z_ALAPADATOK!H7)</f>
        <v>6.2.1.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CONCATENATE('Z_6.3.sz.mell'!B2:D2)</f>
        <v/>
      </c>
      <c r="C2" s="864"/>
      <c r="D2" s="865"/>
      <c r="E2" s="328" t="s">
        <v>43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4" sqref="H1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CONCATENATE(Z_ALAPADATOK!M13,"2. melléklet ",Z_ALAPADATOK!A7," ",Z_ALAPADATOK!B7," ",Z_ALAPADATOK!C7," ",Z_ALAPADATOK!D7," ",Z_ALAPADATOK!E7," ",Z_ALAPADATOK!F7," ",Z_ALAPADATOK!G7," ",Z_ALAPADATOK!H7)</f>
        <v>6.2.2.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CONCATENATE('Z_6.3.1.sz.mell'!B2:D2)</f>
        <v/>
      </c>
      <c r="C2" s="864"/>
      <c r="D2" s="865"/>
      <c r="E2" s="328" t="s">
        <v>43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'Z_6.3.1.sz.mell'!E4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+CONCATENATE("Teljesítés",CHAR(10),LEFT(Z_ÖSSZEFÜGGÉSEK!A6,4),". XII. 31.")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CONCATENATE(Z_ALAPADATOK!M13,"3. melléklet ",Z_ALAPADATOK!A7," ",Z_ALAPADATOK!B7," ",Z_ALAPADATOK!C7," ",Z_ALAPADATOK!D7," ",Z_ALAPADATOK!E7," ",Z_ALAPADATOK!F7," ",Z_ALAPADATOK!G7," ",Z_ALAPADATOK!H7)</f>
        <v>6.2.3.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CONCATENATE('Z_6.3.2.sz.mell'!B2:D2)</f>
        <v/>
      </c>
      <c r="C2" s="864"/>
      <c r="D2" s="865"/>
      <c r="E2" s="328" t="s">
        <v>43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'Z_6.3.2.sz.mell'!E4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CONCATENATE('Z_6.3.2.sz.mell'!E5)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2" sqref="H12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CONCATENATE(Z_ALAPADATOK!M15," melléklet ",Z_ALAPADATOK!A7," ",Z_ALAPADATOK!B7," ",Z_ALAPADATOK!C7," ",Z_ALAPADATOK!D7," ",Z_ALAPADATOK!E7," ",Z_ALAPADATOK!F7," ",Z_ALAPADATOK!G7," ",Z_ALAPADATOK!H7)</f>
        <v>6.3.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CONCATENATE(Z_ALAPADATOK!B15)</f>
        <v/>
      </c>
      <c r="C2" s="864"/>
      <c r="D2" s="865"/>
      <c r="E2" s="328" t="s">
        <v>333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CONCATENATE('Z_6.3.3.sz.mell'!E5)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3" sqref="G13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CONCATENATE(Z_ALAPADATOK!M15,"1. melléklet ",Z_ALAPADATOK!A7," ",Z_ALAPADATOK!B7," ",Z_ALAPADATOK!C7," ",Z_ALAPADATOK!D7," ",Z_ALAPADATOK!E7," ",Z_ALAPADATOK!F7," ",Z_ALAPADATOK!G7," ",Z_ALAPADATOK!H7)</f>
        <v>6.3.1.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CONCATENATE('Z_6.4.sz.mell'!B2:D2)</f>
        <v/>
      </c>
      <c r="C2" s="864"/>
      <c r="D2" s="865"/>
      <c r="E2" s="328" t="s">
        <v>333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'Z_6.4.sz.mell'!E4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CONCATENATE('Z_6.4.sz.mell'!E5)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CONCATENATE(Z_ALAPADATOK!M15,"2. melléklet ",Z_ALAPADATOK!A7," ",Z_ALAPADATOK!B7," ",Z_ALAPADATOK!C7," ",Z_ALAPADATOK!D7," ",Z_ALAPADATOK!E7," ",Z_ALAPADATOK!F7," ",Z_ALAPADATOK!G7," ",Z_ALAPADATOK!H7)</f>
        <v>6.3.2.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CONCATENATE('Z_6.4.1.sz.mell'!B2:D2)</f>
        <v/>
      </c>
      <c r="C2" s="864"/>
      <c r="D2" s="865"/>
      <c r="E2" s="328" t="s">
        <v>333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'Z_6.4.1.sz.mell'!E4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CONCATENATE('Z_6.4.1.sz.mell'!E5)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CONCATENATE(Z_ALAPADATOK!M15,"3. melléklet ",Z_ALAPADATOK!A7," ",Z_ALAPADATOK!B7," ",Z_ALAPADATOK!C7," ",Z_ALAPADATOK!D7," ",Z_ALAPADATOK!E7," ",Z_ALAPADATOK!F7," ",Z_ALAPADATOK!G7," ",Z_ALAPADATOK!H7)</f>
        <v>6.3.3.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CONCATENATE('Z_6.4.2.sz.mell'!B2:D2)</f>
        <v/>
      </c>
      <c r="C2" s="864"/>
      <c r="D2" s="865"/>
      <c r="E2" s="328" t="s">
        <v>333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'Z_6.4.2.sz.mell'!E4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CONCATENATE('Z_6.4.2.sz.mell'!E5)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8" t="s">
        <v>507</v>
      </c>
      <c r="B1" s="82"/>
    </row>
    <row r="2" spans="1:2" x14ac:dyDescent="0.2">
      <c r="A2" s="82"/>
      <c r="B2" s="82"/>
    </row>
    <row r="3" spans="1:2" x14ac:dyDescent="0.2">
      <c r="A3" s="280"/>
      <c r="B3" s="280"/>
    </row>
    <row r="4" spans="1:2" ht="15.75" x14ac:dyDescent="0.25">
      <c r="A4" s="84"/>
      <c r="B4" s="284"/>
    </row>
    <row r="5" spans="1:2" ht="15.75" x14ac:dyDescent="0.25">
      <c r="A5" s="84"/>
      <c r="B5" s="284"/>
    </row>
    <row r="6" spans="1:2" s="69" customFormat="1" ht="15.75" x14ac:dyDescent="0.25">
      <c r="A6" s="84" t="str">
        <f>CONCATENATE(Z_ALAPADATOK!B1,". évi eredeti előirányzat BEVÉTELEK")</f>
        <v>2020. évi eredeti előirányzat BEVÉTELEK</v>
      </c>
      <c r="B6" s="280"/>
    </row>
    <row r="7" spans="1:2" s="69" customFormat="1" x14ac:dyDescent="0.2">
      <c r="A7" s="280"/>
      <c r="B7" s="280"/>
    </row>
    <row r="8" spans="1:2" s="69" customFormat="1" x14ac:dyDescent="0.2">
      <c r="A8" s="280"/>
      <c r="B8" s="280"/>
    </row>
    <row r="9" spans="1:2" x14ac:dyDescent="0.2">
      <c r="A9" s="280" t="s">
        <v>457</v>
      </c>
      <c r="B9" s="280" t="s">
        <v>426</v>
      </c>
    </row>
    <row r="10" spans="1:2" x14ac:dyDescent="0.2">
      <c r="A10" s="280" t="s">
        <v>455</v>
      </c>
      <c r="B10" s="280" t="s">
        <v>432</v>
      </c>
    </row>
    <row r="11" spans="1:2" x14ac:dyDescent="0.2">
      <c r="A11" s="280" t="s">
        <v>456</v>
      </c>
      <c r="B11" s="280" t="s">
        <v>433</v>
      </c>
    </row>
    <row r="12" spans="1:2" x14ac:dyDescent="0.2">
      <c r="A12" s="280"/>
      <c r="B12" s="280"/>
    </row>
    <row r="13" spans="1:2" ht="15.75" x14ac:dyDescent="0.25">
      <c r="A13" s="84" t="str">
        <f>+CONCATENATE(LEFT(A6,4),". évi módosított előirányzat BEVÉTELEK")</f>
        <v>2020. évi módosított előirányzat BEVÉTELEK</v>
      </c>
      <c r="B13" s="284"/>
    </row>
    <row r="14" spans="1:2" x14ac:dyDescent="0.2">
      <c r="A14" s="280"/>
      <c r="B14" s="280"/>
    </row>
    <row r="15" spans="1:2" s="69" customFormat="1" x14ac:dyDescent="0.2">
      <c r="A15" s="280" t="s">
        <v>458</v>
      </c>
      <c r="B15" s="280" t="s">
        <v>427</v>
      </c>
    </row>
    <row r="16" spans="1:2" x14ac:dyDescent="0.2">
      <c r="A16" s="280" t="s">
        <v>459</v>
      </c>
      <c r="B16" s="280" t="s">
        <v>434</v>
      </c>
    </row>
    <row r="17" spans="1:2" x14ac:dyDescent="0.2">
      <c r="A17" s="280" t="s">
        <v>460</v>
      </c>
      <c r="B17" s="280" t="s">
        <v>435</v>
      </c>
    </row>
    <row r="18" spans="1:2" x14ac:dyDescent="0.2">
      <c r="A18" s="280"/>
      <c r="B18" s="280"/>
    </row>
    <row r="19" spans="1:2" ht="14.25" x14ac:dyDescent="0.2">
      <c r="A19" s="287" t="str">
        <f>+CONCATENATE(LEFT(A6,4),".évi teljesített BEVÉTELEK")</f>
        <v>2020.évi teljesített BEVÉTELEK</v>
      </c>
      <c r="B19" s="284"/>
    </row>
    <row r="20" spans="1:2" x14ac:dyDescent="0.2">
      <c r="A20" s="280"/>
      <c r="B20" s="280"/>
    </row>
    <row r="21" spans="1:2" x14ac:dyDescent="0.2">
      <c r="A21" s="280" t="s">
        <v>461</v>
      </c>
      <c r="B21" s="280" t="s">
        <v>428</v>
      </c>
    </row>
    <row r="22" spans="1:2" x14ac:dyDescent="0.2">
      <c r="A22" s="280" t="s">
        <v>462</v>
      </c>
      <c r="B22" s="280" t="s">
        <v>436</v>
      </c>
    </row>
    <row r="23" spans="1:2" x14ac:dyDescent="0.2">
      <c r="A23" s="280" t="s">
        <v>463</v>
      </c>
      <c r="B23" s="280" t="s">
        <v>437</v>
      </c>
    </row>
    <row r="24" spans="1:2" x14ac:dyDescent="0.2">
      <c r="A24" s="280"/>
      <c r="B24" s="280"/>
    </row>
    <row r="25" spans="1:2" ht="15.75" x14ac:dyDescent="0.25">
      <c r="A25" s="84" t="str">
        <f>+CONCATENATE(LEFT(A6,4),". évi eredeti előirányzat KIADÁSOK")</f>
        <v>2020. évi eredeti előirányzat KIADÁSOK</v>
      </c>
      <c r="B25" s="284"/>
    </row>
    <row r="26" spans="1:2" x14ac:dyDescent="0.2">
      <c r="A26" s="280"/>
      <c r="B26" s="280"/>
    </row>
    <row r="27" spans="1:2" x14ac:dyDescent="0.2">
      <c r="A27" s="280" t="s">
        <v>464</v>
      </c>
      <c r="B27" s="280" t="s">
        <v>429</v>
      </c>
    </row>
    <row r="28" spans="1:2" x14ac:dyDescent="0.2">
      <c r="A28" s="280" t="s">
        <v>465</v>
      </c>
      <c r="B28" s="280" t="s">
        <v>438</v>
      </c>
    </row>
    <row r="29" spans="1:2" x14ac:dyDescent="0.2">
      <c r="A29" s="280" t="s">
        <v>466</v>
      </c>
      <c r="B29" s="280" t="s">
        <v>439</v>
      </c>
    </row>
    <row r="30" spans="1:2" x14ac:dyDescent="0.2">
      <c r="A30" s="280"/>
      <c r="B30" s="280"/>
    </row>
    <row r="31" spans="1:2" ht="15.75" x14ac:dyDescent="0.25">
      <c r="A31" s="84" t="str">
        <f>+CONCATENATE(LEFT(A6,4),". évi módosított előirányzat KIADÁSOK")</f>
        <v>2020. évi módosított előirányzat KIADÁSOK</v>
      </c>
      <c r="B31" s="284"/>
    </row>
    <row r="32" spans="1:2" x14ac:dyDescent="0.2">
      <c r="A32" s="280"/>
      <c r="B32" s="280"/>
    </row>
    <row r="33" spans="1:2" x14ac:dyDescent="0.2">
      <c r="A33" s="280" t="s">
        <v>467</v>
      </c>
      <c r="B33" s="280" t="s">
        <v>430</v>
      </c>
    </row>
    <row r="34" spans="1:2" x14ac:dyDescent="0.2">
      <c r="A34" s="280" t="s">
        <v>468</v>
      </c>
      <c r="B34" s="280" t="s">
        <v>440</v>
      </c>
    </row>
    <row r="35" spans="1:2" x14ac:dyDescent="0.2">
      <c r="A35" s="280" t="s">
        <v>469</v>
      </c>
      <c r="B35" s="280" t="s">
        <v>441</v>
      </c>
    </row>
    <row r="36" spans="1:2" x14ac:dyDescent="0.2">
      <c r="A36" s="280"/>
      <c r="B36" s="280"/>
    </row>
    <row r="37" spans="1:2" ht="15.75" x14ac:dyDescent="0.25">
      <c r="A37" s="286" t="str">
        <f>+CONCATENATE(LEFT(A6,4),".évi teljesített KIADÁSOK")</f>
        <v>2020.évi teljesített KIADÁSOK</v>
      </c>
      <c r="B37" s="284"/>
    </row>
    <row r="38" spans="1:2" x14ac:dyDescent="0.2">
      <c r="A38" s="280"/>
      <c r="B38" s="280"/>
    </row>
    <row r="39" spans="1:2" x14ac:dyDescent="0.2">
      <c r="A39" s="280" t="s">
        <v>470</v>
      </c>
      <c r="B39" s="280" t="s">
        <v>431</v>
      </c>
    </row>
    <row r="40" spans="1:2" x14ac:dyDescent="0.2">
      <c r="A40" s="280" t="s">
        <v>471</v>
      </c>
      <c r="B40" s="280" t="s">
        <v>442</v>
      </c>
    </row>
    <row r="41" spans="1:2" x14ac:dyDescent="0.2">
      <c r="A41" s="280" t="s">
        <v>472</v>
      </c>
      <c r="B41" s="280" t="s">
        <v>443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8" sqref="I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CONCATENATE(Z_ALAPADATOK!M17," melléklet ",Z_ALAPADATOK!A7," ",Z_ALAPADATOK!B7," ",Z_ALAPADATOK!C7," ",Z_ALAPADATOK!D7," ",Z_ALAPADATOK!E7," ",Z_ALAPADATOK!F7," ",Z_ALAPADATOK!G7," ",Z_ALAPADATOK!H7)</f>
        <v>6.4.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CONCATENATE(Z_ALAPADATOK!B17)</f>
        <v/>
      </c>
      <c r="C2" s="864"/>
      <c r="D2" s="865"/>
      <c r="E2" s="328" t="s">
        <v>499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CONCATENATE('Z_6.4.3.sz.mell'!E5)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5" sqref="H15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CONCATENATE(Z_ALAPADATOK!M17,"1. melléklet ",Z_ALAPADATOK!A7," ",Z_ALAPADATOK!B7," ",Z_ALAPADATOK!C7," ",Z_ALAPADATOK!D7," ",Z_ALAPADATOK!E7," ",Z_ALAPADATOK!F7," ",Z_ALAPADATOK!G7," ",Z_ALAPADATOK!H7)</f>
        <v>6.4.1.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CONCATENATE('Z_6.5.sz.mell'!B2:D2)</f>
        <v/>
      </c>
      <c r="C2" s="864"/>
      <c r="D2" s="865"/>
      <c r="E2" s="328" t="s">
        <v>499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'Z_6.5.sz.mell'!E4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CONCATENATE('Z_6.5.sz.mell'!E5)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CONCATENATE(Z_ALAPADATOK!M17,"2. melléklet ",Z_ALAPADATOK!A7," ",Z_ALAPADATOK!B7," ",Z_ALAPADATOK!C7," ",Z_ALAPADATOK!D7," ",Z_ALAPADATOK!E7," ",Z_ALAPADATOK!F7," ",Z_ALAPADATOK!G7," ",Z_ALAPADATOK!H7)</f>
        <v>6.4.2.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CONCATENATE('Z_6.5.1.sz.mell'!B2:D2)</f>
        <v/>
      </c>
      <c r="C2" s="864"/>
      <c r="D2" s="865"/>
      <c r="E2" s="328" t="s">
        <v>499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'Z_6.5.1.sz.mell'!E4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CONCATENATE('Z_6.5.1.sz.mell'!E5)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7" sqref="G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CONCATENATE(Z_ALAPADATOK!M17,"3. melléklet ",Z_ALAPADATOK!A7," ",Z_ALAPADATOK!B7," ",Z_ALAPADATOK!C7," ",Z_ALAPADATOK!D7," ",Z_ALAPADATOK!E7," ",Z_ALAPADATOK!F7," ",Z_ALAPADATOK!G7," ",Z_ALAPADATOK!H7)</f>
        <v>6.4.3.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CONCATENATE('Z_6.5.2.sz.mell'!B2:D2)</f>
        <v/>
      </c>
      <c r="C2" s="864"/>
      <c r="D2" s="865"/>
      <c r="E2" s="328" t="s">
        <v>499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'Z_6.5.2.sz.mell'!E4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CONCATENATE('Z_6.5.2.sz.mell'!E5)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9" sqref="I1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CONCATENATE(Z_ALAPADATOK!M19," melléklet ",Z_ALAPADATOK!A7," ",Z_ALAPADATOK!B7," ",Z_ALAPADATOK!C7," ",Z_ALAPADATOK!D7," ",Z_ALAPADATOK!E7," ",Z_ALAPADATOK!F7," ",Z_ALAPADATOK!G7," ",Z_ALAPADATOK!H7)</f>
        <v>6.5.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CONCATENATE(Z_ALAPADATOK!B19)</f>
        <v/>
      </c>
      <c r="C2" s="864"/>
      <c r="D2" s="865"/>
      <c r="E2" s="328" t="s">
        <v>500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CONCATENATE('Z_6.5.3.sz.mell'!E5)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4" sqref="G1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CONCATENATE(Z_ALAPADATOK!M19,"1. melléklet ",Z_ALAPADATOK!A7," ",Z_ALAPADATOK!B7," ",Z_ALAPADATOK!C7," ",Z_ALAPADATOK!D7," ",Z_ALAPADATOK!E7," ",Z_ALAPADATOK!F7," ",Z_ALAPADATOK!G7," ",Z_ALAPADATOK!H7)</f>
        <v>6.5.1.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CONCATENATE('Z_6.6.sz.mell'!B2:D2)</f>
        <v/>
      </c>
      <c r="C2" s="864"/>
      <c r="D2" s="865"/>
      <c r="E2" s="328" t="s">
        <v>500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'Z_6.6.sz.mell'!E4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CONCATENATE('Z_6.6.sz.mell'!E5)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7" sqref="I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CONCATENATE(Z_ALAPADATOK!M19,"2. melléklet ",Z_ALAPADATOK!A7," ",Z_ALAPADATOK!B7," ",Z_ALAPADATOK!C7," ",Z_ALAPADATOK!D7," ",Z_ALAPADATOK!E7," ",Z_ALAPADATOK!F7," ",Z_ALAPADATOK!G7," ",Z_ALAPADATOK!H7)</f>
        <v>6.5.2.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CONCATENATE('Z_6.6.1.sz.mell'!B2:D2)</f>
        <v/>
      </c>
      <c r="C2" s="864"/>
      <c r="D2" s="865"/>
      <c r="E2" s="328" t="s">
        <v>500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'Z_6.6.1.sz.mell'!E4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CONCATENATE('Z_6.6.1.sz.mell'!E5)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K24" sqref="K2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CONCATENATE(Z_ALAPADATOK!M19,"3. melléklet ",Z_ALAPADATOK!A7," ",Z_ALAPADATOK!B7," ",Z_ALAPADATOK!C7," ",Z_ALAPADATOK!D7," ",Z_ALAPADATOK!E7," ",Z_ALAPADATOK!F7," ",Z_ALAPADATOK!G7," ",Z_ALAPADATOK!H7)</f>
        <v>6.5.3.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CONCATENATE('Z_6.6.2.sz.mell'!B2:D2)</f>
        <v/>
      </c>
      <c r="C2" s="864"/>
      <c r="D2" s="865"/>
      <c r="E2" s="328" t="s">
        <v>500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'Z_6.6.2.sz.mell'!E4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CONCATENATE('Z_6.6.2.sz.mell'!E5)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1" sqref="H1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CONCATENATE(Z_ALAPADATOK!M21," melléklet ",Z_ALAPADATOK!A7," ",Z_ALAPADATOK!B7," ",Z_ALAPADATOK!C7," ",Z_ALAPADATOK!D7," ",Z_ALAPADATOK!E7," ",Z_ALAPADATOK!F7," ",Z_ALAPADATOK!G7," ",Z_ALAPADATOK!H7)</f>
        <v>6.6.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CONCATENATE(Z_ALAPADATOK!B21)</f>
        <v/>
      </c>
      <c r="C2" s="864"/>
      <c r="D2" s="865"/>
      <c r="E2" s="328" t="s">
        <v>501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CONCATENATE('Z_6.6.3.sz.mell'!E5)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E15" sqref="E15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CONCATENATE(Z_ALAPADATOK!M21,"1. melléklet ",Z_ALAPADATOK!A7," ",Z_ALAPADATOK!B7," ",Z_ALAPADATOK!C7," ",Z_ALAPADATOK!D7," ",Z_ALAPADATOK!E7," ",Z_ALAPADATOK!F7," ",Z_ALAPADATOK!G7," ",Z_ALAPADATOK!H7)</f>
        <v>6.6.1.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CONCATENATE('Z_6.7.sz.mell'!B2:D2)</f>
        <v/>
      </c>
      <c r="C2" s="864"/>
      <c r="D2" s="865"/>
      <c r="E2" s="328" t="s">
        <v>501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'Z_6.7.sz.mell'!E4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CONCATENATE('Z_6.7.sz.mell'!E5)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6"/>
  <sheetViews>
    <sheetView zoomScale="120" zoomScaleNormal="120" zoomScaleSheetLayoutView="100" workbookViewId="0">
      <selection activeCell="E16" sqref="E16"/>
    </sheetView>
  </sheetViews>
  <sheetFormatPr defaultRowHeight="15.75" x14ac:dyDescent="0.25"/>
  <cols>
    <col min="1" max="1" width="9.5" style="155" customWidth="1"/>
    <col min="2" max="2" width="65.83203125" style="155" customWidth="1"/>
    <col min="3" max="3" width="17.83203125" style="156" customWidth="1"/>
    <col min="4" max="5" width="17.83203125" style="177" customWidth="1"/>
    <col min="6" max="16384" width="9.33203125" style="177"/>
  </cols>
  <sheetData>
    <row r="1" spans="1:5" x14ac:dyDescent="0.25">
      <c r="A1" s="319"/>
      <c r="B1" s="788" t="str">
        <f>CONCATENATE("1.1. melléklet ",Z_ALAPADATOK!A7," ",Z_ALAPADATOK!B7," ",Z_ALAPADATOK!C7," ",Z_ALAPADATOK!D7," ",Z_ALAPADATOK!E7," ",Z_ALAPADATOK!F7," ",Z_ALAPADATOK!G7," ",Z_ALAPADATOK!H7)</f>
        <v>1.1. melléklet a … / 2021. ( … ) önkormányzati rendelethez</v>
      </c>
      <c r="C1" s="789"/>
      <c r="D1" s="789"/>
      <c r="E1" s="789"/>
    </row>
    <row r="2" spans="1:5" x14ac:dyDescent="0.25">
      <c r="A2" s="790" t="str">
        <f>CONCATENATE(Z_ALAPADATOK!A3)</f>
        <v>Lengyel Község Önkormányzata</v>
      </c>
      <c r="B2" s="791"/>
      <c r="C2" s="791"/>
      <c r="D2" s="791"/>
      <c r="E2" s="791"/>
    </row>
    <row r="3" spans="1:5" x14ac:dyDescent="0.25">
      <c r="A3" s="790" t="str">
        <f>CONCATENATE(Z_ALAPADATOK!B1,". évi ZÁRSZÁMADÁSÁNAK PÉNZÜGYI MÉRLEGE")</f>
        <v>2020. évi ZÁRSZÁMADÁSÁNAK PÉNZÜGYI MÉRLEGE</v>
      </c>
      <c r="B3" s="790"/>
      <c r="C3" s="792"/>
      <c r="D3" s="790"/>
      <c r="E3" s="790"/>
    </row>
    <row r="4" spans="1:5" ht="12" customHeight="1" x14ac:dyDescent="0.25">
      <c r="A4" s="790"/>
      <c r="B4" s="790"/>
      <c r="C4" s="792"/>
      <c r="D4" s="790"/>
      <c r="E4" s="790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02" t="s">
        <v>3</v>
      </c>
      <c r="B6" s="802"/>
      <c r="C6" s="802"/>
      <c r="D6" s="802"/>
      <c r="E6" s="802"/>
    </row>
    <row r="7" spans="1:5" ht="15.95" customHeight="1" thickBot="1" x14ac:dyDescent="0.3">
      <c r="A7" s="804" t="s">
        <v>100</v>
      </c>
      <c r="B7" s="804"/>
      <c r="C7" s="322"/>
      <c r="D7" s="321"/>
      <c r="E7" s="322" t="s">
        <v>488</v>
      </c>
    </row>
    <row r="8" spans="1:5" x14ac:dyDescent="0.25">
      <c r="A8" s="794" t="s">
        <v>51</v>
      </c>
      <c r="B8" s="796" t="s">
        <v>5</v>
      </c>
      <c r="C8" s="798" t="str">
        <f>+CONCATENATE(LEFT(Z_ÖSSZEFÜGGÉSEK!A6,4),". évi")</f>
        <v>2020. évi</v>
      </c>
      <c r="D8" s="799"/>
      <c r="E8" s="800"/>
    </row>
    <row r="9" spans="1:5" ht="24.75" thickBot="1" x14ac:dyDescent="0.3">
      <c r="A9" s="795"/>
      <c r="B9" s="797"/>
      <c r="C9" s="252" t="s">
        <v>419</v>
      </c>
      <c r="D9" s="251" t="s">
        <v>420</v>
      </c>
      <c r="E9" s="312" t="str">
        <f>+CONCATENATE(LEFT(Z_ÖSSZEFÜGGÉSEK!A6,4),". XII. 31.",CHAR(10),"teljesítés")</f>
        <v>2020. XII. 31.
teljesítés</v>
      </c>
    </row>
    <row r="10" spans="1:5" s="178" customFormat="1" ht="12" customHeight="1" thickBot="1" x14ac:dyDescent="0.25">
      <c r="A10" s="174" t="s">
        <v>386</v>
      </c>
      <c r="B10" s="175" t="s">
        <v>387</v>
      </c>
      <c r="C10" s="175" t="s">
        <v>388</v>
      </c>
      <c r="D10" s="175" t="s">
        <v>390</v>
      </c>
      <c r="E10" s="253" t="s">
        <v>389</v>
      </c>
    </row>
    <row r="11" spans="1:5" s="179" customFormat="1" ht="12" customHeight="1" thickBot="1" x14ac:dyDescent="0.25">
      <c r="A11" s="18" t="s">
        <v>6</v>
      </c>
      <c r="B11" s="19" t="s">
        <v>162</v>
      </c>
      <c r="C11" s="167">
        <f>+C12+C13+C14+C15+C16+C17</f>
        <v>26806930</v>
      </c>
      <c r="D11" s="167">
        <f>+D12+D13+D14+D15+D16+D17</f>
        <v>29996111</v>
      </c>
      <c r="E11" s="103">
        <f>+E12+E13+E14+E15+E16+E17</f>
        <v>29996111</v>
      </c>
    </row>
    <row r="12" spans="1:5" s="179" customFormat="1" ht="12" customHeight="1" x14ac:dyDescent="0.2">
      <c r="A12" s="13" t="s">
        <v>63</v>
      </c>
      <c r="B12" s="180" t="s">
        <v>163</v>
      </c>
      <c r="C12" s="169">
        <v>12873720</v>
      </c>
      <c r="D12" s="169">
        <v>12873720</v>
      </c>
      <c r="E12" s="105">
        <v>12873720</v>
      </c>
    </row>
    <row r="13" spans="1:5" s="179" customFormat="1" ht="12" customHeight="1" x14ac:dyDescent="0.2">
      <c r="A13" s="12" t="s">
        <v>64</v>
      </c>
      <c r="B13" s="181" t="s">
        <v>164</v>
      </c>
      <c r="C13" s="168"/>
      <c r="D13" s="168"/>
      <c r="E13" s="104"/>
    </row>
    <row r="14" spans="1:5" s="179" customFormat="1" ht="12" customHeight="1" x14ac:dyDescent="0.2">
      <c r="A14" s="12" t="s">
        <v>65</v>
      </c>
      <c r="B14" s="181" t="s">
        <v>165</v>
      </c>
      <c r="C14" s="168">
        <v>12133210</v>
      </c>
      <c r="D14" s="168">
        <v>13141081</v>
      </c>
      <c r="E14" s="104">
        <v>13141081</v>
      </c>
    </row>
    <row r="15" spans="1:5" s="179" customFormat="1" ht="12" customHeight="1" x14ac:dyDescent="0.2">
      <c r="A15" s="12" t="s">
        <v>66</v>
      </c>
      <c r="B15" s="181" t="s">
        <v>166</v>
      </c>
      <c r="C15" s="168">
        <v>1800000</v>
      </c>
      <c r="D15" s="168">
        <v>2023600</v>
      </c>
      <c r="E15" s="104">
        <v>2023600</v>
      </c>
    </row>
    <row r="16" spans="1:5" s="179" customFormat="1" ht="12" customHeight="1" x14ac:dyDescent="0.2">
      <c r="A16" s="12" t="s">
        <v>97</v>
      </c>
      <c r="B16" s="111" t="s">
        <v>334</v>
      </c>
      <c r="C16" s="168"/>
      <c r="D16" s="168">
        <v>1813290</v>
      </c>
      <c r="E16" s="104">
        <v>1813290</v>
      </c>
    </row>
    <row r="17" spans="1:5" s="179" customFormat="1" ht="12" customHeight="1" thickBot="1" x14ac:dyDescent="0.25">
      <c r="A17" s="14" t="s">
        <v>67</v>
      </c>
      <c r="B17" s="112" t="s">
        <v>335</v>
      </c>
      <c r="C17" s="168"/>
      <c r="D17" s="168">
        <v>144420</v>
      </c>
      <c r="E17" s="104">
        <v>144420</v>
      </c>
    </row>
    <row r="18" spans="1:5" s="179" customFormat="1" ht="12" customHeight="1" thickBot="1" x14ac:dyDescent="0.25">
      <c r="A18" s="18" t="s">
        <v>7</v>
      </c>
      <c r="B18" s="110" t="s">
        <v>167</v>
      </c>
      <c r="C18" s="167">
        <f>+C19+C20+C21+C22+C23</f>
        <v>6898216</v>
      </c>
      <c r="D18" s="167">
        <f>+D19+D20+D21+D22+D23</f>
        <v>5855449</v>
      </c>
      <c r="E18" s="103">
        <f>+E19+E20+E21+E22+E23</f>
        <v>5855449</v>
      </c>
    </row>
    <row r="19" spans="1:5" s="179" customFormat="1" ht="12" customHeight="1" x14ac:dyDescent="0.2">
      <c r="A19" s="13" t="s">
        <v>69</v>
      </c>
      <c r="B19" s="180" t="s">
        <v>168</v>
      </c>
      <c r="C19" s="169"/>
      <c r="D19" s="169"/>
      <c r="E19" s="105"/>
    </row>
    <row r="20" spans="1:5" s="179" customFormat="1" ht="12" customHeight="1" x14ac:dyDescent="0.2">
      <c r="A20" s="12" t="s">
        <v>70</v>
      </c>
      <c r="B20" s="181" t="s">
        <v>169</v>
      </c>
      <c r="C20" s="168"/>
      <c r="D20" s="168"/>
      <c r="E20" s="104"/>
    </row>
    <row r="21" spans="1:5" s="179" customFormat="1" ht="12" customHeight="1" x14ac:dyDescent="0.2">
      <c r="A21" s="12" t="s">
        <v>71</v>
      </c>
      <c r="B21" s="181" t="s">
        <v>326</v>
      </c>
      <c r="C21" s="168"/>
      <c r="D21" s="168"/>
      <c r="E21" s="104"/>
    </row>
    <row r="22" spans="1:5" s="179" customFormat="1" ht="12" customHeight="1" x14ac:dyDescent="0.2">
      <c r="A22" s="12" t="s">
        <v>72</v>
      </c>
      <c r="B22" s="181" t="s">
        <v>327</v>
      </c>
      <c r="C22" s="168"/>
      <c r="D22" s="168"/>
      <c r="E22" s="104"/>
    </row>
    <row r="23" spans="1:5" s="179" customFormat="1" ht="12" customHeight="1" x14ac:dyDescent="0.2">
      <c r="A23" s="12" t="s">
        <v>73</v>
      </c>
      <c r="B23" s="181" t="s">
        <v>170</v>
      </c>
      <c r="C23" s="168">
        <v>6898216</v>
      </c>
      <c r="D23" s="168">
        <v>5855449</v>
      </c>
      <c r="E23" s="104">
        <v>5855449</v>
      </c>
    </row>
    <row r="24" spans="1:5" s="179" customFormat="1" ht="12" customHeight="1" thickBot="1" x14ac:dyDescent="0.25">
      <c r="A24" s="14" t="s">
        <v>80</v>
      </c>
      <c r="B24" s="112" t="s">
        <v>171</v>
      </c>
      <c r="C24" s="170"/>
      <c r="D24" s="170"/>
      <c r="E24" s="106"/>
    </row>
    <row r="25" spans="1:5" s="179" customFormat="1" ht="12" customHeight="1" thickBot="1" x14ac:dyDescent="0.25">
      <c r="A25" s="18" t="s">
        <v>8</v>
      </c>
      <c r="B25" s="19" t="s">
        <v>172</v>
      </c>
      <c r="C25" s="167">
        <f>+C26+C27+C28+C29+C30</f>
        <v>0</v>
      </c>
      <c r="D25" s="167">
        <f>+D26+D27+D28+D29+D30</f>
        <v>5770427</v>
      </c>
      <c r="E25" s="103">
        <f>+E26+E27+E28+E29+E30</f>
        <v>5770427</v>
      </c>
    </row>
    <row r="26" spans="1:5" s="179" customFormat="1" ht="12" customHeight="1" x14ac:dyDescent="0.2">
      <c r="A26" s="13" t="s">
        <v>52</v>
      </c>
      <c r="B26" s="180" t="s">
        <v>173</v>
      </c>
      <c r="C26" s="169"/>
      <c r="D26" s="169"/>
      <c r="E26" s="105"/>
    </row>
    <row r="27" spans="1:5" s="179" customFormat="1" ht="12" customHeight="1" x14ac:dyDescent="0.2">
      <c r="A27" s="12" t="s">
        <v>53</v>
      </c>
      <c r="B27" s="181" t="s">
        <v>174</v>
      </c>
      <c r="C27" s="168"/>
      <c r="D27" s="168"/>
      <c r="E27" s="104"/>
    </row>
    <row r="28" spans="1:5" s="179" customFormat="1" ht="12" customHeight="1" x14ac:dyDescent="0.2">
      <c r="A28" s="12" t="s">
        <v>54</v>
      </c>
      <c r="B28" s="181" t="s">
        <v>328</v>
      </c>
      <c r="C28" s="168"/>
      <c r="D28" s="168"/>
      <c r="E28" s="104"/>
    </row>
    <row r="29" spans="1:5" s="179" customFormat="1" ht="12" customHeight="1" x14ac:dyDescent="0.2">
      <c r="A29" s="12" t="s">
        <v>55</v>
      </c>
      <c r="B29" s="181" t="s">
        <v>329</v>
      </c>
      <c r="C29" s="168"/>
      <c r="D29" s="168"/>
      <c r="E29" s="104"/>
    </row>
    <row r="30" spans="1:5" s="179" customFormat="1" ht="12" customHeight="1" x14ac:dyDescent="0.2">
      <c r="A30" s="12" t="s">
        <v>110</v>
      </c>
      <c r="B30" s="181" t="s">
        <v>175</v>
      </c>
      <c r="C30" s="168"/>
      <c r="D30" s="168">
        <v>5770427</v>
      </c>
      <c r="E30" s="104">
        <v>5770427</v>
      </c>
    </row>
    <row r="31" spans="1:5" s="179" customFormat="1" ht="12" customHeight="1" thickBot="1" x14ac:dyDescent="0.25">
      <c r="A31" s="14" t="s">
        <v>111</v>
      </c>
      <c r="B31" s="182" t="s">
        <v>176</v>
      </c>
      <c r="C31" s="170"/>
      <c r="D31" s="170">
        <v>3913797</v>
      </c>
      <c r="E31" s="106">
        <v>3913797</v>
      </c>
    </row>
    <row r="32" spans="1:5" s="179" customFormat="1" ht="12" customHeight="1" thickBot="1" x14ac:dyDescent="0.25">
      <c r="A32" s="18" t="s">
        <v>112</v>
      </c>
      <c r="B32" s="19" t="s">
        <v>477</v>
      </c>
      <c r="C32" s="173">
        <f>SUM(C33:C39)</f>
        <v>4220220</v>
      </c>
      <c r="D32" s="173">
        <f>SUM(D33:D39)</f>
        <v>1185397</v>
      </c>
      <c r="E32" s="209">
        <f>SUM(E33:E39)</f>
        <v>1185397</v>
      </c>
    </row>
    <row r="33" spans="1:5" s="179" customFormat="1" ht="12" customHeight="1" x14ac:dyDescent="0.2">
      <c r="A33" s="13" t="s">
        <v>177</v>
      </c>
      <c r="B33" s="748" t="s">
        <v>478</v>
      </c>
      <c r="C33" s="169"/>
      <c r="D33" s="169"/>
      <c r="E33" s="105"/>
    </row>
    <row r="34" spans="1:5" s="179" customFormat="1" ht="12" customHeight="1" x14ac:dyDescent="0.2">
      <c r="A34" s="12" t="s">
        <v>178</v>
      </c>
      <c r="B34" s="749" t="s">
        <v>855</v>
      </c>
      <c r="C34" s="168"/>
      <c r="D34" s="168"/>
      <c r="E34" s="104"/>
    </row>
    <row r="35" spans="1:5" s="179" customFormat="1" ht="12" customHeight="1" x14ac:dyDescent="0.2">
      <c r="A35" s="12" t="s">
        <v>179</v>
      </c>
      <c r="B35" s="749" t="s">
        <v>479</v>
      </c>
      <c r="C35" s="168"/>
      <c r="D35" s="168"/>
      <c r="E35" s="104"/>
    </row>
    <row r="36" spans="1:5" s="179" customFormat="1" ht="12" customHeight="1" x14ac:dyDescent="0.2">
      <c r="A36" s="12" t="s">
        <v>180</v>
      </c>
      <c r="B36" s="749" t="s">
        <v>480</v>
      </c>
      <c r="C36" s="168">
        <v>1365022</v>
      </c>
      <c r="D36" s="168">
        <v>382495</v>
      </c>
      <c r="E36" s="104">
        <v>382495</v>
      </c>
    </row>
    <row r="37" spans="1:5" s="179" customFormat="1" ht="12" customHeight="1" x14ac:dyDescent="0.2">
      <c r="A37" s="12" t="s">
        <v>481</v>
      </c>
      <c r="B37" s="749" t="s">
        <v>181</v>
      </c>
      <c r="C37" s="168">
        <v>1762597</v>
      </c>
      <c r="D37" s="168"/>
      <c r="E37" s="104"/>
    </row>
    <row r="38" spans="1:5" s="179" customFormat="1" ht="12" customHeight="1" x14ac:dyDescent="0.2">
      <c r="A38" s="12" t="s">
        <v>482</v>
      </c>
      <c r="B38" s="749" t="s">
        <v>840</v>
      </c>
      <c r="C38" s="168"/>
      <c r="D38" s="168"/>
      <c r="E38" s="104"/>
    </row>
    <row r="39" spans="1:5" s="179" customFormat="1" ht="12" customHeight="1" thickBot="1" x14ac:dyDescent="0.25">
      <c r="A39" s="14" t="s">
        <v>483</v>
      </c>
      <c r="B39" s="750" t="s">
        <v>841</v>
      </c>
      <c r="C39" s="170">
        <v>1092601</v>
      </c>
      <c r="D39" s="170">
        <v>802902</v>
      </c>
      <c r="E39" s="106">
        <v>802902</v>
      </c>
    </row>
    <row r="40" spans="1:5" s="179" customFormat="1" ht="12" customHeight="1" thickBot="1" x14ac:dyDescent="0.25">
      <c r="A40" s="18" t="s">
        <v>10</v>
      </c>
      <c r="B40" s="19" t="s">
        <v>336</v>
      </c>
      <c r="C40" s="167">
        <f>SUM(C41:C51)</f>
        <v>4725720</v>
      </c>
      <c r="D40" s="167">
        <f>SUM(D41:D51)</f>
        <v>8703256</v>
      </c>
      <c r="E40" s="103">
        <f>SUM(E41:E51)</f>
        <v>6255027</v>
      </c>
    </row>
    <row r="41" spans="1:5" s="179" customFormat="1" ht="12" customHeight="1" x14ac:dyDescent="0.2">
      <c r="A41" s="13" t="s">
        <v>56</v>
      </c>
      <c r="B41" s="180" t="s">
        <v>184</v>
      </c>
      <c r="C41" s="169"/>
      <c r="D41" s="169"/>
      <c r="E41" s="105"/>
    </row>
    <row r="42" spans="1:5" s="179" customFormat="1" ht="12" customHeight="1" x14ac:dyDescent="0.2">
      <c r="A42" s="12" t="s">
        <v>57</v>
      </c>
      <c r="B42" s="181" t="s">
        <v>185</v>
      </c>
      <c r="C42" s="168">
        <v>2800000</v>
      </c>
      <c r="D42" s="168">
        <v>5175536</v>
      </c>
      <c r="E42" s="104">
        <v>2895456</v>
      </c>
    </row>
    <row r="43" spans="1:5" s="179" customFormat="1" ht="12" customHeight="1" x14ac:dyDescent="0.2">
      <c r="A43" s="12" t="s">
        <v>58</v>
      </c>
      <c r="B43" s="181" t="s">
        <v>186</v>
      </c>
      <c r="C43" s="168"/>
      <c r="D43" s="168"/>
      <c r="E43" s="104">
        <v>8421</v>
      </c>
    </row>
    <row r="44" spans="1:5" s="179" customFormat="1" ht="12" customHeight="1" x14ac:dyDescent="0.2">
      <c r="A44" s="12" t="s">
        <v>114</v>
      </c>
      <c r="B44" s="181" t="s">
        <v>187</v>
      </c>
      <c r="C44" s="168"/>
      <c r="D44" s="168"/>
      <c r="E44" s="104"/>
    </row>
    <row r="45" spans="1:5" s="179" customFormat="1" ht="12" customHeight="1" x14ac:dyDescent="0.2">
      <c r="A45" s="12" t="s">
        <v>115</v>
      </c>
      <c r="B45" s="181" t="s">
        <v>188</v>
      </c>
      <c r="C45" s="168">
        <v>1921920</v>
      </c>
      <c r="D45" s="168">
        <v>3421920</v>
      </c>
      <c r="E45" s="104">
        <v>3342853</v>
      </c>
    </row>
    <row r="46" spans="1:5" s="179" customFormat="1" ht="12" customHeight="1" x14ac:dyDescent="0.2">
      <c r="A46" s="12" t="s">
        <v>116</v>
      </c>
      <c r="B46" s="181" t="s">
        <v>189</v>
      </c>
      <c r="C46" s="168"/>
      <c r="D46" s="168"/>
      <c r="E46" s="104"/>
    </row>
    <row r="47" spans="1:5" s="179" customFormat="1" ht="12" customHeight="1" x14ac:dyDescent="0.2">
      <c r="A47" s="12" t="s">
        <v>117</v>
      </c>
      <c r="B47" s="181" t="s">
        <v>190</v>
      </c>
      <c r="C47" s="168"/>
      <c r="D47" s="168"/>
      <c r="E47" s="104"/>
    </row>
    <row r="48" spans="1:5" s="179" customFormat="1" ht="12" customHeight="1" x14ac:dyDescent="0.2">
      <c r="A48" s="12" t="s">
        <v>118</v>
      </c>
      <c r="B48" s="181" t="s">
        <v>484</v>
      </c>
      <c r="C48" s="168">
        <v>2000</v>
      </c>
      <c r="D48" s="168">
        <v>4000</v>
      </c>
      <c r="E48" s="104">
        <v>3496</v>
      </c>
    </row>
    <row r="49" spans="1:5" s="179" customFormat="1" ht="12" customHeight="1" x14ac:dyDescent="0.2">
      <c r="A49" s="12" t="s">
        <v>182</v>
      </c>
      <c r="B49" s="181" t="s">
        <v>192</v>
      </c>
      <c r="C49" s="171"/>
      <c r="D49" s="171"/>
      <c r="E49" s="107"/>
    </row>
    <row r="50" spans="1:5" s="179" customFormat="1" ht="12" customHeight="1" x14ac:dyDescent="0.2">
      <c r="A50" s="14" t="s">
        <v>183</v>
      </c>
      <c r="B50" s="182" t="s">
        <v>338</v>
      </c>
      <c r="C50" s="172"/>
      <c r="D50" s="172"/>
      <c r="E50" s="108"/>
    </row>
    <row r="51" spans="1:5" s="179" customFormat="1" ht="12" customHeight="1" thickBot="1" x14ac:dyDescent="0.25">
      <c r="A51" s="14" t="s">
        <v>337</v>
      </c>
      <c r="B51" s="112" t="s">
        <v>193</v>
      </c>
      <c r="C51" s="172">
        <v>1800</v>
      </c>
      <c r="D51" s="172">
        <v>101800</v>
      </c>
      <c r="E51" s="108">
        <v>4801</v>
      </c>
    </row>
    <row r="52" spans="1:5" s="179" customFormat="1" ht="12" customHeight="1" thickBot="1" x14ac:dyDescent="0.25">
      <c r="A52" s="18" t="s">
        <v>11</v>
      </c>
      <c r="B52" s="19" t="s">
        <v>194</v>
      </c>
      <c r="C52" s="167">
        <f>SUM(C53:C57)</f>
        <v>0</v>
      </c>
      <c r="D52" s="167">
        <f>SUM(D53:D57)</f>
        <v>0</v>
      </c>
      <c r="E52" s="103">
        <f>SUM(E53:E57)</f>
        <v>0</v>
      </c>
    </row>
    <row r="53" spans="1:5" s="179" customFormat="1" ht="12" customHeight="1" x14ac:dyDescent="0.2">
      <c r="A53" s="13" t="s">
        <v>59</v>
      </c>
      <c r="B53" s="180" t="s">
        <v>198</v>
      </c>
      <c r="C53" s="220"/>
      <c r="D53" s="220"/>
      <c r="E53" s="109"/>
    </row>
    <row r="54" spans="1:5" s="179" customFormat="1" ht="12" customHeight="1" x14ac:dyDescent="0.2">
      <c r="A54" s="12" t="s">
        <v>60</v>
      </c>
      <c r="B54" s="181" t="s">
        <v>199</v>
      </c>
      <c r="C54" s="171"/>
      <c r="D54" s="171"/>
      <c r="E54" s="107"/>
    </row>
    <row r="55" spans="1:5" s="179" customFormat="1" ht="12" customHeight="1" x14ac:dyDescent="0.2">
      <c r="A55" s="12" t="s">
        <v>195</v>
      </c>
      <c r="B55" s="181" t="s">
        <v>200</v>
      </c>
      <c r="C55" s="171"/>
      <c r="D55" s="171"/>
      <c r="E55" s="107"/>
    </row>
    <row r="56" spans="1:5" s="179" customFormat="1" ht="12" customHeight="1" x14ac:dyDescent="0.2">
      <c r="A56" s="12" t="s">
        <v>196</v>
      </c>
      <c r="B56" s="181" t="s">
        <v>201</v>
      </c>
      <c r="C56" s="171"/>
      <c r="D56" s="171"/>
      <c r="E56" s="107"/>
    </row>
    <row r="57" spans="1:5" s="179" customFormat="1" ht="12" customHeight="1" thickBot="1" x14ac:dyDescent="0.25">
      <c r="A57" s="14" t="s">
        <v>197</v>
      </c>
      <c r="B57" s="112" t="s">
        <v>202</v>
      </c>
      <c r="C57" s="172"/>
      <c r="D57" s="172"/>
      <c r="E57" s="108"/>
    </row>
    <row r="58" spans="1:5" s="179" customFormat="1" ht="12" customHeight="1" thickBot="1" x14ac:dyDescent="0.25">
      <c r="A58" s="18" t="s">
        <v>119</v>
      </c>
      <c r="B58" s="19" t="s">
        <v>203</v>
      </c>
      <c r="C58" s="167">
        <f>SUM(C59:C61)</f>
        <v>100000</v>
      </c>
      <c r="D58" s="167">
        <f>SUM(D59:D61)</f>
        <v>400000</v>
      </c>
      <c r="E58" s="103">
        <f>SUM(E59:E61)</f>
        <v>104419</v>
      </c>
    </row>
    <row r="59" spans="1:5" s="179" customFormat="1" ht="12" customHeight="1" x14ac:dyDescent="0.2">
      <c r="A59" s="13" t="s">
        <v>61</v>
      </c>
      <c r="B59" s="180" t="s">
        <v>204</v>
      </c>
      <c r="C59" s="169"/>
      <c r="D59" s="169"/>
      <c r="E59" s="105"/>
    </row>
    <row r="60" spans="1:5" s="179" customFormat="1" ht="12" customHeight="1" x14ac:dyDescent="0.2">
      <c r="A60" s="12" t="s">
        <v>62</v>
      </c>
      <c r="B60" s="181" t="s">
        <v>330</v>
      </c>
      <c r="C60" s="168"/>
      <c r="D60" s="168"/>
      <c r="E60" s="104"/>
    </row>
    <row r="61" spans="1:5" s="179" customFormat="1" ht="12" customHeight="1" x14ac:dyDescent="0.2">
      <c r="A61" s="12" t="s">
        <v>207</v>
      </c>
      <c r="B61" s="181" t="s">
        <v>205</v>
      </c>
      <c r="C61" s="168">
        <v>100000</v>
      </c>
      <c r="D61" s="168">
        <v>400000</v>
      </c>
      <c r="E61" s="104">
        <v>104419</v>
      </c>
    </row>
    <row r="62" spans="1:5" s="179" customFormat="1" ht="12" customHeight="1" thickBot="1" x14ac:dyDescent="0.25">
      <c r="A62" s="14" t="s">
        <v>208</v>
      </c>
      <c r="B62" s="112" t="s">
        <v>206</v>
      </c>
      <c r="C62" s="170"/>
      <c r="D62" s="170"/>
      <c r="E62" s="106"/>
    </row>
    <row r="63" spans="1:5" s="179" customFormat="1" ht="12" customHeight="1" thickBot="1" x14ac:dyDescent="0.25">
      <c r="A63" s="18" t="s">
        <v>13</v>
      </c>
      <c r="B63" s="110" t="s">
        <v>209</v>
      </c>
      <c r="C63" s="167">
        <f>SUM(C64:C66)</f>
        <v>16700</v>
      </c>
      <c r="D63" s="167">
        <f>SUM(D64:D66)</f>
        <v>726700</v>
      </c>
      <c r="E63" s="103">
        <f>SUM(E64:E66)</f>
        <v>263000</v>
      </c>
    </row>
    <row r="64" spans="1:5" s="179" customFormat="1" ht="12" customHeight="1" x14ac:dyDescent="0.2">
      <c r="A64" s="13" t="s">
        <v>120</v>
      </c>
      <c r="B64" s="180" t="s">
        <v>211</v>
      </c>
      <c r="C64" s="171"/>
      <c r="D64" s="171"/>
      <c r="E64" s="107"/>
    </row>
    <row r="65" spans="1:5" s="179" customFormat="1" ht="12" customHeight="1" x14ac:dyDescent="0.2">
      <c r="A65" s="12" t="s">
        <v>121</v>
      </c>
      <c r="B65" s="181" t="s">
        <v>331</v>
      </c>
      <c r="C65" s="171">
        <v>16700</v>
      </c>
      <c r="D65" s="171">
        <v>576700</v>
      </c>
      <c r="E65" s="107"/>
    </row>
    <row r="66" spans="1:5" s="179" customFormat="1" ht="12" customHeight="1" x14ac:dyDescent="0.2">
      <c r="A66" s="12" t="s">
        <v>144</v>
      </c>
      <c r="B66" s="181" t="s">
        <v>212</v>
      </c>
      <c r="C66" s="171"/>
      <c r="D66" s="171">
        <v>150000</v>
      </c>
      <c r="E66" s="107">
        <v>263000</v>
      </c>
    </row>
    <row r="67" spans="1:5" s="179" customFormat="1" ht="12" customHeight="1" thickBot="1" x14ac:dyDescent="0.25">
      <c r="A67" s="14" t="s">
        <v>210</v>
      </c>
      <c r="B67" s="112" t="s">
        <v>213</v>
      </c>
      <c r="C67" s="171"/>
      <c r="D67" s="171"/>
      <c r="E67" s="107"/>
    </row>
    <row r="68" spans="1:5" s="179" customFormat="1" ht="12" customHeight="1" thickBot="1" x14ac:dyDescent="0.25">
      <c r="A68" s="235" t="s">
        <v>378</v>
      </c>
      <c r="B68" s="19" t="s">
        <v>214</v>
      </c>
      <c r="C68" s="173">
        <f>+C11+C18+C25+C32+C40+C52+C58+C63</f>
        <v>42767786</v>
      </c>
      <c r="D68" s="173">
        <f>+D11+D18+D25+D32+D40+D52+D58+D63</f>
        <v>52637340</v>
      </c>
      <c r="E68" s="209">
        <f>+E11+E18+E25+E32+E40+E52+E58+E63</f>
        <v>49429830</v>
      </c>
    </row>
    <row r="69" spans="1:5" s="179" customFormat="1" ht="12" customHeight="1" thickBot="1" x14ac:dyDescent="0.25">
      <c r="A69" s="221" t="s">
        <v>215</v>
      </c>
      <c r="B69" s="110" t="s">
        <v>216</v>
      </c>
      <c r="C69" s="167">
        <f>SUM(C70:C72)</f>
        <v>0</v>
      </c>
      <c r="D69" s="167">
        <f>SUM(D70:D72)</f>
        <v>0</v>
      </c>
      <c r="E69" s="103">
        <f>SUM(E70:E72)</f>
        <v>0</v>
      </c>
    </row>
    <row r="70" spans="1:5" s="179" customFormat="1" ht="12" customHeight="1" x14ac:dyDescent="0.2">
      <c r="A70" s="13" t="s">
        <v>244</v>
      </c>
      <c r="B70" s="180" t="s">
        <v>217</v>
      </c>
      <c r="C70" s="171"/>
      <c r="D70" s="171"/>
      <c r="E70" s="107"/>
    </row>
    <row r="71" spans="1:5" s="179" customFormat="1" ht="12" customHeight="1" x14ac:dyDescent="0.2">
      <c r="A71" s="12" t="s">
        <v>253</v>
      </c>
      <c r="B71" s="181" t="s">
        <v>218</v>
      </c>
      <c r="C71" s="171"/>
      <c r="D71" s="171"/>
      <c r="E71" s="107"/>
    </row>
    <row r="72" spans="1:5" s="179" customFormat="1" ht="12" customHeight="1" thickBot="1" x14ac:dyDescent="0.25">
      <c r="A72" s="14" t="s">
        <v>254</v>
      </c>
      <c r="B72" s="231" t="s">
        <v>363</v>
      </c>
      <c r="C72" s="171"/>
      <c r="D72" s="171"/>
      <c r="E72" s="107"/>
    </row>
    <row r="73" spans="1:5" s="179" customFormat="1" ht="12" customHeight="1" thickBot="1" x14ac:dyDescent="0.25">
      <c r="A73" s="221" t="s">
        <v>220</v>
      </c>
      <c r="B73" s="110" t="s">
        <v>221</v>
      </c>
      <c r="C73" s="167">
        <f>SUM(C74:C77)</f>
        <v>0</v>
      </c>
      <c r="D73" s="167">
        <f>SUM(D74:D77)</f>
        <v>0</v>
      </c>
      <c r="E73" s="103">
        <f>SUM(E74:E77)</f>
        <v>0</v>
      </c>
    </row>
    <row r="74" spans="1:5" s="179" customFormat="1" ht="12" customHeight="1" x14ac:dyDescent="0.2">
      <c r="A74" s="13" t="s">
        <v>98</v>
      </c>
      <c r="B74" s="310" t="s">
        <v>222</v>
      </c>
      <c r="C74" s="171"/>
      <c r="D74" s="171"/>
      <c r="E74" s="107"/>
    </row>
    <row r="75" spans="1:5" s="179" customFormat="1" ht="12" customHeight="1" x14ac:dyDescent="0.2">
      <c r="A75" s="12" t="s">
        <v>99</v>
      </c>
      <c r="B75" s="310" t="s">
        <v>491</v>
      </c>
      <c r="C75" s="171"/>
      <c r="D75" s="171"/>
      <c r="E75" s="107"/>
    </row>
    <row r="76" spans="1:5" s="179" customFormat="1" ht="12" customHeight="1" x14ac:dyDescent="0.2">
      <c r="A76" s="12" t="s">
        <v>245</v>
      </c>
      <c r="B76" s="310" t="s">
        <v>223</v>
      </c>
      <c r="C76" s="171"/>
      <c r="D76" s="171"/>
      <c r="E76" s="107"/>
    </row>
    <row r="77" spans="1:5" s="179" customFormat="1" ht="12" customHeight="1" thickBot="1" x14ac:dyDescent="0.25">
      <c r="A77" s="14" t="s">
        <v>246</v>
      </c>
      <c r="B77" s="311" t="s">
        <v>492</v>
      </c>
      <c r="C77" s="171"/>
      <c r="D77" s="171"/>
      <c r="E77" s="107"/>
    </row>
    <row r="78" spans="1:5" s="179" customFormat="1" ht="12" customHeight="1" thickBot="1" x14ac:dyDescent="0.25">
      <c r="A78" s="221" t="s">
        <v>224</v>
      </c>
      <c r="B78" s="110" t="s">
        <v>225</v>
      </c>
      <c r="C78" s="167">
        <f>SUM(C79:C80)</f>
        <v>72160219</v>
      </c>
      <c r="D78" s="167">
        <f>SUM(D79:D80)</f>
        <v>86150219</v>
      </c>
      <c r="E78" s="103">
        <f>SUM(E79:E80)</f>
        <v>131232180</v>
      </c>
    </row>
    <row r="79" spans="1:5" s="179" customFormat="1" ht="12" customHeight="1" x14ac:dyDescent="0.2">
      <c r="A79" s="13" t="s">
        <v>247</v>
      </c>
      <c r="B79" s="180" t="s">
        <v>226</v>
      </c>
      <c r="C79" s="171">
        <v>72160219</v>
      </c>
      <c r="D79" s="171">
        <v>86150219</v>
      </c>
      <c r="E79" s="107">
        <v>131232180</v>
      </c>
    </row>
    <row r="80" spans="1:5" s="179" customFormat="1" ht="12" customHeight="1" thickBot="1" x14ac:dyDescent="0.25">
      <c r="A80" s="14" t="s">
        <v>248</v>
      </c>
      <c r="B80" s="112" t="s">
        <v>227</v>
      </c>
      <c r="C80" s="171"/>
      <c r="D80" s="171"/>
      <c r="E80" s="107"/>
    </row>
    <row r="81" spans="1:5" s="179" customFormat="1" ht="12" customHeight="1" thickBot="1" x14ac:dyDescent="0.25">
      <c r="A81" s="221" t="s">
        <v>228</v>
      </c>
      <c r="B81" s="110" t="s">
        <v>229</v>
      </c>
      <c r="C81" s="167">
        <f>SUM(C82:C84)</f>
        <v>0</v>
      </c>
      <c r="D81" s="167">
        <f>SUM(D82:D84)</f>
        <v>1095572</v>
      </c>
      <c r="E81" s="103">
        <f>SUM(E82:E84)</f>
        <v>1095572</v>
      </c>
    </row>
    <row r="82" spans="1:5" s="179" customFormat="1" ht="12" customHeight="1" x14ac:dyDescent="0.2">
      <c r="A82" s="13" t="s">
        <v>249</v>
      </c>
      <c r="B82" s="180" t="s">
        <v>230</v>
      </c>
      <c r="C82" s="171">
        <v>0</v>
      </c>
      <c r="D82" s="171">
        <v>1095572</v>
      </c>
      <c r="E82" s="107">
        <v>1095572</v>
      </c>
    </row>
    <row r="83" spans="1:5" s="179" customFormat="1" ht="12" customHeight="1" x14ac:dyDescent="0.2">
      <c r="A83" s="12" t="s">
        <v>250</v>
      </c>
      <c r="B83" s="181" t="s">
        <v>231</v>
      </c>
      <c r="C83" s="171"/>
      <c r="D83" s="171"/>
      <c r="E83" s="107"/>
    </row>
    <row r="84" spans="1:5" s="179" customFormat="1" ht="12" customHeight="1" thickBot="1" x14ac:dyDescent="0.25">
      <c r="A84" s="14" t="s">
        <v>251</v>
      </c>
      <c r="B84" s="112" t="s">
        <v>493</v>
      </c>
      <c r="C84" s="171"/>
      <c r="D84" s="171"/>
      <c r="E84" s="107"/>
    </row>
    <row r="85" spans="1:5" s="179" customFormat="1" ht="12" customHeight="1" thickBot="1" x14ac:dyDescent="0.25">
      <c r="A85" s="221" t="s">
        <v>232</v>
      </c>
      <c r="B85" s="110" t="s">
        <v>252</v>
      </c>
      <c r="C85" s="167">
        <f>SUM(C86:C89)</f>
        <v>0</v>
      </c>
      <c r="D85" s="167">
        <f>SUM(D86:D89)</f>
        <v>0</v>
      </c>
      <c r="E85" s="103">
        <f>SUM(E86:E89)</f>
        <v>0</v>
      </c>
    </row>
    <row r="86" spans="1:5" s="179" customFormat="1" ht="12" customHeight="1" x14ac:dyDescent="0.2">
      <c r="A86" s="184" t="s">
        <v>233</v>
      </c>
      <c r="B86" s="180" t="s">
        <v>234</v>
      </c>
      <c r="C86" s="171"/>
      <c r="D86" s="171"/>
      <c r="E86" s="107"/>
    </row>
    <row r="87" spans="1:5" s="179" customFormat="1" ht="12" customHeight="1" x14ac:dyDescent="0.2">
      <c r="A87" s="185" t="s">
        <v>235</v>
      </c>
      <c r="B87" s="181" t="s">
        <v>236</v>
      </c>
      <c r="C87" s="171"/>
      <c r="D87" s="171"/>
      <c r="E87" s="107"/>
    </row>
    <row r="88" spans="1:5" s="179" customFormat="1" ht="12" customHeight="1" x14ac:dyDescent="0.2">
      <c r="A88" s="185" t="s">
        <v>237</v>
      </c>
      <c r="B88" s="181" t="s">
        <v>238</v>
      </c>
      <c r="C88" s="171"/>
      <c r="D88" s="171"/>
      <c r="E88" s="107"/>
    </row>
    <row r="89" spans="1:5" s="179" customFormat="1" ht="12" customHeight="1" thickBot="1" x14ac:dyDescent="0.25">
      <c r="A89" s="186" t="s">
        <v>239</v>
      </c>
      <c r="B89" s="112" t="s">
        <v>240</v>
      </c>
      <c r="C89" s="171"/>
      <c r="D89" s="171"/>
      <c r="E89" s="107"/>
    </row>
    <row r="90" spans="1:5" s="179" customFormat="1" ht="12" customHeight="1" thickBot="1" x14ac:dyDescent="0.25">
      <c r="A90" s="221" t="s">
        <v>241</v>
      </c>
      <c r="B90" s="110" t="s">
        <v>377</v>
      </c>
      <c r="C90" s="223"/>
      <c r="D90" s="223"/>
      <c r="E90" s="224"/>
    </row>
    <row r="91" spans="1:5" s="179" customFormat="1" ht="13.5" customHeight="1" thickBot="1" x14ac:dyDescent="0.25">
      <c r="A91" s="221" t="s">
        <v>243</v>
      </c>
      <c r="B91" s="110" t="s">
        <v>242</v>
      </c>
      <c r="C91" s="223"/>
      <c r="D91" s="223"/>
      <c r="E91" s="224"/>
    </row>
    <row r="92" spans="1:5" s="179" customFormat="1" ht="15.75" customHeight="1" thickBot="1" x14ac:dyDescent="0.25">
      <c r="A92" s="221" t="s">
        <v>255</v>
      </c>
      <c r="B92" s="187" t="s">
        <v>380</v>
      </c>
      <c r="C92" s="173">
        <f>+C69+C73+C78+C81+C85+C91+C90</f>
        <v>72160219</v>
      </c>
      <c r="D92" s="173">
        <f>+D69+D73+D78+D81+D85+D91+D90</f>
        <v>87245791</v>
      </c>
      <c r="E92" s="209">
        <f>+E69+E73+E78+E81+E85+E91+E90</f>
        <v>132327752</v>
      </c>
    </row>
    <row r="93" spans="1:5" s="179" customFormat="1" ht="25.5" customHeight="1" thickBot="1" x14ac:dyDescent="0.25">
      <c r="A93" s="222" t="s">
        <v>379</v>
      </c>
      <c r="B93" s="188" t="s">
        <v>381</v>
      </c>
      <c r="C93" s="173">
        <f>+C68+C92</f>
        <v>114928005</v>
      </c>
      <c r="D93" s="173">
        <f>+D68+D92</f>
        <v>139883131</v>
      </c>
      <c r="E93" s="209">
        <f>+E68+E92</f>
        <v>181757582</v>
      </c>
    </row>
    <row r="94" spans="1:5" s="179" customFormat="1" ht="15.2" customHeight="1" x14ac:dyDescent="0.2">
      <c r="A94" s="3"/>
      <c r="B94" s="4"/>
      <c r="C94" s="114"/>
    </row>
    <row r="95" spans="1:5" ht="16.5" customHeight="1" x14ac:dyDescent="0.25">
      <c r="A95" s="803" t="s">
        <v>34</v>
      </c>
      <c r="B95" s="803"/>
      <c r="C95" s="803"/>
      <c r="D95" s="803"/>
      <c r="E95" s="803"/>
    </row>
    <row r="96" spans="1:5" s="189" customFormat="1" ht="16.5" customHeight="1" thickBot="1" x14ac:dyDescent="0.3">
      <c r="A96" s="805" t="s">
        <v>101</v>
      </c>
      <c r="B96" s="805"/>
      <c r="C96" s="63"/>
      <c r="E96" s="63" t="str">
        <f>E7</f>
        <v xml:space="preserve"> Forintban!</v>
      </c>
    </row>
    <row r="97" spans="1:5" x14ac:dyDescent="0.25">
      <c r="A97" s="794" t="s">
        <v>51</v>
      </c>
      <c r="B97" s="796" t="s">
        <v>421</v>
      </c>
      <c r="C97" s="798" t="str">
        <f>+CONCATENATE(LEFT(Z_ÖSSZEFÜGGÉSEK!A6,4),". évi")</f>
        <v>2020. évi</v>
      </c>
      <c r="D97" s="799"/>
      <c r="E97" s="800"/>
    </row>
    <row r="98" spans="1:5" ht="24.75" thickBot="1" x14ac:dyDescent="0.3">
      <c r="A98" s="795"/>
      <c r="B98" s="797"/>
      <c r="C98" s="252" t="s">
        <v>419</v>
      </c>
      <c r="D98" s="251" t="s">
        <v>420</v>
      </c>
      <c r="E98" s="312" t="str">
        <f>CONCATENATE(E9)</f>
        <v>2020. XII. 31.
teljesítés</v>
      </c>
    </row>
    <row r="99" spans="1:5" s="178" customFormat="1" ht="12" customHeight="1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3" t="s">
        <v>389</v>
      </c>
    </row>
    <row r="100" spans="1:5" ht="12" customHeight="1" thickBot="1" x14ac:dyDescent="0.3">
      <c r="A100" s="20" t="s">
        <v>6</v>
      </c>
      <c r="B100" s="24" t="s">
        <v>339</v>
      </c>
      <c r="C100" s="166">
        <f>C101+C102+C103+C104+C105+C118</f>
        <v>54876466</v>
      </c>
      <c r="D100" s="166">
        <f>D101+D102+D103+D104+D105+D118</f>
        <v>63776020</v>
      </c>
      <c r="E100" s="238">
        <f>E101+E102+E103+E104+E105+E118</f>
        <v>48030728</v>
      </c>
    </row>
    <row r="101" spans="1:5" ht="12" customHeight="1" x14ac:dyDescent="0.25">
      <c r="A101" s="15" t="s">
        <v>63</v>
      </c>
      <c r="B101" s="8" t="s">
        <v>35</v>
      </c>
      <c r="C101" s="245">
        <v>17058103</v>
      </c>
      <c r="D101" s="245">
        <v>19462039</v>
      </c>
      <c r="E101" s="239">
        <v>17039856</v>
      </c>
    </row>
    <row r="102" spans="1:5" ht="12" customHeight="1" x14ac:dyDescent="0.25">
      <c r="A102" s="12" t="s">
        <v>64</v>
      </c>
      <c r="B102" s="6" t="s">
        <v>122</v>
      </c>
      <c r="C102" s="168">
        <v>2254084</v>
      </c>
      <c r="D102" s="168">
        <v>2275684</v>
      </c>
      <c r="E102" s="104">
        <v>2229414</v>
      </c>
    </row>
    <row r="103" spans="1:5" ht="12" customHeight="1" x14ac:dyDescent="0.25">
      <c r="A103" s="12" t="s">
        <v>65</v>
      </c>
      <c r="B103" s="6" t="s">
        <v>90</v>
      </c>
      <c r="C103" s="170">
        <v>22581825</v>
      </c>
      <c r="D103" s="170">
        <v>32015506</v>
      </c>
      <c r="E103" s="106">
        <v>25806235</v>
      </c>
    </row>
    <row r="104" spans="1:5" ht="12" customHeight="1" x14ac:dyDescent="0.25">
      <c r="A104" s="12" t="s">
        <v>66</v>
      </c>
      <c r="B104" s="9" t="s">
        <v>123</v>
      </c>
      <c r="C104" s="170">
        <v>6314000</v>
      </c>
      <c r="D104" s="170">
        <v>4482937</v>
      </c>
      <c r="E104" s="106">
        <v>2073000</v>
      </c>
    </row>
    <row r="105" spans="1:5" ht="12" customHeight="1" x14ac:dyDescent="0.25">
      <c r="A105" s="12" t="s">
        <v>75</v>
      </c>
      <c r="B105" s="17" t="s">
        <v>124</v>
      </c>
      <c r="C105" s="170">
        <v>5168454</v>
      </c>
      <c r="D105" s="170">
        <v>5168454</v>
      </c>
      <c r="E105" s="106">
        <v>882223</v>
      </c>
    </row>
    <row r="106" spans="1:5" ht="12" customHeight="1" x14ac:dyDescent="0.25">
      <c r="A106" s="12" t="s">
        <v>67</v>
      </c>
      <c r="B106" s="6" t="s">
        <v>344</v>
      </c>
      <c r="C106" s="170">
        <v>0</v>
      </c>
      <c r="D106" s="170">
        <v>202126</v>
      </c>
      <c r="E106" s="106">
        <v>202126</v>
      </c>
    </row>
    <row r="107" spans="1:5" ht="12" customHeight="1" x14ac:dyDescent="0.25">
      <c r="A107" s="12" t="s">
        <v>68</v>
      </c>
      <c r="B107" s="67" t="s">
        <v>343</v>
      </c>
      <c r="C107" s="170"/>
      <c r="D107" s="170"/>
      <c r="E107" s="106"/>
    </row>
    <row r="108" spans="1:5" ht="12" customHeight="1" x14ac:dyDescent="0.25">
      <c r="A108" s="12" t="s">
        <v>76</v>
      </c>
      <c r="B108" s="67" t="s">
        <v>342</v>
      </c>
      <c r="C108" s="170"/>
      <c r="D108" s="170"/>
      <c r="E108" s="106"/>
    </row>
    <row r="109" spans="1:5" ht="12" customHeight="1" x14ac:dyDescent="0.25">
      <c r="A109" s="12" t="s">
        <v>77</v>
      </c>
      <c r="B109" s="65" t="s">
        <v>258</v>
      </c>
      <c r="C109" s="170"/>
      <c r="D109" s="170"/>
      <c r="E109" s="106"/>
    </row>
    <row r="110" spans="1:5" ht="12" customHeight="1" x14ac:dyDescent="0.25">
      <c r="A110" s="12" t="s">
        <v>78</v>
      </c>
      <c r="B110" s="66" t="s">
        <v>259</v>
      </c>
      <c r="C110" s="170"/>
      <c r="D110" s="170"/>
      <c r="E110" s="106"/>
    </row>
    <row r="111" spans="1:5" ht="12" customHeight="1" x14ac:dyDescent="0.25">
      <c r="A111" s="12" t="s">
        <v>79</v>
      </c>
      <c r="B111" s="66" t="s">
        <v>260</v>
      </c>
      <c r="C111" s="170"/>
      <c r="D111" s="170"/>
      <c r="E111" s="106"/>
    </row>
    <row r="112" spans="1:5" ht="12" customHeight="1" x14ac:dyDescent="0.25">
      <c r="A112" s="12" t="s">
        <v>81</v>
      </c>
      <c r="B112" s="65" t="s">
        <v>261</v>
      </c>
      <c r="C112" s="170"/>
      <c r="D112" s="170"/>
      <c r="E112" s="106"/>
    </row>
    <row r="113" spans="1:5" ht="12" customHeight="1" x14ac:dyDescent="0.25">
      <c r="A113" s="12" t="s">
        <v>125</v>
      </c>
      <c r="B113" s="65" t="s">
        <v>262</v>
      </c>
      <c r="C113" s="170"/>
      <c r="D113" s="170"/>
      <c r="E113" s="106"/>
    </row>
    <row r="114" spans="1:5" ht="12" customHeight="1" x14ac:dyDescent="0.25">
      <c r="A114" s="12" t="s">
        <v>256</v>
      </c>
      <c r="B114" s="66" t="s">
        <v>263</v>
      </c>
      <c r="C114" s="170"/>
      <c r="D114" s="170"/>
      <c r="E114" s="106"/>
    </row>
    <row r="115" spans="1:5" ht="12" customHeight="1" x14ac:dyDescent="0.25">
      <c r="A115" s="11" t="s">
        <v>257</v>
      </c>
      <c r="B115" s="67" t="s">
        <v>264</v>
      </c>
      <c r="C115" s="170"/>
      <c r="D115" s="170"/>
      <c r="E115" s="106"/>
    </row>
    <row r="116" spans="1:5" ht="12" customHeight="1" x14ac:dyDescent="0.25">
      <c r="A116" s="12" t="s">
        <v>340</v>
      </c>
      <c r="B116" s="67" t="s">
        <v>265</v>
      </c>
      <c r="C116" s="170"/>
      <c r="D116" s="170"/>
      <c r="E116" s="106"/>
    </row>
    <row r="117" spans="1:5" ht="12" customHeight="1" x14ac:dyDescent="0.25">
      <c r="A117" s="14" t="s">
        <v>341</v>
      </c>
      <c r="B117" s="67" t="s">
        <v>266</v>
      </c>
      <c r="C117" s="170">
        <v>500000</v>
      </c>
      <c r="D117" s="170">
        <v>297874</v>
      </c>
      <c r="E117" s="106">
        <v>67000</v>
      </c>
    </row>
    <row r="118" spans="1:5" ht="12" customHeight="1" x14ac:dyDescent="0.25">
      <c r="A118" s="12" t="s">
        <v>345</v>
      </c>
      <c r="B118" s="9" t="s">
        <v>36</v>
      </c>
      <c r="C118" s="168">
        <v>1500000</v>
      </c>
      <c r="D118" s="168">
        <v>371400</v>
      </c>
      <c r="E118" s="104"/>
    </row>
    <row r="119" spans="1:5" ht="12" customHeight="1" x14ac:dyDescent="0.25">
      <c r="A119" s="12" t="s">
        <v>346</v>
      </c>
      <c r="B119" s="6" t="s">
        <v>348</v>
      </c>
      <c r="C119" s="168">
        <v>1500000</v>
      </c>
      <c r="D119" s="168">
        <v>371400</v>
      </c>
      <c r="E119" s="104"/>
    </row>
    <row r="120" spans="1:5" ht="12" customHeight="1" thickBot="1" x14ac:dyDescent="0.3">
      <c r="A120" s="16" t="s">
        <v>347</v>
      </c>
      <c r="B120" s="234" t="s">
        <v>349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267</v>
      </c>
      <c r="C121" s="247">
        <f>+C122+C124+C126</f>
        <v>58979262</v>
      </c>
      <c r="D121" s="167">
        <f>+D122+D124+D126</f>
        <v>73939262</v>
      </c>
      <c r="E121" s="241">
        <f>+E122+E124+E126</f>
        <v>70886482</v>
      </c>
    </row>
    <row r="122" spans="1:5" ht="12" customHeight="1" x14ac:dyDescent="0.25">
      <c r="A122" s="13" t="s">
        <v>69</v>
      </c>
      <c r="B122" s="6" t="s">
        <v>143</v>
      </c>
      <c r="C122" s="169">
        <v>692402</v>
      </c>
      <c r="D122" s="256">
        <v>5181070</v>
      </c>
      <c r="E122" s="105">
        <v>5181070</v>
      </c>
    </row>
    <row r="123" spans="1:5" ht="12" customHeight="1" x14ac:dyDescent="0.25">
      <c r="A123" s="13" t="s">
        <v>70</v>
      </c>
      <c r="B123" s="10" t="s">
        <v>271</v>
      </c>
      <c r="C123" s="169"/>
      <c r="D123" s="256"/>
      <c r="E123" s="105"/>
    </row>
    <row r="124" spans="1:5" ht="12" customHeight="1" x14ac:dyDescent="0.25">
      <c r="A124" s="13" t="s">
        <v>71</v>
      </c>
      <c r="B124" s="10" t="s">
        <v>126</v>
      </c>
      <c r="C124" s="168">
        <v>58286860</v>
      </c>
      <c r="D124" s="257">
        <v>68733192</v>
      </c>
      <c r="E124" s="104">
        <v>65680525</v>
      </c>
    </row>
    <row r="125" spans="1:5" ht="12" customHeight="1" x14ac:dyDescent="0.25">
      <c r="A125" s="13" t="s">
        <v>72</v>
      </c>
      <c r="B125" s="10" t="s">
        <v>272</v>
      </c>
      <c r="C125" s="168">
        <v>58286860</v>
      </c>
      <c r="D125" s="257">
        <v>68733192</v>
      </c>
      <c r="E125" s="104">
        <v>65680525</v>
      </c>
    </row>
    <row r="126" spans="1:5" ht="12" customHeight="1" x14ac:dyDescent="0.25">
      <c r="A126" s="13" t="s">
        <v>73</v>
      </c>
      <c r="B126" s="112" t="s">
        <v>145</v>
      </c>
      <c r="C126" s="168"/>
      <c r="D126" s="257">
        <v>25000</v>
      </c>
      <c r="E126" s="104">
        <v>24887</v>
      </c>
    </row>
    <row r="127" spans="1:5" ht="12" customHeight="1" x14ac:dyDescent="0.25">
      <c r="A127" s="13" t="s">
        <v>80</v>
      </c>
      <c r="B127" s="111" t="s">
        <v>332</v>
      </c>
      <c r="C127" s="168"/>
      <c r="D127" s="257"/>
      <c r="E127" s="104"/>
    </row>
    <row r="128" spans="1:5" ht="12" customHeight="1" x14ac:dyDescent="0.25">
      <c r="A128" s="13" t="s">
        <v>82</v>
      </c>
      <c r="B128" s="176" t="s">
        <v>277</v>
      </c>
      <c r="C128" s="168"/>
      <c r="D128" s="257"/>
      <c r="E128" s="104"/>
    </row>
    <row r="129" spans="1:5" x14ac:dyDescent="0.25">
      <c r="A129" s="13" t="s">
        <v>127</v>
      </c>
      <c r="B129" s="66" t="s">
        <v>260</v>
      </c>
      <c r="C129" s="168"/>
      <c r="D129" s="257"/>
      <c r="E129" s="104">
        <v>24887</v>
      </c>
    </row>
    <row r="130" spans="1:5" ht="12" customHeight="1" x14ac:dyDescent="0.25">
      <c r="A130" s="13" t="s">
        <v>128</v>
      </c>
      <c r="B130" s="66" t="s">
        <v>276</v>
      </c>
      <c r="C130" s="168"/>
      <c r="D130" s="257"/>
      <c r="E130" s="104"/>
    </row>
    <row r="131" spans="1:5" ht="12" customHeight="1" x14ac:dyDescent="0.25">
      <c r="A131" s="13" t="s">
        <v>129</v>
      </c>
      <c r="B131" s="66" t="s">
        <v>275</v>
      </c>
      <c r="C131" s="168"/>
      <c r="D131" s="257"/>
      <c r="E131" s="104"/>
    </row>
    <row r="132" spans="1:5" ht="12" customHeight="1" x14ac:dyDescent="0.25">
      <c r="A132" s="13" t="s">
        <v>268</v>
      </c>
      <c r="B132" s="66" t="s">
        <v>263</v>
      </c>
      <c r="C132" s="168"/>
      <c r="D132" s="257"/>
      <c r="E132" s="104"/>
    </row>
    <row r="133" spans="1:5" ht="12" customHeight="1" x14ac:dyDescent="0.25">
      <c r="A133" s="13" t="s">
        <v>269</v>
      </c>
      <c r="B133" s="66" t="s">
        <v>274</v>
      </c>
      <c r="C133" s="168"/>
      <c r="D133" s="257"/>
      <c r="E133" s="104"/>
    </row>
    <row r="134" spans="1:5" ht="16.5" thickBot="1" x14ac:dyDescent="0.3">
      <c r="A134" s="11" t="s">
        <v>270</v>
      </c>
      <c r="B134" s="66" t="s">
        <v>273</v>
      </c>
      <c r="C134" s="170"/>
      <c r="D134" s="258"/>
      <c r="E134" s="106"/>
    </row>
    <row r="135" spans="1:5" ht="12" customHeight="1" thickBot="1" x14ac:dyDescent="0.3">
      <c r="A135" s="18" t="s">
        <v>8</v>
      </c>
      <c r="B135" s="59" t="s">
        <v>350</v>
      </c>
      <c r="C135" s="167">
        <f>+C100+C121</f>
        <v>113855728</v>
      </c>
      <c r="D135" s="255">
        <f>+D100+D121</f>
        <v>137715282</v>
      </c>
      <c r="E135" s="103">
        <f>+E100+E121</f>
        <v>118917210</v>
      </c>
    </row>
    <row r="136" spans="1:5" ht="12" customHeight="1" thickBot="1" x14ac:dyDescent="0.3">
      <c r="A136" s="18" t="s">
        <v>9</v>
      </c>
      <c r="B136" s="59" t="s">
        <v>422</v>
      </c>
      <c r="C136" s="167">
        <f>+C137+C138+C139</f>
        <v>0</v>
      </c>
      <c r="D136" s="255">
        <f>+D137+D138+D139</f>
        <v>0</v>
      </c>
      <c r="E136" s="103">
        <f>+E137+E138+E139</f>
        <v>0</v>
      </c>
    </row>
    <row r="137" spans="1:5" ht="12" customHeight="1" x14ac:dyDescent="0.25">
      <c r="A137" s="13" t="s">
        <v>177</v>
      </c>
      <c r="B137" s="10" t="s">
        <v>358</v>
      </c>
      <c r="C137" s="168"/>
      <c r="D137" s="257"/>
      <c r="E137" s="104"/>
    </row>
    <row r="138" spans="1:5" ht="12" customHeight="1" x14ac:dyDescent="0.25">
      <c r="A138" s="13" t="s">
        <v>178</v>
      </c>
      <c r="B138" s="10" t="s">
        <v>359</v>
      </c>
      <c r="C138" s="168"/>
      <c r="D138" s="257"/>
      <c r="E138" s="104"/>
    </row>
    <row r="139" spans="1:5" ht="12" customHeight="1" thickBot="1" x14ac:dyDescent="0.3">
      <c r="A139" s="11" t="s">
        <v>179</v>
      </c>
      <c r="B139" s="10" t="s">
        <v>360</v>
      </c>
      <c r="C139" s="168"/>
      <c r="D139" s="257"/>
      <c r="E139" s="104"/>
    </row>
    <row r="140" spans="1:5" ht="12" customHeight="1" thickBot="1" x14ac:dyDescent="0.3">
      <c r="A140" s="18" t="s">
        <v>10</v>
      </c>
      <c r="B140" s="59" t="s">
        <v>352</v>
      </c>
      <c r="C140" s="167">
        <f>SUM(C141:C146)</f>
        <v>0</v>
      </c>
      <c r="D140" s="255">
        <f>SUM(D141:D146)</f>
        <v>0</v>
      </c>
      <c r="E140" s="103">
        <f>SUM(E141:E146)</f>
        <v>0</v>
      </c>
    </row>
    <row r="141" spans="1:5" ht="12" customHeight="1" x14ac:dyDescent="0.25">
      <c r="A141" s="13" t="s">
        <v>56</v>
      </c>
      <c r="B141" s="7" t="s">
        <v>361</v>
      </c>
      <c r="C141" s="168"/>
      <c r="D141" s="257"/>
      <c r="E141" s="104"/>
    </row>
    <row r="142" spans="1:5" ht="12" customHeight="1" x14ac:dyDescent="0.25">
      <c r="A142" s="13" t="s">
        <v>57</v>
      </c>
      <c r="B142" s="7" t="s">
        <v>353</v>
      </c>
      <c r="C142" s="168"/>
      <c r="D142" s="257"/>
      <c r="E142" s="104"/>
    </row>
    <row r="143" spans="1:5" ht="12" customHeight="1" x14ac:dyDescent="0.25">
      <c r="A143" s="13" t="s">
        <v>58</v>
      </c>
      <c r="B143" s="7" t="s">
        <v>354</v>
      </c>
      <c r="C143" s="168"/>
      <c r="D143" s="257"/>
      <c r="E143" s="104"/>
    </row>
    <row r="144" spans="1:5" ht="12" customHeight="1" x14ac:dyDescent="0.25">
      <c r="A144" s="13" t="s">
        <v>114</v>
      </c>
      <c r="B144" s="7" t="s">
        <v>355</v>
      </c>
      <c r="C144" s="168"/>
      <c r="D144" s="257"/>
      <c r="E144" s="104"/>
    </row>
    <row r="145" spans="1:9" ht="12" customHeight="1" x14ac:dyDescent="0.25">
      <c r="A145" s="13" t="s">
        <v>115</v>
      </c>
      <c r="B145" s="7" t="s">
        <v>356</v>
      </c>
      <c r="C145" s="168"/>
      <c r="D145" s="257"/>
      <c r="E145" s="104"/>
    </row>
    <row r="146" spans="1:9" ht="12" customHeight="1" thickBot="1" x14ac:dyDescent="0.3">
      <c r="A146" s="16" t="s">
        <v>116</v>
      </c>
      <c r="B146" s="318" t="s">
        <v>357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365</v>
      </c>
      <c r="C147" s="173">
        <f>+C148+C149+C150+C151</f>
        <v>1072277</v>
      </c>
      <c r="D147" s="259">
        <f>+D148+D149+D150+D151</f>
        <v>2167849</v>
      </c>
      <c r="E147" s="209">
        <f>+E148+E149+E150+E151</f>
        <v>1072277</v>
      </c>
    </row>
    <row r="148" spans="1:9" ht="12" customHeight="1" x14ac:dyDescent="0.25">
      <c r="A148" s="13" t="s">
        <v>59</v>
      </c>
      <c r="B148" s="7" t="s">
        <v>278</v>
      </c>
      <c r="C148" s="168"/>
      <c r="D148" s="257"/>
      <c r="E148" s="104"/>
    </row>
    <row r="149" spans="1:9" ht="12" customHeight="1" x14ac:dyDescent="0.25">
      <c r="A149" s="13" t="s">
        <v>60</v>
      </c>
      <c r="B149" s="7" t="s">
        <v>279</v>
      </c>
      <c r="C149" s="168">
        <v>1072277</v>
      </c>
      <c r="D149" s="257">
        <v>2167849</v>
      </c>
      <c r="E149" s="104">
        <v>1072277</v>
      </c>
    </row>
    <row r="150" spans="1:9" ht="12" customHeight="1" x14ac:dyDescent="0.25">
      <c r="A150" s="13" t="s">
        <v>195</v>
      </c>
      <c r="B150" s="7" t="s">
        <v>366</v>
      </c>
      <c r="C150" s="168"/>
      <c r="D150" s="257"/>
      <c r="E150" s="104"/>
    </row>
    <row r="151" spans="1:9" ht="12" customHeight="1" thickBot="1" x14ac:dyDescent="0.3">
      <c r="A151" s="11" t="s">
        <v>196</v>
      </c>
      <c r="B151" s="5" t="s">
        <v>295</v>
      </c>
      <c r="C151" s="168"/>
      <c r="D151" s="257"/>
      <c r="E151" s="104"/>
    </row>
    <row r="152" spans="1:9" ht="12" customHeight="1" thickBot="1" x14ac:dyDescent="0.3">
      <c r="A152" s="18" t="s">
        <v>12</v>
      </c>
      <c r="B152" s="59" t="s">
        <v>367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362</v>
      </c>
      <c r="C153" s="168"/>
      <c r="D153" s="257"/>
      <c r="E153" s="104"/>
    </row>
    <row r="154" spans="1:9" ht="12" customHeight="1" x14ac:dyDescent="0.25">
      <c r="A154" s="13" t="s">
        <v>62</v>
      </c>
      <c r="B154" s="7" t="s">
        <v>369</v>
      </c>
      <c r="C154" s="168"/>
      <c r="D154" s="257"/>
      <c r="E154" s="104"/>
    </row>
    <row r="155" spans="1:9" ht="12" customHeight="1" x14ac:dyDescent="0.25">
      <c r="A155" s="13" t="s">
        <v>207</v>
      </c>
      <c r="B155" s="7" t="s">
        <v>364</v>
      </c>
      <c r="C155" s="168"/>
      <c r="D155" s="257"/>
      <c r="E155" s="104"/>
    </row>
    <row r="156" spans="1:9" ht="12" customHeight="1" x14ac:dyDescent="0.25">
      <c r="A156" s="13" t="s">
        <v>208</v>
      </c>
      <c r="B156" s="7" t="s">
        <v>370</v>
      </c>
      <c r="C156" s="168"/>
      <c r="D156" s="257"/>
      <c r="E156" s="104"/>
    </row>
    <row r="157" spans="1:9" ht="12" customHeight="1" thickBot="1" x14ac:dyDescent="0.3">
      <c r="A157" s="13" t="s">
        <v>368</v>
      </c>
      <c r="B157" s="7" t="s">
        <v>371</v>
      </c>
      <c r="C157" s="168"/>
      <c r="D157" s="257"/>
      <c r="E157" s="104"/>
    </row>
    <row r="158" spans="1:9" ht="12" customHeight="1" thickBot="1" x14ac:dyDescent="0.3">
      <c r="A158" s="18" t="s">
        <v>13</v>
      </c>
      <c r="B158" s="59" t="s">
        <v>372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373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375</v>
      </c>
      <c r="C160" s="250">
        <f>+C136+C140+C147+C152+C158+C159</f>
        <v>1072277</v>
      </c>
      <c r="D160" s="262">
        <f>+D136+D140+D147+D152+D158+D159</f>
        <v>2167849</v>
      </c>
      <c r="E160" s="244">
        <f>+E136+E140+E147+E152+E158+E159</f>
        <v>1072277</v>
      </c>
      <c r="F160" s="190"/>
      <c r="G160" s="191"/>
      <c r="H160" s="191"/>
      <c r="I160" s="191"/>
    </row>
    <row r="161" spans="1:5" s="179" customFormat="1" ht="12.95" customHeight="1" thickBot="1" x14ac:dyDescent="0.25">
      <c r="A161" s="113" t="s">
        <v>16</v>
      </c>
      <c r="B161" s="154" t="s">
        <v>374</v>
      </c>
      <c r="C161" s="250">
        <f>+C135+C160</f>
        <v>114928005</v>
      </c>
      <c r="D161" s="262">
        <f>+D135+D160</f>
        <v>139883131</v>
      </c>
      <c r="E161" s="244">
        <f>+E135+E160</f>
        <v>119989487</v>
      </c>
    </row>
    <row r="162" spans="1:5" x14ac:dyDescent="0.25">
      <c r="C162" s="658">
        <f>C93-C161</f>
        <v>0</v>
      </c>
      <c r="D162" s="658">
        <f>D93-D161</f>
        <v>0</v>
      </c>
    </row>
    <row r="163" spans="1:5" x14ac:dyDescent="0.25">
      <c r="A163" s="801" t="s">
        <v>280</v>
      </c>
      <c r="B163" s="801"/>
      <c r="C163" s="801"/>
      <c r="D163" s="801"/>
      <c r="E163" s="801"/>
    </row>
    <row r="164" spans="1:5" ht="15.2" customHeight="1" thickBot="1" x14ac:dyDescent="0.3">
      <c r="A164" s="793" t="s">
        <v>102</v>
      </c>
      <c r="B164" s="793"/>
      <c r="C164" s="115"/>
      <c r="E164" s="11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376</v>
      </c>
      <c r="C165" s="254">
        <f>+C68-C135</f>
        <v>-71087942</v>
      </c>
      <c r="D165" s="167">
        <f>+D68-D135</f>
        <v>-85077942</v>
      </c>
      <c r="E165" s="103">
        <f>+E68-E135</f>
        <v>-69487380</v>
      </c>
    </row>
    <row r="166" spans="1:5" ht="32.450000000000003" customHeight="1" thickBot="1" x14ac:dyDescent="0.3">
      <c r="A166" s="18" t="s">
        <v>7</v>
      </c>
      <c r="B166" s="23" t="s">
        <v>382</v>
      </c>
      <c r="C166" s="167">
        <f>+C92-C160</f>
        <v>71087942</v>
      </c>
      <c r="D166" s="167">
        <f>+D92-D160</f>
        <v>85077942</v>
      </c>
      <c r="E166" s="103">
        <f>+E92-E160</f>
        <v>131255475</v>
      </c>
    </row>
  </sheetData>
  <sheetProtection sheet="1"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3" sqref="G13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CONCATENATE(Z_ALAPADATOK!M21,"2. melléklet ",Z_ALAPADATOK!A7," ",Z_ALAPADATOK!B7," ",Z_ALAPADATOK!C7," ",Z_ALAPADATOK!D7," ",Z_ALAPADATOK!E7," ",Z_ALAPADATOK!F7," ",Z_ALAPADATOK!G7," ",Z_ALAPADATOK!H7)</f>
        <v>6.6.2.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CONCATENATE('Z_6.7.1.sz.mell'!B2:D2)</f>
        <v/>
      </c>
      <c r="C2" s="864"/>
      <c r="D2" s="865"/>
      <c r="E2" s="328" t="s">
        <v>501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'Z_6.7.1.sz.mell'!E4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CONCATENATE('Z_6.7.1.sz.mell'!E5)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:H1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CONCATENATE(Z_ALAPADATOK!M21,"3. melléklet ",Z_ALAPADATOK!A7," ",Z_ALAPADATOK!B7," ",Z_ALAPADATOK!C7," ",Z_ALAPADATOK!D7," ",Z_ALAPADATOK!E7," ",Z_ALAPADATOK!F7," ",Z_ALAPADATOK!G7," ",Z_ALAPADATOK!H7)</f>
        <v>6.6.3.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CONCATENATE('Z_6.7.2.sz.mell'!B2:D2)</f>
        <v/>
      </c>
      <c r="C2" s="864"/>
      <c r="D2" s="865"/>
      <c r="E2" s="328" t="s">
        <v>501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'Z_6.7.2.sz.mell'!E4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CONCATENATE('Z_6.7.2.sz.mell'!E5)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6" sqref="H16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CONCATENATE(Z_ALAPADATOK!M23," melléklet ",Z_ALAPADATOK!A7," ",Z_ALAPADATOK!B7," ",Z_ALAPADATOK!C7," ",Z_ALAPADATOK!D7," ",Z_ALAPADATOK!E7," ",Z_ALAPADATOK!F7," ",Z_ALAPADATOK!G7," ",Z_ALAPADATOK!H7)</f>
        <v>6.7.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CONCATENATE(Z_ALAPADATOK!B23)</f>
        <v/>
      </c>
      <c r="C2" s="864"/>
      <c r="D2" s="865"/>
      <c r="E2" s="328" t="s">
        <v>502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CONCATENATE('Z_6.7.3.sz.mell'!E5)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29" sqref="I2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CONCATENATE(Z_ALAPADATOK!M23,"1. melléklet ",Z_ALAPADATOK!A7," ",Z_ALAPADATOK!B7," ",Z_ALAPADATOK!C7," ",Z_ALAPADATOK!D7," ",Z_ALAPADATOK!E7," ",Z_ALAPADATOK!F7," ",Z_ALAPADATOK!G7," ",Z_ALAPADATOK!H7)</f>
        <v>6.7.1.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CONCATENATE('Z_6.8.sz.mell'!B2:D2)</f>
        <v/>
      </c>
      <c r="C2" s="864"/>
      <c r="D2" s="865"/>
      <c r="E2" s="328" t="s">
        <v>502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'Z_6.8.sz.mell'!E4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CONCATENATE('Z_6.8.sz.mell'!E5)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21" sqref="J2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CONCATENATE(Z_ALAPADATOK!M23,"2. melléklet ",Z_ALAPADATOK!A7," ",Z_ALAPADATOK!B7," ",Z_ALAPADATOK!C7," ",Z_ALAPADATOK!D7," ",Z_ALAPADATOK!E7," ",Z_ALAPADATOK!F7," ",Z_ALAPADATOK!G7," ",Z_ALAPADATOK!H7)</f>
        <v>6.7.2.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CONCATENATE('Z_6.8.1.sz.mell'!B2:D2)</f>
        <v/>
      </c>
      <c r="C2" s="864"/>
      <c r="D2" s="865"/>
      <c r="E2" s="328" t="s">
        <v>502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'Z_6.8.1.sz.mell'!E4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CONCATENATE('Z_6.8.1.sz.mell'!E5)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20" sqref="H20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CONCATENATE(Z_ALAPADATOK!M23,"3. melléklet ",Z_ALAPADATOK!A7," ",Z_ALAPADATOK!B7," ",Z_ALAPADATOK!C7," ",Z_ALAPADATOK!D7," ",Z_ALAPADATOK!E7," ",Z_ALAPADATOK!F7," ",Z_ALAPADATOK!G7," ",Z_ALAPADATOK!H7)</f>
        <v>6.7.3.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CONCATENATE('Z_6.8.2.sz.mell'!B2:D2)</f>
        <v/>
      </c>
      <c r="C2" s="864"/>
      <c r="D2" s="865"/>
      <c r="E2" s="328" t="s">
        <v>502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'Z_6.8.2.sz.mell'!E4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CONCATENATE('Z_6.8.2.sz.mell'!E5)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CONCATENATE(Z_ALAPADATOK!M25," melléklet ",Z_ALAPADATOK!A7," ",Z_ALAPADATOK!B7," ",Z_ALAPADATOK!C7," ",Z_ALAPADATOK!D7," ",Z_ALAPADATOK!E7," ",Z_ALAPADATOK!F7," ",Z_ALAPADATOK!G7," ",Z_ALAPADATOK!H7)</f>
        <v>6.8.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CONCATENATE(Z_ALAPADATOK!B25)</f>
        <v/>
      </c>
      <c r="C2" s="864"/>
      <c r="D2" s="865"/>
      <c r="E2" s="328" t="s">
        <v>503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CONCATENATE('Z_6.8.3.sz.mell'!E5)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CONCATENATE(Z_ALAPADATOK!M25,"1. melléklet ",Z_ALAPADATOK!A7," ",Z_ALAPADATOK!B7," ",Z_ALAPADATOK!C7," ",Z_ALAPADATOK!D7," ",Z_ALAPADATOK!E7," ",Z_ALAPADATOK!F7," ",Z_ALAPADATOK!G7," ",Z_ALAPADATOK!H7)</f>
        <v>6.8.1.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CONCATENATE('Z_6.9.sz.mell'!B2:D2)</f>
        <v/>
      </c>
      <c r="C2" s="864"/>
      <c r="D2" s="865"/>
      <c r="E2" s="328" t="s">
        <v>503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'Z_6.9.sz.mell'!E4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CONCATENATE('Z_6.9.sz.mell'!E5)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7" sqref="H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CONCATENATE(Z_ALAPADATOK!M25,"2. melléklet ",Z_ALAPADATOK!A7," ",Z_ALAPADATOK!B7," ",Z_ALAPADATOK!C7," ",Z_ALAPADATOK!D7," ",Z_ALAPADATOK!E7," ",Z_ALAPADATOK!F7," ",Z_ALAPADATOK!G7," ",Z_ALAPADATOK!H7)</f>
        <v>6.8.2.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CONCATENATE('Z_6.9.1.sz.mell'!B2:D2)</f>
        <v/>
      </c>
      <c r="C2" s="864"/>
      <c r="D2" s="865"/>
      <c r="E2" s="328" t="s">
        <v>503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'Z_6.9.1.sz.mell'!E4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CONCATENATE('Z_6.9.1.sz.mell'!E5)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7" sqref="H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CONCATENATE(Z_ALAPADATOK!M25,"3. melléklet ",Z_ALAPADATOK!A7," ",Z_ALAPADATOK!B7," ",Z_ALAPADATOK!C7," ",Z_ALAPADATOK!D7," ",Z_ALAPADATOK!E7," ",Z_ALAPADATOK!F7," ",Z_ALAPADATOK!G7," ",Z_ALAPADATOK!H7)</f>
        <v>6.8.3.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CONCATENATE('Z_6.9.2.sz.mell'!B2:D2)</f>
        <v/>
      </c>
      <c r="C2" s="864"/>
      <c r="D2" s="865"/>
      <c r="E2" s="328" t="s">
        <v>503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'Z_6.9.2.sz.mell'!E4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CONCATENATE('Z_6.9.2.sz.mell'!E5)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B5" sqref="B5"/>
    </sheetView>
  </sheetViews>
  <sheetFormatPr defaultRowHeight="15.75" x14ac:dyDescent="0.25"/>
  <cols>
    <col min="1" max="1" width="9.5" style="155" customWidth="1"/>
    <col min="2" max="2" width="65.83203125" style="155" customWidth="1"/>
    <col min="3" max="3" width="17.83203125" style="156" customWidth="1"/>
    <col min="4" max="5" width="17.83203125" style="177" customWidth="1"/>
    <col min="6" max="16384" width="9.33203125" style="177"/>
  </cols>
  <sheetData>
    <row r="1" spans="1:5" x14ac:dyDescent="0.25">
      <c r="A1" s="319"/>
      <c r="B1" s="788" t="str">
        <f>CONCATENATE("1.2. melléklet ",Z_ALAPADATOK!A7," ",Z_ALAPADATOK!B7," ",Z_ALAPADATOK!C7," ",Z_ALAPADATOK!D7," ",Z_ALAPADATOK!E7," ",Z_ALAPADATOK!F7," ",Z_ALAPADATOK!G7," ",Z_ALAPADATOK!H7)</f>
        <v>1.2. melléklet a … / 2021. ( … ) önkormányzati rendelethez</v>
      </c>
      <c r="C1" s="789"/>
      <c r="D1" s="789"/>
      <c r="E1" s="789"/>
    </row>
    <row r="2" spans="1:5" x14ac:dyDescent="0.25">
      <c r="A2" s="790" t="str">
        <f>CONCATENATE(Z_ALAPADATOK!A3)</f>
        <v>Lengyel Község Önkormányzata</v>
      </c>
      <c r="B2" s="791"/>
      <c r="C2" s="791"/>
      <c r="D2" s="791"/>
      <c r="E2" s="791"/>
    </row>
    <row r="3" spans="1:5" x14ac:dyDescent="0.25">
      <c r="A3" s="790" t="str">
        <f>CONCATENATE(Z_ALAPADATOK!B1,". ÉVI ZÁRSZÁMADÁS")</f>
        <v>2020. ÉVI ZÁRSZÁMADÁS</v>
      </c>
      <c r="B3" s="790"/>
      <c r="C3" s="792"/>
      <c r="D3" s="790"/>
      <c r="E3" s="790"/>
    </row>
    <row r="4" spans="1:5" ht="17.25" customHeight="1" x14ac:dyDescent="0.25">
      <c r="A4" s="790" t="s">
        <v>833</v>
      </c>
      <c r="B4" s="790"/>
      <c r="C4" s="792"/>
      <c r="D4" s="790"/>
      <c r="E4" s="790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02" t="s">
        <v>3</v>
      </c>
      <c r="B6" s="802"/>
      <c r="C6" s="802"/>
      <c r="D6" s="802"/>
      <c r="E6" s="802"/>
    </row>
    <row r="7" spans="1:5" ht="15.95" customHeight="1" thickBot="1" x14ac:dyDescent="0.3">
      <c r="A7" s="804" t="s">
        <v>100</v>
      </c>
      <c r="B7" s="804"/>
      <c r="C7" s="322"/>
      <c r="D7" s="321"/>
      <c r="E7" s="322" t="s">
        <v>488</v>
      </c>
    </row>
    <row r="8" spans="1:5" x14ac:dyDescent="0.25">
      <c r="A8" s="794" t="s">
        <v>51</v>
      </c>
      <c r="B8" s="796" t="s">
        <v>5</v>
      </c>
      <c r="C8" s="798" t="str">
        <f>+CONCATENATE(LEFT(Z_ÖSSZEFÜGGÉSEK!A6,4),". évi")</f>
        <v>2020. évi</v>
      </c>
      <c r="D8" s="799"/>
      <c r="E8" s="800"/>
    </row>
    <row r="9" spans="1:5" ht="24.75" thickBot="1" x14ac:dyDescent="0.3">
      <c r="A9" s="795"/>
      <c r="B9" s="797"/>
      <c r="C9" s="252" t="s">
        <v>419</v>
      </c>
      <c r="D9" s="251" t="s">
        <v>420</v>
      </c>
      <c r="E9" s="312" t="str">
        <f>+CONCATENATE(LEFT(Z_ÖSSZEFÜGGÉSEK!A6,4),". XII. 31.",CHAR(10),"teljesítés")</f>
        <v>2020. XII. 31.
teljesítés</v>
      </c>
    </row>
    <row r="10" spans="1:5" s="178" customFormat="1" ht="12" customHeight="1" thickBot="1" x14ac:dyDescent="0.25">
      <c r="A10" s="174" t="s">
        <v>386</v>
      </c>
      <c r="B10" s="175" t="s">
        <v>387</v>
      </c>
      <c r="C10" s="175" t="s">
        <v>388</v>
      </c>
      <c r="D10" s="175" t="s">
        <v>390</v>
      </c>
      <c r="E10" s="253" t="s">
        <v>389</v>
      </c>
    </row>
    <row r="11" spans="1:5" s="179" customFormat="1" ht="12" customHeight="1" thickBot="1" x14ac:dyDescent="0.25">
      <c r="A11" s="18" t="s">
        <v>6</v>
      </c>
      <c r="B11" s="19" t="s">
        <v>162</v>
      </c>
      <c r="C11" s="167">
        <f>+C12+C13+C14+C15+C16+C17</f>
        <v>26806930</v>
      </c>
      <c r="D11" s="167">
        <f>+D12+D13+D14+D15+D16+D17</f>
        <v>29996111</v>
      </c>
      <c r="E11" s="103">
        <f>+E12+E13+E14+E15+E16+E17</f>
        <v>29996111</v>
      </c>
    </row>
    <row r="12" spans="1:5" s="179" customFormat="1" ht="12" customHeight="1" x14ac:dyDescent="0.2">
      <c r="A12" s="13" t="s">
        <v>63</v>
      </c>
      <c r="B12" s="180" t="s">
        <v>163</v>
      </c>
      <c r="C12" s="169">
        <v>12873720</v>
      </c>
      <c r="D12" s="169">
        <v>12873720</v>
      </c>
      <c r="E12" s="105">
        <v>12873720</v>
      </c>
    </row>
    <row r="13" spans="1:5" s="179" customFormat="1" ht="12" customHeight="1" x14ac:dyDescent="0.2">
      <c r="A13" s="12" t="s">
        <v>64</v>
      </c>
      <c r="B13" s="181" t="s">
        <v>164</v>
      </c>
      <c r="C13" s="168"/>
      <c r="D13" s="168"/>
      <c r="E13" s="104"/>
    </row>
    <row r="14" spans="1:5" s="179" customFormat="1" ht="12" customHeight="1" x14ac:dyDescent="0.2">
      <c r="A14" s="12" t="s">
        <v>65</v>
      </c>
      <c r="B14" s="181" t="s">
        <v>165</v>
      </c>
      <c r="C14" s="168">
        <v>12133210</v>
      </c>
      <c r="D14" s="168">
        <v>13141081</v>
      </c>
      <c r="E14" s="104">
        <v>13141081</v>
      </c>
    </row>
    <row r="15" spans="1:5" s="179" customFormat="1" ht="12" customHeight="1" x14ac:dyDescent="0.2">
      <c r="A15" s="12" t="s">
        <v>66</v>
      </c>
      <c r="B15" s="181" t="s">
        <v>166</v>
      </c>
      <c r="C15" s="168">
        <v>1800000</v>
      </c>
      <c r="D15" s="168">
        <v>2023600</v>
      </c>
      <c r="E15" s="104">
        <v>2023600</v>
      </c>
    </row>
    <row r="16" spans="1:5" s="179" customFormat="1" ht="12" customHeight="1" x14ac:dyDescent="0.2">
      <c r="A16" s="12" t="s">
        <v>97</v>
      </c>
      <c r="B16" s="111" t="s">
        <v>334</v>
      </c>
      <c r="C16" s="168"/>
      <c r="D16" s="168">
        <v>1813290</v>
      </c>
      <c r="E16" s="104">
        <v>1813290</v>
      </c>
    </row>
    <row r="17" spans="1:5" s="179" customFormat="1" ht="12" customHeight="1" thickBot="1" x14ac:dyDescent="0.25">
      <c r="A17" s="14" t="s">
        <v>67</v>
      </c>
      <c r="B17" s="112" t="s">
        <v>335</v>
      </c>
      <c r="C17" s="168"/>
      <c r="D17" s="168">
        <v>144420</v>
      </c>
      <c r="E17" s="104">
        <v>144420</v>
      </c>
    </row>
    <row r="18" spans="1:5" s="179" customFormat="1" ht="12" customHeight="1" thickBot="1" x14ac:dyDescent="0.25">
      <c r="A18" s="18" t="s">
        <v>7</v>
      </c>
      <c r="B18" s="110" t="s">
        <v>167</v>
      </c>
      <c r="C18" s="167">
        <f>+C19+C20+C21+C22+C23</f>
        <v>6898216</v>
      </c>
      <c r="D18" s="167">
        <f>+D19+D20+D21+D22+D23</f>
        <v>5855449</v>
      </c>
      <c r="E18" s="103">
        <f>+E19+E20+E21+E22+E23</f>
        <v>5855449</v>
      </c>
    </row>
    <row r="19" spans="1:5" s="179" customFormat="1" ht="12" customHeight="1" x14ac:dyDescent="0.2">
      <c r="A19" s="13" t="s">
        <v>69</v>
      </c>
      <c r="B19" s="180" t="s">
        <v>168</v>
      </c>
      <c r="C19" s="169"/>
      <c r="D19" s="169"/>
      <c r="E19" s="105"/>
    </row>
    <row r="20" spans="1:5" s="179" customFormat="1" ht="12" customHeight="1" x14ac:dyDescent="0.2">
      <c r="A20" s="12" t="s">
        <v>70</v>
      </c>
      <c r="B20" s="181" t="s">
        <v>169</v>
      </c>
      <c r="C20" s="168"/>
      <c r="D20" s="168"/>
      <c r="E20" s="104"/>
    </row>
    <row r="21" spans="1:5" s="179" customFormat="1" ht="12" customHeight="1" x14ac:dyDescent="0.2">
      <c r="A21" s="12" t="s">
        <v>71</v>
      </c>
      <c r="B21" s="181" t="s">
        <v>326</v>
      </c>
      <c r="C21" s="168"/>
      <c r="D21" s="168"/>
      <c r="E21" s="104"/>
    </row>
    <row r="22" spans="1:5" s="179" customFormat="1" ht="12" customHeight="1" x14ac:dyDescent="0.2">
      <c r="A22" s="12" t="s">
        <v>72</v>
      </c>
      <c r="B22" s="181" t="s">
        <v>327</v>
      </c>
      <c r="C22" s="168"/>
      <c r="D22" s="168"/>
      <c r="E22" s="104"/>
    </row>
    <row r="23" spans="1:5" s="179" customFormat="1" ht="12" customHeight="1" x14ac:dyDescent="0.2">
      <c r="A23" s="12" t="s">
        <v>73</v>
      </c>
      <c r="B23" s="181" t="s">
        <v>170</v>
      </c>
      <c r="C23" s="168">
        <v>6898216</v>
      </c>
      <c r="D23" s="168">
        <v>5855449</v>
      </c>
      <c r="E23" s="104">
        <v>5855449</v>
      </c>
    </row>
    <row r="24" spans="1:5" s="179" customFormat="1" ht="12" customHeight="1" thickBot="1" x14ac:dyDescent="0.25">
      <c r="A24" s="14" t="s">
        <v>80</v>
      </c>
      <c r="B24" s="112" t="s">
        <v>171</v>
      </c>
      <c r="C24" s="170"/>
      <c r="D24" s="170"/>
      <c r="E24" s="106"/>
    </row>
    <row r="25" spans="1:5" s="179" customFormat="1" ht="12" customHeight="1" thickBot="1" x14ac:dyDescent="0.25">
      <c r="A25" s="18" t="s">
        <v>8</v>
      </c>
      <c r="B25" s="19" t="s">
        <v>172</v>
      </c>
      <c r="C25" s="167">
        <f>+C26+C27+C28+C29+C30</f>
        <v>0</v>
      </c>
      <c r="D25" s="167">
        <f>+D26+D27+D28+D29+D30</f>
        <v>5770427</v>
      </c>
      <c r="E25" s="103">
        <f>+E26+E27+E28+E29+E30</f>
        <v>5770427</v>
      </c>
    </row>
    <row r="26" spans="1:5" s="179" customFormat="1" ht="12" customHeight="1" x14ac:dyDescent="0.2">
      <c r="A26" s="13" t="s">
        <v>52</v>
      </c>
      <c r="B26" s="180" t="s">
        <v>173</v>
      </c>
      <c r="C26" s="169"/>
      <c r="D26" s="169"/>
      <c r="E26" s="105"/>
    </row>
    <row r="27" spans="1:5" s="179" customFormat="1" ht="12" customHeight="1" x14ac:dyDescent="0.2">
      <c r="A27" s="12" t="s">
        <v>53</v>
      </c>
      <c r="B27" s="181" t="s">
        <v>174</v>
      </c>
      <c r="C27" s="168"/>
      <c r="D27" s="168"/>
      <c r="E27" s="104"/>
    </row>
    <row r="28" spans="1:5" s="179" customFormat="1" ht="12" customHeight="1" x14ac:dyDescent="0.2">
      <c r="A28" s="12" t="s">
        <v>54</v>
      </c>
      <c r="B28" s="181" t="s">
        <v>328</v>
      </c>
      <c r="C28" s="168"/>
      <c r="D28" s="168"/>
      <c r="E28" s="104"/>
    </row>
    <row r="29" spans="1:5" s="179" customFormat="1" ht="12" customHeight="1" x14ac:dyDescent="0.2">
      <c r="A29" s="12" t="s">
        <v>55</v>
      </c>
      <c r="B29" s="181" t="s">
        <v>329</v>
      </c>
      <c r="C29" s="168"/>
      <c r="D29" s="168"/>
      <c r="E29" s="104"/>
    </row>
    <row r="30" spans="1:5" s="179" customFormat="1" ht="12" customHeight="1" x14ac:dyDescent="0.2">
      <c r="A30" s="12" t="s">
        <v>110</v>
      </c>
      <c r="B30" s="181" t="s">
        <v>175</v>
      </c>
      <c r="C30" s="168"/>
      <c r="D30" s="168">
        <v>5770427</v>
      </c>
      <c r="E30" s="104">
        <v>5770427</v>
      </c>
    </row>
    <row r="31" spans="1:5" s="179" customFormat="1" ht="12" customHeight="1" thickBot="1" x14ac:dyDescent="0.25">
      <c r="A31" s="14" t="s">
        <v>111</v>
      </c>
      <c r="B31" s="182" t="s">
        <v>176</v>
      </c>
      <c r="C31" s="170"/>
      <c r="D31" s="170">
        <v>3913797</v>
      </c>
      <c r="E31" s="106">
        <v>3913797</v>
      </c>
    </row>
    <row r="32" spans="1:5" s="179" customFormat="1" ht="12" customHeight="1" thickBot="1" x14ac:dyDescent="0.25">
      <c r="A32" s="18" t="s">
        <v>112</v>
      </c>
      <c r="B32" s="19" t="s">
        <v>477</v>
      </c>
      <c r="C32" s="173">
        <f>SUM(C33:C39)</f>
        <v>4220220</v>
      </c>
      <c r="D32" s="173">
        <f>SUM(D33:D39)</f>
        <v>1185397</v>
      </c>
      <c r="E32" s="209">
        <f>SUM(E33:E39)</f>
        <v>1185397</v>
      </c>
    </row>
    <row r="33" spans="1:5" s="179" customFormat="1" ht="12" customHeight="1" x14ac:dyDescent="0.2">
      <c r="A33" s="13" t="s">
        <v>177</v>
      </c>
      <c r="B33" s="748" t="s">
        <v>478</v>
      </c>
      <c r="C33" s="169"/>
      <c r="D33" s="169"/>
      <c r="E33" s="105"/>
    </row>
    <row r="34" spans="1:5" s="179" customFormat="1" ht="12" customHeight="1" x14ac:dyDescent="0.2">
      <c r="A34" s="12" t="s">
        <v>178</v>
      </c>
      <c r="B34" s="749" t="s">
        <v>855</v>
      </c>
      <c r="C34" s="168"/>
      <c r="D34" s="168"/>
      <c r="E34" s="104"/>
    </row>
    <row r="35" spans="1:5" s="179" customFormat="1" ht="12" customHeight="1" x14ac:dyDescent="0.2">
      <c r="A35" s="12" t="s">
        <v>179</v>
      </c>
      <c r="B35" s="749" t="s">
        <v>479</v>
      </c>
      <c r="C35" s="168"/>
      <c r="D35" s="168"/>
      <c r="E35" s="104"/>
    </row>
    <row r="36" spans="1:5" s="179" customFormat="1" ht="12" customHeight="1" x14ac:dyDescent="0.2">
      <c r="A36" s="12" t="s">
        <v>180</v>
      </c>
      <c r="B36" s="749" t="s">
        <v>480</v>
      </c>
      <c r="C36" s="168">
        <v>1365022</v>
      </c>
      <c r="D36" s="168">
        <v>382495</v>
      </c>
      <c r="E36" s="104">
        <v>382495</v>
      </c>
    </row>
    <row r="37" spans="1:5" s="179" customFormat="1" ht="12" customHeight="1" x14ac:dyDescent="0.2">
      <c r="A37" s="12" t="s">
        <v>481</v>
      </c>
      <c r="B37" s="749" t="s">
        <v>181</v>
      </c>
      <c r="C37" s="168">
        <v>1762597</v>
      </c>
      <c r="D37" s="168"/>
      <c r="E37" s="104"/>
    </row>
    <row r="38" spans="1:5" s="179" customFormat="1" ht="12" customHeight="1" x14ac:dyDescent="0.2">
      <c r="A38" s="12" t="s">
        <v>482</v>
      </c>
      <c r="B38" s="749" t="s">
        <v>840</v>
      </c>
      <c r="C38" s="168"/>
      <c r="D38" s="168"/>
      <c r="E38" s="104"/>
    </row>
    <row r="39" spans="1:5" s="179" customFormat="1" ht="12" customHeight="1" thickBot="1" x14ac:dyDescent="0.25">
      <c r="A39" s="14" t="s">
        <v>483</v>
      </c>
      <c r="B39" s="750" t="s">
        <v>841</v>
      </c>
      <c r="C39" s="170">
        <v>1092601</v>
      </c>
      <c r="D39" s="170">
        <v>802902</v>
      </c>
      <c r="E39" s="106">
        <v>802902</v>
      </c>
    </row>
    <row r="40" spans="1:5" s="179" customFormat="1" ht="12" customHeight="1" thickBot="1" x14ac:dyDescent="0.25">
      <c r="A40" s="18" t="s">
        <v>10</v>
      </c>
      <c r="B40" s="19" t="s">
        <v>336</v>
      </c>
      <c r="C40" s="167">
        <f>SUM(C41:C51)</f>
        <v>4725720</v>
      </c>
      <c r="D40" s="167">
        <f>SUM(D41:D51)</f>
        <v>8703256</v>
      </c>
      <c r="E40" s="103">
        <f>SUM(E41:E51)</f>
        <v>6255027</v>
      </c>
    </row>
    <row r="41" spans="1:5" s="179" customFormat="1" ht="12" customHeight="1" x14ac:dyDescent="0.2">
      <c r="A41" s="13" t="s">
        <v>56</v>
      </c>
      <c r="B41" s="180" t="s">
        <v>184</v>
      </c>
      <c r="C41" s="169"/>
      <c r="D41" s="169"/>
      <c r="E41" s="105"/>
    </row>
    <row r="42" spans="1:5" s="179" customFormat="1" ht="12" customHeight="1" x14ac:dyDescent="0.2">
      <c r="A42" s="12" t="s">
        <v>57</v>
      </c>
      <c r="B42" s="181" t="s">
        <v>185</v>
      </c>
      <c r="C42" s="168">
        <v>2800000</v>
      </c>
      <c r="D42" s="168">
        <v>5175536</v>
      </c>
      <c r="E42" s="104">
        <v>2895456</v>
      </c>
    </row>
    <row r="43" spans="1:5" s="179" customFormat="1" ht="12" customHeight="1" x14ac:dyDescent="0.2">
      <c r="A43" s="12" t="s">
        <v>58</v>
      </c>
      <c r="B43" s="181" t="s">
        <v>186</v>
      </c>
      <c r="C43" s="168"/>
      <c r="D43" s="168"/>
      <c r="E43" s="104">
        <v>8421</v>
      </c>
    </row>
    <row r="44" spans="1:5" s="179" customFormat="1" ht="12" customHeight="1" x14ac:dyDescent="0.2">
      <c r="A44" s="12" t="s">
        <v>114</v>
      </c>
      <c r="B44" s="181" t="s">
        <v>187</v>
      </c>
      <c r="C44" s="168"/>
      <c r="D44" s="168"/>
      <c r="E44" s="104"/>
    </row>
    <row r="45" spans="1:5" s="179" customFormat="1" ht="12" customHeight="1" x14ac:dyDescent="0.2">
      <c r="A45" s="12" t="s">
        <v>115</v>
      </c>
      <c r="B45" s="181" t="s">
        <v>188</v>
      </c>
      <c r="C45" s="168">
        <v>1921920</v>
      </c>
      <c r="D45" s="168">
        <v>3421920</v>
      </c>
      <c r="E45" s="104">
        <v>3342853</v>
      </c>
    </row>
    <row r="46" spans="1:5" s="179" customFormat="1" ht="12" customHeight="1" x14ac:dyDescent="0.2">
      <c r="A46" s="12" t="s">
        <v>116</v>
      </c>
      <c r="B46" s="181" t="s">
        <v>189</v>
      </c>
      <c r="C46" s="168"/>
      <c r="D46" s="168"/>
      <c r="E46" s="104"/>
    </row>
    <row r="47" spans="1:5" s="179" customFormat="1" ht="12" customHeight="1" x14ac:dyDescent="0.2">
      <c r="A47" s="12" t="s">
        <v>117</v>
      </c>
      <c r="B47" s="181" t="s">
        <v>190</v>
      </c>
      <c r="C47" s="168"/>
      <c r="D47" s="168"/>
      <c r="E47" s="104"/>
    </row>
    <row r="48" spans="1:5" s="179" customFormat="1" ht="12" customHeight="1" x14ac:dyDescent="0.2">
      <c r="A48" s="12" t="s">
        <v>118</v>
      </c>
      <c r="B48" s="181" t="s">
        <v>484</v>
      </c>
      <c r="C48" s="168">
        <v>2000</v>
      </c>
      <c r="D48" s="168">
        <v>4000</v>
      </c>
      <c r="E48" s="104">
        <v>3496</v>
      </c>
    </row>
    <row r="49" spans="1:5" s="179" customFormat="1" ht="12" customHeight="1" x14ac:dyDescent="0.2">
      <c r="A49" s="12" t="s">
        <v>182</v>
      </c>
      <c r="B49" s="181" t="s">
        <v>192</v>
      </c>
      <c r="C49" s="171"/>
      <c r="D49" s="171"/>
      <c r="E49" s="107"/>
    </row>
    <row r="50" spans="1:5" s="179" customFormat="1" ht="12" customHeight="1" x14ac:dyDescent="0.2">
      <c r="A50" s="14" t="s">
        <v>183</v>
      </c>
      <c r="B50" s="182" t="s">
        <v>338</v>
      </c>
      <c r="C50" s="172"/>
      <c r="D50" s="172"/>
      <c r="E50" s="108"/>
    </row>
    <row r="51" spans="1:5" s="179" customFormat="1" ht="12" customHeight="1" thickBot="1" x14ac:dyDescent="0.25">
      <c r="A51" s="14" t="s">
        <v>337</v>
      </c>
      <c r="B51" s="112" t="s">
        <v>193</v>
      </c>
      <c r="C51" s="172">
        <v>1800</v>
      </c>
      <c r="D51" s="172">
        <v>101800</v>
      </c>
      <c r="E51" s="108">
        <v>4801</v>
      </c>
    </row>
    <row r="52" spans="1:5" s="179" customFormat="1" ht="12" customHeight="1" thickBot="1" x14ac:dyDescent="0.25">
      <c r="A52" s="18" t="s">
        <v>11</v>
      </c>
      <c r="B52" s="19" t="s">
        <v>194</v>
      </c>
      <c r="C52" s="167">
        <f>SUM(C53:C57)</f>
        <v>0</v>
      </c>
      <c r="D52" s="167">
        <f>SUM(D53:D57)</f>
        <v>0</v>
      </c>
      <c r="E52" s="103">
        <f>SUM(E53:E57)</f>
        <v>0</v>
      </c>
    </row>
    <row r="53" spans="1:5" s="179" customFormat="1" ht="12" customHeight="1" x14ac:dyDescent="0.2">
      <c r="A53" s="13" t="s">
        <v>59</v>
      </c>
      <c r="B53" s="180" t="s">
        <v>198</v>
      </c>
      <c r="C53" s="220"/>
      <c r="D53" s="220"/>
      <c r="E53" s="109"/>
    </row>
    <row r="54" spans="1:5" s="179" customFormat="1" ht="12" customHeight="1" x14ac:dyDescent="0.2">
      <c r="A54" s="12" t="s">
        <v>60</v>
      </c>
      <c r="B54" s="181" t="s">
        <v>199</v>
      </c>
      <c r="C54" s="171"/>
      <c r="D54" s="171"/>
      <c r="E54" s="107"/>
    </row>
    <row r="55" spans="1:5" s="179" customFormat="1" ht="12" customHeight="1" x14ac:dyDescent="0.2">
      <c r="A55" s="12" t="s">
        <v>195</v>
      </c>
      <c r="B55" s="181" t="s">
        <v>200</v>
      </c>
      <c r="C55" s="171"/>
      <c r="D55" s="171"/>
      <c r="E55" s="107"/>
    </row>
    <row r="56" spans="1:5" s="179" customFormat="1" ht="12" customHeight="1" x14ac:dyDescent="0.2">
      <c r="A56" s="12" t="s">
        <v>196</v>
      </c>
      <c r="B56" s="181" t="s">
        <v>201</v>
      </c>
      <c r="C56" s="171"/>
      <c r="D56" s="171"/>
      <c r="E56" s="107"/>
    </row>
    <row r="57" spans="1:5" s="179" customFormat="1" ht="12" customHeight="1" thickBot="1" x14ac:dyDescent="0.25">
      <c r="A57" s="14" t="s">
        <v>197</v>
      </c>
      <c r="B57" s="112" t="s">
        <v>202</v>
      </c>
      <c r="C57" s="172"/>
      <c r="D57" s="172"/>
      <c r="E57" s="108"/>
    </row>
    <row r="58" spans="1:5" s="179" customFormat="1" ht="12" customHeight="1" thickBot="1" x14ac:dyDescent="0.25">
      <c r="A58" s="18" t="s">
        <v>119</v>
      </c>
      <c r="B58" s="19" t="s">
        <v>203</v>
      </c>
      <c r="C58" s="167">
        <f>SUM(C59:C61)</f>
        <v>100000</v>
      </c>
      <c r="D58" s="167">
        <f>SUM(D59:D61)</f>
        <v>400000</v>
      </c>
      <c r="E58" s="103">
        <f>SUM(E59:E61)</f>
        <v>104419</v>
      </c>
    </row>
    <row r="59" spans="1:5" s="179" customFormat="1" ht="12" customHeight="1" x14ac:dyDescent="0.2">
      <c r="A59" s="13" t="s">
        <v>61</v>
      </c>
      <c r="B59" s="180" t="s">
        <v>204</v>
      </c>
      <c r="C59" s="169"/>
      <c r="D59" s="169"/>
      <c r="E59" s="105"/>
    </row>
    <row r="60" spans="1:5" s="179" customFormat="1" ht="12" customHeight="1" x14ac:dyDescent="0.2">
      <c r="A60" s="12" t="s">
        <v>62</v>
      </c>
      <c r="B60" s="181" t="s">
        <v>330</v>
      </c>
      <c r="C60" s="168"/>
      <c r="D60" s="168"/>
      <c r="E60" s="104"/>
    </row>
    <row r="61" spans="1:5" s="179" customFormat="1" ht="12" customHeight="1" x14ac:dyDescent="0.2">
      <c r="A61" s="12" t="s">
        <v>207</v>
      </c>
      <c r="B61" s="181" t="s">
        <v>205</v>
      </c>
      <c r="C61" s="168">
        <v>100000</v>
      </c>
      <c r="D61" s="168">
        <v>400000</v>
      </c>
      <c r="E61" s="104">
        <v>104419</v>
      </c>
    </row>
    <row r="62" spans="1:5" s="179" customFormat="1" ht="12" customHeight="1" thickBot="1" x14ac:dyDescent="0.25">
      <c r="A62" s="14" t="s">
        <v>208</v>
      </c>
      <c r="B62" s="112" t="s">
        <v>206</v>
      </c>
      <c r="C62" s="170"/>
      <c r="D62" s="170"/>
      <c r="E62" s="106"/>
    </row>
    <row r="63" spans="1:5" s="179" customFormat="1" ht="12" customHeight="1" thickBot="1" x14ac:dyDescent="0.25">
      <c r="A63" s="18" t="s">
        <v>13</v>
      </c>
      <c r="B63" s="110" t="s">
        <v>209</v>
      </c>
      <c r="C63" s="167">
        <f>SUM(C64:C66)</f>
        <v>16700</v>
      </c>
      <c r="D63" s="167">
        <f>SUM(D64:D66)</f>
        <v>726700</v>
      </c>
      <c r="E63" s="103">
        <f>SUM(E64:E66)</f>
        <v>263000</v>
      </c>
    </row>
    <row r="64" spans="1:5" s="179" customFormat="1" ht="12" customHeight="1" x14ac:dyDescent="0.2">
      <c r="A64" s="13" t="s">
        <v>120</v>
      </c>
      <c r="B64" s="180" t="s">
        <v>211</v>
      </c>
      <c r="C64" s="171"/>
      <c r="D64" s="171"/>
      <c r="E64" s="107"/>
    </row>
    <row r="65" spans="1:5" s="179" customFormat="1" ht="12" customHeight="1" x14ac:dyDescent="0.2">
      <c r="A65" s="12" t="s">
        <v>121</v>
      </c>
      <c r="B65" s="181" t="s">
        <v>331</v>
      </c>
      <c r="C65" s="171">
        <v>16700</v>
      </c>
      <c r="D65" s="171">
        <v>576700</v>
      </c>
      <c r="E65" s="107"/>
    </row>
    <row r="66" spans="1:5" s="179" customFormat="1" ht="12" customHeight="1" x14ac:dyDescent="0.2">
      <c r="A66" s="12" t="s">
        <v>144</v>
      </c>
      <c r="B66" s="181" t="s">
        <v>212</v>
      </c>
      <c r="C66" s="171"/>
      <c r="D66" s="171">
        <v>150000</v>
      </c>
      <c r="E66" s="107">
        <v>263000</v>
      </c>
    </row>
    <row r="67" spans="1:5" s="179" customFormat="1" ht="12" customHeight="1" thickBot="1" x14ac:dyDescent="0.25">
      <c r="A67" s="14" t="s">
        <v>210</v>
      </c>
      <c r="B67" s="112" t="s">
        <v>213</v>
      </c>
      <c r="C67" s="171"/>
      <c r="D67" s="171"/>
      <c r="E67" s="107"/>
    </row>
    <row r="68" spans="1:5" s="179" customFormat="1" ht="12" customHeight="1" thickBot="1" x14ac:dyDescent="0.25">
      <c r="A68" s="235" t="s">
        <v>378</v>
      </c>
      <c r="B68" s="19" t="s">
        <v>214</v>
      </c>
      <c r="C68" s="173">
        <f>+C11+C18+C25+C32+C40+C52+C58+C63</f>
        <v>42767786</v>
      </c>
      <c r="D68" s="173">
        <f>+D11+D18+D25+D32+D40+D52+D58+D63</f>
        <v>52637340</v>
      </c>
      <c r="E68" s="209">
        <f>+E11+E18+E25+E32+E40+E52+E58+E63</f>
        <v>49429830</v>
      </c>
    </row>
    <row r="69" spans="1:5" s="179" customFormat="1" ht="12" customHeight="1" thickBot="1" x14ac:dyDescent="0.25">
      <c r="A69" s="221" t="s">
        <v>215</v>
      </c>
      <c r="B69" s="110" t="s">
        <v>216</v>
      </c>
      <c r="C69" s="167">
        <f>SUM(C70:C72)</f>
        <v>0</v>
      </c>
      <c r="D69" s="167">
        <f>SUM(D70:D72)</f>
        <v>0</v>
      </c>
      <c r="E69" s="103">
        <f>SUM(E70:E72)</f>
        <v>0</v>
      </c>
    </row>
    <row r="70" spans="1:5" s="179" customFormat="1" ht="12" customHeight="1" x14ac:dyDescent="0.2">
      <c r="A70" s="13" t="s">
        <v>244</v>
      </c>
      <c r="B70" s="180" t="s">
        <v>217</v>
      </c>
      <c r="C70" s="171"/>
      <c r="D70" s="171"/>
      <c r="E70" s="107"/>
    </row>
    <row r="71" spans="1:5" s="179" customFormat="1" ht="12" customHeight="1" x14ac:dyDescent="0.2">
      <c r="A71" s="12" t="s">
        <v>253</v>
      </c>
      <c r="B71" s="181" t="s">
        <v>218</v>
      </c>
      <c r="C71" s="171"/>
      <c r="D71" s="171"/>
      <c r="E71" s="107"/>
    </row>
    <row r="72" spans="1:5" s="179" customFormat="1" ht="12" customHeight="1" thickBot="1" x14ac:dyDescent="0.25">
      <c r="A72" s="14" t="s">
        <v>254</v>
      </c>
      <c r="B72" s="231" t="s">
        <v>363</v>
      </c>
      <c r="C72" s="171"/>
      <c r="D72" s="171"/>
      <c r="E72" s="107"/>
    </row>
    <row r="73" spans="1:5" s="179" customFormat="1" ht="12" customHeight="1" thickBot="1" x14ac:dyDescent="0.25">
      <c r="A73" s="221" t="s">
        <v>220</v>
      </c>
      <c r="B73" s="110" t="s">
        <v>221</v>
      </c>
      <c r="C73" s="167">
        <f>SUM(C74:C77)</f>
        <v>0</v>
      </c>
      <c r="D73" s="167">
        <f>SUM(D74:D77)</f>
        <v>0</v>
      </c>
      <c r="E73" s="103">
        <f>SUM(E74:E77)</f>
        <v>0</v>
      </c>
    </row>
    <row r="74" spans="1:5" s="179" customFormat="1" ht="12" customHeight="1" x14ac:dyDescent="0.2">
      <c r="A74" s="13" t="s">
        <v>98</v>
      </c>
      <c r="B74" s="310" t="s">
        <v>222</v>
      </c>
      <c r="C74" s="171"/>
      <c r="D74" s="171"/>
      <c r="E74" s="107"/>
    </row>
    <row r="75" spans="1:5" s="179" customFormat="1" ht="12" customHeight="1" x14ac:dyDescent="0.2">
      <c r="A75" s="12" t="s">
        <v>99</v>
      </c>
      <c r="B75" s="310" t="s">
        <v>491</v>
      </c>
      <c r="C75" s="171"/>
      <c r="D75" s="171"/>
      <c r="E75" s="107"/>
    </row>
    <row r="76" spans="1:5" s="179" customFormat="1" ht="12" customHeight="1" x14ac:dyDescent="0.2">
      <c r="A76" s="12" t="s">
        <v>245</v>
      </c>
      <c r="B76" s="310" t="s">
        <v>223</v>
      </c>
      <c r="C76" s="171"/>
      <c r="D76" s="171"/>
      <c r="E76" s="107"/>
    </row>
    <row r="77" spans="1:5" s="179" customFormat="1" ht="12" customHeight="1" thickBot="1" x14ac:dyDescent="0.25">
      <c r="A77" s="14" t="s">
        <v>246</v>
      </c>
      <c r="B77" s="311" t="s">
        <v>492</v>
      </c>
      <c r="C77" s="171"/>
      <c r="D77" s="171"/>
      <c r="E77" s="107"/>
    </row>
    <row r="78" spans="1:5" s="179" customFormat="1" ht="12" customHeight="1" thickBot="1" x14ac:dyDescent="0.25">
      <c r="A78" s="221" t="s">
        <v>224</v>
      </c>
      <c r="B78" s="110" t="s">
        <v>225</v>
      </c>
      <c r="C78" s="167">
        <f>SUM(C79:C80)</f>
        <v>72160219</v>
      </c>
      <c r="D78" s="167">
        <f>SUM(D79:D80)</f>
        <v>86150219</v>
      </c>
      <c r="E78" s="103">
        <f>SUM(E79:E80)</f>
        <v>131232180</v>
      </c>
    </row>
    <row r="79" spans="1:5" s="179" customFormat="1" ht="12" customHeight="1" x14ac:dyDescent="0.2">
      <c r="A79" s="13" t="s">
        <v>247</v>
      </c>
      <c r="B79" s="180" t="s">
        <v>226</v>
      </c>
      <c r="C79" s="171">
        <v>72160219</v>
      </c>
      <c r="D79" s="171">
        <v>86150219</v>
      </c>
      <c r="E79" s="107">
        <v>131232180</v>
      </c>
    </row>
    <row r="80" spans="1:5" s="179" customFormat="1" ht="12" customHeight="1" thickBot="1" x14ac:dyDescent="0.25">
      <c r="A80" s="14" t="s">
        <v>248</v>
      </c>
      <c r="B80" s="112" t="s">
        <v>227</v>
      </c>
      <c r="C80" s="171"/>
      <c r="D80" s="171"/>
      <c r="E80" s="107"/>
    </row>
    <row r="81" spans="1:5" s="179" customFormat="1" ht="12" customHeight="1" thickBot="1" x14ac:dyDescent="0.25">
      <c r="A81" s="221" t="s">
        <v>228</v>
      </c>
      <c r="B81" s="110" t="s">
        <v>229</v>
      </c>
      <c r="C81" s="167">
        <f>SUM(C82:C84)</f>
        <v>0</v>
      </c>
      <c r="D81" s="167">
        <f>SUM(D82:D84)</f>
        <v>1095572</v>
      </c>
      <c r="E81" s="103">
        <f>SUM(E82:E84)</f>
        <v>1095572</v>
      </c>
    </row>
    <row r="82" spans="1:5" s="179" customFormat="1" ht="12" customHeight="1" x14ac:dyDescent="0.2">
      <c r="A82" s="13" t="s">
        <v>249</v>
      </c>
      <c r="B82" s="180" t="s">
        <v>230</v>
      </c>
      <c r="C82" s="171">
        <v>0</v>
      </c>
      <c r="D82" s="171">
        <v>1095572</v>
      </c>
      <c r="E82" s="107">
        <v>1095572</v>
      </c>
    </row>
    <row r="83" spans="1:5" s="179" customFormat="1" ht="12" customHeight="1" x14ac:dyDescent="0.2">
      <c r="A83" s="12" t="s">
        <v>250</v>
      </c>
      <c r="B83" s="181" t="s">
        <v>231</v>
      </c>
      <c r="C83" s="171"/>
      <c r="D83" s="171"/>
      <c r="E83" s="107"/>
    </row>
    <row r="84" spans="1:5" s="179" customFormat="1" ht="12" customHeight="1" thickBot="1" x14ac:dyDescent="0.25">
      <c r="A84" s="14" t="s">
        <v>251</v>
      </c>
      <c r="B84" s="112" t="s">
        <v>493</v>
      </c>
      <c r="C84" s="171"/>
      <c r="D84" s="171"/>
      <c r="E84" s="107"/>
    </row>
    <row r="85" spans="1:5" s="179" customFormat="1" ht="12" customHeight="1" thickBot="1" x14ac:dyDescent="0.25">
      <c r="A85" s="221" t="s">
        <v>232</v>
      </c>
      <c r="B85" s="110" t="s">
        <v>252</v>
      </c>
      <c r="C85" s="167">
        <f>SUM(C86:C89)</f>
        <v>0</v>
      </c>
      <c r="D85" s="167">
        <f>SUM(D86:D89)</f>
        <v>0</v>
      </c>
      <c r="E85" s="103">
        <f>SUM(E86:E89)</f>
        <v>0</v>
      </c>
    </row>
    <row r="86" spans="1:5" s="179" customFormat="1" ht="12" customHeight="1" x14ac:dyDescent="0.2">
      <c r="A86" s="184" t="s">
        <v>233</v>
      </c>
      <c r="B86" s="180" t="s">
        <v>234</v>
      </c>
      <c r="C86" s="171"/>
      <c r="D86" s="171"/>
      <c r="E86" s="107"/>
    </row>
    <row r="87" spans="1:5" s="179" customFormat="1" ht="12" customHeight="1" x14ac:dyDescent="0.2">
      <c r="A87" s="185" t="s">
        <v>235</v>
      </c>
      <c r="B87" s="181" t="s">
        <v>236</v>
      </c>
      <c r="C87" s="171"/>
      <c r="D87" s="171"/>
      <c r="E87" s="107"/>
    </row>
    <row r="88" spans="1:5" s="179" customFormat="1" ht="12" customHeight="1" x14ac:dyDescent="0.2">
      <c r="A88" s="185" t="s">
        <v>237</v>
      </c>
      <c r="B88" s="181" t="s">
        <v>238</v>
      </c>
      <c r="C88" s="171"/>
      <c r="D88" s="171"/>
      <c r="E88" s="107"/>
    </row>
    <row r="89" spans="1:5" s="179" customFormat="1" ht="12" customHeight="1" thickBot="1" x14ac:dyDescent="0.25">
      <c r="A89" s="186" t="s">
        <v>239</v>
      </c>
      <c r="B89" s="112" t="s">
        <v>240</v>
      </c>
      <c r="C89" s="171"/>
      <c r="D89" s="171"/>
      <c r="E89" s="107"/>
    </row>
    <row r="90" spans="1:5" s="179" customFormat="1" ht="12" customHeight="1" thickBot="1" x14ac:dyDescent="0.25">
      <c r="A90" s="221" t="s">
        <v>241</v>
      </c>
      <c r="B90" s="110" t="s">
        <v>377</v>
      </c>
      <c r="C90" s="223"/>
      <c r="D90" s="223"/>
      <c r="E90" s="224"/>
    </row>
    <row r="91" spans="1:5" s="179" customFormat="1" ht="13.5" customHeight="1" thickBot="1" x14ac:dyDescent="0.25">
      <c r="A91" s="221" t="s">
        <v>243</v>
      </c>
      <c r="B91" s="110" t="s">
        <v>242</v>
      </c>
      <c r="C91" s="223"/>
      <c r="D91" s="223"/>
      <c r="E91" s="224"/>
    </row>
    <row r="92" spans="1:5" s="179" customFormat="1" ht="15.75" customHeight="1" thickBot="1" x14ac:dyDescent="0.25">
      <c r="A92" s="221" t="s">
        <v>255</v>
      </c>
      <c r="B92" s="187" t="s">
        <v>380</v>
      </c>
      <c r="C92" s="173">
        <f>+C69+C73+C78+C81+C85+C91+C90</f>
        <v>72160219</v>
      </c>
      <c r="D92" s="173">
        <f>+D69+D73+D78+D81+D85+D91+D90</f>
        <v>87245791</v>
      </c>
      <c r="E92" s="209">
        <f>+E69+E73+E78+E81+E85+E91+E90</f>
        <v>132327752</v>
      </c>
    </row>
    <row r="93" spans="1:5" s="179" customFormat="1" ht="25.5" customHeight="1" thickBot="1" x14ac:dyDescent="0.25">
      <c r="A93" s="222" t="s">
        <v>379</v>
      </c>
      <c r="B93" s="188" t="s">
        <v>381</v>
      </c>
      <c r="C93" s="173">
        <f>+C68+C92</f>
        <v>114928005</v>
      </c>
      <c r="D93" s="173">
        <f>+D68+D92</f>
        <v>139883131</v>
      </c>
      <c r="E93" s="209">
        <f>+E68+E92</f>
        <v>181757582</v>
      </c>
    </row>
    <row r="94" spans="1:5" s="179" customFormat="1" ht="15.2" customHeight="1" x14ac:dyDescent="0.2">
      <c r="A94" s="3"/>
      <c r="B94" s="4"/>
      <c r="C94" s="114"/>
    </row>
    <row r="95" spans="1:5" ht="16.5" customHeight="1" x14ac:dyDescent="0.25">
      <c r="A95" s="803" t="s">
        <v>34</v>
      </c>
      <c r="B95" s="803"/>
      <c r="C95" s="803"/>
      <c r="D95" s="803"/>
      <c r="E95" s="803"/>
    </row>
    <row r="96" spans="1:5" s="189" customFormat="1" ht="16.5" customHeight="1" thickBot="1" x14ac:dyDescent="0.3">
      <c r="A96" s="805" t="s">
        <v>101</v>
      </c>
      <c r="B96" s="805"/>
      <c r="C96" s="63"/>
      <c r="E96" s="63" t="str">
        <f>E7</f>
        <v xml:space="preserve"> Forintban!</v>
      </c>
    </row>
    <row r="97" spans="1:5" x14ac:dyDescent="0.25">
      <c r="A97" s="794" t="s">
        <v>51</v>
      </c>
      <c r="B97" s="796" t="s">
        <v>421</v>
      </c>
      <c r="C97" s="798" t="str">
        <f>+CONCATENATE(LEFT(Z_ÖSSZEFÜGGÉSEK!A6,4),". évi")</f>
        <v>2020. évi</v>
      </c>
      <c r="D97" s="799"/>
      <c r="E97" s="800"/>
    </row>
    <row r="98" spans="1:5" ht="24.75" thickBot="1" x14ac:dyDescent="0.3">
      <c r="A98" s="795"/>
      <c r="B98" s="797"/>
      <c r="C98" s="252" t="s">
        <v>419</v>
      </c>
      <c r="D98" s="251" t="s">
        <v>420</v>
      </c>
      <c r="E98" s="312" t="str">
        <f>CONCATENATE(E9)</f>
        <v>2020. XII. 31.
teljesítés</v>
      </c>
    </row>
    <row r="99" spans="1:5" s="178" customFormat="1" ht="12" customHeight="1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3" t="s">
        <v>389</v>
      </c>
    </row>
    <row r="100" spans="1:5" ht="12" customHeight="1" thickBot="1" x14ac:dyDescent="0.3">
      <c r="A100" s="20" t="s">
        <v>6</v>
      </c>
      <c r="B100" s="24" t="s">
        <v>339</v>
      </c>
      <c r="C100" s="166">
        <f>C101+C102+C103+C104+C105+C118</f>
        <v>54876466</v>
      </c>
      <c r="D100" s="166">
        <f>D101+D102+D103+D104+D105+D118</f>
        <v>63776020</v>
      </c>
      <c r="E100" s="238">
        <f>E101+E102+E103+E104+E105+E118</f>
        <v>48030728</v>
      </c>
    </row>
    <row r="101" spans="1:5" ht="12" customHeight="1" x14ac:dyDescent="0.25">
      <c r="A101" s="15" t="s">
        <v>63</v>
      </c>
      <c r="B101" s="8" t="s">
        <v>35</v>
      </c>
      <c r="C101" s="245">
        <v>17058103</v>
      </c>
      <c r="D101" s="245">
        <v>19462039</v>
      </c>
      <c r="E101" s="239">
        <v>17039856</v>
      </c>
    </row>
    <row r="102" spans="1:5" ht="12" customHeight="1" x14ac:dyDescent="0.25">
      <c r="A102" s="12" t="s">
        <v>64</v>
      </c>
      <c r="B102" s="6" t="s">
        <v>122</v>
      </c>
      <c r="C102" s="168">
        <v>2254084</v>
      </c>
      <c r="D102" s="168">
        <v>2275684</v>
      </c>
      <c r="E102" s="104">
        <v>2229414</v>
      </c>
    </row>
    <row r="103" spans="1:5" ht="12" customHeight="1" x14ac:dyDescent="0.25">
      <c r="A103" s="12" t="s">
        <v>65</v>
      </c>
      <c r="B103" s="6" t="s">
        <v>90</v>
      </c>
      <c r="C103" s="170">
        <v>22581825</v>
      </c>
      <c r="D103" s="170">
        <v>32015506</v>
      </c>
      <c r="E103" s="106">
        <v>25806235</v>
      </c>
    </row>
    <row r="104" spans="1:5" ht="12" customHeight="1" x14ac:dyDescent="0.25">
      <c r="A104" s="12" t="s">
        <v>66</v>
      </c>
      <c r="B104" s="9" t="s">
        <v>123</v>
      </c>
      <c r="C104" s="170">
        <v>6314000</v>
      </c>
      <c r="D104" s="170">
        <v>4482937</v>
      </c>
      <c r="E104" s="106">
        <v>2073000</v>
      </c>
    </row>
    <row r="105" spans="1:5" ht="12" customHeight="1" x14ac:dyDescent="0.25">
      <c r="A105" s="12" t="s">
        <v>75</v>
      </c>
      <c r="B105" s="17" t="s">
        <v>124</v>
      </c>
      <c r="C105" s="170">
        <v>5168454</v>
      </c>
      <c r="D105" s="170">
        <v>5168454</v>
      </c>
      <c r="E105" s="106">
        <v>882223</v>
      </c>
    </row>
    <row r="106" spans="1:5" ht="12" customHeight="1" x14ac:dyDescent="0.25">
      <c r="A106" s="12" t="s">
        <v>67</v>
      </c>
      <c r="B106" s="6" t="s">
        <v>344</v>
      </c>
      <c r="C106" s="170">
        <v>0</v>
      </c>
      <c r="D106" s="170">
        <v>202126</v>
      </c>
      <c r="E106" s="106">
        <v>202126</v>
      </c>
    </row>
    <row r="107" spans="1:5" ht="12" customHeight="1" x14ac:dyDescent="0.25">
      <c r="A107" s="12" t="s">
        <v>68</v>
      </c>
      <c r="B107" s="67" t="s">
        <v>343</v>
      </c>
      <c r="C107" s="170"/>
      <c r="D107" s="170"/>
      <c r="E107" s="106"/>
    </row>
    <row r="108" spans="1:5" ht="12" customHeight="1" x14ac:dyDescent="0.25">
      <c r="A108" s="12" t="s">
        <v>76</v>
      </c>
      <c r="B108" s="67" t="s">
        <v>342</v>
      </c>
      <c r="C108" s="170"/>
      <c r="D108" s="170"/>
      <c r="E108" s="106"/>
    </row>
    <row r="109" spans="1:5" ht="12" customHeight="1" x14ac:dyDescent="0.25">
      <c r="A109" s="12" t="s">
        <v>77</v>
      </c>
      <c r="B109" s="65" t="s">
        <v>258</v>
      </c>
      <c r="C109" s="170"/>
      <c r="D109" s="170"/>
      <c r="E109" s="106"/>
    </row>
    <row r="110" spans="1:5" ht="12" customHeight="1" x14ac:dyDescent="0.25">
      <c r="A110" s="12" t="s">
        <v>78</v>
      </c>
      <c r="B110" s="66" t="s">
        <v>259</v>
      </c>
      <c r="C110" s="170"/>
      <c r="D110" s="170"/>
      <c r="E110" s="106"/>
    </row>
    <row r="111" spans="1:5" ht="12" customHeight="1" x14ac:dyDescent="0.25">
      <c r="A111" s="12" t="s">
        <v>79</v>
      </c>
      <c r="B111" s="66" t="s">
        <v>260</v>
      </c>
      <c r="C111" s="170"/>
      <c r="D111" s="170"/>
      <c r="E111" s="106"/>
    </row>
    <row r="112" spans="1:5" ht="12" customHeight="1" x14ac:dyDescent="0.25">
      <c r="A112" s="12" t="s">
        <v>81</v>
      </c>
      <c r="B112" s="65" t="s">
        <v>261</v>
      </c>
      <c r="C112" s="170"/>
      <c r="D112" s="170"/>
      <c r="E112" s="106"/>
    </row>
    <row r="113" spans="1:5" ht="12" customHeight="1" x14ac:dyDescent="0.25">
      <c r="A113" s="12" t="s">
        <v>125</v>
      </c>
      <c r="B113" s="65" t="s">
        <v>262</v>
      </c>
      <c r="C113" s="170"/>
      <c r="D113" s="170"/>
      <c r="E113" s="106"/>
    </row>
    <row r="114" spans="1:5" ht="12" customHeight="1" x14ac:dyDescent="0.25">
      <c r="A114" s="12" t="s">
        <v>256</v>
      </c>
      <c r="B114" s="66" t="s">
        <v>263</v>
      </c>
      <c r="C114" s="170"/>
      <c r="D114" s="170"/>
      <c r="E114" s="106"/>
    </row>
    <row r="115" spans="1:5" ht="12" customHeight="1" x14ac:dyDescent="0.25">
      <c r="A115" s="11" t="s">
        <v>257</v>
      </c>
      <c r="B115" s="67" t="s">
        <v>264</v>
      </c>
      <c r="C115" s="170"/>
      <c r="D115" s="170"/>
      <c r="E115" s="106"/>
    </row>
    <row r="116" spans="1:5" ht="12" customHeight="1" x14ac:dyDescent="0.25">
      <c r="A116" s="12" t="s">
        <v>340</v>
      </c>
      <c r="B116" s="67" t="s">
        <v>265</v>
      </c>
      <c r="C116" s="170"/>
      <c r="D116" s="170"/>
      <c r="E116" s="106"/>
    </row>
    <row r="117" spans="1:5" ht="12" customHeight="1" x14ac:dyDescent="0.25">
      <c r="A117" s="14" t="s">
        <v>341</v>
      </c>
      <c r="B117" s="67" t="s">
        <v>266</v>
      </c>
      <c r="C117" s="170">
        <v>500000</v>
      </c>
      <c r="D117" s="170">
        <v>297874</v>
      </c>
      <c r="E117" s="106">
        <v>67000</v>
      </c>
    </row>
    <row r="118" spans="1:5" ht="12" customHeight="1" x14ac:dyDescent="0.25">
      <c r="A118" s="12" t="s">
        <v>345</v>
      </c>
      <c r="B118" s="9" t="s">
        <v>36</v>
      </c>
      <c r="C118" s="168">
        <v>1500000</v>
      </c>
      <c r="D118" s="168">
        <v>371400</v>
      </c>
      <c r="E118" s="104"/>
    </row>
    <row r="119" spans="1:5" ht="12" customHeight="1" x14ac:dyDescent="0.25">
      <c r="A119" s="12" t="s">
        <v>346</v>
      </c>
      <c r="B119" s="6" t="s">
        <v>348</v>
      </c>
      <c r="C119" s="168">
        <v>1500000</v>
      </c>
      <c r="D119" s="168">
        <v>371400</v>
      </c>
      <c r="E119" s="104"/>
    </row>
    <row r="120" spans="1:5" ht="12" customHeight="1" thickBot="1" x14ac:dyDescent="0.3">
      <c r="A120" s="16" t="s">
        <v>347</v>
      </c>
      <c r="B120" s="234" t="s">
        <v>349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267</v>
      </c>
      <c r="C121" s="247">
        <f>+C122+C124+C126</f>
        <v>58979262</v>
      </c>
      <c r="D121" s="167">
        <f>+D122+D124+D126</f>
        <v>73939262</v>
      </c>
      <c r="E121" s="241">
        <f>+E122+E124+E126</f>
        <v>70886482</v>
      </c>
    </row>
    <row r="122" spans="1:5" ht="12" customHeight="1" x14ac:dyDescent="0.25">
      <c r="A122" s="13" t="s">
        <v>69</v>
      </c>
      <c r="B122" s="6" t="s">
        <v>143</v>
      </c>
      <c r="C122" s="169">
        <v>692402</v>
      </c>
      <c r="D122" s="256">
        <v>5181070</v>
      </c>
      <c r="E122" s="105">
        <v>5181070</v>
      </c>
    </row>
    <row r="123" spans="1:5" ht="12" customHeight="1" x14ac:dyDescent="0.25">
      <c r="A123" s="13" t="s">
        <v>70</v>
      </c>
      <c r="B123" s="10" t="s">
        <v>271</v>
      </c>
      <c r="C123" s="169"/>
      <c r="D123" s="256"/>
      <c r="E123" s="105"/>
    </row>
    <row r="124" spans="1:5" ht="12" customHeight="1" x14ac:dyDescent="0.25">
      <c r="A124" s="13" t="s">
        <v>71</v>
      </c>
      <c r="B124" s="10" t="s">
        <v>126</v>
      </c>
      <c r="C124" s="168">
        <v>58286860</v>
      </c>
      <c r="D124" s="257">
        <v>68733192</v>
      </c>
      <c r="E124" s="104">
        <v>65680525</v>
      </c>
    </row>
    <row r="125" spans="1:5" ht="12" customHeight="1" x14ac:dyDescent="0.25">
      <c r="A125" s="13" t="s">
        <v>72</v>
      </c>
      <c r="B125" s="10" t="s">
        <v>272</v>
      </c>
      <c r="C125" s="168">
        <v>58286860</v>
      </c>
      <c r="D125" s="257">
        <v>68733192</v>
      </c>
      <c r="E125" s="104">
        <v>65680525</v>
      </c>
    </row>
    <row r="126" spans="1:5" ht="12" customHeight="1" x14ac:dyDescent="0.25">
      <c r="A126" s="13" t="s">
        <v>73</v>
      </c>
      <c r="B126" s="112" t="s">
        <v>145</v>
      </c>
      <c r="C126" s="168"/>
      <c r="D126" s="257">
        <v>25000</v>
      </c>
      <c r="E126" s="104">
        <v>24887</v>
      </c>
    </row>
    <row r="127" spans="1:5" ht="12" customHeight="1" x14ac:dyDescent="0.25">
      <c r="A127" s="13" t="s">
        <v>80</v>
      </c>
      <c r="B127" s="111" t="s">
        <v>332</v>
      </c>
      <c r="C127" s="168"/>
      <c r="D127" s="257"/>
      <c r="E127" s="104"/>
    </row>
    <row r="128" spans="1:5" ht="12" customHeight="1" x14ac:dyDescent="0.25">
      <c r="A128" s="13" t="s">
        <v>82</v>
      </c>
      <c r="B128" s="176" t="s">
        <v>277</v>
      </c>
      <c r="C128" s="168"/>
      <c r="D128" s="257"/>
      <c r="E128" s="104"/>
    </row>
    <row r="129" spans="1:5" x14ac:dyDescent="0.25">
      <c r="A129" s="13" t="s">
        <v>127</v>
      </c>
      <c r="B129" s="66" t="s">
        <v>260</v>
      </c>
      <c r="C129" s="168"/>
      <c r="D129" s="257"/>
      <c r="E129" s="104">
        <v>24887</v>
      </c>
    </row>
    <row r="130" spans="1:5" ht="12" customHeight="1" x14ac:dyDescent="0.25">
      <c r="A130" s="13" t="s">
        <v>128</v>
      </c>
      <c r="B130" s="66" t="s">
        <v>276</v>
      </c>
      <c r="C130" s="168"/>
      <c r="D130" s="257"/>
      <c r="E130" s="104"/>
    </row>
    <row r="131" spans="1:5" ht="12" customHeight="1" x14ac:dyDescent="0.25">
      <c r="A131" s="13" t="s">
        <v>129</v>
      </c>
      <c r="B131" s="66" t="s">
        <v>275</v>
      </c>
      <c r="C131" s="168"/>
      <c r="D131" s="257"/>
      <c r="E131" s="104"/>
    </row>
    <row r="132" spans="1:5" ht="12" customHeight="1" x14ac:dyDescent="0.25">
      <c r="A132" s="13" t="s">
        <v>268</v>
      </c>
      <c r="B132" s="66" t="s">
        <v>263</v>
      </c>
      <c r="C132" s="168"/>
      <c r="D132" s="257"/>
      <c r="E132" s="104"/>
    </row>
    <row r="133" spans="1:5" ht="12" customHeight="1" x14ac:dyDescent="0.25">
      <c r="A133" s="13" t="s">
        <v>269</v>
      </c>
      <c r="B133" s="66" t="s">
        <v>274</v>
      </c>
      <c r="C133" s="168"/>
      <c r="D133" s="257"/>
      <c r="E133" s="104"/>
    </row>
    <row r="134" spans="1:5" ht="16.5" thickBot="1" x14ac:dyDescent="0.3">
      <c r="A134" s="11" t="s">
        <v>270</v>
      </c>
      <c r="B134" s="66" t="s">
        <v>273</v>
      </c>
      <c r="C134" s="170"/>
      <c r="D134" s="258"/>
      <c r="E134" s="106"/>
    </row>
    <row r="135" spans="1:5" ht="12" customHeight="1" thickBot="1" x14ac:dyDescent="0.3">
      <c r="A135" s="18" t="s">
        <v>8</v>
      </c>
      <c r="B135" s="59" t="s">
        <v>350</v>
      </c>
      <c r="C135" s="167">
        <f>+C100+C121</f>
        <v>113855728</v>
      </c>
      <c r="D135" s="255">
        <f>+D100+D121</f>
        <v>137715282</v>
      </c>
      <c r="E135" s="103">
        <f>+E100+E121</f>
        <v>118917210</v>
      </c>
    </row>
    <row r="136" spans="1:5" ht="12" customHeight="1" thickBot="1" x14ac:dyDescent="0.3">
      <c r="A136" s="18" t="s">
        <v>9</v>
      </c>
      <c r="B136" s="59" t="s">
        <v>422</v>
      </c>
      <c r="C136" s="167">
        <f>+C137+C138+C139</f>
        <v>0</v>
      </c>
      <c r="D136" s="255">
        <f>+D137+D138+D139</f>
        <v>0</v>
      </c>
      <c r="E136" s="103">
        <f>+E137+E138+E139</f>
        <v>0</v>
      </c>
    </row>
    <row r="137" spans="1:5" ht="12" customHeight="1" x14ac:dyDescent="0.25">
      <c r="A137" s="13" t="s">
        <v>177</v>
      </c>
      <c r="B137" s="10" t="s">
        <v>358</v>
      </c>
      <c r="C137" s="168"/>
      <c r="D137" s="257"/>
      <c r="E137" s="104"/>
    </row>
    <row r="138" spans="1:5" ht="12" customHeight="1" x14ac:dyDescent="0.25">
      <c r="A138" s="13" t="s">
        <v>178</v>
      </c>
      <c r="B138" s="10" t="s">
        <v>359</v>
      </c>
      <c r="C138" s="168"/>
      <c r="D138" s="257"/>
      <c r="E138" s="104"/>
    </row>
    <row r="139" spans="1:5" ht="12" customHeight="1" thickBot="1" x14ac:dyDescent="0.3">
      <c r="A139" s="11" t="s">
        <v>179</v>
      </c>
      <c r="B139" s="10" t="s">
        <v>360</v>
      </c>
      <c r="C139" s="168"/>
      <c r="D139" s="257"/>
      <c r="E139" s="104"/>
    </row>
    <row r="140" spans="1:5" ht="12" customHeight="1" thickBot="1" x14ac:dyDescent="0.3">
      <c r="A140" s="18" t="s">
        <v>10</v>
      </c>
      <c r="B140" s="59" t="s">
        <v>352</v>
      </c>
      <c r="C140" s="167">
        <f>SUM(C141:C146)</f>
        <v>0</v>
      </c>
      <c r="D140" s="255">
        <f>SUM(D141:D146)</f>
        <v>0</v>
      </c>
      <c r="E140" s="103">
        <f>SUM(E141:E146)</f>
        <v>0</v>
      </c>
    </row>
    <row r="141" spans="1:5" ht="12" customHeight="1" x14ac:dyDescent="0.25">
      <c r="A141" s="13" t="s">
        <v>56</v>
      </c>
      <c r="B141" s="7" t="s">
        <v>361</v>
      </c>
      <c r="C141" s="168"/>
      <c r="D141" s="257"/>
      <c r="E141" s="104"/>
    </row>
    <row r="142" spans="1:5" ht="12" customHeight="1" x14ac:dyDescent="0.25">
      <c r="A142" s="13" t="s">
        <v>57</v>
      </c>
      <c r="B142" s="7" t="s">
        <v>353</v>
      </c>
      <c r="C142" s="168"/>
      <c r="D142" s="257"/>
      <c r="E142" s="104"/>
    </row>
    <row r="143" spans="1:5" ht="12" customHeight="1" x14ac:dyDescent="0.25">
      <c r="A143" s="13" t="s">
        <v>58</v>
      </c>
      <c r="B143" s="7" t="s">
        <v>354</v>
      </c>
      <c r="C143" s="168"/>
      <c r="D143" s="257"/>
      <c r="E143" s="104"/>
    </row>
    <row r="144" spans="1:5" ht="12" customHeight="1" x14ac:dyDescent="0.25">
      <c r="A144" s="13" t="s">
        <v>114</v>
      </c>
      <c r="B144" s="7" t="s">
        <v>355</v>
      </c>
      <c r="C144" s="168"/>
      <c r="D144" s="257"/>
      <c r="E144" s="104"/>
    </row>
    <row r="145" spans="1:9" ht="12" customHeight="1" x14ac:dyDescent="0.25">
      <c r="A145" s="13" t="s">
        <v>115</v>
      </c>
      <c r="B145" s="7" t="s">
        <v>356</v>
      </c>
      <c r="C145" s="168"/>
      <c r="D145" s="257"/>
      <c r="E145" s="104"/>
    </row>
    <row r="146" spans="1:9" ht="12" customHeight="1" thickBot="1" x14ac:dyDescent="0.3">
      <c r="A146" s="16" t="s">
        <v>116</v>
      </c>
      <c r="B146" s="318" t="s">
        <v>357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365</v>
      </c>
      <c r="C147" s="173">
        <f>+C148+C149+C150+C151</f>
        <v>1072277</v>
      </c>
      <c r="D147" s="259">
        <f>+D148+D149+D150+D151</f>
        <v>2167849</v>
      </c>
      <c r="E147" s="209">
        <f>+E148+E149+E150+E151</f>
        <v>1072277</v>
      </c>
    </row>
    <row r="148" spans="1:9" ht="12" customHeight="1" x14ac:dyDescent="0.25">
      <c r="A148" s="13" t="s">
        <v>59</v>
      </c>
      <c r="B148" s="7" t="s">
        <v>278</v>
      </c>
      <c r="C148" s="168"/>
      <c r="D148" s="257"/>
      <c r="E148" s="104"/>
    </row>
    <row r="149" spans="1:9" ht="12" customHeight="1" x14ac:dyDescent="0.25">
      <c r="A149" s="13" t="s">
        <v>60</v>
      </c>
      <c r="B149" s="7" t="s">
        <v>279</v>
      </c>
      <c r="C149" s="168">
        <v>1072277</v>
      </c>
      <c r="D149" s="257">
        <v>2167849</v>
      </c>
      <c r="E149" s="104">
        <v>1072277</v>
      </c>
    </row>
    <row r="150" spans="1:9" ht="12" customHeight="1" x14ac:dyDescent="0.25">
      <c r="A150" s="13" t="s">
        <v>195</v>
      </c>
      <c r="B150" s="7" t="s">
        <v>366</v>
      </c>
      <c r="C150" s="168"/>
      <c r="D150" s="257"/>
      <c r="E150" s="104"/>
    </row>
    <row r="151" spans="1:9" ht="12" customHeight="1" thickBot="1" x14ac:dyDescent="0.3">
      <c r="A151" s="11" t="s">
        <v>196</v>
      </c>
      <c r="B151" s="5" t="s">
        <v>295</v>
      </c>
      <c r="C151" s="168"/>
      <c r="D151" s="257"/>
      <c r="E151" s="104"/>
    </row>
    <row r="152" spans="1:9" ht="12" customHeight="1" thickBot="1" x14ac:dyDescent="0.3">
      <c r="A152" s="18" t="s">
        <v>12</v>
      </c>
      <c r="B152" s="59" t="s">
        <v>367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362</v>
      </c>
      <c r="C153" s="168"/>
      <c r="D153" s="257"/>
      <c r="E153" s="104"/>
    </row>
    <row r="154" spans="1:9" ht="12" customHeight="1" x14ac:dyDescent="0.25">
      <c r="A154" s="13" t="s">
        <v>62</v>
      </c>
      <c r="B154" s="7" t="s">
        <v>369</v>
      </c>
      <c r="C154" s="168"/>
      <c r="D154" s="257"/>
      <c r="E154" s="104"/>
    </row>
    <row r="155" spans="1:9" ht="12" customHeight="1" x14ac:dyDescent="0.25">
      <c r="A155" s="13" t="s">
        <v>207</v>
      </c>
      <c r="B155" s="7" t="s">
        <v>364</v>
      </c>
      <c r="C155" s="168"/>
      <c r="D155" s="257"/>
      <c r="E155" s="104"/>
    </row>
    <row r="156" spans="1:9" ht="12" customHeight="1" x14ac:dyDescent="0.25">
      <c r="A156" s="13" t="s">
        <v>208</v>
      </c>
      <c r="B156" s="7" t="s">
        <v>370</v>
      </c>
      <c r="C156" s="168"/>
      <c r="D156" s="257"/>
      <c r="E156" s="104"/>
    </row>
    <row r="157" spans="1:9" ht="12" customHeight="1" thickBot="1" x14ac:dyDescent="0.3">
      <c r="A157" s="13" t="s">
        <v>368</v>
      </c>
      <c r="B157" s="7" t="s">
        <v>371</v>
      </c>
      <c r="C157" s="168"/>
      <c r="D157" s="257"/>
      <c r="E157" s="104"/>
    </row>
    <row r="158" spans="1:9" ht="12" customHeight="1" thickBot="1" x14ac:dyDescent="0.3">
      <c r="A158" s="18" t="s">
        <v>13</v>
      </c>
      <c r="B158" s="59" t="s">
        <v>372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373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375</v>
      </c>
      <c r="C160" s="250">
        <f>+C136+C140+C147+C152+C158+C159</f>
        <v>1072277</v>
      </c>
      <c r="D160" s="262">
        <f>+D136+D140+D147+D152+D158+D159</f>
        <v>2167849</v>
      </c>
      <c r="E160" s="244">
        <f>+E136+E140+E147+E152+E158+E159</f>
        <v>1072277</v>
      </c>
      <c r="F160" s="190"/>
      <c r="G160" s="191"/>
      <c r="H160" s="191"/>
      <c r="I160" s="191"/>
    </row>
    <row r="161" spans="1:5" s="179" customFormat="1" ht="12.95" customHeight="1" thickBot="1" x14ac:dyDescent="0.25">
      <c r="A161" s="113" t="s">
        <v>16</v>
      </c>
      <c r="B161" s="154" t="s">
        <v>374</v>
      </c>
      <c r="C161" s="250">
        <f>+C135+C160</f>
        <v>114928005</v>
      </c>
      <c r="D161" s="262">
        <f>+D135+D160</f>
        <v>139883131</v>
      </c>
      <c r="E161" s="244">
        <f>+E135+E160</f>
        <v>119989487</v>
      </c>
    </row>
    <row r="162" spans="1:5" x14ac:dyDescent="0.25">
      <c r="C162" s="658">
        <f>C93-C161</f>
        <v>0</v>
      </c>
      <c r="D162" s="658">
        <f>D93-D161</f>
        <v>0</v>
      </c>
    </row>
    <row r="163" spans="1:5" x14ac:dyDescent="0.25">
      <c r="A163" s="801" t="s">
        <v>280</v>
      </c>
      <c r="B163" s="801"/>
      <c r="C163" s="801"/>
      <c r="D163" s="801"/>
      <c r="E163" s="801"/>
    </row>
    <row r="164" spans="1:5" ht="15.2" customHeight="1" thickBot="1" x14ac:dyDescent="0.3">
      <c r="A164" s="793" t="s">
        <v>102</v>
      </c>
      <c r="B164" s="793"/>
      <c r="C164" s="115"/>
      <c r="E164" s="11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376</v>
      </c>
      <c r="C165" s="254">
        <f>+C68-C135</f>
        <v>-71087942</v>
      </c>
      <c r="D165" s="167">
        <f>+D68-D135</f>
        <v>-85077942</v>
      </c>
      <c r="E165" s="103">
        <f>+E68-E135</f>
        <v>-69487380</v>
      </c>
    </row>
    <row r="166" spans="1:5" ht="32.450000000000003" customHeight="1" thickBot="1" x14ac:dyDescent="0.3">
      <c r="A166" s="18" t="s">
        <v>7</v>
      </c>
      <c r="B166" s="23" t="s">
        <v>382</v>
      </c>
      <c r="C166" s="167">
        <f>+C92-C160</f>
        <v>71087942</v>
      </c>
      <c r="D166" s="167">
        <f>+D92-D160</f>
        <v>85077942</v>
      </c>
      <c r="E166" s="103">
        <f>+E92-E160</f>
        <v>131255475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8" sqref="I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CONCATENATE(Z_ALAPADATOK!M27," melléklet ",Z_ALAPADATOK!A7," ",Z_ALAPADATOK!B7," ",Z_ALAPADATOK!C7," ",Z_ALAPADATOK!D7," ",Z_ALAPADATOK!E7," ",Z_ALAPADATOK!F7," ",Z_ALAPADATOK!G7," ",Z_ALAPADATOK!H7)</f>
        <v>6.9.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CONCATENATE(Z_ALAPADATOK!B27)</f>
        <v/>
      </c>
      <c r="C2" s="864"/>
      <c r="D2" s="865"/>
      <c r="E2" s="328" t="s">
        <v>504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CONCATENATE('Z_6.9.3.sz.mell'!E5)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CONCATENATE(Z_ALAPADATOK!M27,"1. melléklet ",Z_ALAPADATOK!A7," ",Z_ALAPADATOK!B7," ",Z_ALAPADATOK!C7," ",Z_ALAPADATOK!D7," ",Z_ALAPADATOK!E7," ",Z_ALAPADATOK!F7," ",Z_ALAPADATOK!G7," ",Z_ALAPADATOK!H7)</f>
        <v>6.9.1.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CONCATENATE('Z_6.10.sz.mell'!B2:D2)</f>
        <v/>
      </c>
      <c r="C2" s="864"/>
      <c r="D2" s="865"/>
      <c r="E2" s="328" t="s">
        <v>504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'Z_6.10.sz.mell'!E4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CONCATENATE('Z_6.10.sz.mell'!E5)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20" sqref="I20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CONCATENATE(Z_ALAPADATOK!M27,"2. melléklet ",Z_ALAPADATOK!A7," ",Z_ALAPADATOK!B7," ",Z_ALAPADATOK!C7," ",Z_ALAPADATOK!D7," ",Z_ALAPADATOK!E7," ",Z_ALAPADATOK!F7," ",Z_ALAPADATOK!G7," ",Z_ALAPADATOK!H7)</f>
        <v>6.9.2.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CONCATENATE('Z_6.10.1.sz.mell'!B2:D2)</f>
        <v/>
      </c>
      <c r="C2" s="864"/>
      <c r="D2" s="865"/>
      <c r="E2" s="328" t="s">
        <v>504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'Z_6.10.1.sz.mell'!E4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CONCATENATE('Z_6.10.1.sz.mell'!E5)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CONCATENATE(Z_ALAPADATOK!M27,"3. melléklet ",Z_ALAPADATOK!A7," ",Z_ALAPADATOK!B7," ",Z_ALAPADATOK!C7," ",Z_ALAPADATOK!D7," ",Z_ALAPADATOK!E7," ",Z_ALAPADATOK!F7," ",Z_ALAPADATOK!G7," ",Z_ALAPADATOK!H7)</f>
        <v>6.9.3.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CONCATENATE('Z_6.10.2.sz.mell'!B2:D2)</f>
        <v/>
      </c>
      <c r="C2" s="864"/>
      <c r="D2" s="865"/>
      <c r="E2" s="328" t="s">
        <v>504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'Z_6.10.2.sz.mell'!E4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CONCATENATE('Z_6.10.2.sz.mell'!E5)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20" sqref="H20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CONCATENATE(Z_ALAPADATOK!M29," melléklet ",Z_ALAPADATOK!A7," ",Z_ALAPADATOK!B7," ",Z_ALAPADATOK!C7," ",Z_ALAPADATOK!D7," ",Z_ALAPADATOK!E7," ",Z_ALAPADATOK!F7," ",Z_ALAPADATOK!G7," ",Z_ALAPADATOK!H7)</f>
        <v>6.10.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CONCATENATE(Z_ALAPADATOK!B29)</f>
        <v/>
      </c>
      <c r="C2" s="864"/>
      <c r="D2" s="865"/>
      <c r="E2" s="328" t="s">
        <v>505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CONCATENATE('Z_6.10.3.sz.mell'!E5)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CONCATENATE(Z_ALAPADATOK!M29,"1. melléklet ",Z_ALAPADATOK!A7," ",Z_ALAPADATOK!B7," ",Z_ALAPADATOK!C7," ",Z_ALAPADATOK!D7," ",Z_ALAPADATOK!E7," ",Z_ALAPADATOK!F7," ",Z_ALAPADATOK!G7," ",Z_ALAPADATOK!H7)</f>
        <v>6.10.1.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CONCATENATE('Z_6.11.sz.mell'!B2:D2)</f>
        <v/>
      </c>
      <c r="C2" s="864"/>
      <c r="D2" s="865"/>
      <c r="E2" s="328" t="s">
        <v>505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24" sqref="J2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CONCATENATE(Z_ALAPADATOK!M29,"2. melléklet ",Z_ALAPADATOK!A7," ",Z_ALAPADATOK!B7," ",Z_ALAPADATOK!C7," ",Z_ALAPADATOK!D7," ",Z_ALAPADATOK!E7," ",Z_ALAPADATOK!F7," ",Z_ALAPADATOK!G7," ",Z_ALAPADATOK!H7)</f>
        <v>6.10.2.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CONCATENATE('Z_6.11.1.sz.mell'!B2:D2)</f>
        <v/>
      </c>
      <c r="C2" s="864"/>
      <c r="D2" s="865"/>
      <c r="E2" s="328" t="s">
        <v>505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'Z_6.11.1.sz.mell'!E4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CONCATENATE('Z_6.11.1.sz.mell'!E5)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22" sqref="J22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CONCATENATE(Z_ALAPADATOK!M29,"3. melléklet ",Z_ALAPADATOK!A7," ",Z_ALAPADATOK!B7," ",Z_ALAPADATOK!C7," ",Z_ALAPADATOK!D7," ",Z_ALAPADATOK!E7," ",Z_ALAPADATOK!F7," ",Z_ALAPADATOK!G7," ",Z_ALAPADATOK!H7)</f>
        <v>6.10.3.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CONCATENATE('Z_6.11.2.sz.mell'!B2:D2)</f>
        <v/>
      </c>
      <c r="C2" s="864"/>
      <c r="D2" s="865"/>
      <c r="E2" s="328" t="s">
        <v>505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'Z_6.11.2.sz.mell'!E4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CONCATENATE('Z_6.11.2.sz.mell'!E5)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7" sqref="I17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58" t="str">
        <f>CONCATENATE(Z_ALAPADATOK!M31," melléklet ",Z_ALAPADATOK!A7," ",Z_ALAPADATOK!B7," ",Z_ALAPADATOK!C7," ",Z_ALAPADATOK!D7," ",Z_ALAPADATOK!E7," ",Z_ALAPADATOK!F7," ",Z_ALAPADATOK!G7," ",Z_ALAPADATOK!H7)</f>
        <v>6.11. melléklet a … / 2021. ( … ) önkormányzati rendelethez</v>
      </c>
      <c r="C1" s="859"/>
      <c r="D1" s="859"/>
      <c r="E1" s="859"/>
    </row>
    <row r="2" spans="1:5" s="215" customFormat="1" ht="25.5" customHeight="1" thickBot="1" x14ac:dyDescent="0.25">
      <c r="A2" s="327" t="s">
        <v>454</v>
      </c>
      <c r="B2" s="863" t="str">
        <f>CONCATENATE(Z_ALAPADATOK!B31)</f>
        <v/>
      </c>
      <c r="C2" s="864"/>
      <c r="D2" s="865"/>
      <c r="E2" s="328" t="s">
        <v>506</v>
      </c>
    </row>
    <row r="3" spans="1:5" s="215" customFormat="1" ht="24.75" thickBot="1" x14ac:dyDescent="0.25">
      <c r="A3" s="327" t="s">
        <v>135</v>
      </c>
      <c r="B3" s="863" t="s">
        <v>303</v>
      </c>
      <c r="C3" s="864"/>
      <c r="D3" s="865"/>
      <c r="E3" s="328" t="s">
        <v>38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'Z_6.2.3.sz.mell'!E4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CONCATENATE('Z_6.11.3.sz.mell'!E5)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9" sqref="H19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CONCATENATE(Z_ALAPADATOK!M31,"1. melléklet ",Z_ALAPADATOK!A7," ",Z_ALAPADATOK!B7," ",Z_ALAPADATOK!C7," ",Z_ALAPADATOK!D7," ",Z_ALAPADATOK!E7," ",Z_ALAPADATOK!F7," ",Z_ALAPADATOK!G7," ",Z_ALAPADATOK!H7)</f>
        <v>6.11.1.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CONCATENATE('Z_6.12.sz.mell'!B2:D2)</f>
        <v/>
      </c>
      <c r="C2" s="864"/>
      <c r="D2" s="865"/>
      <c r="E2" s="328" t="s">
        <v>506</v>
      </c>
    </row>
    <row r="3" spans="1:5" s="215" customFormat="1" ht="24.75" thickBot="1" x14ac:dyDescent="0.25">
      <c r="A3" s="327" t="s">
        <v>135</v>
      </c>
      <c r="B3" s="863" t="s">
        <v>323</v>
      </c>
      <c r="C3" s="864"/>
      <c r="D3" s="865"/>
      <c r="E3" s="328" t="s">
        <v>42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C33" sqref="C33:E33"/>
    </sheetView>
  </sheetViews>
  <sheetFormatPr defaultRowHeight="15.75" x14ac:dyDescent="0.25"/>
  <cols>
    <col min="1" max="1" width="9.5" style="155" customWidth="1"/>
    <col min="2" max="2" width="65.83203125" style="155" customWidth="1"/>
    <col min="3" max="3" width="17.83203125" style="156" customWidth="1"/>
    <col min="4" max="5" width="17.83203125" style="177" customWidth="1"/>
    <col min="6" max="16384" width="9.33203125" style="177"/>
  </cols>
  <sheetData>
    <row r="1" spans="1:5" x14ac:dyDescent="0.25">
      <c r="A1" s="319"/>
      <c r="B1" s="788" t="str">
        <f>CONCATENATE("1.3. melléklet ",Z_ALAPADATOK!A7," ",Z_ALAPADATOK!B7," ",Z_ALAPADATOK!C7," ",Z_ALAPADATOK!D7," ",Z_ALAPADATOK!E7," ",Z_ALAPADATOK!F7," ",Z_ALAPADATOK!G7," ",Z_ALAPADATOK!H7)</f>
        <v>1.3. melléklet a … / 2021. ( … ) önkormányzati rendelethez</v>
      </c>
      <c r="C1" s="789"/>
      <c r="D1" s="789"/>
      <c r="E1" s="789"/>
    </row>
    <row r="2" spans="1:5" x14ac:dyDescent="0.25">
      <c r="A2" s="790" t="str">
        <f>CONCATENATE(Z_ALAPADATOK!A3)</f>
        <v>Lengyel Község Önkormányzata</v>
      </c>
      <c r="B2" s="791"/>
      <c r="C2" s="791"/>
      <c r="D2" s="791"/>
      <c r="E2" s="791"/>
    </row>
    <row r="3" spans="1:5" x14ac:dyDescent="0.25">
      <c r="A3" s="790" t="str">
        <f>CONCATENATE(Z_ALAPADATOK!B1,". ÉVI ZÁRSZÁMADÁS")</f>
        <v>2020. ÉVI ZÁRSZÁMADÁS</v>
      </c>
      <c r="B3" s="790"/>
      <c r="C3" s="792"/>
      <c r="D3" s="790"/>
      <c r="E3" s="790"/>
    </row>
    <row r="4" spans="1:5" ht="19.5" customHeight="1" x14ac:dyDescent="0.25">
      <c r="A4" s="790" t="s">
        <v>834</v>
      </c>
      <c r="B4" s="790"/>
      <c r="C4" s="792"/>
      <c r="D4" s="790"/>
      <c r="E4" s="790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02" t="s">
        <v>3</v>
      </c>
      <c r="B6" s="802"/>
      <c r="C6" s="802"/>
      <c r="D6" s="802"/>
      <c r="E6" s="802"/>
    </row>
    <row r="7" spans="1:5" ht="15.95" customHeight="1" thickBot="1" x14ac:dyDescent="0.3">
      <c r="A7" s="804" t="s">
        <v>100</v>
      </c>
      <c r="B7" s="804"/>
      <c r="C7" s="322"/>
      <c r="D7" s="321"/>
      <c r="E7" s="322" t="str">
        <f>CONCATENATE('Z_1.2.sz.mell.'!E7)</f>
        <v xml:space="preserve"> Forintban!</v>
      </c>
    </row>
    <row r="8" spans="1:5" x14ac:dyDescent="0.25">
      <c r="A8" s="794" t="s">
        <v>51</v>
      </c>
      <c r="B8" s="796" t="s">
        <v>5</v>
      </c>
      <c r="C8" s="798" t="str">
        <f>+CONCATENATE(LEFT(Z_ÖSSZEFÜGGÉSEK!A6,4),". évi")</f>
        <v>2020. évi</v>
      </c>
      <c r="D8" s="799"/>
      <c r="E8" s="800"/>
    </row>
    <row r="9" spans="1:5" ht="24.75" thickBot="1" x14ac:dyDescent="0.3">
      <c r="A9" s="795"/>
      <c r="B9" s="797"/>
      <c r="C9" s="252" t="s">
        <v>419</v>
      </c>
      <c r="D9" s="251" t="s">
        <v>420</v>
      </c>
      <c r="E9" s="312" t="str">
        <f>CONCATENATE('Z_1.2.sz.mell.'!E9)</f>
        <v>2020. XII. 31.
teljesítés</v>
      </c>
    </row>
    <row r="10" spans="1:5" s="178" customFormat="1" ht="12" customHeight="1" thickBot="1" x14ac:dyDescent="0.25">
      <c r="A10" s="174" t="s">
        <v>386</v>
      </c>
      <c r="B10" s="175" t="s">
        <v>387</v>
      </c>
      <c r="C10" s="175" t="s">
        <v>388</v>
      </c>
      <c r="D10" s="175" t="s">
        <v>390</v>
      </c>
      <c r="E10" s="253" t="s">
        <v>389</v>
      </c>
    </row>
    <row r="11" spans="1:5" s="179" customFormat="1" ht="12" customHeight="1" thickBot="1" x14ac:dyDescent="0.25">
      <c r="A11" s="18" t="s">
        <v>6</v>
      </c>
      <c r="B11" s="19" t="s">
        <v>162</v>
      </c>
      <c r="C11" s="167">
        <f>+C12+C13+C14+C15+C16+C17</f>
        <v>0</v>
      </c>
      <c r="D11" s="167">
        <f>+D12+D13+D14+D15+D16+D17</f>
        <v>0</v>
      </c>
      <c r="E11" s="103">
        <f>+E12+E13+E14+E15+E16+E17</f>
        <v>0</v>
      </c>
    </row>
    <row r="12" spans="1:5" s="179" customFormat="1" ht="12" customHeight="1" x14ac:dyDescent="0.2">
      <c r="A12" s="13" t="s">
        <v>63</v>
      </c>
      <c r="B12" s="180" t="s">
        <v>163</v>
      </c>
      <c r="C12" s="169"/>
      <c r="D12" s="169"/>
      <c r="E12" s="105"/>
    </row>
    <row r="13" spans="1:5" s="179" customFormat="1" ht="12" customHeight="1" x14ac:dyDescent="0.2">
      <c r="A13" s="12" t="s">
        <v>64</v>
      </c>
      <c r="B13" s="181" t="s">
        <v>164</v>
      </c>
      <c r="C13" s="168"/>
      <c r="D13" s="168"/>
      <c r="E13" s="104"/>
    </row>
    <row r="14" spans="1:5" s="179" customFormat="1" ht="12" customHeight="1" x14ac:dyDescent="0.2">
      <c r="A14" s="12" t="s">
        <v>65</v>
      </c>
      <c r="B14" s="181" t="s">
        <v>165</v>
      </c>
      <c r="C14" s="168"/>
      <c r="D14" s="168"/>
      <c r="E14" s="104"/>
    </row>
    <row r="15" spans="1:5" s="179" customFormat="1" ht="12" customHeight="1" x14ac:dyDescent="0.2">
      <c r="A15" s="12" t="s">
        <v>66</v>
      </c>
      <c r="B15" s="181" t="s">
        <v>166</v>
      </c>
      <c r="C15" s="168"/>
      <c r="D15" s="168"/>
      <c r="E15" s="104"/>
    </row>
    <row r="16" spans="1:5" s="179" customFormat="1" ht="12" customHeight="1" x14ac:dyDescent="0.2">
      <c r="A16" s="12" t="s">
        <v>97</v>
      </c>
      <c r="B16" s="111" t="s">
        <v>334</v>
      </c>
      <c r="C16" s="168"/>
      <c r="D16" s="168"/>
      <c r="E16" s="104"/>
    </row>
    <row r="17" spans="1:5" s="179" customFormat="1" ht="12" customHeight="1" thickBot="1" x14ac:dyDescent="0.25">
      <c r="A17" s="14" t="s">
        <v>67</v>
      </c>
      <c r="B17" s="112" t="s">
        <v>335</v>
      </c>
      <c r="C17" s="168"/>
      <c r="D17" s="168"/>
      <c r="E17" s="104"/>
    </row>
    <row r="18" spans="1:5" s="179" customFormat="1" ht="12" customHeight="1" thickBot="1" x14ac:dyDescent="0.25">
      <c r="A18" s="18" t="s">
        <v>7</v>
      </c>
      <c r="B18" s="110" t="s">
        <v>167</v>
      </c>
      <c r="C18" s="167">
        <f>+C19+C20+C21+C22+C23</f>
        <v>0</v>
      </c>
      <c r="D18" s="167">
        <f>+D19+D20+D21+D22+D23</f>
        <v>0</v>
      </c>
      <c r="E18" s="103">
        <f>+E19+E20+E21+E22+E23</f>
        <v>0</v>
      </c>
    </row>
    <row r="19" spans="1:5" s="179" customFormat="1" ht="12" customHeight="1" x14ac:dyDescent="0.2">
      <c r="A19" s="13" t="s">
        <v>69</v>
      </c>
      <c r="B19" s="180" t="s">
        <v>168</v>
      </c>
      <c r="C19" s="169"/>
      <c r="D19" s="169"/>
      <c r="E19" s="105"/>
    </row>
    <row r="20" spans="1:5" s="179" customFormat="1" ht="12" customHeight="1" x14ac:dyDescent="0.2">
      <c r="A20" s="12" t="s">
        <v>70</v>
      </c>
      <c r="B20" s="181" t="s">
        <v>169</v>
      </c>
      <c r="C20" s="168"/>
      <c r="D20" s="168"/>
      <c r="E20" s="104"/>
    </row>
    <row r="21" spans="1:5" s="179" customFormat="1" ht="12" customHeight="1" x14ac:dyDescent="0.2">
      <c r="A21" s="12" t="s">
        <v>71</v>
      </c>
      <c r="B21" s="181" t="s">
        <v>326</v>
      </c>
      <c r="C21" s="168"/>
      <c r="D21" s="168"/>
      <c r="E21" s="104"/>
    </row>
    <row r="22" spans="1:5" s="179" customFormat="1" ht="12" customHeight="1" x14ac:dyDescent="0.2">
      <c r="A22" s="12" t="s">
        <v>72</v>
      </c>
      <c r="B22" s="181" t="s">
        <v>327</v>
      </c>
      <c r="C22" s="168"/>
      <c r="D22" s="168"/>
      <c r="E22" s="104"/>
    </row>
    <row r="23" spans="1:5" s="179" customFormat="1" ht="12" customHeight="1" x14ac:dyDescent="0.2">
      <c r="A23" s="12" t="s">
        <v>73</v>
      </c>
      <c r="B23" s="181" t="s">
        <v>170</v>
      </c>
      <c r="C23" s="168"/>
      <c r="D23" s="168"/>
      <c r="E23" s="104"/>
    </row>
    <row r="24" spans="1:5" s="179" customFormat="1" ht="12" customHeight="1" thickBot="1" x14ac:dyDescent="0.25">
      <c r="A24" s="14" t="s">
        <v>80</v>
      </c>
      <c r="B24" s="112" t="s">
        <v>171</v>
      </c>
      <c r="C24" s="170"/>
      <c r="D24" s="170"/>
      <c r="E24" s="106"/>
    </row>
    <row r="25" spans="1:5" s="179" customFormat="1" ht="12" customHeight="1" thickBot="1" x14ac:dyDescent="0.25">
      <c r="A25" s="18" t="s">
        <v>8</v>
      </c>
      <c r="B25" s="19" t="s">
        <v>172</v>
      </c>
      <c r="C25" s="167">
        <f>+C26+C27+C28+C29+C30</f>
        <v>0</v>
      </c>
      <c r="D25" s="167">
        <f>+D26+D27+D28+D29+D30</f>
        <v>0</v>
      </c>
      <c r="E25" s="103">
        <f>+E26+E27+E28+E29+E30</f>
        <v>0</v>
      </c>
    </row>
    <row r="26" spans="1:5" s="179" customFormat="1" ht="12" customHeight="1" x14ac:dyDescent="0.2">
      <c r="A26" s="13" t="s">
        <v>52</v>
      </c>
      <c r="B26" s="180" t="s">
        <v>173</v>
      </c>
      <c r="C26" s="169"/>
      <c r="D26" s="169"/>
      <c r="E26" s="105"/>
    </row>
    <row r="27" spans="1:5" s="179" customFormat="1" ht="12" customHeight="1" x14ac:dyDescent="0.2">
      <c r="A27" s="12" t="s">
        <v>53</v>
      </c>
      <c r="B27" s="181" t="s">
        <v>174</v>
      </c>
      <c r="C27" s="168"/>
      <c r="D27" s="168"/>
      <c r="E27" s="104"/>
    </row>
    <row r="28" spans="1:5" s="179" customFormat="1" ht="12" customHeight="1" x14ac:dyDescent="0.2">
      <c r="A28" s="12" t="s">
        <v>54</v>
      </c>
      <c r="B28" s="181" t="s">
        <v>328</v>
      </c>
      <c r="C28" s="168"/>
      <c r="D28" s="168"/>
      <c r="E28" s="104"/>
    </row>
    <row r="29" spans="1:5" s="179" customFormat="1" ht="12" customHeight="1" x14ac:dyDescent="0.2">
      <c r="A29" s="12" t="s">
        <v>55</v>
      </c>
      <c r="B29" s="181" t="s">
        <v>329</v>
      </c>
      <c r="C29" s="168"/>
      <c r="D29" s="168"/>
      <c r="E29" s="104"/>
    </row>
    <row r="30" spans="1:5" s="179" customFormat="1" ht="12" customHeight="1" x14ac:dyDescent="0.2">
      <c r="A30" s="12" t="s">
        <v>110</v>
      </c>
      <c r="B30" s="181" t="s">
        <v>175</v>
      </c>
      <c r="C30" s="168"/>
      <c r="D30" s="168"/>
      <c r="E30" s="104"/>
    </row>
    <row r="31" spans="1:5" s="179" customFormat="1" ht="12" customHeight="1" thickBot="1" x14ac:dyDescent="0.25">
      <c r="A31" s="14" t="s">
        <v>111</v>
      </c>
      <c r="B31" s="182" t="s">
        <v>176</v>
      </c>
      <c r="C31" s="170"/>
      <c r="D31" s="170"/>
      <c r="E31" s="106"/>
    </row>
    <row r="32" spans="1:5" s="179" customFormat="1" ht="12" customHeight="1" thickBot="1" x14ac:dyDescent="0.25">
      <c r="A32" s="18" t="s">
        <v>112</v>
      </c>
      <c r="B32" s="19" t="s">
        <v>477</v>
      </c>
      <c r="C32" s="173">
        <f>SUM(C33:C39)</f>
        <v>0</v>
      </c>
      <c r="D32" s="173">
        <f>SUM(D33:D39)</f>
        <v>0</v>
      </c>
      <c r="E32" s="209">
        <f>SUM(E33:E39)</f>
        <v>0</v>
      </c>
    </row>
    <row r="33" spans="1:5" s="179" customFormat="1" ht="12" customHeight="1" x14ac:dyDescent="0.2">
      <c r="A33" s="13" t="s">
        <v>177</v>
      </c>
      <c r="B33" s="180" t="str">
        <f>'Z_1.1.sz.mell.'!B33</f>
        <v>Építményadó</v>
      </c>
      <c r="C33" s="169"/>
      <c r="D33" s="169"/>
      <c r="E33" s="105"/>
    </row>
    <row r="34" spans="1:5" s="179" customFormat="1" ht="12" customHeight="1" x14ac:dyDescent="0.2">
      <c r="A34" s="12" t="s">
        <v>178</v>
      </c>
      <c r="B34" s="180" t="str">
        <f>'Z_1.1.sz.mell.'!B34</f>
        <v xml:space="preserve">Idegenforgalmi adó </v>
      </c>
      <c r="C34" s="168"/>
      <c r="D34" s="168"/>
      <c r="E34" s="104"/>
    </row>
    <row r="35" spans="1:5" s="179" customFormat="1" ht="12" customHeight="1" x14ac:dyDescent="0.2">
      <c r="A35" s="12" t="s">
        <v>179</v>
      </c>
      <c r="B35" s="180" t="str">
        <f>'Z_1.1.sz.mell.'!B35</f>
        <v>Iparűzési adó</v>
      </c>
      <c r="C35" s="168"/>
      <c r="D35" s="168"/>
      <c r="E35" s="104"/>
    </row>
    <row r="36" spans="1:5" s="179" customFormat="1" ht="12" customHeight="1" x14ac:dyDescent="0.2">
      <c r="A36" s="12" t="s">
        <v>180</v>
      </c>
      <c r="B36" s="180" t="str">
        <f>'Z_1.1.sz.mell.'!B36</f>
        <v>Talajterhelési díj</v>
      </c>
      <c r="C36" s="168"/>
      <c r="D36" s="168"/>
      <c r="E36" s="104"/>
    </row>
    <row r="37" spans="1:5" s="179" customFormat="1" ht="12" customHeight="1" x14ac:dyDescent="0.2">
      <c r="A37" s="12" t="s">
        <v>481</v>
      </c>
      <c r="B37" s="180" t="str">
        <f>'Z_1.1.sz.mell.'!B37</f>
        <v>Gépjárműadó</v>
      </c>
      <c r="C37" s="168"/>
      <c r="D37" s="168"/>
      <c r="E37" s="104"/>
    </row>
    <row r="38" spans="1:5" s="179" customFormat="1" ht="12" customHeight="1" x14ac:dyDescent="0.2">
      <c r="A38" s="12" t="s">
        <v>482</v>
      </c>
      <c r="B38" s="180" t="str">
        <f>'Z_1.1.sz.mell.'!B38</f>
        <v>Telekadó</v>
      </c>
      <c r="C38" s="168"/>
      <c r="D38" s="168"/>
      <c r="E38" s="104"/>
    </row>
    <row r="39" spans="1:5" s="179" customFormat="1" ht="12" customHeight="1" thickBot="1" x14ac:dyDescent="0.25">
      <c r="A39" s="14" t="s">
        <v>483</v>
      </c>
      <c r="B39" s="180" t="str">
        <f>'Z_1.1.sz.mell.'!B39</f>
        <v>Kommunális adó</v>
      </c>
      <c r="C39" s="170"/>
      <c r="D39" s="170"/>
      <c r="E39" s="106"/>
    </row>
    <row r="40" spans="1:5" s="179" customFormat="1" ht="12" customHeight="1" thickBot="1" x14ac:dyDescent="0.25">
      <c r="A40" s="18" t="s">
        <v>10</v>
      </c>
      <c r="B40" s="19" t="s">
        <v>336</v>
      </c>
      <c r="C40" s="167">
        <f>SUM(C41:C51)</f>
        <v>0</v>
      </c>
      <c r="D40" s="167">
        <f>SUM(D41:D51)</f>
        <v>0</v>
      </c>
      <c r="E40" s="103">
        <f>SUM(E41:E51)</f>
        <v>0</v>
      </c>
    </row>
    <row r="41" spans="1:5" s="179" customFormat="1" ht="12" customHeight="1" x14ac:dyDescent="0.2">
      <c r="A41" s="13" t="s">
        <v>56</v>
      </c>
      <c r="B41" s="180" t="s">
        <v>184</v>
      </c>
      <c r="C41" s="169"/>
      <c r="D41" s="169"/>
      <c r="E41" s="105"/>
    </row>
    <row r="42" spans="1:5" s="179" customFormat="1" ht="12" customHeight="1" x14ac:dyDescent="0.2">
      <c r="A42" s="12" t="s">
        <v>57</v>
      </c>
      <c r="B42" s="181" t="s">
        <v>185</v>
      </c>
      <c r="C42" s="168"/>
      <c r="D42" s="168"/>
      <c r="E42" s="104"/>
    </row>
    <row r="43" spans="1:5" s="179" customFormat="1" ht="12" customHeight="1" x14ac:dyDescent="0.2">
      <c r="A43" s="12" t="s">
        <v>58</v>
      </c>
      <c r="B43" s="181" t="s">
        <v>186</v>
      </c>
      <c r="C43" s="168"/>
      <c r="D43" s="168"/>
      <c r="E43" s="104"/>
    </row>
    <row r="44" spans="1:5" s="179" customFormat="1" ht="12" customHeight="1" x14ac:dyDescent="0.2">
      <c r="A44" s="12" t="s">
        <v>114</v>
      </c>
      <c r="B44" s="181" t="s">
        <v>187</v>
      </c>
      <c r="C44" s="168"/>
      <c r="D44" s="168"/>
      <c r="E44" s="104"/>
    </row>
    <row r="45" spans="1:5" s="179" customFormat="1" ht="12" customHeight="1" x14ac:dyDescent="0.2">
      <c r="A45" s="12" t="s">
        <v>115</v>
      </c>
      <c r="B45" s="181" t="s">
        <v>188</v>
      </c>
      <c r="C45" s="168"/>
      <c r="D45" s="168"/>
      <c r="E45" s="104"/>
    </row>
    <row r="46" spans="1:5" s="179" customFormat="1" ht="12" customHeight="1" x14ac:dyDescent="0.2">
      <c r="A46" s="12" t="s">
        <v>116</v>
      </c>
      <c r="B46" s="181" t="s">
        <v>189</v>
      </c>
      <c r="C46" s="168"/>
      <c r="D46" s="168"/>
      <c r="E46" s="104"/>
    </row>
    <row r="47" spans="1:5" s="179" customFormat="1" ht="12" customHeight="1" x14ac:dyDescent="0.2">
      <c r="A47" s="12" t="s">
        <v>117</v>
      </c>
      <c r="B47" s="181" t="s">
        <v>190</v>
      </c>
      <c r="C47" s="168"/>
      <c r="D47" s="168"/>
      <c r="E47" s="104"/>
    </row>
    <row r="48" spans="1:5" s="179" customFormat="1" ht="12" customHeight="1" x14ac:dyDescent="0.2">
      <c r="A48" s="12" t="s">
        <v>118</v>
      </c>
      <c r="B48" s="181" t="s">
        <v>484</v>
      </c>
      <c r="C48" s="168"/>
      <c r="D48" s="168"/>
      <c r="E48" s="104"/>
    </row>
    <row r="49" spans="1:5" s="179" customFormat="1" ht="12" customHeight="1" x14ac:dyDescent="0.2">
      <c r="A49" s="12" t="s">
        <v>182</v>
      </c>
      <c r="B49" s="181" t="s">
        <v>192</v>
      </c>
      <c r="C49" s="171"/>
      <c r="D49" s="171"/>
      <c r="E49" s="107"/>
    </row>
    <row r="50" spans="1:5" s="179" customFormat="1" ht="12" customHeight="1" x14ac:dyDescent="0.2">
      <c r="A50" s="14" t="s">
        <v>183</v>
      </c>
      <c r="B50" s="182" t="s">
        <v>338</v>
      </c>
      <c r="C50" s="172"/>
      <c r="D50" s="172"/>
      <c r="E50" s="108"/>
    </row>
    <row r="51" spans="1:5" s="179" customFormat="1" ht="12" customHeight="1" thickBot="1" x14ac:dyDescent="0.25">
      <c r="A51" s="14" t="s">
        <v>337</v>
      </c>
      <c r="B51" s="112" t="s">
        <v>193</v>
      </c>
      <c r="C51" s="172"/>
      <c r="D51" s="172"/>
      <c r="E51" s="108"/>
    </row>
    <row r="52" spans="1:5" s="179" customFormat="1" ht="12" customHeight="1" thickBot="1" x14ac:dyDescent="0.25">
      <c r="A52" s="18" t="s">
        <v>11</v>
      </c>
      <c r="B52" s="19" t="s">
        <v>194</v>
      </c>
      <c r="C52" s="167">
        <f>SUM(C53:C57)</f>
        <v>0</v>
      </c>
      <c r="D52" s="167">
        <f>SUM(D53:D57)</f>
        <v>0</v>
      </c>
      <c r="E52" s="103">
        <f>SUM(E53:E57)</f>
        <v>0</v>
      </c>
    </row>
    <row r="53" spans="1:5" s="179" customFormat="1" ht="12" customHeight="1" x14ac:dyDescent="0.2">
      <c r="A53" s="13" t="s">
        <v>59</v>
      </c>
      <c r="B53" s="180" t="s">
        <v>198</v>
      </c>
      <c r="C53" s="220"/>
      <c r="D53" s="220"/>
      <c r="E53" s="109"/>
    </row>
    <row r="54" spans="1:5" s="179" customFormat="1" ht="12" customHeight="1" x14ac:dyDescent="0.2">
      <c r="A54" s="12" t="s">
        <v>60</v>
      </c>
      <c r="B54" s="181" t="s">
        <v>199</v>
      </c>
      <c r="C54" s="171"/>
      <c r="D54" s="171"/>
      <c r="E54" s="107"/>
    </row>
    <row r="55" spans="1:5" s="179" customFormat="1" ht="12" customHeight="1" x14ac:dyDescent="0.2">
      <c r="A55" s="12" t="s">
        <v>195</v>
      </c>
      <c r="B55" s="181" t="s">
        <v>200</v>
      </c>
      <c r="C55" s="171"/>
      <c r="D55" s="171"/>
      <c r="E55" s="107"/>
    </row>
    <row r="56" spans="1:5" s="179" customFormat="1" ht="12" customHeight="1" x14ac:dyDescent="0.2">
      <c r="A56" s="12" t="s">
        <v>196</v>
      </c>
      <c r="B56" s="181" t="s">
        <v>201</v>
      </c>
      <c r="C56" s="171"/>
      <c r="D56" s="171"/>
      <c r="E56" s="107"/>
    </row>
    <row r="57" spans="1:5" s="179" customFormat="1" ht="12" customHeight="1" thickBot="1" x14ac:dyDescent="0.25">
      <c r="A57" s="14" t="s">
        <v>197</v>
      </c>
      <c r="B57" s="112" t="s">
        <v>202</v>
      </c>
      <c r="C57" s="172"/>
      <c r="D57" s="172"/>
      <c r="E57" s="108"/>
    </row>
    <row r="58" spans="1:5" s="179" customFormat="1" ht="12" customHeight="1" thickBot="1" x14ac:dyDescent="0.25">
      <c r="A58" s="18" t="s">
        <v>119</v>
      </c>
      <c r="B58" s="19" t="s">
        <v>203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79" customFormat="1" ht="12" customHeight="1" x14ac:dyDescent="0.2">
      <c r="A59" s="13" t="s">
        <v>61</v>
      </c>
      <c r="B59" s="180" t="s">
        <v>204</v>
      </c>
      <c r="C59" s="169"/>
      <c r="D59" s="169"/>
      <c r="E59" s="105"/>
    </row>
    <row r="60" spans="1:5" s="179" customFormat="1" ht="12" customHeight="1" x14ac:dyDescent="0.2">
      <c r="A60" s="12" t="s">
        <v>62</v>
      </c>
      <c r="B60" s="181" t="s">
        <v>330</v>
      </c>
      <c r="C60" s="168"/>
      <c r="D60" s="168"/>
      <c r="E60" s="104"/>
    </row>
    <row r="61" spans="1:5" s="179" customFormat="1" ht="12" customHeight="1" x14ac:dyDescent="0.2">
      <c r="A61" s="12" t="s">
        <v>207</v>
      </c>
      <c r="B61" s="181" t="s">
        <v>205</v>
      </c>
      <c r="C61" s="168"/>
      <c r="D61" s="168"/>
      <c r="E61" s="104"/>
    </row>
    <row r="62" spans="1:5" s="179" customFormat="1" ht="12" customHeight="1" thickBot="1" x14ac:dyDescent="0.25">
      <c r="A62" s="14" t="s">
        <v>208</v>
      </c>
      <c r="B62" s="112" t="s">
        <v>206</v>
      </c>
      <c r="C62" s="170"/>
      <c r="D62" s="170"/>
      <c r="E62" s="106"/>
    </row>
    <row r="63" spans="1:5" s="179" customFormat="1" ht="12" customHeight="1" thickBot="1" x14ac:dyDescent="0.25">
      <c r="A63" s="18" t="s">
        <v>13</v>
      </c>
      <c r="B63" s="110" t="s">
        <v>209</v>
      </c>
      <c r="C63" s="167">
        <f>SUM(C64:C66)</f>
        <v>0</v>
      </c>
      <c r="D63" s="167">
        <f>SUM(D64:D66)</f>
        <v>0</v>
      </c>
      <c r="E63" s="103">
        <f>SUM(E64:E66)</f>
        <v>0</v>
      </c>
    </row>
    <row r="64" spans="1:5" s="179" customFormat="1" ht="12" customHeight="1" x14ac:dyDescent="0.2">
      <c r="A64" s="13" t="s">
        <v>120</v>
      </c>
      <c r="B64" s="180" t="s">
        <v>211</v>
      </c>
      <c r="C64" s="171"/>
      <c r="D64" s="171"/>
      <c r="E64" s="107"/>
    </row>
    <row r="65" spans="1:5" s="179" customFormat="1" ht="12" customHeight="1" x14ac:dyDescent="0.2">
      <c r="A65" s="12" t="s">
        <v>121</v>
      </c>
      <c r="B65" s="181" t="s">
        <v>331</v>
      </c>
      <c r="C65" s="171"/>
      <c r="D65" s="171"/>
      <c r="E65" s="107"/>
    </row>
    <row r="66" spans="1:5" s="179" customFormat="1" ht="12" customHeight="1" x14ac:dyDescent="0.2">
      <c r="A66" s="12" t="s">
        <v>144</v>
      </c>
      <c r="B66" s="181" t="s">
        <v>212</v>
      </c>
      <c r="C66" s="171"/>
      <c r="D66" s="171"/>
      <c r="E66" s="107"/>
    </row>
    <row r="67" spans="1:5" s="179" customFormat="1" ht="12" customHeight="1" thickBot="1" x14ac:dyDescent="0.25">
      <c r="A67" s="14" t="s">
        <v>210</v>
      </c>
      <c r="B67" s="112" t="s">
        <v>213</v>
      </c>
      <c r="C67" s="171"/>
      <c r="D67" s="171"/>
      <c r="E67" s="107"/>
    </row>
    <row r="68" spans="1:5" s="179" customFormat="1" ht="12" customHeight="1" thickBot="1" x14ac:dyDescent="0.25">
      <c r="A68" s="235" t="s">
        <v>378</v>
      </c>
      <c r="B68" s="19" t="s">
        <v>214</v>
      </c>
      <c r="C68" s="173">
        <f>+C11+C18+C25+C32+C40+C52+C58+C63</f>
        <v>0</v>
      </c>
      <c r="D68" s="173">
        <f>+D11+D18+D25+D32+D40+D52+D58+D63</f>
        <v>0</v>
      </c>
      <c r="E68" s="209">
        <f>+E11+E18+E25+E32+E40+E52+E58+E63</f>
        <v>0</v>
      </c>
    </row>
    <row r="69" spans="1:5" s="179" customFormat="1" ht="12" customHeight="1" thickBot="1" x14ac:dyDescent="0.25">
      <c r="A69" s="221" t="s">
        <v>215</v>
      </c>
      <c r="B69" s="110" t="s">
        <v>216</v>
      </c>
      <c r="C69" s="167">
        <f>SUM(C70:C72)</f>
        <v>0</v>
      </c>
      <c r="D69" s="167">
        <f>SUM(D70:D72)</f>
        <v>0</v>
      </c>
      <c r="E69" s="103">
        <f>SUM(E70:E72)</f>
        <v>0</v>
      </c>
    </row>
    <row r="70" spans="1:5" s="179" customFormat="1" ht="12" customHeight="1" x14ac:dyDescent="0.2">
      <c r="A70" s="13" t="s">
        <v>244</v>
      </c>
      <c r="B70" s="180" t="s">
        <v>217</v>
      </c>
      <c r="C70" s="171"/>
      <c r="D70" s="171"/>
      <c r="E70" s="107"/>
    </row>
    <row r="71" spans="1:5" s="179" customFormat="1" ht="12" customHeight="1" x14ac:dyDescent="0.2">
      <c r="A71" s="12" t="s">
        <v>253</v>
      </c>
      <c r="B71" s="181" t="s">
        <v>218</v>
      </c>
      <c r="C71" s="171"/>
      <c r="D71" s="171"/>
      <c r="E71" s="107"/>
    </row>
    <row r="72" spans="1:5" s="179" customFormat="1" ht="12" customHeight="1" thickBot="1" x14ac:dyDescent="0.25">
      <c r="A72" s="14" t="s">
        <v>254</v>
      </c>
      <c r="B72" s="231" t="s">
        <v>363</v>
      </c>
      <c r="C72" s="171"/>
      <c r="D72" s="171"/>
      <c r="E72" s="107"/>
    </row>
    <row r="73" spans="1:5" s="179" customFormat="1" ht="12" customHeight="1" thickBot="1" x14ac:dyDescent="0.25">
      <c r="A73" s="221" t="s">
        <v>220</v>
      </c>
      <c r="B73" s="110" t="s">
        <v>221</v>
      </c>
      <c r="C73" s="167">
        <f>SUM(C74:C77)</f>
        <v>0</v>
      </c>
      <c r="D73" s="167">
        <f>SUM(D74:D77)</f>
        <v>0</v>
      </c>
      <c r="E73" s="103">
        <f>SUM(E74:E77)</f>
        <v>0</v>
      </c>
    </row>
    <row r="74" spans="1:5" s="179" customFormat="1" ht="12" customHeight="1" x14ac:dyDescent="0.2">
      <c r="A74" s="13" t="s">
        <v>98</v>
      </c>
      <c r="B74" s="310" t="s">
        <v>222</v>
      </c>
      <c r="C74" s="171"/>
      <c r="D74" s="171"/>
      <c r="E74" s="107"/>
    </row>
    <row r="75" spans="1:5" s="179" customFormat="1" ht="12" customHeight="1" x14ac:dyDescent="0.2">
      <c r="A75" s="12" t="s">
        <v>99</v>
      </c>
      <c r="B75" s="310" t="s">
        <v>491</v>
      </c>
      <c r="C75" s="171"/>
      <c r="D75" s="171"/>
      <c r="E75" s="107"/>
    </row>
    <row r="76" spans="1:5" s="179" customFormat="1" ht="12" customHeight="1" x14ac:dyDescent="0.2">
      <c r="A76" s="12" t="s">
        <v>245</v>
      </c>
      <c r="B76" s="310" t="s">
        <v>223</v>
      </c>
      <c r="C76" s="171"/>
      <c r="D76" s="171"/>
      <c r="E76" s="107"/>
    </row>
    <row r="77" spans="1:5" s="179" customFormat="1" ht="12" customHeight="1" thickBot="1" x14ac:dyDescent="0.25">
      <c r="A77" s="14" t="s">
        <v>246</v>
      </c>
      <c r="B77" s="311" t="s">
        <v>492</v>
      </c>
      <c r="C77" s="171"/>
      <c r="D77" s="171"/>
      <c r="E77" s="107"/>
    </row>
    <row r="78" spans="1:5" s="179" customFormat="1" ht="12" customHeight="1" thickBot="1" x14ac:dyDescent="0.25">
      <c r="A78" s="221" t="s">
        <v>224</v>
      </c>
      <c r="B78" s="110" t="s">
        <v>225</v>
      </c>
      <c r="C78" s="167">
        <f>SUM(C79:C80)</f>
        <v>0</v>
      </c>
      <c r="D78" s="167">
        <f>SUM(D79:D80)</f>
        <v>0</v>
      </c>
      <c r="E78" s="103">
        <f>SUM(E79:E80)</f>
        <v>0</v>
      </c>
    </row>
    <row r="79" spans="1:5" s="179" customFormat="1" ht="12" customHeight="1" x14ac:dyDescent="0.2">
      <c r="A79" s="13" t="s">
        <v>247</v>
      </c>
      <c r="B79" s="180" t="s">
        <v>226</v>
      </c>
      <c r="C79" s="171"/>
      <c r="D79" s="171"/>
      <c r="E79" s="107"/>
    </row>
    <row r="80" spans="1:5" s="179" customFormat="1" ht="12" customHeight="1" thickBot="1" x14ac:dyDescent="0.25">
      <c r="A80" s="14" t="s">
        <v>248</v>
      </c>
      <c r="B80" s="112" t="s">
        <v>227</v>
      </c>
      <c r="C80" s="171"/>
      <c r="D80" s="171"/>
      <c r="E80" s="107"/>
    </row>
    <row r="81" spans="1:5" s="179" customFormat="1" ht="12" customHeight="1" thickBot="1" x14ac:dyDescent="0.25">
      <c r="A81" s="221" t="s">
        <v>228</v>
      </c>
      <c r="B81" s="110" t="s">
        <v>229</v>
      </c>
      <c r="C81" s="167">
        <f>SUM(C82:C84)</f>
        <v>0</v>
      </c>
      <c r="D81" s="167">
        <f>SUM(D82:D84)</f>
        <v>0</v>
      </c>
      <c r="E81" s="103">
        <f>SUM(E82:E84)</f>
        <v>0</v>
      </c>
    </row>
    <row r="82" spans="1:5" s="179" customFormat="1" ht="12" customHeight="1" x14ac:dyDescent="0.2">
      <c r="A82" s="13" t="s">
        <v>249</v>
      </c>
      <c r="B82" s="180" t="s">
        <v>230</v>
      </c>
      <c r="C82" s="171"/>
      <c r="D82" s="171"/>
      <c r="E82" s="107"/>
    </row>
    <row r="83" spans="1:5" s="179" customFormat="1" ht="12" customHeight="1" x14ac:dyDescent="0.2">
      <c r="A83" s="12" t="s">
        <v>250</v>
      </c>
      <c r="B83" s="181" t="s">
        <v>231</v>
      </c>
      <c r="C83" s="171"/>
      <c r="D83" s="171"/>
      <c r="E83" s="107"/>
    </row>
    <row r="84" spans="1:5" s="179" customFormat="1" ht="12" customHeight="1" thickBot="1" x14ac:dyDescent="0.25">
      <c r="A84" s="14" t="s">
        <v>251</v>
      </c>
      <c r="B84" s="112" t="s">
        <v>493</v>
      </c>
      <c r="C84" s="171"/>
      <c r="D84" s="171"/>
      <c r="E84" s="107"/>
    </row>
    <row r="85" spans="1:5" s="179" customFormat="1" ht="12" customHeight="1" thickBot="1" x14ac:dyDescent="0.25">
      <c r="A85" s="221" t="s">
        <v>232</v>
      </c>
      <c r="B85" s="110" t="s">
        <v>252</v>
      </c>
      <c r="C85" s="167">
        <f>SUM(C86:C89)</f>
        <v>0</v>
      </c>
      <c r="D85" s="167">
        <f>SUM(D86:D89)</f>
        <v>0</v>
      </c>
      <c r="E85" s="103">
        <f>SUM(E86:E89)</f>
        <v>0</v>
      </c>
    </row>
    <row r="86" spans="1:5" s="179" customFormat="1" ht="12" customHeight="1" x14ac:dyDescent="0.2">
      <c r="A86" s="184" t="s">
        <v>233</v>
      </c>
      <c r="B86" s="180" t="s">
        <v>234</v>
      </c>
      <c r="C86" s="171"/>
      <c r="D86" s="171"/>
      <c r="E86" s="107"/>
    </row>
    <row r="87" spans="1:5" s="179" customFormat="1" ht="12" customHeight="1" x14ac:dyDescent="0.2">
      <c r="A87" s="185" t="s">
        <v>235</v>
      </c>
      <c r="B87" s="181" t="s">
        <v>236</v>
      </c>
      <c r="C87" s="171"/>
      <c r="D87" s="171"/>
      <c r="E87" s="107"/>
    </row>
    <row r="88" spans="1:5" s="179" customFormat="1" ht="12" customHeight="1" x14ac:dyDescent="0.2">
      <c r="A88" s="185" t="s">
        <v>237</v>
      </c>
      <c r="B88" s="181" t="s">
        <v>238</v>
      </c>
      <c r="C88" s="171"/>
      <c r="D88" s="171"/>
      <c r="E88" s="107"/>
    </row>
    <row r="89" spans="1:5" s="179" customFormat="1" ht="12" customHeight="1" thickBot="1" x14ac:dyDescent="0.25">
      <c r="A89" s="186" t="s">
        <v>239</v>
      </c>
      <c r="B89" s="112" t="s">
        <v>240</v>
      </c>
      <c r="C89" s="171"/>
      <c r="D89" s="171"/>
      <c r="E89" s="107"/>
    </row>
    <row r="90" spans="1:5" s="179" customFormat="1" ht="12" customHeight="1" thickBot="1" x14ac:dyDescent="0.25">
      <c r="A90" s="221" t="s">
        <v>241</v>
      </c>
      <c r="B90" s="110" t="s">
        <v>377</v>
      </c>
      <c r="C90" s="223"/>
      <c r="D90" s="223"/>
      <c r="E90" s="224"/>
    </row>
    <row r="91" spans="1:5" s="179" customFormat="1" ht="13.5" customHeight="1" thickBot="1" x14ac:dyDescent="0.25">
      <c r="A91" s="221" t="s">
        <v>243</v>
      </c>
      <c r="B91" s="110" t="s">
        <v>242</v>
      </c>
      <c r="C91" s="223"/>
      <c r="D91" s="223"/>
      <c r="E91" s="224"/>
    </row>
    <row r="92" spans="1:5" s="179" customFormat="1" ht="15.75" customHeight="1" thickBot="1" x14ac:dyDescent="0.25">
      <c r="A92" s="221" t="s">
        <v>255</v>
      </c>
      <c r="B92" s="187" t="s">
        <v>380</v>
      </c>
      <c r="C92" s="173">
        <f>+C69+C73+C78+C81+C85+C91+C90</f>
        <v>0</v>
      </c>
      <c r="D92" s="173">
        <f>+D69+D73+D78+D81+D85+D91+D90</f>
        <v>0</v>
      </c>
      <c r="E92" s="209">
        <f>+E69+E73+E78+E81+E85+E91+E90</f>
        <v>0</v>
      </c>
    </row>
    <row r="93" spans="1:5" s="179" customFormat="1" ht="25.5" customHeight="1" thickBot="1" x14ac:dyDescent="0.25">
      <c r="A93" s="222" t="s">
        <v>379</v>
      </c>
      <c r="B93" s="188" t="s">
        <v>381</v>
      </c>
      <c r="C93" s="173">
        <f>+C68+C92</f>
        <v>0</v>
      </c>
      <c r="D93" s="173">
        <f>+D68+D92</f>
        <v>0</v>
      </c>
      <c r="E93" s="209">
        <f>+E68+E92</f>
        <v>0</v>
      </c>
    </row>
    <row r="94" spans="1:5" s="179" customFormat="1" ht="15.2" customHeight="1" x14ac:dyDescent="0.2">
      <c r="A94" s="3"/>
      <c r="B94" s="4"/>
      <c r="C94" s="114"/>
    </row>
    <row r="95" spans="1:5" ht="16.5" customHeight="1" x14ac:dyDescent="0.25">
      <c r="A95" s="803" t="s">
        <v>34</v>
      </c>
      <c r="B95" s="803"/>
      <c r="C95" s="803"/>
      <c r="D95" s="803"/>
      <c r="E95" s="803"/>
    </row>
    <row r="96" spans="1:5" s="189" customFormat="1" ht="16.5" customHeight="1" thickBot="1" x14ac:dyDescent="0.3">
      <c r="A96" s="805" t="s">
        <v>101</v>
      </c>
      <c r="B96" s="805"/>
      <c r="C96" s="63"/>
      <c r="E96" s="63" t="str">
        <f>E7</f>
        <v xml:space="preserve"> Forintban!</v>
      </c>
    </row>
    <row r="97" spans="1:5" x14ac:dyDescent="0.25">
      <c r="A97" s="794" t="s">
        <v>51</v>
      </c>
      <c r="B97" s="796" t="s">
        <v>421</v>
      </c>
      <c r="C97" s="798" t="str">
        <f>+CONCATENATE(LEFT(Z_ÖSSZEFÜGGÉSEK!A6,4),". évi")</f>
        <v>2020. évi</v>
      </c>
      <c r="D97" s="799"/>
      <c r="E97" s="800"/>
    </row>
    <row r="98" spans="1:5" ht="24.75" thickBot="1" x14ac:dyDescent="0.3">
      <c r="A98" s="795"/>
      <c r="B98" s="797"/>
      <c r="C98" s="252" t="s">
        <v>419</v>
      </c>
      <c r="D98" s="251" t="s">
        <v>420</v>
      </c>
      <c r="E98" s="312" t="str">
        <f>CONCATENATE(E9)</f>
        <v>2020. XII. 31.
teljesítés</v>
      </c>
    </row>
    <row r="99" spans="1:5" s="178" customFormat="1" ht="12" customHeight="1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3" t="s">
        <v>389</v>
      </c>
    </row>
    <row r="100" spans="1:5" ht="12" customHeight="1" thickBot="1" x14ac:dyDescent="0.3">
      <c r="A100" s="20" t="s">
        <v>6</v>
      </c>
      <c r="B100" s="24" t="s">
        <v>339</v>
      </c>
      <c r="C100" s="166">
        <f>C101+C102+C103+C104+C105+C118</f>
        <v>0</v>
      </c>
      <c r="D100" s="166">
        <f>D101+D102+D103+D104+D105+D118</f>
        <v>0</v>
      </c>
      <c r="E100" s="238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245"/>
      <c r="D101" s="245"/>
      <c r="E101" s="239"/>
    </row>
    <row r="102" spans="1:5" ht="12" customHeight="1" x14ac:dyDescent="0.25">
      <c r="A102" s="12" t="s">
        <v>64</v>
      </c>
      <c r="B102" s="6" t="s">
        <v>122</v>
      </c>
      <c r="C102" s="168"/>
      <c r="D102" s="168"/>
      <c r="E102" s="104"/>
    </row>
    <row r="103" spans="1:5" ht="12" customHeight="1" x14ac:dyDescent="0.25">
      <c r="A103" s="12" t="s">
        <v>65</v>
      </c>
      <c r="B103" s="6" t="s">
        <v>90</v>
      </c>
      <c r="C103" s="170"/>
      <c r="D103" s="170"/>
      <c r="E103" s="106"/>
    </row>
    <row r="104" spans="1:5" ht="12" customHeight="1" x14ac:dyDescent="0.25">
      <c r="A104" s="12" t="s">
        <v>66</v>
      </c>
      <c r="B104" s="9" t="s">
        <v>123</v>
      </c>
      <c r="C104" s="170"/>
      <c r="D104" s="170"/>
      <c r="E104" s="106"/>
    </row>
    <row r="105" spans="1:5" ht="12" customHeight="1" x14ac:dyDescent="0.25">
      <c r="A105" s="12" t="s">
        <v>75</v>
      </c>
      <c r="B105" s="17" t="s">
        <v>124</v>
      </c>
      <c r="C105" s="170"/>
      <c r="D105" s="170"/>
      <c r="E105" s="106"/>
    </row>
    <row r="106" spans="1:5" ht="12" customHeight="1" x14ac:dyDescent="0.25">
      <c r="A106" s="12" t="s">
        <v>67</v>
      </c>
      <c r="B106" s="6" t="s">
        <v>344</v>
      </c>
      <c r="C106" s="170"/>
      <c r="D106" s="170"/>
      <c r="E106" s="106"/>
    </row>
    <row r="107" spans="1:5" ht="12" customHeight="1" x14ac:dyDescent="0.25">
      <c r="A107" s="12" t="s">
        <v>68</v>
      </c>
      <c r="B107" s="67" t="s">
        <v>343</v>
      </c>
      <c r="C107" s="170"/>
      <c r="D107" s="170"/>
      <c r="E107" s="106"/>
    </row>
    <row r="108" spans="1:5" ht="12" customHeight="1" x14ac:dyDescent="0.25">
      <c r="A108" s="12" t="s">
        <v>76</v>
      </c>
      <c r="B108" s="67" t="s">
        <v>342</v>
      </c>
      <c r="C108" s="170"/>
      <c r="D108" s="170"/>
      <c r="E108" s="106"/>
    </row>
    <row r="109" spans="1:5" ht="12" customHeight="1" x14ac:dyDescent="0.25">
      <c r="A109" s="12" t="s">
        <v>77</v>
      </c>
      <c r="B109" s="65" t="s">
        <v>258</v>
      </c>
      <c r="C109" s="170"/>
      <c r="D109" s="170"/>
      <c r="E109" s="106"/>
    </row>
    <row r="110" spans="1:5" ht="12" customHeight="1" x14ac:dyDescent="0.25">
      <c r="A110" s="12" t="s">
        <v>78</v>
      </c>
      <c r="B110" s="66" t="s">
        <v>259</v>
      </c>
      <c r="C110" s="170"/>
      <c r="D110" s="170"/>
      <c r="E110" s="106"/>
    </row>
    <row r="111" spans="1:5" ht="12" customHeight="1" x14ac:dyDescent="0.25">
      <c r="A111" s="12" t="s">
        <v>79</v>
      </c>
      <c r="B111" s="66" t="s">
        <v>260</v>
      </c>
      <c r="C111" s="170"/>
      <c r="D111" s="170"/>
      <c r="E111" s="106"/>
    </row>
    <row r="112" spans="1:5" ht="12" customHeight="1" x14ac:dyDescent="0.25">
      <c r="A112" s="12" t="s">
        <v>81</v>
      </c>
      <c r="B112" s="65" t="s">
        <v>261</v>
      </c>
      <c r="C112" s="170"/>
      <c r="D112" s="170"/>
      <c r="E112" s="106"/>
    </row>
    <row r="113" spans="1:5" ht="12" customHeight="1" x14ac:dyDescent="0.25">
      <c r="A113" s="12" t="s">
        <v>125</v>
      </c>
      <c r="B113" s="65" t="s">
        <v>262</v>
      </c>
      <c r="C113" s="170"/>
      <c r="D113" s="170"/>
      <c r="E113" s="106"/>
    </row>
    <row r="114" spans="1:5" ht="12" customHeight="1" x14ac:dyDescent="0.25">
      <c r="A114" s="12" t="s">
        <v>256</v>
      </c>
      <c r="B114" s="66" t="s">
        <v>263</v>
      </c>
      <c r="C114" s="170"/>
      <c r="D114" s="170"/>
      <c r="E114" s="106"/>
    </row>
    <row r="115" spans="1:5" ht="12" customHeight="1" x14ac:dyDescent="0.25">
      <c r="A115" s="11" t="s">
        <v>257</v>
      </c>
      <c r="B115" s="67" t="s">
        <v>264</v>
      </c>
      <c r="C115" s="170"/>
      <c r="D115" s="170"/>
      <c r="E115" s="106"/>
    </row>
    <row r="116" spans="1:5" ht="12" customHeight="1" x14ac:dyDescent="0.25">
      <c r="A116" s="12" t="s">
        <v>340</v>
      </c>
      <c r="B116" s="67" t="s">
        <v>265</v>
      </c>
      <c r="C116" s="170"/>
      <c r="D116" s="170"/>
      <c r="E116" s="106"/>
    </row>
    <row r="117" spans="1:5" ht="12" customHeight="1" x14ac:dyDescent="0.25">
      <c r="A117" s="14" t="s">
        <v>341</v>
      </c>
      <c r="B117" s="67" t="s">
        <v>266</v>
      </c>
      <c r="C117" s="170"/>
      <c r="D117" s="170"/>
      <c r="E117" s="106"/>
    </row>
    <row r="118" spans="1:5" ht="12" customHeight="1" x14ac:dyDescent="0.25">
      <c r="A118" s="12" t="s">
        <v>345</v>
      </c>
      <c r="B118" s="9" t="s">
        <v>36</v>
      </c>
      <c r="C118" s="168"/>
      <c r="D118" s="168"/>
      <c r="E118" s="104"/>
    </row>
    <row r="119" spans="1:5" ht="12" customHeight="1" x14ac:dyDescent="0.25">
      <c r="A119" s="12" t="s">
        <v>346</v>
      </c>
      <c r="B119" s="6" t="s">
        <v>348</v>
      </c>
      <c r="C119" s="168"/>
      <c r="D119" s="168"/>
      <c r="E119" s="104"/>
    </row>
    <row r="120" spans="1:5" ht="12" customHeight="1" thickBot="1" x14ac:dyDescent="0.3">
      <c r="A120" s="16" t="s">
        <v>347</v>
      </c>
      <c r="B120" s="234" t="s">
        <v>349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267</v>
      </c>
      <c r="C121" s="247">
        <f>+C122+C124+C126</f>
        <v>0</v>
      </c>
      <c r="D121" s="167">
        <f>+D122+D124+D126</f>
        <v>0</v>
      </c>
      <c r="E121" s="241">
        <f>+E122+E124+E126</f>
        <v>0</v>
      </c>
    </row>
    <row r="122" spans="1:5" ht="12" customHeight="1" x14ac:dyDescent="0.25">
      <c r="A122" s="13" t="s">
        <v>69</v>
      </c>
      <c r="B122" s="6" t="s">
        <v>143</v>
      </c>
      <c r="C122" s="169"/>
      <c r="D122" s="256"/>
      <c r="E122" s="105"/>
    </row>
    <row r="123" spans="1:5" ht="12" customHeight="1" x14ac:dyDescent="0.25">
      <c r="A123" s="13" t="s">
        <v>70</v>
      </c>
      <c r="B123" s="10" t="s">
        <v>271</v>
      </c>
      <c r="C123" s="169"/>
      <c r="D123" s="256"/>
      <c r="E123" s="105"/>
    </row>
    <row r="124" spans="1:5" ht="12" customHeight="1" x14ac:dyDescent="0.25">
      <c r="A124" s="13" t="s">
        <v>71</v>
      </c>
      <c r="B124" s="10" t="s">
        <v>126</v>
      </c>
      <c r="C124" s="168"/>
      <c r="D124" s="257"/>
      <c r="E124" s="104"/>
    </row>
    <row r="125" spans="1:5" ht="12" customHeight="1" x14ac:dyDescent="0.25">
      <c r="A125" s="13" t="s">
        <v>72</v>
      </c>
      <c r="B125" s="10" t="s">
        <v>272</v>
      </c>
      <c r="C125" s="168"/>
      <c r="D125" s="257"/>
      <c r="E125" s="104"/>
    </row>
    <row r="126" spans="1:5" ht="12" customHeight="1" x14ac:dyDescent="0.25">
      <c r="A126" s="13" t="s">
        <v>73</v>
      </c>
      <c r="B126" s="112" t="s">
        <v>145</v>
      </c>
      <c r="C126" s="168"/>
      <c r="D126" s="257"/>
      <c r="E126" s="104"/>
    </row>
    <row r="127" spans="1:5" ht="12" customHeight="1" x14ac:dyDescent="0.25">
      <c r="A127" s="13" t="s">
        <v>80</v>
      </c>
      <c r="B127" s="111" t="s">
        <v>332</v>
      </c>
      <c r="C127" s="168"/>
      <c r="D127" s="257"/>
      <c r="E127" s="104"/>
    </row>
    <row r="128" spans="1:5" ht="12" customHeight="1" x14ac:dyDescent="0.25">
      <c r="A128" s="13" t="s">
        <v>82</v>
      </c>
      <c r="B128" s="176" t="s">
        <v>277</v>
      </c>
      <c r="C128" s="168"/>
      <c r="D128" s="257"/>
      <c r="E128" s="104"/>
    </row>
    <row r="129" spans="1:5" x14ac:dyDescent="0.25">
      <c r="A129" s="13" t="s">
        <v>127</v>
      </c>
      <c r="B129" s="66" t="s">
        <v>260</v>
      </c>
      <c r="C129" s="168"/>
      <c r="D129" s="257"/>
      <c r="E129" s="104"/>
    </row>
    <row r="130" spans="1:5" ht="12" customHeight="1" x14ac:dyDescent="0.25">
      <c r="A130" s="13" t="s">
        <v>128</v>
      </c>
      <c r="B130" s="66" t="s">
        <v>276</v>
      </c>
      <c r="C130" s="168"/>
      <c r="D130" s="257"/>
      <c r="E130" s="104"/>
    </row>
    <row r="131" spans="1:5" ht="12" customHeight="1" x14ac:dyDescent="0.25">
      <c r="A131" s="13" t="s">
        <v>129</v>
      </c>
      <c r="B131" s="66" t="s">
        <v>275</v>
      </c>
      <c r="C131" s="168"/>
      <c r="D131" s="257"/>
      <c r="E131" s="104"/>
    </row>
    <row r="132" spans="1:5" ht="12" customHeight="1" x14ac:dyDescent="0.25">
      <c r="A132" s="13" t="s">
        <v>268</v>
      </c>
      <c r="B132" s="66" t="s">
        <v>263</v>
      </c>
      <c r="C132" s="168"/>
      <c r="D132" s="257"/>
      <c r="E132" s="104"/>
    </row>
    <row r="133" spans="1:5" ht="12" customHeight="1" x14ac:dyDescent="0.25">
      <c r="A133" s="13" t="s">
        <v>269</v>
      </c>
      <c r="B133" s="66" t="s">
        <v>274</v>
      </c>
      <c r="C133" s="168"/>
      <c r="D133" s="257"/>
      <c r="E133" s="104"/>
    </row>
    <row r="134" spans="1:5" ht="16.5" thickBot="1" x14ac:dyDescent="0.3">
      <c r="A134" s="11" t="s">
        <v>270</v>
      </c>
      <c r="B134" s="66" t="s">
        <v>273</v>
      </c>
      <c r="C134" s="170"/>
      <c r="D134" s="258"/>
      <c r="E134" s="106"/>
    </row>
    <row r="135" spans="1:5" ht="12" customHeight="1" thickBot="1" x14ac:dyDescent="0.3">
      <c r="A135" s="18" t="s">
        <v>8</v>
      </c>
      <c r="B135" s="59" t="s">
        <v>350</v>
      </c>
      <c r="C135" s="167">
        <f>+C100+C121</f>
        <v>0</v>
      </c>
      <c r="D135" s="255">
        <f>+D100+D121</f>
        <v>0</v>
      </c>
      <c r="E135" s="103">
        <f>+E100+E121</f>
        <v>0</v>
      </c>
    </row>
    <row r="136" spans="1:5" ht="12" customHeight="1" thickBot="1" x14ac:dyDescent="0.3">
      <c r="A136" s="18" t="s">
        <v>9</v>
      </c>
      <c r="B136" s="59" t="s">
        <v>422</v>
      </c>
      <c r="C136" s="167">
        <f>+C137+C138+C139</f>
        <v>0</v>
      </c>
      <c r="D136" s="255">
        <f>+D137+D138+D139</f>
        <v>0</v>
      </c>
      <c r="E136" s="103">
        <f>+E137+E138+E139</f>
        <v>0</v>
      </c>
    </row>
    <row r="137" spans="1:5" ht="12" customHeight="1" x14ac:dyDescent="0.25">
      <c r="A137" s="13" t="s">
        <v>177</v>
      </c>
      <c r="B137" s="10" t="s">
        <v>358</v>
      </c>
      <c r="C137" s="168"/>
      <c r="D137" s="257"/>
      <c r="E137" s="104"/>
    </row>
    <row r="138" spans="1:5" ht="12" customHeight="1" x14ac:dyDescent="0.25">
      <c r="A138" s="13" t="s">
        <v>178</v>
      </c>
      <c r="B138" s="10" t="s">
        <v>359</v>
      </c>
      <c r="C138" s="168"/>
      <c r="D138" s="257"/>
      <c r="E138" s="104"/>
    </row>
    <row r="139" spans="1:5" ht="12" customHeight="1" thickBot="1" x14ac:dyDescent="0.3">
      <c r="A139" s="11" t="s">
        <v>179</v>
      </c>
      <c r="B139" s="10" t="s">
        <v>360</v>
      </c>
      <c r="C139" s="168"/>
      <c r="D139" s="257"/>
      <c r="E139" s="104"/>
    </row>
    <row r="140" spans="1:5" ht="12" customHeight="1" thickBot="1" x14ac:dyDescent="0.3">
      <c r="A140" s="18" t="s">
        <v>10</v>
      </c>
      <c r="B140" s="59" t="s">
        <v>352</v>
      </c>
      <c r="C140" s="167">
        <f>SUM(C141:C146)</f>
        <v>0</v>
      </c>
      <c r="D140" s="255">
        <f>SUM(D141:D146)</f>
        <v>0</v>
      </c>
      <c r="E140" s="103">
        <f>SUM(E141:E146)</f>
        <v>0</v>
      </c>
    </row>
    <row r="141" spans="1:5" ht="12" customHeight="1" x14ac:dyDescent="0.25">
      <c r="A141" s="13" t="s">
        <v>56</v>
      </c>
      <c r="B141" s="7" t="s">
        <v>361</v>
      </c>
      <c r="C141" s="168"/>
      <c r="D141" s="257"/>
      <c r="E141" s="104"/>
    </row>
    <row r="142" spans="1:5" ht="12" customHeight="1" x14ac:dyDescent="0.25">
      <c r="A142" s="13" t="s">
        <v>57</v>
      </c>
      <c r="B142" s="7" t="s">
        <v>353</v>
      </c>
      <c r="C142" s="168"/>
      <c r="D142" s="257"/>
      <c r="E142" s="104"/>
    </row>
    <row r="143" spans="1:5" ht="12" customHeight="1" x14ac:dyDescent="0.25">
      <c r="A143" s="13" t="s">
        <v>58</v>
      </c>
      <c r="B143" s="7" t="s">
        <v>354</v>
      </c>
      <c r="C143" s="168"/>
      <c r="D143" s="257"/>
      <c r="E143" s="104"/>
    </row>
    <row r="144" spans="1:5" ht="12" customHeight="1" x14ac:dyDescent="0.25">
      <c r="A144" s="13" t="s">
        <v>114</v>
      </c>
      <c r="B144" s="7" t="s">
        <v>355</v>
      </c>
      <c r="C144" s="168"/>
      <c r="D144" s="257"/>
      <c r="E144" s="104"/>
    </row>
    <row r="145" spans="1:9" ht="12" customHeight="1" x14ac:dyDescent="0.25">
      <c r="A145" s="13" t="s">
        <v>115</v>
      </c>
      <c r="B145" s="7" t="s">
        <v>356</v>
      </c>
      <c r="C145" s="168"/>
      <c r="D145" s="257"/>
      <c r="E145" s="104"/>
    </row>
    <row r="146" spans="1:9" ht="12" customHeight="1" thickBot="1" x14ac:dyDescent="0.3">
      <c r="A146" s="16" t="s">
        <v>116</v>
      </c>
      <c r="B146" s="318" t="s">
        <v>357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365</v>
      </c>
      <c r="C147" s="173">
        <f>+C148+C149+C150+C151</f>
        <v>0</v>
      </c>
      <c r="D147" s="259">
        <f>+D148+D149+D150+D151</f>
        <v>0</v>
      </c>
      <c r="E147" s="209">
        <f>+E148+E149+E150+E151</f>
        <v>0</v>
      </c>
    </row>
    <row r="148" spans="1:9" ht="12" customHeight="1" x14ac:dyDescent="0.25">
      <c r="A148" s="13" t="s">
        <v>59</v>
      </c>
      <c r="B148" s="7" t="s">
        <v>278</v>
      </c>
      <c r="C148" s="168"/>
      <c r="D148" s="257"/>
      <c r="E148" s="104"/>
    </row>
    <row r="149" spans="1:9" ht="12" customHeight="1" x14ac:dyDescent="0.25">
      <c r="A149" s="13" t="s">
        <v>60</v>
      </c>
      <c r="B149" s="7" t="s">
        <v>279</v>
      </c>
      <c r="C149" s="168"/>
      <c r="D149" s="257"/>
      <c r="E149" s="104"/>
    </row>
    <row r="150" spans="1:9" ht="12" customHeight="1" x14ac:dyDescent="0.25">
      <c r="A150" s="13" t="s">
        <v>195</v>
      </c>
      <c r="B150" s="7" t="s">
        <v>366</v>
      </c>
      <c r="C150" s="168"/>
      <c r="D150" s="257"/>
      <c r="E150" s="104"/>
    </row>
    <row r="151" spans="1:9" ht="12" customHeight="1" thickBot="1" x14ac:dyDescent="0.3">
      <c r="A151" s="11" t="s">
        <v>196</v>
      </c>
      <c r="B151" s="5" t="s">
        <v>295</v>
      </c>
      <c r="C151" s="168"/>
      <c r="D151" s="257"/>
      <c r="E151" s="104"/>
    </row>
    <row r="152" spans="1:9" ht="12" customHeight="1" thickBot="1" x14ac:dyDescent="0.3">
      <c r="A152" s="18" t="s">
        <v>12</v>
      </c>
      <c r="B152" s="59" t="s">
        <v>367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362</v>
      </c>
      <c r="C153" s="168"/>
      <c r="D153" s="257"/>
      <c r="E153" s="104"/>
    </row>
    <row r="154" spans="1:9" ht="12" customHeight="1" x14ac:dyDescent="0.25">
      <c r="A154" s="13" t="s">
        <v>62</v>
      </c>
      <c r="B154" s="7" t="s">
        <v>369</v>
      </c>
      <c r="C154" s="168"/>
      <c r="D154" s="257"/>
      <c r="E154" s="104"/>
    </row>
    <row r="155" spans="1:9" ht="12" customHeight="1" x14ac:dyDescent="0.25">
      <c r="A155" s="13" t="s">
        <v>207</v>
      </c>
      <c r="B155" s="7" t="s">
        <v>364</v>
      </c>
      <c r="C155" s="168"/>
      <c r="D155" s="257"/>
      <c r="E155" s="104"/>
    </row>
    <row r="156" spans="1:9" ht="12" customHeight="1" x14ac:dyDescent="0.25">
      <c r="A156" s="13" t="s">
        <v>208</v>
      </c>
      <c r="B156" s="7" t="s">
        <v>370</v>
      </c>
      <c r="C156" s="168"/>
      <c r="D156" s="257"/>
      <c r="E156" s="104"/>
    </row>
    <row r="157" spans="1:9" ht="12" customHeight="1" thickBot="1" x14ac:dyDescent="0.3">
      <c r="A157" s="13" t="s">
        <v>368</v>
      </c>
      <c r="B157" s="7" t="s">
        <v>371</v>
      </c>
      <c r="C157" s="168"/>
      <c r="D157" s="257"/>
      <c r="E157" s="104"/>
    </row>
    <row r="158" spans="1:9" ht="12" customHeight="1" thickBot="1" x14ac:dyDescent="0.3">
      <c r="A158" s="18" t="s">
        <v>13</v>
      </c>
      <c r="B158" s="59" t="s">
        <v>372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373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375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0"/>
      <c r="G160" s="191"/>
      <c r="H160" s="191"/>
      <c r="I160" s="191"/>
    </row>
    <row r="161" spans="1:5" s="179" customFormat="1" ht="12.95" customHeight="1" thickBot="1" x14ac:dyDescent="0.25">
      <c r="A161" s="113" t="s">
        <v>16</v>
      </c>
      <c r="B161" s="154" t="s">
        <v>374</v>
      </c>
      <c r="C161" s="250">
        <f>+C135+C160</f>
        <v>0</v>
      </c>
      <c r="D161" s="262">
        <f>+D135+D160</f>
        <v>0</v>
      </c>
      <c r="E161" s="244">
        <f>+E135+E160</f>
        <v>0</v>
      </c>
    </row>
    <row r="162" spans="1:5" x14ac:dyDescent="0.25">
      <c r="C162" s="658">
        <f>C93-C161</f>
        <v>0</v>
      </c>
      <c r="D162" s="658">
        <f>D93-D161</f>
        <v>0</v>
      </c>
    </row>
    <row r="163" spans="1:5" x14ac:dyDescent="0.25">
      <c r="A163" s="801" t="s">
        <v>280</v>
      </c>
      <c r="B163" s="801"/>
      <c r="C163" s="801"/>
      <c r="D163" s="801"/>
      <c r="E163" s="801"/>
    </row>
    <row r="164" spans="1:5" ht="15.2" customHeight="1" thickBot="1" x14ac:dyDescent="0.3">
      <c r="A164" s="793" t="s">
        <v>102</v>
      </c>
      <c r="B164" s="793"/>
      <c r="C164" s="115"/>
      <c r="E164" s="11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376</v>
      </c>
      <c r="C165" s="254">
        <f>+C68-C135</f>
        <v>0</v>
      </c>
      <c r="D165" s="167">
        <f>+D68-D135</f>
        <v>0</v>
      </c>
      <c r="E165" s="103">
        <f>+E68-E135</f>
        <v>0</v>
      </c>
    </row>
    <row r="166" spans="1:5" ht="32.450000000000003" customHeight="1" thickBot="1" x14ac:dyDescent="0.3">
      <c r="A166" s="18" t="s">
        <v>7</v>
      </c>
      <c r="B166" s="23" t="s">
        <v>382</v>
      </c>
      <c r="C166" s="167">
        <f>+C92-C160</f>
        <v>0</v>
      </c>
      <c r="D166" s="167">
        <f>+D92-D160</f>
        <v>0</v>
      </c>
      <c r="E166" s="103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G15" sqref="G15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CONCATENATE(Z_ALAPADATOK!M31,"2. melléklet ",Z_ALAPADATOK!A7," ",Z_ALAPADATOK!B7," ",Z_ALAPADATOK!C7," ",Z_ALAPADATOK!D7," ",Z_ALAPADATOK!E7," ",Z_ALAPADATOK!F7," ",Z_ALAPADATOK!G7," ",Z_ALAPADATOK!H7)</f>
        <v>6.11.2.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CONCATENATE('Z_6.12.1.sz.mell'!B2:D2)</f>
        <v/>
      </c>
      <c r="C2" s="864"/>
      <c r="D2" s="865"/>
      <c r="E2" s="328" t="s">
        <v>506</v>
      </c>
    </row>
    <row r="3" spans="1:5" s="215" customFormat="1" ht="24.75" thickBot="1" x14ac:dyDescent="0.25">
      <c r="A3" s="327" t="s">
        <v>135</v>
      </c>
      <c r="B3" s="863" t="s">
        <v>324</v>
      </c>
      <c r="C3" s="864"/>
      <c r="D3" s="865"/>
      <c r="E3" s="328" t="s">
        <v>43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'Z_6.12.1.sz.mell'!E4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CONCATENATE('Z_6.12.1.sz.mell'!E5)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8" sqref="H18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866" t="str">
        <f>CONCATENATE(Z_ALAPADATOK!M31,"3. melléklet ",Z_ALAPADATOK!A7," ",Z_ALAPADATOK!B7," ",Z_ALAPADATOK!C7," ",Z_ALAPADATOK!D7," ",Z_ALAPADATOK!E7," ",Z_ALAPADATOK!F7," ",Z_ALAPADATOK!G7," ",Z_ALAPADATOK!H7)</f>
        <v>6.11.3. melléklet a … / 2021. ( … ) önkormányzati rendelethez</v>
      </c>
      <c r="C1" s="867"/>
      <c r="D1" s="867"/>
      <c r="E1" s="867"/>
    </row>
    <row r="2" spans="1:5" s="215" customFormat="1" ht="25.5" customHeight="1" thickBot="1" x14ac:dyDescent="0.25">
      <c r="A2" s="327" t="s">
        <v>454</v>
      </c>
      <c r="B2" s="863" t="str">
        <f>CONCATENATE('Z_6.12.2.sz.mell'!B2:D2)</f>
        <v/>
      </c>
      <c r="C2" s="864"/>
      <c r="D2" s="865"/>
      <c r="E2" s="328" t="s">
        <v>505</v>
      </c>
    </row>
    <row r="3" spans="1:5" s="215" customFormat="1" ht="24.75" thickBot="1" x14ac:dyDescent="0.25">
      <c r="A3" s="327" t="s">
        <v>135</v>
      </c>
      <c r="B3" s="863" t="s">
        <v>416</v>
      </c>
      <c r="C3" s="864"/>
      <c r="D3" s="865"/>
      <c r="E3" s="328" t="s">
        <v>333</v>
      </c>
    </row>
    <row r="4" spans="1:5" s="216" customFormat="1" ht="15.95" customHeight="1" thickBot="1" x14ac:dyDescent="0.3">
      <c r="A4" s="329"/>
      <c r="B4" s="329"/>
      <c r="C4" s="330"/>
      <c r="D4" s="331"/>
      <c r="E4" s="330" t="str">
        <f>'Z_6.12.2.sz.mell'!E4</f>
        <v xml:space="preserve"> Forintban!</v>
      </c>
    </row>
    <row r="5" spans="1:5" ht="24.75" thickBot="1" x14ac:dyDescent="0.25">
      <c r="A5" s="332" t="s">
        <v>136</v>
      </c>
      <c r="B5" s="333" t="s">
        <v>485</v>
      </c>
      <c r="C5" s="333" t="s">
        <v>450</v>
      </c>
      <c r="D5" s="334" t="s">
        <v>451</v>
      </c>
      <c r="E5" s="317" t="str">
        <f>CONCATENATE('Z_6.12.2.sz.mell'!E5)</f>
        <v>Teljesítés
2020. XII. 31.</v>
      </c>
    </row>
    <row r="6" spans="1:5" s="217" customFormat="1" ht="12.95" customHeight="1" thickBot="1" x14ac:dyDescent="0.25">
      <c r="A6" s="365" t="s">
        <v>386</v>
      </c>
      <c r="B6" s="366" t="s">
        <v>387</v>
      </c>
      <c r="C6" s="366" t="s">
        <v>388</v>
      </c>
      <c r="D6" s="367" t="s">
        <v>390</v>
      </c>
      <c r="E6" s="368" t="s">
        <v>389</v>
      </c>
    </row>
    <row r="7" spans="1:5" s="217" customFormat="1" ht="15.95" customHeight="1" thickBot="1" x14ac:dyDescent="0.25">
      <c r="A7" s="860" t="s">
        <v>39</v>
      </c>
      <c r="B7" s="861"/>
      <c r="C7" s="861"/>
      <c r="D7" s="861"/>
      <c r="E7" s="862"/>
    </row>
    <row r="8" spans="1:5" s="153" customFormat="1" ht="12" customHeight="1" thickBot="1" x14ac:dyDescent="0.25">
      <c r="A8" s="77" t="s">
        <v>6</v>
      </c>
      <c r="B8" s="86" t="s">
        <v>407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3" customFormat="1" ht="12" customHeight="1" x14ac:dyDescent="0.2">
      <c r="A9" s="210" t="s">
        <v>63</v>
      </c>
      <c r="B9" s="8" t="s">
        <v>184</v>
      </c>
      <c r="C9" s="277"/>
      <c r="D9" s="277"/>
      <c r="E9" s="297"/>
    </row>
    <row r="10" spans="1:5" s="153" customFormat="1" ht="12" customHeight="1" x14ac:dyDescent="0.2">
      <c r="A10" s="211" t="s">
        <v>64</v>
      </c>
      <c r="B10" s="6" t="s">
        <v>185</v>
      </c>
      <c r="C10" s="117"/>
      <c r="D10" s="264"/>
      <c r="E10" s="269"/>
    </row>
    <row r="11" spans="1:5" s="153" customFormat="1" ht="12" customHeight="1" x14ac:dyDescent="0.2">
      <c r="A11" s="211" t="s">
        <v>65</v>
      </c>
      <c r="B11" s="6" t="s">
        <v>186</v>
      </c>
      <c r="C11" s="117"/>
      <c r="D11" s="264"/>
      <c r="E11" s="269"/>
    </row>
    <row r="12" spans="1:5" s="153" customFormat="1" ht="12" customHeight="1" x14ac:dyDescent="0.2">
      <c r="A12" s="211" t="s">
        <v>66</v>
      </c>
      <c r="B12" s="6" t="s">
        <v>187</v>
      </c>
      <c r="C12" s="117"/>
      <c r="D12" s="264"/>
      <c r="E12" s="269"/>
    </row>
    <row r="13" spans="1:5" s="153" customFormat="1" ht="12" customHeight="1" x14ac:dyDescent="0.2">
      <c r="A13" s="211" t="s">
        <v>97</v>
      </c>
      <c r="B13" s="6" t="s">
        <v>188</v>
      </c>
      <c r="C13" s="117"/>
      <c r="D13" s="264"/>
      <c r="E13" s="269"/>
    </row>
    <row r="14" spans="1:5" s="153" customFormat="1" ht="12" customHeight="1" x14ac:dyDescent="0.2">
      <c r="A14" s="211" t="s">
        <v>67</v>
      </c>
      <c r="B14" s="6" t="s">
        <v>305</v>
      </c>
      <c r="C14" s="117"/>
      <c r="D14" s="264"/>
      <c r="E14" s="269"/>
    </row>
    <row r="15" spans="1:5" s="153" customFormat="1" ht="12" customHeight="1" x14ac:dyDescent="0.2">
      <c r="A15" s="211" t="s">
        <v>68</v>
      </c>
      <c r="B15" s="5" t="s">
        <v>306</v>
      </c>
      <c r="C15" s="117"/>
      <c r="D15" s="264"/>
      <c r="E15" s="269"/>
    </row>
    <row r="16" spans="1:5" s="153" customFormat="1" ht="12" customHeight="1" x14ac:dyDescent="0.2">
      <c r="A16" s="211" t="s">
        <v>76</v>
      </c>
      <c r="B16" s="6" t="s">
        <v>191</v>
      </c>
      <c r="C16" s="275"/>
      <c r="D16" s="302"/>
      <c r="E16" s="273"/>
    </row>
    <row r="17" spans="1:5" s="218" customFormat="1" ht="12" customHeight="1" x14ac:dyDescent="0.2">
      <c r="A17" s="211" t="s">
        <v>77</v>
      </c>
      <c r="B17" s="6" t="s">
        <v>192</v>
      </c>
      <c r="C17" s="117"/>
      <c r="D17" s="264"/>
      <c r="E17" s="269"/>
    </row>
    <row r="18" spans="1:5" s="218" customFormat="1" ht="12" customHeight="1" x14ac:dyDescent="0.2">
      <c r="A18" s="211" t="s">
        <v>78</v>
      </c>
      <c r="B18" s="6" t="s">
        <v>338</v>
      </c>
      <c r="C18" s="119"/>
      <c r="D18" s="265"/>
      <c r="E18" s="270"/>
    </row>
    <row r="19" spans="1:5" s="218" customFormat="1" ht="12" customHeight="1" thickBot="1" x14ac:dyDescent="0.25">
      <c r="A19" s="211" t="s">
        <v>79</v>
      </c>
      <c r="B19" s="5" t="s">
        <v>193</v>
      </c>
      <c r="C19" s="119"/>
      <c r="D19" s="265"/>
      <c r="E19" s="270"/>
    </row>
    <row r="20" spans="1:5" s="153" customFormat="1" ht="12" customHeight="1" thickBot="1" x14ac:dyDescent="0.25">
      <c r="A20" s="77" t="s">
        <v>7</v>
      </c>
      <c r="B20" s="86" t="s">
        <v>307</v>
      </c>
      <c r="C20" s="120">
        <f>SUM(C21:C23)</f>
        <v>0</v>
      </c>
      <c r="D20" s="266">
        <f>SUM(D21:D23)</f>
        <v>0</v>
      </c>
      <c r="E20" s="148">
        <f>SUM(E21:E23)</f>
        <v>0</v>
      </c>
    </row>
    <row r="21" spans="1:5" s="218" customFormat="1" ht="12" customHeight="1" x14ac:dyDescent="0.2">
      <c r="A21" s="211" t="s">
        <v>69</v>
      </c>
      <c r="B21" s="7" t="s">
        <v>168</v>
      </c>
      <c r="C21" s="117"/>
      <c r="D21" s="264"/>
      <c r="E21" s="269"/>
    </row>
    <row r="22" spans="1:5" s="218" customFormat="1" ht="12" customHeight="1" x14ac:dyDescent="0.2">
      <c r="A22" s="211" t="s">
        <v>70</v>
      </c>
      <c r="B22" s="6" t="s">
        <v>308</v>
      </c>
      <c r="C22" s="117"/>
      <c r="D22" s="264"/>
      <c r="E22" s="269"/>
    </row>
    <row r="23" spans="1:5" s="218" customFormat="1" ht="12" customHeight="1" x14ac:dyDescent="0.2">
      <c r="A23" s="211" t="s">
        <v>71</v>
      </c>
      <c r="B23" s="6" t="s">
        <v>309</v>
      </c>
      <c r="C23" s="117"/>
      <c r="D23" s="264"/>
      <c r="E23" s="269"/>
    </row>
    <row r="24" spans="1:5" s="218" customFormat="1" ht="12" customHeight="1" thickBot="1" x14ac:dyDescent="0.25">
      <c r="A24" s="211" t="s">
        <v>72</v>
      </c>
      <c r="B24" s="6" t="s">
        <v>412</v>
      </c>
      <c r="C24" s="117"/>
      <c r="D24" s="264"/>
      <c r="E24" s="269"/>
    </row>
    <row r="25" spans="1:5" s="218" customFormat="1" ht="12" customHeight="1" thickBot="1" x14ac:dyDescent="0.25">
      <c r="A25" s="81" t="s">
        <v>8</v>
      </c>
      <c r="B25" s="59" t="s">
        <v>113</v>
      </c>
      <c r="C25" s="299"/>
      <c r="D25" s="301"/>
      <c r="E25" s="147"/>
    </row>
    <row r="26" spans="1:5" s="218" customFormat="1" ht="12" customHeight="1" thickBot="1" x14ac:dyDescent="0.25">
      <c r="A26" s="81" t="s">
        <v>9</v>
      </c>
      <c r="B26" s="59" t="s">
        <v>310</v>
      </c>
      <c r="C26" s="120">
        <f>+C27+C28</f>
        <v>0</v>
      </c>
      <c r="D26" s="266">
        <f>+D27+D28</f>
        <v>0</v>
      </c>
      <c r="E26" s="148">
        <f>+E27+E28</f>
        <v>0</v>
      </c>
    </row>
    <row r="27" spans="1:5" s="218" customFormat="1" ht="12" customHeight="1" x14ac:dyDescent="0.2">
      <c r="A27" s="212" t="s">
        <v>177</v>
      </c>
      <c r="B27" s="213" t="s">
        <v>308</v>
      </c>
      <c r="C27" s="276"/>
      <c r="D27" s="61"/>
      <c r="E27" s="274"/>
    </row>
    <row r="28" spans="1:5" s="218" customFormat="1" ht="12" customHeight="1" x14ac:dyDescent="0.2">
      <c r="A28" s="212" t="s">
        <v>178</v>
      </c>
      <c r="B28" s="214" t="s">
        <v>311</v>
      </c>
      <c r="C28" s="121"/>
      <c r="D28" s="267"/>
      <c r="E28" s="271"/>
    </row>
    <row r="29" spans="1:5" s="218" customFormat="1" ht="12" customHeight="1" thickBot="1" x14ac:dyDescent="0.25">
      <c r="A29" s="211" t="s">
        <v>179</v>
      </c>
      <c r="B29" s="64" t="s">
        <v>413</v>
      </c>
      <c r="C29" s="50"/>
      <c r="D29" s="303"/>
      <c r="E29" s="298"/>
    </row>
    <row r="30" spans="1:5" s="218" customFormat="1" ht="12" customHeight="1" thickBot="1" x14ac:dyDescent="0.25">
      <c r="A30" s="81" t="s">
        <v>10</v>
      </c>
      <c r="B30" s="59" t="s">
        <v>312</v>
      </c>
      <c r="C30" s="120">
        <f>+C31+C32+C33</f>
        <v>0</v>
      </c>
      <c r="D30" s="266">
        <f>+D31+D32+D33</f>
        <v>0</v>
      </c>
      <c r="E30" s="148">
        <f>+E31+E32+E33</f>
        <v>0</v>
      </c>
    </row>
    <row r="31" spans="1:5" s="218" customFormat="1" ht="12" customHeight="1" x14ac:dyDescent="0.2">
      <c r="A31" s="212" t="s">
        <v>56</v>
      </c>
      <c r="B31" s="213" t="s">
        <v>198</v>
      </c>
      <c r="C31" s="276"/>
      <c r="D31" s="61"/>
      <c r="E31" s="274"/>
    </row>
    <row r="32" spans="1:5" s="218" customFormat="1" ht="12" customHeight="1" x14ac:dyDescent="0.2">
      <c r="A32" s="212" t="s">
        <v>57</v>
      </c>
      <c r="B32" s="214" t="s">
        <v>199</v>
      </c>
      <c r="C32" s="121"/>
      <c r="D32" s="267"/>
      <c r="E32" s="271"/>
    </row>
    <row r="33" spans="1:5" s="218" customFormat="1" ht="12" customHeight="1" thickBot="1" x14ac:dyDescent="0.25">
      <c r="A33" s="211" t="s">
        <v>58</v>
      </c>
      <c r="B33" s="64" t="s">
        <v>200</v>
      </c>
      <c r="C33" s="50"/>
      <c r="D33" s="303"/>
      <c r="E33" s="298"/>
    </row>
    <row r="34" spans="1:5" s="153" customFormat="1" ht="12" customHeight="1" thickBot="1" x14ac:dyDescent="0.25">
      <c r="A34" s="81" t="s">
        <v>11</v>
      </c>
      <c r="B34" s="59" t="s">
        <v>283</v>
      </c>
      <c r="C34" s="299"/>
      <c r="D34" s="301"/>
      <c r="E34" s="147"/>
    </row>
    <row r="35" spans="1:5" s="153" customFormat="1" ht="12" customHeight="1" thickBot="1" x14ac:dyDescent="0.25">
      <c r="A35" s="81" t="s">
        <v>12</v>
      </c>
      <c r="B35" s="59" t="s">
        <v>313</v>
      </c>
      <c r="C35" s="299"/>
      <c r="D35" s="301"/>
      <c r="E35" s="147"/>
    </row>
    <row r="36" spans="1:5" s="153" customFormat="1" ht="12" customHeight="1" thickBot="1" x14ac:dyDescent="0.25">
      <c r="A36" s="77" t="s">
        <v>13</v>
      </c>
      <c r="B36" s="59" t="s">
        <v>414</v>
      </c>
      <c r="C36" s="120">
        <f>+C8+C20+C25+C26+C30+C34+C35</f>
        <v>0</v>
      </c>
      <c r="D36" s="266">
        <f>+D8+D20+D25+D26+D30+D34+D35</f>
        <v>0</v>
      </c>
      <c r="E36" s="148">
        <f>+E8+E20+E25+E26+E30+E34+E35</f>
        <v>0</v>
      </c>
    </row>
    <row r="37" spans="1:5" s="153" customFormat="1" ht="12" customHeight="1" thickBot="1" x14ac:dyDescent="0.25">
      <c r="A37" s="87" t="s">
        <v>14</v>
      </c>
      <c r="B37" s="59" t="s">
        <v>315</v>
      </c>
      <c r="C37" s="120">
        <f>+C38+C39+C40</f>
        <v>0</v>
      </c>
      <c r="D37" s="266">
        <f>+D38+D39+D40</f>
        <v>0</v>
      </c>
      <c r="E37" s="148">
        <f>+E38+E39+E40</f>
        <v>0</v>
      </c>
    </row>
    <row r="38" spans="1:5" s="153" customFormat="1" ht="12" customHeight="1" x14ac:dyDescent="0.2">
      <c r="A38" s="212" t="s">
        <v>316</v>
      </c>
      <c r="B38" s="213" t="s">
        <v>150</v>
      </c>
      <c r="C38" s="276"/>
      <c r="D38" s="61"/>
      <c r="E38" s="274"/>
    </row>
    <row r="39" spans="1:5" s="153" customFormat="1" ht="12" customHeight="1" x14ac:dyDescent="0.2">
      <c r="A39" s="212" t="s">
        <v>317</v>
      </c>
      <c r="B39" s="214" t="s">
        <v>0</v>
      </c>
      <c r="C39" s="121"/>
      <c r="D39" s="267"/>
      <c r="E39" s="271"/>
    </row>
    <row r="40" spans="1:5" s="218" customFormat="1" ht="12" customHeight="1" thickBot="1" x14ac:dyDescent="0.25">
      <c r="A40" s="211" t="s">
        <v>318</v>
      </c>
      <c r="B40" s="64" t="s">
        <v>319</v>
      </c>
      <c r="C40" s="50"/>
      <c r="D40" s="303"/>
      <c r="E40" s="298"/>
    </row>
    <row r="41" spans="1:5" s="218" customFormat="1" ht="15.2" customHeight="1" thickBot="1" x14ac:dyDescent="0.25">
      <c r="A41" s="87" t="s">
        <v>15</v>
      </c>
      <c r="B41" s="88" t="s">
        <v>320</v>
      </c>
      <c r="C41" s="300">
        <f>+C36+C37</f>
        <v>0</v>
      </c>
      <c r="D41" s="296">
        <f>+D36+D37</f>
        <v>0</v>
      </c>
      <c r="E41" s="151">
        <f>+E36+E37</f>
        <v>0</v>
      </c>
    </row>
    <row r="42" spans="1:5" s="218" customFormat="1" ht="15.2" customHeight="1" x14ac:dyDescent="0.2">
      <c r="A42" s="89"/>
      <c r="B42" s="90"/>
      <c r="C42" s="149"/>
    </row>
    <row r="43" spans="1:5" ht="13.5" thickBot="1" x14ac:dyDescent="0.25">
      <c r="A43" s="91"/>
      <c r="B43" s="92"/>
      <c r="C43" s="150"/>
    </row>
    <row r="44" spans="1:5" s="217" customFormat="1" ht="16.5" customHeight="1" thickBot="1" x14ac:dyDescent="0.25">
      <c r="A44" s="860" t="s">
        <v>40</v>
      </c>
      <c r="B44" s="861"/>
      <c r="C44" s="861"/>
      <c r="D44" s="861"/>
      <c r="E44" s="862"/>
    </row>
    <row r="45" spans="1:5" s="219" customFormat="1" ht="12" customHeight="1" thickBot="1" x14ac:dyDescent="0.25">
      <c r="A45" s="81" t="s">
        <v>6</v>
      </c>
      <c r="B45" s="59" t="s">
        <v>321</v>
      </c>
      <c r="C45" s="120">
        <f>SUM(C46:C50)</f>
        <v>0</v>
      </c>
      <c r="D45" s="266">
        <f>SUM(D46:D50)</f>
        <v>0</v>
      </c>
      <c r="E45" s="148">
        <f>SUM(E46:E50)</f>
        <v>0</v>
      </c>
    </row>
    <row r="46" spans="1:5" ht="12" customHeight="1" x14ac:dyDescent="0.2">
      <c r="A46" s="211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1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1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1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1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322</v>
      </c>
      <c r="C51" s="120">
        <f>SUM(C52:C54)</f>
        <v>0</v>
      </c>
      <c r="D51" s="266">
        <f>SUM(D52:D54)</f>
        <v>0</v>
      </c>
      <c r="E51" s="148">
        <f>SUM(E52:E54)</f>
        <v>0</v>
      </c>
    </row>
    <row r="52" spans="1:5" s="219" customFormat="1" ht="12" customHeight="1" x14ac:dyDescent="0.2">
      <c r="A52" s="211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1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1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1" t="s">
        <v>72</v>
      </c>
      <c r="B55" s="6" t="s">
        <v>411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7"/>
    </row>
    <row r="57" spans="1:5" ht="13.5" thickBot="1" x14ac:dyDescent="0.25">
      <c r="A57" s="81" t="s">
        <v>9</v>
      </c>
      <c r="B57" s="93" t="s">
        <v>415</v>
      </c>
      <c r="C57" s="300">
        <f>+C45+C51+C56</f>
        <v>0</v>
      </c>
      <c r="D57" s="296">
        <f>+D45+D51+D56</f>
        <v>0</v>
      </c>
      <c r="E57" s="151">
        <f>+E45+E51+E56</f>
        <v>0</v>
      </c>
    </row>
    <row r="58" spans="1:5" ht="15.2" customHeight="1" thickBot="1" x14ac:dyDescent="0.25">
      <c r="C58" s="656">
        <f>C41-C57</f>
        <v>0</v>
      </c>
      <c r="D58" s="656">
        <f>D41-D57</f>
        <v>0</v>
      </c>
    </row>
    <row r="59" spans="1:5" ht="14.45" customHeight="1" thickBot="1" x14ac:dyDescent="0.25">
      <c r="A59" s="304" t="s">
        <v>486</v>
      </c>
      <c r="B59" s="305"/>
      <c r="C59" s="294"/>
      <c r="D59" s="294"/>
      <c r="E59" s="293"/>
    </row>
    <row r="60" spans="1:5" ht="13.5" thickBot="1" x14ac:dyDescent="0.25">
      <c r="A60" s="306" t="s">
        <v>487</v>
      </c>
      <c r="B60" s="307"/>
      <c r="C60" s="294"/>
      <c r="D60" s="294"/>
      <c r="E60" s="293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zoomScale="120" zoomScaleNormal="120" workbookViewId="0">
      <selection activeCell="T29" sqref="T29:T30"/>
    </sheetView>
  </sheetViews>
  <sheetFormatPr defaultRowHeight="12.75" x14ac:dyDescent="0.2"/>
  <cols>
    <col min="1" max="1" width="7" style="684" customWidth="1"/>
    <col min="2" max="2" width="32" style="95" customWidth="1"/>
    <col min="3" max="3" width="12.5" style="95" customWidth="1"/>
    <col min="4" max="6" width="11.83203125" style="95" customWidth="1"/>
    <col min="7" max="7" width="12.83203125" style="95" customWidth="1"/>
    <col min="8" max="16384" width="9.33203125" style="95"/>
  </cols>
  <sheetData>
    <row r="1" spans="1:7" ht="18.75" customHeight="1" x14ac:dyDescent="0.2">
      <c r="A1" s="872" t="str">
        <f>CONCATENATE("7. melléklet ",Z_ALAPADATOK!A7," ",Z_ALAPADATOK!B7," ",Z_ALAPADATOK!C7," ",Z_ALAPADATOK!D7," ",Z_ALAPADATOK!E7," ",Z_ALAPADATOK!F7," ",Z_ALAPADATOK!G7," ",Z_ALAPADATOK!H7)</f>
        <v>7. melléklet a … / 2021. ( … ) önkormányzati rendelethez</v>
      </c>
      <c r="B1" s="873"/>
      <c r="C1" s="873"/>
      <c r="D1" s="873"/>
      <c r="E1" s="873"/>
      <c r="F1" s="873"/>
      <c r="G1" s="873"/>
    </row>
    <row r="3" spans="1:7" ht="15.75" x14ac:dyDescent="0.2">
      <c r="A3" s="870" t="s">
        <v>828</v>
      </c>
      <c r="B3" s="871"/>
      <c r="C3" s="871"/>
      <c r="D3" s="871"/>
      <c r="E3" s="871"/>
      <c r="F3" s="871"/>
      <c r="G3" s="871"/>
    </row>
    <row r="5" spans="1:7" ht="14.25" thickBot="1" x14ac:dyDescent="0.25">
      <c r="G5" s="685" t="s">
        <v>832</v>
      </c>
    </row>
    <row r="6" spans="1:7" ht="17.25" customHeight="1" thickBot="1" x14ac:dyDescent="0.25">
      <c r="A6" s="874" t="s">
        <v>4</v>
      </c>
      <c r="B6" s="876" t="s">
        <v>820</v>
      </c>
      <c r="C6" s="876" t="s">
        <v>821</v>
      </c>
      <c r="D6" s="876" t="s">
        <v>822</v>
      </c>
      <c r="E6" s="878" t="s">
        <v>823</v>
      </c>
      <c r="F6" s="878"/>
      <c r="G6" s="879"/>
    </row>
    <row r="7" spans="1:7" s="688" customFormat="1" ht="57.75" customHeight="1" thickBot="1" x14ac:dyDescent="0.25">
      <c r="A7" s="875"/>
      <c r="B7" s="877"/>
      <c r="C7" s="877"/>
      <c r="D7" s="877"/>
      <c r="E7" s="686" t="s">
        <v>824</v>
      </c>
      <c r="F7" s="686" t="s">
        <v>825</v>
      </c>
      <c r="G7" s="687" t="s">
        <v>826</v>
      </c>
    </row>
    <row r="8" spans="1:7" s="219" customFormat="1" ht="15" customHeight="1" thickBot="1" x14ac:dyDescent="0.25">
      <c r="A8" s="77" t="s">
        <v>386</v>
      </c>
      <c r="B8" s="78" t="s">
        <v>387</v>
      </c>
      <c r="C8" s="78" t="s">
        <v>388</v>
      </c>
      <c r="D8" s="78" t="s">
        <v>390</v>
      </c>
      <c r="E8" s="78" t="s">
        <v>827</v>
      </c>
      <c r="F8" s="78" t="s">
        <v>391</v>
      </c>
      <c r="G8" s="79" t="s">
        <v>392</v>
      </c>
    </row>
    <row r="9" spans="1:7" ht="15" customHeight="1" x14ac:dyDescent="0.2">
      <c r="A9" s="689" t="s">
        <v>6</v>
      </c>
      <c r="B9" s="690" t="s">
        <v>877</v>
      </c>
      <c r="C9" s="691">
        <v>61768095</v>
      </c>
      <c r="D9" s="691"/>
      <c r="E9" s="692">
        <f>C9-D9</f>
        <v>61768095</v>
      </c>
      <c r="F9" s="691">
        <v>61768095</v>
      </c>
      <c r="G9" s="693"/>
    </row>
    <row r="10" spans="1:7" ht="15" customHeight="1" x14ac:dyDescent="0.2">
      <c r="A10" s="694" t="s">
        <v>7</v>
      </c>
      <c r="B10" s="695"/>
      <c r="C10" s="21"/>
      <c r="D10" s="21"/>
      <c r="E10" s="692">
        <f t="shared" ref="E10:E39" si="0">C10-D10</f>
        <v>0</v>
      </c>
      <c r="F10" s="21"/>
      <c r="G10" s="457"/>
    </row>
    <row r="11" spans="1:7" ht="15" customHeight="1" x14ac:dyDescent="0.2">
      <c r="A11" s="694" t="s">
        <v>8</v>
      </c>
      <c r="B11" s="695"/>
      <c r="C11" s="21"/>
      <c r="D11" s="21"/>
      <c r="E11" s="692">
        <f t="shared" si="0"/>
        <v>0</v>
      </c>
      <c r="F11" s="21"/>
      <c r="G11" s="457"/>
    </row>
    <row r="12" spans="1:7" ht="15" customHeight="1" x14ac:dyDescent="0.2">
      <c r="A12" s="694" t="s">
        <v>9</v>
      </c>
      <c r="B12" s="695"/>
      <c r="C12" s="21"/>
      <c r="D12" s="21"/>
      <c r="E12" s="692">
        <f t="shared" si="0"/>
        <v>0</v>
      </c>
      <c r="F12" s="21"/>
      <c r="G12" s="457"/>
    </row>
    <row r="13" spans="1:7" ht="15" customHeight="1" x14ac:dyDescent="0.2">
      <c r="A13" s="694" t="s">
        <v>10</v>
      </c>
      <c r="B13" s="695"/>
      <c r="C13" s="21"/>
      <c r="D13" s="21"/>
      <c r="E13" s="692">
        <f t="shared" si="0"/>
        <v>0</v>
      </c>
      <c r="F13" s="21"/>
      <c r="G13" s="457"/>
    </row>
    <row r="14" spans="1:7" ht="15" customHeight="1" x14ac:dyDescent="0.2">
      <c r="A14" s="694" t="s">
        <v>11</v>
      </c>
      <c r="B14" s="695"/>
      <c r="C14" s="21"/>
      <c r="D14" s="21"/>
      <c r="E14" s="692">
        <f t="shared" si="0"/>
        <v>0</v>
      </c>
      <c r="F14" s="21"/>
      <c r="G14" s="457"/>
    </row>
    <row r="15" spans="1:7" ht="15" customHeight="1" x14ac:dyDescent="0.2">
      <c r="A15" s="694" t="s">
        <v>12</v>
      </c>
      <c r="B15" s="695"/>
      <c r="C15" s="21"/>
      <c r="D15" s="21"/>
      <c r="E15" s="692">
        <f t="shared" si="0"/>
        <v>0</v>
      </c>
      <c r="F15" s="21"/>
      <c r="G15" s="457"/>
    </row>
    <row r="16" spans="1:7" ht="15" customHeight="1" x14ac:dyDescent="0.2">
      <c r="A16" s="694" t="s">
        <v>13</v>
      </c>
      <c r="B16" s="695"/>
      <c r="C16" s="21"/>
      <c r="D16" s="21"/>
      <c r="E16" s="692">
        <f t="shared" si="0"/>
        <v>0</v>
      </c>
      <c r="F16" s="21"/>
      <c r="G16" s="457"/>
    </row>
    <row r="17" spans="1:7" ht="15" customHeight="1" x14ac:dyDescent="0.2">
      <c r="A17" s="694" t="s">
        <v>14</v>
      </c>
      <c r="B17" s="695"/>
      <c r="C17" s="21"/>
      <c r="D17" s="21"/>
      <c r="E17" s="692">
        <f t="shared" si="0"/>
        <v>0</v>
      </c>
      <c r="F17" s="21"/>
      <c r="G17" s="457"/>
    </row>
    <row r="18" spans="1:7" ht="15" customHeight="1" x14ac:dyDescent="0.2">
      <c r="A18" s="694" t="s">
        <v>15</v>
      </c>
      <c r="B18" s="695"/>
      <c r="C18" s="21"/>
      <c r="D18" s="21"/>
      <c r="E18" s="692">
        <f t="shared" si="0"/>
        <v>0</v>
      </c>
      <c r="F18" s="21"/>
      <c r="G18" s="457"/>
    </row>
    <row r="19" spans="1:7" ht="15" customHeight="1" x14ac:dyDescent="0.2">
      <c r="A19" s="694" t="s">
        <v>16</v>
      </c>
      <c r="B19" s="695"/>
      <c r="C19" s="21"/>
      <c r="D19" s="21"/>
      <c r="E19" s="692">
        <f t="shared" si="0"/>
        <v>0</v>
      </c>
      <c r="F19" s="21"/>
      <c r="G19" s="457"/>
    </row>
    <row r="20" spans="1:7" ht="15" customHeight="1" x14ac:dyDescent="0.2">
      <c r="A20" s="694" t="s">
        <v>17</v>
      </c>
      <c r="B20" s="695"/>
      <c r="C20" s="21"/>
      <c r="D20" s="21"/>
      <c r="E20" s="692">
        <f t="shared" si="0"/>
        <v>0</v>
      </c>
      <c r="F20" s="21"/>
      <c r="G20" s="457"/>
    </row>
    <row r="21" spans="1:7" ht="15" customHeight="1" x14ac:dyDescent="0.2">
      <c r="A21" s="694" t="s">
        <v>18</v>
      </c>
      <c r="B21" s="695"/>
      <c r="C21" s="21"/>
      <c r="D21" s="21"/>
      <c r="E21" s="692">
        <f t="shared" si="0"/>
        <v>0</v>
      </c>
      <c r="F21" s="21"/>
      <c r="G21" s="457"/>
    </row>
    <row r="22" spans="1:7" ht="15" customHeight="1" x14ac:dyDescent="0.2">
      <c r="A22" s="694" t="s">
        <v>19</v>
      </c>
      <c r="B22" s="695"/>
      <c r="C22" s="21"/>
      <c r="D22" s="21"/>
      <c r="E22" s="692">
        <f t="shared" si="0"/>
        <v>0</v>
      </c>
      <c r="F22" s="21"/>
      <c r="G22" s="457"/>
    </row>
    <row r="23" spans="1:7" ht="15" customHeight="1" x14ac:dyDescent="0.2">
      <c r="A23" s="694" t="s">
        <v>20</v>
      </c>
      <c r="B23" s="695"/>
      <c r="C23" s="21"/>
      <c r="D23" s="21"/>
      <c r="E23" s="692">
        <f t="shared" si="0"/>
        <v>0</v>
      </c>
      <c r="F23" s="21"/>
      <c r="G23" s="457"/>
    </row>
    <row r="24" spans="1:7" ht="15" customHeight="1" x14ac:dyDescent="0.2">
      <c r="A24" s="694" t="s">
        <v>21</v>
      </c>
      <c r="B24" s="695"/>
      <c r="C24" s="21"/>
      <c r="D24" s="21"/>
      <c r="E24" s="692">
        <f t="shared" si="0"/>
        <v>0</v>
      </c>
      <c r="F24" s="21"/>
      <c r="G24" s="457"/>
    </row>
    <row r="25" spans="1:7" ht="15" customHeight="1" x14ac:dyDescent="0.2">
      <c r="A25" s="694" t="s">
        <v>22</v>
      </c>
      <c r="B25" s="695"/>
      <c r="C25" s="21"/>
      <c r="D25" s="21"/>
      <c r="E25" s="692">
        <f t="shared" si="0"/>
        <v>0</v>
      </c>
      <c r="F25" s="21"/>
      <c r="G25" s="457"/>
    </row>
    <row r="26" spans="1:7" ht="15" customHeight="1" x14ac:dyDescent="0.2">
      <c r="A26" s="694" t="s">
        <v>23</v>
      </c>
      <c r="B26" s="695"/>
      <c r="C26" s="21"/>
      <c r="D26" s="21"/>
      <c r="E26" s="692">
        <f t="shared" si="0"/>
        <v>0</v>
      </c>
      <c r="F26" s="21"/>
      <c r="G26" s="457"/>
    </row>
    <row r="27" spans="1:7" ht="15" customHeight="1" x14ac:dyDescent="0.2">
      <c r="A27" s="694" t="s">
        <v>24</v>
      </c>
      <c r="B27" s="695"/>
      <c r="C27" s="21"/>
      <c r="D27" s="21"/>
      <c r="E27" s="692">
        <f t="shared" si="0"/>
        <v>0</v>
      </c>
      <c r="F27" s="21"/>
      <c r="G27" s="457"/>
    </row>
    <row r="28" spans="1:7" ht="15" customHeight="1" x14ac:dyDescent="0.2">
      <c r="A28" s="694" t="s">
        <v>25</v>
      </c>
      <c r="B28" s="695"/>
      <c r="C28" s="21"/>
      <c r="D28" s="21"/>
      <c r="E28" s="692">
        <f t="shared" si="0"/>
        <v>0</v>
      </c>
      <c r="F28" s="21"/>
      <c r="G28" s="457"/>
    </row>
    <row r="29" spans="1:7" ht="15" customHeight="1" x14ac:dyDescent="0.2">
      <c r="A29" s="694" t="s">
        <v>26</v>
      </c>
      <c r="B29" s="695"/>
      <c r="C29" s="21"/>
      <c r="D29" s="21"/>
      <c r="E29" s="692">
        <f t="shared" si="0"/>
        <v>0</v>
      </c>
      <c r="F29" s="21"/>
      <c r="G29" s="457"/>
    </row>
    <row r="30" spans="1:7" ht="15" customHeight="1" x14ac:dyDescent="0.2">
      <c r="A30" s="694" t="s">
        <v>27</v>
      </c>
      <c r="B30" s="695"/>
      <c r="C30" s="21"/>
      <c r="D30" s="21"/>
      <c r="E30" s="692">
        <f t="shared" si="0"/>
        <v>0</v>
      </c>
      <c r="F30" s="21"/>
      <c r="G30" s="457"/>
    </row>
    <row r="31" spans="1:7" ht="15" customHeight="1" x14ac:dyDescent="0.2">
      <c r="A31" s="694" t="s">
        <v>28</v>
      </c>
      <c r="B31" s="695"/>
      <c r="C31" s="21"/>
      <c r="D31" s="21"/>
      <c r="E31" s="692">
        <f t="shared" si="0"/>
        <v>0</v>
      </c>
      <c r="F31" s="21"/>
      <c r="G31" s="457"/>
    </row>
    <row r="32" spans="1:7" ht="15" customHeight="1" x14ac:dyDescent="0.2">
      <c r="A32" s="694" t="s">
        <v>29</v>
      </c>
      <c r="B32" s="695"/>
      <c r="C32" s="21"/>
      <c r="D32" s="21"/>
      <c r="E32" s="692">
        <f t="shared" si="0"/>
        <v>0</v>
      </c>
      <c r="F32" s="21"/>
      <c r="G32" s="457"/>
    </row>
    <row r="33" spans="1:7" ht="15" customHeight="1" x14ac:dyDescent="0.2">
      <c r="A33" s="694" t="s">
        <v>30</v>
      </c>
      <c r="B33" s="695"/>
      <c r="C33" s="21"/>
      <c r="D33" s="21"/>
      <c r="E33" s="692">
        <f t="shared" si="0"/>
        <v>0</v>
      </c>
      <c r="F33" s="21"/>
      <c r="G33" s="457"/>
    </row>
    <row r="34" spans="1:7" ht="15" customHeight="1" x14ac:dyDescent="0.2">
      <c r="A34" s="694" t="s">
        <v>31</v>
      </c>
      <c r="B34" s="695"/>
      <c r="C34" s="21"/>
      <c r="D34" s="21"/>
      <c r="E34" s="692">
        <f t="shared" si="0"/>
        <v>0</v>
      </c>
      <c r="F34" s="21"/>
      <c r="G34" s="457"/>
    </row>
    <row r="35" spans="1:7" ht="15" customHeight="1" x14ac:dyDescent="0.2">
      <c r="A35" s="694" t="s">
        <v>32</v>
      </c>
      <c r="B35" s="695"/>
      <c r="C35" s="21"/>
      <c r="D35" s="21"/>
      <c r="E35" s="692">
        <f t="shared" si="0"/>
        <v>0</v>
      </c>
      <c r="F35" s="21"/>
      <c r="G35" s="457"/>
    </row>
    <row r="36" spans="1:7" ht="15" customHeight="1" x14ac:dyDescent="0.2">
      <c r="A36" s="694" t="s">
        <v>33</v>
      </c>
      <c r="B36" s="695"/>
      <c r="C36" s="21"/>
      <c r="D36" s="21"/>
      <c r="E36" s="692">
        <f t="shared" si="0"/>
        <v>0</v>
      </c>
      <c r="F36" s="21"/>
      <c r="G36" s="457"/>
    </row>
    <row r="37" spans="1:7" ht="15" customHeight="1" x14ac:dyDescent="0.2">
      <c r="A37" s="694" t="s">
        <v>589</v>
      </c>
      <c r="B37" s="695"/>
      <c r="C37" s="21"/>
      <c r="D37" s="21"/>
      <c r="E37" s="692">
        <f t="shared" si="0"/>
        <v>0</v>
      </c>
      <c r="F37" s="21"/>
      <c r="G37" s="457"/>
    </row>
    <row r="38" spans="1:7" ht="15" customHeight="1" x14ac:dyDescent="0.2">
      <c r="A38" s="694" t="s">
        <v>590</v>
      </c>
      <c r="B38" s="695"/>
      <c r="C38" s="21"/>
      <c r="D38" s="21"/>
      <c r="E38" s="692">
        <f t="shared" si="0"/>
        <v>0</v>
      </c>
      <c r="F38" s="21"/>
      <c r="G38" s="457"/>
    </row>
    <row r="39" spans="1:7" ht="15" customHeight="1" thickBot="1" x14ac:dyDescent="0.25">
      <c r="A39" s="694" t="s">
        <v>591</v>
      </c>
      <c r="B39" s="696"/>
      <c r="C39" s="22"/>
      <c r="D39" s="22"/>
      <c r="E39" s="692">
        <f t="shared" si="0"/>
        <v>0</v>
      </c>
      <c r="F39" s="22"/>
      <c r="G39" s="697"/>
    </row>
    <row r="40" spans="1:7" ht="15" customHeight="1" thickBot="1" x14ac:dyDescent="0.25">
      <c r="A40" s="868" t="s">
        <v>37</v>
      </c>
      <c r="B40" s="869"/>
      <c r="C40" s="37">
        <f>SUM(C9:C39)</f>
        <v>61768095</v>
      </c>
      <c r="D40" s="37">
        <f>SUM(D9:D39)</f>
        <v>0</v>
      </c>
      <c r="E40" s="37">
        <f>SUM(E9:E39)</f>
        <v>61768095</v>
      </c>
      <c r="F40" s="37">
        <f>SUM(F9:F39)</f>
        <v>61768095</v>
      </c>
      <c r="G40" s="38">
        <f>SUM(G9:G39)</f>
        <v>0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="120" zoomScaleNormal="120" zoomScalePageLayoutView="120" workbookViewId="0">
      <selection activeCell="B5" sqref="B5:E10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683" customWidth="1"/>
    <col min="7" max="16384" width="9.33203125" style="31"/>
  </cols>
  <sheetData>
    <row r="1" spans="1:6" ht="47.25" customHeight="1" x14ac:dyDescent="0.2">
      <c r="B1" s="880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80"/>
      <c r="D1" s="880"/>
      <c r="E1" s="880"/>
      <c r="F1" s="881" t="str">
        <f>CONCATENATE("8. melléklet ",Z_ALAPADATOK!A7," ",Z_ALAPADATOK!B7," ",Z_ALAPADATOK!C7," ",Z_ALAPADATOK!D7," ",Z_ALAPADATOK!E7," ",Z_ALAPADATOK!F7," ",Z_ALAPADATOK!G7," ",Z_ALAPADATOK!H7)</f>
        <v>8. melléklet a … / 2021. ( … ) önkormányzati rendelethez</v>
      </c>
    </row>
    <row r="2" spans="1:6" ht="22.5" customHeight="1" thickBot="1" x14ac:dyDescent="0.3">
      <c r="B2" s="882"/>
      <c r="C2" s="882"/>
      <c r="D2" s="882"/>
      <c r="E2" s="660" t="s">
        <v>816</v>
      </c>
      <c r="F2" s="881"/>
    </row>
    <row r="3" spans="1:6" s="32" customFormat="1" ht="54" customHeight="1" thickBot="1" x14ac:dyDescent="0.25">
      <c r="A3" s="661" t="s">
        <v>844</v>
      </c>
      <c r="B3" s="662" t="s">
        <v>817</v>
      </c>
      <c r="C3" s="663" t="str">
        <f>+CONCATENATE(Z_ALAPADATOK!B1,". évi tervezett támogatás összesen")</f>
        <v>2020. évi tervezett támogatás összesen</v>
      </c>
      <c r="D3" s="663" t="s">
        <v>818</v>
      </c>
      <c r="E3" s="664" t="s">
        <v>819</v>
      </c>
      <c r="F3" s="881"/>
    </row>
    <row r="4" spans="1:6" s="669" customFormat="1" ht="13.5" thickBot="1" x14ac:dyDescent="0.25">
      <c r="A4" s="665" t="s">
        <v>386</v>
      </c>
      <c r="B4" s="666" t="s">
        <v>387</v>
      </c>
      <c r="C4" s="667" t="s">
        <v>388</v>
      </c>
      <c r="D4" s="667" t="s">
        <v>390</v>
      </c>
      <c r="E4" s="668" t="s">
        <v>389</v>
      </c>
      <c r="F4" s="881"/>
    </row>
    <row r="5" spans="1:6" x14ac:dyDescent="0.2">
      <c r="A5" s="670"/>
      <c r="B5" s="748" t="s">
        <v>163</v>
      </c>
      <c r="C5" s="169">
        <v>12873720</v>
      </c>
      <c r="D5" s="169">
        <v>12873720</v>
      </c>
      <c r="E5" s="105">
        <v>12873720</v>
      </c>
      <c r="F5" s="881"/>
    </row>
    <row r="6" spans="1:6" ht="12.75" customHeight="1" x14ac:dyDescent="0.2">
      <c r="A6" s="673"/>
      <c r="B6" s="749" t="s">
        <v>164</v>
      </c>
      <c r="C6" s="168"/>
      <c r="D6" s="168"/>
      <c r="E6" s="104"/>
      <c r="F6" s="881"/>
    </row>
    <row r="7" spans="1:6" x14ac:dyDescent="0.2">
      <c r="A7" s="673"/>
      <c r="B7" s="749" t="s">
        <v>165</v>
      </c>
      <c r="C7" s="168">
        <v>12133210</v>
      </c>
      <c r="D7" s="168">
        <v>13141081</v>
      </c>
      <c r="E7" s="104">
        <v>13141081</v>
      </c>
      <c r="F7" s="881"/>
    </row>
    <row r="8" spans="1:6" x14ac:dyDescent="0.2">
      <c r="A8" s="673"/>
      <c r="B8" s="749" t="s">
        <v>166</v>
      </c>
      <c r="C8" s="168">
        <v>1800000</v>
      </c>
      <c r="D8" s="168">
        <v>2023600</v>
      </c>
      <c r="E8" s="104">
        <v>2023600</v>
      </c>
      <c r="F8" s="881"/>
    </row>
    <row r="9" spans="1:6" x14ac:dyDescent="0.2">
      <c r="A9" s="673"/>
      <c r="B9" s="769" t="s">
        <v>334</v>
      </c>
      <c r="C9" s="168"/>
      <c r="D9" s="168">
        <v>1813290</v>
      </c>
      <c r="E9" s="104">
        <v>1813290</v>
      </c>
      <c r="F9" s="881"/>
    </row>
    <row r="10" spans="1:6" x14ac:dyDescent="0.2">
      <c r="A10" s="673"/>
      <c r="B10" s="770" t="s">
        <v>335</v>
      </c>
      <c r="C10" s="168"/>
      <c r="D10" s="168">
        <v>144420</v>
      </c>
      <c r="E10" s="104">
        <v>144420</v>
      </c>
      <c r="F10" s="881"/>
    </row>
    <row r="11" spans="1:6" x14ac:dyDescent="0.2">
      <c r="A11" s="673"/>
      <c r="B11" s="674"/>
      <c r="C11" s="671"/>
      <c r="D11" s="671"/>
      <c r="E11" s="672"/>
      <c r="F11" s="881"/>
    </row>
    <row r="12" spans="1:6" x14ac:dyDescent="0.2">
      <c r="A12" s="673"/>
      <c r="B12" s="674"/>
      <c r="C12" s="671"/>
      <c r="D12" s="671"/>
      <c r="E12" s="672"/>
      <c r="F12" s="881"/>
    </row>
    <row r="13" spans="1:6" ht="12.95" customHeight="1" x14ac:dyDescent="0.2">
      <c r="A13" s="673"/>
      <c r="B13" s="674"/>
      <c r="C13" s="671"/>
      <c r="D13" s="671"/>
      <c r="E13" s="672"/>
      <c r="F13" s="881"/>
    </row>
    <row r="14" spans="1:6" x14ac:dyDescent="0.2">
      <c r="A14" s="673"/>
      <c r="B14" s="674"/>
      <c r="C14" s="671"/>
      <c r="D14" s="671"/>
      <c r="E14" s="672"/>
      <c r="F14" s="881"/>
    </row>
    <row r="15" spans="1:6" x14ac:dyDescent="0.2">
      <c r="A15" s="673"/>
      <c r="B15" s="674"/>
      <c r="C15" s="671"/>
      <c r="D15" s="671"/>
      <c r="E15" s="672"/>
      <c r="F15" s="881"/>
    </row>
    <row r="16" spans="1:6" x14ac:dyDescent="0.2">
      <c r="A16" s="673"/>
      <c r="B16" s="674"/>
      <c r="C16" s="671"/>
      <c r="D16" s="671"/>
      <c r="E16" s="672"/>
      <c r="F16" s="881"/>
    </row>
    <row r="17" spans="1:6" x14ac:dyDescent="0.2">
      <c r="A17" s="673"/>
      <c r="B17" s="674"/>
      <c r="C17" s="671"/>
      <c r="D17" s="671"/>
      <c r="E17" s="672"/>
      <c r="F17" s="881"/>
    </row>
    <row r="18" spans="1:6" x14ac:dyDescent="0.2">
      <c r="A18" s="673"/>
      <c r="B18" s="674"/>
      <c r="C18" s="671"/>
      <c r="D18" s="671"/>
      <c r="E18" s="672"/>
      <c r="F18" s="881"/>
    </row>
    <row r="19" spans="1:6" x14ac:dyDescent="0.2">
      <c r="A19" s="673"/>
      <c r="B19" s="674"/>
      <c r="C19" s="671"/>
      <c r="D19" s="671"/>
      <c r="E19" s="672"/>
      <c r="F19" s="881"/>
    </row>
    <row r="20" spans="1:6" x14ac:dyDescent="0.2">
      <c r="A20" s="673"/>
      <c r="B20" s="674"/>
      <c r="C20" s="671"/>
      <c r="D20" s="671"/>
      <c r="E20" s="672"/>
      <c r="F20" s="881"/>
    </row>
    <row r="21" spans="1:6" x14ac:dyDescent="0.2">
      <c r="A21" s="673"/>
      <c r="B21" s="674"/>
      <c r="C21" s="671"/>
      <c r="D21" s="671"/>
      <c r="E21" s="672"/>
      <c r="F21" s="881"/>
    </row>
    <row r="22" spans="1:6" x14ac:dyDescent="0.2">
      <c r="A22" s="673"/>
      <c r="B22" s="674"/>
      <c r="C22" s="671"/>
      <c r="D22" s="671"/>
      <c r="E22" s="672"/>
      <c r="F22" s="881"/>
    </row>
    <row r="23" spans="1:6" x14ac:dyDescent="0.2">
      <c r="A23" s="673"/>
      <c r="B23" s="674"/>
      <c r="C23" s="671"/>
      <c r="D23" s="671"/>
      <c r="E23" s="672"/>
      <c r="F23" s="881"/>
    </row>
    <row r="24" spans="1:6" ht="13.5" thickBot="1" x14ac:dyDescent="0.25">
      <c r="A24" s="675"/>
      <c r="B24" s="676"/>
      <c r="C24" s="677"/>
      <c r="D24" s="677"/>
      <c r="E24" s="672"/>
      <c r="F24" s="881"/>
    </row>
    <row r="25" spans="1:6" s="682" customFormat="1" ht="19.5" customHeight="1" thickBot="1" x14ac:dyDescent="0.25">
      <c r="A25" s="678"/>
      <c r="B25" s="679" t="s">
        <v>37</v>
      </c>
      <c r="C25" s="680">
        <f>SUM(C5:C24)</f>
        <v>26806930</v>
      </c>
      <c r="D25" s="680">
        <f>SUM(D5:D24)</f>
        <v>29996111</v>
      </c>
      <c r="E25" s="681">
        <f>SUM(E5:E24)</f>
        <v>29996111</v>
      </c>
      <c r="F25" s="881"/>
    </row>
    <row r="26" spans="1:6" x14ac:dyDescent="0.2">
      <c r="A26" s="883" t="s">
        <v>845</v>
      </c>
      <c r="B26" s="883"/>
    </row>
  </sheetData>
  <sheetProtection sheet="1"/>
  <mergeCells count="4">
    <mergeCell ref="B1:E1"/>
    <mergeCell ref="F1:F25"/>
    <mergeCell ref="B2:D2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7"/>
  <sheetViews>
    <sheetView topLeftCell="A132" zoomScale="120" zoomScaleNormal="120" zoomScaleSheetLayoutView="100" workbookViewId="0">
      <selection activeCell="A5" sqref="A5:E155"/>
    </sheetView>
  </sheetViews>
  <sheetFormatPr defaultRowHeight="15.75" x14ac:dyDescent="0.25"/>
  <cols>
    <col min="1" max="1" width="9" style="155" customWidth="1"/>
    <col min="2" max="2" width="68.83203125" style="155" customWidth="1"/>
    <col min="3" max="3" width="18.83203125" style="155" customWidth="1"/>
    <col min="4" max="5" width="18.83203125" style="156" customWidth="1"/>
    <col min="6" max="16384" width="9.33203125" style="177"/>
  </cols>
  <sheetData>
    <row r="1" spans="1:5" x14ac:dyDescent="0.25">
      <c r="A1" s="788" t="str">
        <f>CONCATENATE("1. tájékoztató tábla ",Z_ALAPADATOK!A7," ",Z_ALAPADATOK!B7," ",Z_ALAPADATOK!C7," ",Z_ALAPADATOK!D7," ",Z_ALAPADATOK!E7," ",Z_ALAPADATOK!F7," ",Z_ALAPADATOK!G7," ",Z_ALAPADATOK!H7)</f>
        <v>1. tájékoztató tábla a … / 2021. ( … ) önkormányzati rendelethez</v>
      </c>
      <c r="B1" s="789"/>
      <c r="C1" s="789"/>
      <c r="D1" s="789"/>
      <c r="E1" s="789"/>
    </row>
    <row r="2" spans="1:5" x14ac:dyDescent="0.25">
      <c r="A2" s="790" t="str">
        <f>CONCATENATE(Z_ALAPADATOK!A3)</f>
        <v>Lengyel Község Önkormányzata</v>
      </c>
      <c r="B2" s="791"/>
      <c r="C2" s="791"/>
      <c r="D2" s="791"/>
      <c r="E2" s="791"/>
    </row>
    <row r="3" spans="1:5" x14ac:dyDescent="0.25">
      <c r="A3" s="790" t="str">
        <f>CONCATENATE(Z_ALAPADATOK!B1,". ÉVI ZÁRSZÁMADÁSÁNAK PÉNZÜGYI MÉRLEGE")</f>
        <v>2020. ÉVI ZÁRSZÁMADÁSÁNAK PÉNZÜGYI MÉRLEGE</v>
      </c>
      <c r="B3" s="791"/>
      <c r="C3" s="791"/>
      <c r="D3" s="791"/>
      <c r="E3" s="791"/>
    </row>
    <row r="4" spans="1:5" ht="15.95" customHeight="1" x14ac:dyDescent="0.25">
      <c r="A4" s="802" t="s">
        <v>3</v>
      </c>
      <c r="B4" s="802"/>
      <c r="C4" s="802"/>
      <c r="D4" s="802"/>
      <c r="E4" s="802"/>
    </row>
    <row r="5" spans="1:5" ht="15.95" customHeight="1" thickBot="1" x14ac:dyDescent="0.3">
      <c r="A5" s="605" t="s">
        <v>100</v>
      </c>
      <c r="B5" s="605"/>
      <c r="C5" s="605"/>
      <c r="D5" s="606"/>
      <c r="E5" s="606" t="str">
        <f>CONCATENATE('Z_6.12.3.sz.mell'!E4)</f>
        <v xml:space="preserve"> Forintban!</v>
      </c>
    </row>
    <row r="6" spans="1:5" ht="15.95" customHeight="1" x14ac:dyDescent="0.25">
      <c r="A6" s="884" t="s">
        <v>51</v>
      </c>
      <c r="B6" s="886" t="s">
        <v>5</v>
      </c>
      <c r="C6" s="888" t="str">
        <f>CONCATENATE(Z_ALAPADATOK!B1-1," évi tény")</f>
        <v>2019 évi tény</v>
      </c>
      <c r="D6" s="890" t="str">
        <f>CONCATENATE(Z_ALAPADATOK!B1,". évi")</f>
        <v>2020. évi</v>
      </c>
      <c r="E6" s="891"/>
    </row>
    <row r="7" spans="1:5" ht="38.1" customHeight="1" thickBot="1" x14ac:dyDescent="0.3">
      <c r="A7" s="885"/>
      <c r="B7" s="887"/>
      <c r="C7" s="889"/>
      <c r="D7" s="607" t="s">
        <v>451</v>
      </c>
      <c r="E7" s="312" t="s">
        <v>446</v>
      </c>
    </row>
    <row r="8" spans="1:5" s="178" customFormat="1" ht="12" customHeight="1" thickBot="1" x14ac:dyDescent="0.25">
      <c r="A8" s="608" t="s">
        <v>386</v>
      </c>
      <c r="B8" s="609" t="s">
        <v>387</v>
      </c>
      <c r="C8" s="609" t="s">
        <v>388</v>
      </c>
      <c r="D8" s="609" t="s">
        <v>389</v>
      </c>
      <c r="E8" s="610" t="s">
        <v>391</v>
      </c>
    </row>
    <row r="9" spans="1:5" s="179" customFormat="1" ht="12" customHeight="1" thickBot="1" x14ac:dyDescent="0.25">
      <c r="A9" s="18" t="s">
        <v>6</v>
      </c>
      <c r="B9" s="370" t="s">
        <v>162</v>
      </c>
      <c r="C9" s="167">
        <f>+C10+C11+C12+C13+C14+C15</f>
        <v>27191118</v>
      </c>
      <c r="D9" s="167">
        <f>+D10+D11+D12+D13+D14+D15</f>
        <v>29996111</v>
      </c>
      <c r="E9" s="103">
        <f>+E10+E11+E12+E13+E14+E15</f>
        <v>29996111</v>
      </c>
    </row>
    <row r="10" spans="1:5" s="179" customFormat="1" ht="12" customHeight="1" x14ac:dyDescent="0.2">
      <c r="A10" s="13" t="s">
        <v>63</v>
      </c>
      <c r="B10" s="371" t="s">
        <v>163</v>
      </c>
      <c r="C10" s="169">
        <v>12494740</v>
      </c>
      <c r="D10" s="169">
        <v>12873720</v>
      </c>
      <c r="E10" s="105">
        <v>12873720</v>
      </c>
    </row>
    <row r="11" spans="1:5" s="179" customFormat="1" ht="12" customHeight="1" x14ac:dyDescent="0.2">
      <c r="A11" s="12" t="s">
        <v>64</v>
      </c>
      <c r="B11" s="372" t="s">
        <v>164</v>
      </c>
      <c r="C11" s="168"/>
      <c r="D11" s="168"/>
      <c r="E11" s="104"/>
    </row>
    <row r="12" spans="1:5" s="179" customFormat="1" ht="12" customHeight="1" x14ac:dyDescent="0.2">
      <c r="A12" s="12" t="s">
        <v>65</v>
      </c>
      <c r="B12" s="372" t="s">
        <v>165</v>
      </c>
      <c r="C12" s="168">
        <v>11212128</v>
      </c>
      <c r="D12" s="168">
        <v>13141081</v>
      </c>
      <c r="E12" s="104">
        <v>13141081</v>
      </c>
    </row>
    <row r="13" spans="1:5" s="179" customFormat="1" ht="12" customHeight="1" x14ac:dyDescent="0.2">
      <c r="A13" s="12" t="s">
        <v>66</v>
      </c>
      <c r="B13" s="372" t="s">
        <v>166</v>
      </c>
      <c r="C13" s="168">
        <v>1800000</v>
      </c>
      <c r="D13" s="168">
        <v>2023600</v>
      </c>
      <c r="E13" s="104">
        <v>2023600</v>
      </c>
    </row>
    <row r="14" spans="1:5" s="179" customFormat="1" ht="12" customHeight="1" x14ac:dyDescent="0.2">
      <c r="A14" s="12" t="s">
        <v>97</v>
      </c>
      <c r="B14" s="372" t="s">
        <v>334</v>
      </c>
      <c r="C14" s="373">
        <v>1684250</v>
      </c>
      <c r="D14" s="168">
        <v>1813290</v>
      </c>
      <c r="E14" s="104">
        <v>1813290</v>
      </c>
    </row>
    <row r="15" spans="1:5" s="179" customFormat="1" ht="12" customHeight="1" thickBot="1" x14ac:dyDescent="0.25">
      <c r="A15" s="14" t="s">
        <v>67</v>
      </c>
      <c r="B15" s="374" t="s">
        <v>335</v>
      </c>
      <c r="C15" s="375"/>
      <c r="D15" s="168">
        <v>144420</v>
      </c>
      <c r="E15" s="104">
        <v>144420</v>
      </c>
    </row>
    <row r="16" spans="1:5" s="179" customFormat="1" ht="12" customHeight="1" thickBot="1" x14ac:dyDescent="0.25">
      <c r="A16" s="18" t="s">
        <v>7</v>
      </c>
      <c r="B16" s="376" t="s">
        <v>167</v>
      </c>
      <c r="C16" s="167">
        <f>+C17+C18+C19+C20+C21</f>
        <v>128765182</v>
      </c>
      <c r="D16" s="167">
        <f>+D17+D18+D19+D20+D21</f>
        <v>5855449</v>
      </c>
      <c r="E16" s="103">
        <f>+E17+E18+E19+E20+E21</f>
        <v>5855449</v>
      </c>
    </row>
    <row r="17" spans="1:5" s="179" customFormat="1" ht="12" customHeight="1" x14ac:dyDescent="0.2">
      <c r="A17" s="13" t="s">
        <v>69</v>
      </c>
      <c r="B17" s="371" t="s">
        <v>168</v>
      </c>
      <c r="C17" s="169"/>
      <c r="D17" s="169"/>
      <c r="E17" s="105"/>
    </row>
    <row r="18" spans="1:5" s="179" customFormat="1" ht="12" customHeight="1" x14ac:dyDescent="0.2">
      <c r="A18" s="12" t="s">
        <v>70</v>
      </c>
      <c r="B18" s="372" t="s">
        <v>169</v>
      </c>
      <c r="C18" s="168"/>
      <c r="D18" s="168"/>
      <c r="E18" s="104"/>
    </row>
    <row r="19" spans="1:5" s="179" customFormat="1" ht="12" customHeight="1" x14ac:dyDescent="0.2">
      <c r="A19" s="12" t="s">
        <v>71</v>
      </c>
      <c r="B19" s="372" t="s">
        <v>326</v>
      </c>
      <c r="C19" s="168"/>
      <c r="D19" s="168"/>
      <c r="E19" s="104"/>
    </row>
    <row r="20" spans="1:5" s="179" customFormat="1" ht="12" customHeight="1" x14ac:dyDescent="0.2">
      <c r="A20" s="12" t="s">
        <v>72</v>
      </c>
      <c r="B20" s="372" t="s">
        <v>327</v>
      </c>
      <c r="C20" s="168"/>
      <c r="D20" s="168"/>
      <c r="E20" s="104"/>
    </row>
    <row r="21" spans="1:5" s="179" customFormat="1" ht="12" customHeight="1" x14ac:dyDescent="0.2">
      <c r="A21" s="12" t="s">
        <v>73</v>
      </c>
      <c r="B21" s="372" t="s">
        <v>170</v>
      </c>
      <c r="C21" s="168">
        <v>128765182</v>
      </c>
      <c r="D21" s="168">
        <v>5855449</v>
      </c>
      <c r="E21" s="104">
        <v>5855449</v>
      </c>
    </row>
    <row r="22" spans="1:5" s="179" customFormat="1" ht="12" customHeight="1" thickBot="1" x14ac:dyDescent="0.25">
      <c r="A22" s="14" t="s">
        <v>80</v>
      </c>
      <c r="B22" s="374" t="s">
        <v>171</v>
      </c>
      <c r="C22" s="170">
        <v>123818322</v>
      </c>
      <c r="D22" s="170"/>
      <c r="E22" s="106"/>
    </row>
    <row r="23" spans="1:5" s="179" customFormat="1" ht="12" customHeight="1" thickBot="1" x14ac:dyDescent="0.25">
      <c r="A23" s="18" t="s">
        <v>8</v>
      </c>
      <c r="B23" s="370" t="s">
        <v>172</v>
      </c>
      <c r="C23" s="167">
        <f>+C24+C25+C26+C27+C28</f>
        <v>10038737</v>
      </c>
      <c r="D23" s="167">
        <f>+D24+D25+D26+D27+D28</f>
        <v>5770427</v>
      </c>
      <c r="E23" s="103">
        <f>+E24+E25+E26+E27+E28</f>
        <v>5770427</v>
      </c>
    </row>
    <row r="24" spans="1:5" s="179" customFormat="1" ht="12" customHeight="1" x14ac:dyDescent="0.2">
      <c r="A24" s="13" t="s">
        <v>52</v>
      </c>
      <c r="B24" s="371" t="s">
        <v>173</v>
      </c>
      <c r="C24" s="169"/>
      <c r="D24" s="169"/>
      <c r="E24" s="105"/>
    </row>
    <row r="25" spans="1:5" s="179" customFormat="1" ht="12" customHeight="1" x14ac:dyDescent="0.2">
      <c r="A25" s="12" t="s">
        <v>53</v>
      </c>
      <c r="B25" s="372" t="s">
        <v>174</v>
      </c>
      <c r="C25" s="168"/>
      <c r="D25" s="168"/>
      <c r="E25" s="104"/>
    </row>
    <row r="26" spans="1:5" s="179" customFormat="1" ht="12" customHeight="1" x14ac:dyDescent="0.2">
      <c r="A26" s="12" t="s">
        <v>54</v>
      </c>
      <c r="B26" s="372" t="s">
        <v>328</v>
      </c>
      <c r="C26" s="168"/>
      <c r="D26" s="168"/>
      <c r="E26" s="104"/>
    </row>
    <row r="27" spans="1:5" s="179" customFormat="1" ht="12" customHeight="1" x14ac:dyDescent="0.2">
      <c r="A27" s="12" t="s">
        <v>55</v>
      </c>
      <c r="B27" s="372" t="s">
        <v>329</v>
      </c>
      <c r="C27" s="168"/>
      <c r="D27" s="168"/>
      <c r="E27" s="104"/>
    </row>
    <row r="28" spans="1:5" s="179" customFormat="1" ht="12" customHeight="1" x14ac:dyDescent="0.2">
      <c r="A28" s="12" t="s">
        <v>110</v>
      </c>
      <c r="B28" s="372" t="s">
        <v>175</v>
      </c>
      <c r="C28" s="168">
        <v>10038737</v>
      </c>
      <c r="D28" s="168">
        <v>5770427</v>
      </c>
      <c r="E28" s="104">
        <v>5770427</v>
      </c>
    </row>
    <row r="29" spans="1:5" s="179" customFormat="1" ht="12" customHeight="1" thickBot="1" x14ac:dyDescent="0.25">
      <c r="A29" s="14" t="s">
        <v>111</v>
      </c>
      <c r="B29" s="374" t="s">
        <v>176</v>
      </c>
      <c r="C29" s="170"/>
      <c r="D29" s="170">
        <v>3913797</v>
      </c>
      <c r="E29" s="106">
        <v>3913797</v>
      </c>
    </row>
    <row r="30" spans="1:5" s="179" customFormat="1" ht="12" customHeight="1" thickBot="1" x14ac:dyDescent="0.25">
      <c r="A30" s="25" t="s">
        <v>112</v>
      </c>
      <c r="B30" s="19" t="s">
        <v>512</v>
      </c>
      <c r="C30" s="173">
        <f>SUM(C31:C37)</f>
        <v>2767201</v>
      </c>
      <c r="D30" s="173">
        <f>SUM(D31:D37)</f>
        <v>1185397</v>
      </c>
      <c r="E30" s="209">
        <f>SUM(E31:E37)</f>
        <v>1185397</v>
      </c>
    </row>
    <row r="31" spans="1:5" s="179" customFormat="1" ht="12" customHeight="1" x14ac:dyDescent="0.2">
      <c r="A31" s="197" t="s">
        <v>177</v>
      </c>
      <c r="B31" s="180" t="s">
        <v>478</v>
      </c>
      <c r="C31" s="169"/>
      <c r="D31" s="169"/>
      <c r="E31" s="105"/>
    </row>
    <row r="32" spans="1:5" s="179" customFormat="1" ht="12" customHeight="1" x14ac:dyDescent="0.2">
      <c r="A32" s="198" t="s">
        <v>178</v>
      </c>
      <c r="B32" s="180" t="s">
        <v>856</v>
      </c>
      <c r="C32" s="168"/>
      <c r="D32" s="168"/>
      <c r="E32" s="104"/>
    </row>
    <row r="33" spans="1:5" s="179" customFormat="1" ht="12" customHeight="1" x14ac:dyDescent="0.2">
      <c r="A33" s="198" t="s">
        <v>179</v>
      </c>
      <c r="B33" s="180" t="s">
        <v>479</v>
      </c>
      <c r="C33" s="168"/>
      <c r="D33" s="168"/>
      <c r="E33" s="104"/>
    </row>
    <row r="34" spans="1:5" s="179" customFormat="1" ht="12" customHeight="1" x14ac:dyDescent="0.2">
      <c r="A34" s="198" t="s">
        <v>180</v>
      </c>
      <c r="B34" s="180" t="s">
        <v>857</v>
      </c>
      <c r="C34" s="168">
        <v>296039</v>
      </c>
      <c r="D34" s="168">
        <v>382495</v>
      </c>
      <c r="E34" s="104">
        <v>382495</v>
      </c>
    </row>
    <row r="35" spans="1:5" s="179" customFormat="1" ht="12" customHeight="1" x14ac:dyDescent="0.2">
      <c r="A35" s="198" t="s">
        <v>481</v>
      </c>
      <c r="B35" s="180" t="s">
        <v>181</v>
      </c>
      <c r="C35" s="168">
        <v>1603856</v>
      </c>
      <c r="D35" s="168"/>
      <c r="E35" s="104"/>
    </row>
    <row r="36" spans="1:5" s="179" customFormat="1" ht="12" customHeight="1" x14ac:dyDescent="0.2">
      <c r="A36" s="198" t="s">
        <v>482</v>
      </c>
      <c r="B36" s="180" t="s">
        <v>840</v>
      </c>
      <c r="C36" s="168"/>
      <c r="D36" s="168"/>
      <c r="E36" s="104"/>
    </row>
    <row r="37" spans="1:5" s="179" customFormat="1" ht="12" customHeight="1" thickBot="1" x14ac:dyDescent="0.25">
      <c r="A37" s="199" t="s">
        <v>483</v>
      </c>
      <c r="B37" s="180" t="s">
        <v>841</v>
      </c>
      <c r="C37" s="170">
        <v>867306</v>
      </c>
      <c r="D37" s="170">
        <v>802902</v>
      </c>
      <c r="E37" s="106">
        <v>802902</v>
      </c>
    </row>
    <row r="38" spans="1:5" s="179" customFormat="1" ht="12" customHeight="1" thickBot="1" x14ac:dyDescent="0.25">
      <c r="A38" s="18" t="s">
        <v>10</v>
      </c>
      <c r="B38" s="370" t="s">
        <v>513</v>
      </c>
      <c r="C38" s="167">
        <f>SUM(C39:C49)</f>
        <v>3016191</v>
      </c>
      <c r="D38" s="167">
        <f>SUM(D39:D49)</f>
        <v>8703256</v>
      </c>
      <c r="E38" s="103">
        <f>SUM(E39:E49)</f>
        <v>6255027</v>
      </c>
    </row>
    <row r="39" spans="1:5" s="179" customFormat="1" ht="12" customHeight="1" x14ac:dyDescent="0.2">
      <c r="A39" s="13" t="s">
        <v>56</v>
      </c>
      <c r="B39" s="371" t="s">
        <v>184</v>
      </c>
      <c r="C39" s="169"/>
      <c r="D39" s="169"/>
      <c r="E39" s="105"/>
    </row>
    <row r="40" spans="1:5" s="179" customFormat="1" ht="12" customHeight="1" x14ac:dyDescent="0.2">
      <c r="A40" s="12" t="s">
        <v>57</v>
      </c>
      <c r="B40" s="372" t="s">
        <v>185</v>
      </c>
      <c r="C40" s="168">
        <v>2845852</v>
      </c>
      <c r="D40" s="168">
        <v>5175536</v>
      </c>
      <c r="E40" s="104">
        <v>2895456</v>
      </c>
    </row>
    <row r="41" spans="1:5" s="179" customFormat="1" ht="12" customHeight="1" x14ac:dyDescent="0.2">
      <c r="A41" s="12" t="s">
        <v>58</v>
      </c>
      <c r="B41" s="372" t="s">
        <v>186</v>
      </c>
      <c r="C41" s="168"/>
      <c r="D41" s="168"/>
      <c r="E41" s="104">
        <v>8421</v>
      </c>
    </row>
    <row r="42" spans="1:5" s="179" customFormat="1" ht="12" customHeight="1" x14ac:dyDescent="0.2">
      <c r="A42" s="12" t="s">
        <v>114</v>
      </c>
      <c r="B42" s="372" t="s">
        <v>187</v>
      </c>
      <c r="C42" s="168"/>
      <c r="D42" s="168"/>
      <c r="E42" s="104"/>
    </row>
    <row r="43" spans="1:5" s="179" customFormat="1" ht="12" customHeight="1" x14ac:dyDescent="0.2">
      <c r="A43" s="12" t="s">
        <v>115</v>
      </c>
      <c r="B43" s="372" t="s">
        <v>188</v>
      </c>
      <c r="C43" s="168">
        <v>165440</v>
      </c>
      <c r="D43" s="168">
        <v>3421920</v>
      </c>
      <c r="E43" s="104">
        <v>3342853</v>
      </c>
    </row>
    <row r="44" spans="1:5" s="179" customFormat="1" ht="12" customHeight="1" x14ac:dyDescent="0.2">
      <c r="A44" s="12" t="s">
        <v>116</v>
      </c>
      <c r="B44" s="372" t="s">
        <v>189</v>
      </c>
      <c r="C44" s="168"/>
      <c r="D44" s="168"/>
      <c r="E44" s="104"/>
    </row>
    <row r="45" spans="1:5" s="179" customFormat="1" ht="12" customHeight="1" x14ac:dyDescent="0.2">
      <c r="A45" s="12" t="s">
        <v>117</v>
      </c>
      <c r="B45" s="372" t="s">
        <v>190</v>
      </c>
      <c r="C45" s="168"/>
      <c r="D45" s="168"/>
      <c r="E45" s="104"/>
    </row>
    <row r="46" spans="1:5" s="179" customFormat="1" ht="12" customHeight="1" x14ac:dyDescent="0.2">
      <c r="A46" s="12" t="s">
        <v>118</v>
      </c>
      <c r="B46" s="372" t="s">
        <v>191</v>
      </c>
      <c r="C46" s="168">
        <v>2313</v>
      </c>
      <c r="D46" s="168">
        <v>4000</v>
      </c>
      <c r="E46" s="104">
        <v>3496</v>
      </c>
    </row>
    <row r="47" spans="1:5" s="179" customFormat="1" ht="12" customHeight="1" x14ac:dyDescent="0.2">
      <c r="A47" s="12" t="s">
        <v>182</v>
      </c>
      <c r="B47" s="372" t="s">
        <v>192</v>
      </c>
      <c r="C47" s="168"/>
      <c r="D47" s="171"/>
      <c r="E47" s="107"/>
    </row>
    <row r="48" spans="1:5" s="179" customFormat="1" ht="12" customHeight="1" x14ac:dyDescent="0.2">
      <c r="A48" s="12" t="s">
        <v>183</v>
      </c>
      <c r="B48" s="372" t="s">
        <v>338</v>
      </c>
      <c r="C48" s="171"/>
      <c r="D48" s="172"/>
      <c r="E48" s="108"/>
    </row>
    <row r="49" spans="1:5" s="179" customFormat="1" ht="12" customHeight="1" thickBot="1" x14ac:dyDescent="0.25">
      <c r="A49" s="14" t="s">
        <v>337</v>
      </c>
      <c r="B49" s="374" t="s">
        <v>193</v>
      </c>
      <c r="C49" s="172">
        <v>2586</v>
      </c>
      <c r="D49" s="172">
        <v>101800</v>
      </c>
      <c r="E49" s="108">
        <v>4801</v>
      </c>
    </row>
    <row r="50" spans="1:5" s="179" customFormat="1" ht="12" customHeight="1" thickBot="1" x14ac:dyDescent="0.25">
      <c r="A50" s="18" t="s">
        <v>11</v>
      </c>
      <c r="B50" s="370" t="s">
        <v>194</v>
      </c>
      <c r="C50" s="167">
        <f>SUM(C51:C55)</f>
        <v>0</v>
      </c>
      <c r="D50" s="167">
        <f>SUM(D51:D55)</f>
        <v>0</v>
      </c>
      <c r="E50" s="103">
        <f>SUM(E51:E55)</f>
        <v>0</v>
      </c>
    </row>
    <row r="51" spans="1:5" s="179" customFormat="1" ht="12" customHeight="1" x14ac:dyDescent="0.2">
      <c r="A51" s="13" t="s">
        <v>59</v>
      </c>
      <c r="B51" s="371" t="s">
        <v>198</v>
      </c>
      <c r="C51" s="220"/>
      <c r="D51" s="220"/>
      <c r="E51" s="109"/>
    </row>
    <row r="52" spans="1:5" s="179" customFormat="1" ht="12" customHeight="1" x14ac:dyDescent="0.2">
      <c r="A52" s="12" t="s">
        <v>60</v>
      </c>
      <c r="B52" s="372" t="s">
        <v>199</v>
      </c>
      <c r="C52" s="171"/>
      <c r="D52" s="171"/>
      <c r="E52" s="107"/>
    </row>
    <row r="53" spans="1:5" s="179" customFormat="1" ht="12" customHeight="1" x14ac:dyDescent="0.2">
      <c r="A53" s="12" t="s">
        <v>195</v>
      </c>
      <c r="B53" s="372" t="s">
        <v>200</v>
      </c>
      <c r="C53" s="171"/>
      <c r="D53" s="171"/>
      <c r="E53" s="107"/>
    </row>
    <row r="54" spans="1:5" s="179" customFormat="1" ht="12" customHeight="1" x14ac:dyDescent="0.2">
      <c r="A54" s="12" t="s">
        <v>196</v>
      </c>
      <c r="B54" s="372" t="s">
        <v>201</v>
      </c>
      <c r="C54" s="171"/>
      <c r="D54" s="171"/>
      <c r="E54" s="107"/>
    </row>
    <row r="55" spans="1:5" s="179" customFormat="1" ht="12" customHeight="1" thickBot="1" x14ac:dyDescent="0.25">
      <c r="A55" s="14" t="s">
        <v>197</v>
      </c>
      <c r="B55" s="374" t="s">
        <v>202</v>
      </c>
      <c r="C55" s="172"/>
      <c r="D55" s="172"/>
      <c r="E55" s="108"/>
    </row>
    <row r="56" spans="1:5" s="179" customFormat="1" ht="13.5" thickBot="1" x14ac:dyDescent="0.25">
      <c r="A56" s="18" t="s">
        <v>119</v>
      </c>
      <c r="B56" s="370" t="s">
        <v>203</v>
      </c>
      <c r="C56" s="167">
        <f>SUM(C57:C59)</f>
        <v>100000</v>
      </c>
      <c r="D56" s="167">
        <f>SUM(D57:D59)</f>
        <v>400000</v>
      </c>
      <c r="E56" s="103">
        <f>SUM(E57:E59)</f>
        <v>104419</v>
      </c>
    </row>
    <row r="57" spans="1:5" s="179" customFormat="1" ht="12.75" x14ac:dyDescent="0.2">
      <c r="A57" s="13" t="s">
        <v>61</v>
      </c>
      <c r="B57" s="371" t="s">
        <v>204</v>
      </c>
      <c r="C57" s="169"/>
      <c r="D57" s="169"/>
      <c r="E57" s="105"/>
    </row>
    <row r="58" spans="1:5" s="179" customFormat="1" ht="14.45" customHeight="1" x14ac:dyDescent="0.2">
      <c r="A58" s="12" t="s">
        <v>62</v>
      </c>
      <c r="B58" s="372" t="s">
        <v>514</v>
      </c>
      <c r="C58" s="168"/>
      <c r="D58" s="168"/>
      <c r="E58" s="104"/>
    </row>
    <row r="59" spans="1:5" s="179" customFormat="1" ht="12.75" x14ac:dyDescent="0.2">
      <c r="A59" s="12" t="s">
        <v>207</v>
      </c>
      <c r="B59" s="372" t="s">
        <v>205</v>
      </c>
      <c r="C59" s="168">
        <v>100000</v>
      </c>
      <c r="D59" s="168">
        <v>400000</v>
      </c>
      <c r="E59" s="104">
        <v>104419</v>
      </c>
    </row>
    <row r="60" spans="1:5" s="179" customFormat="1" ht="13.5" thickBot="1" x14ac:dyDescent="0.25">
      <c r="A60" s="14" t="s">
        <v>208</v>
      </c>
      <c r="B60" s="374" t="s">
        <v>206</v>
      </c>
      <c r="C60" s="170"/>
      <c r="D60" s="170"/>
      <c r="E60" s="106"/>
    </row>
    <row r="61" spans="1:5" s="179" customFormat="1" ht="13.5" thickBot="1" x14ac:dyDescent="0.25">
      <c r="A61" s="18" t="s">
        <v>13</v>
      </c>
      <c r="B61" s="376" t="s">
        <v>209</v>
      </c>
      <c r="C61" s="167">
        <f>SUM(C62:C64)</f>
        <v>16500</v>
      </c>
      <c r="D61" s="167">
        <f>SUM(D62:D64)</f>
        <v>726700</v>
      </c>
      <c r="E61" s="103">
        <f>SUM(E62:E64)</f>
        <v>263000</v>
      </c>
    </row>
    <row r="62" spans="1:5" s="179" customFormat="1" ht="12.75" x14ac:dyDescent="0.2">
      <c r="A62" s="12" t="s">
        <v>120</v>
      </c>
      <c r="B62" s="371" t="s">
        <v>211</v>
      </c>
      <c r="C62" s="171"/>
      <c r="D62" s="171"/>
      <c r="E62" s="107"/>
    </row>
    <row r="63" spans="1:5" s="179" customFormat="1" ht="12.75" customHeight="1" x14ac:dyDescent="0.2">
      <c r="A63" s="12" t="s">
        <v>121</v>
      </c>
      <c r="B63" s="372" t="s">
        <v>515</v>
      </c>
      <c r="C63" s="171"/>
      <c r="D63" s="171">
        <v>576700</v>
      </c>
      <c r="E63" s="107"/>
    </row>
    <row r="64" spans="1:5" s="179" customFormat="1" ht="12.75" x14ac:dyDescent="0.2">
      <c r="A64" s="12" t="s">
        <v>144</v>
      </c>
      <c r="B64" s="372" t="s">
        <v>212</v>
      </c>
      <c r="C64" s="171">
        <v>16500</v>
      </c>
      <c r="D64" s="171">
        <v>150000</v>
      </c>
      <c r="E64" s="107">
        <v>263000</v>
      </c>
    </row>
    <row r="65" spans="1:5" s="179" customFormat="1" ht="13.5" thickBot="1" x14ac:dyDescent="0.25">
      <c r="A65" s="12" t="s">
        <v>210</v>
      </c>
      <c r="B65" s="374" t="s">
        <v>213</v>
      </c>
      <c r="C65" s="171"/>
      <c r="D65" s="171"/>
      <c r="E65" s="107"/>
    </row>
    <row r="66" spans="1:5" s="179" customFormat="1" ht="13.5" thickBot="1" x14ac:dyDescent="0.25">
      <c r="A66" s="18" t="s">
        <v>14</v>
      </c>
      <c r="B66" s="370" t="s">
        <v>214</v>
      </c>
      <c r="C66" s="173">
        <f>+C9+C16+C23+C30+C38+C50+C56+C61</f>
        <v>171894929</v>
      </c>
      <c r="D66" s="173">
        <f>+D9+D16+D23+D30+D38+D50+D56+D61</f>
        <v>52637340</v>
      </c>
      <c r="E66" s="209">
        <f>+E9+E16+E23+E30+E38+E50+E56+E61</f>
        <v>49429830</v>
      </c>
    </row>
    <row r="67" spans="1:5" s="179" customFormat="1" ht="13.5" thickBot="1" x14ac:dyDescent="0.25">
      <c r="A67" s="221" t="s">
        <v>215</v>
      </c>
      <c r="B67" s="376" t="s">
        <v>516</v>
      </c>
      <c r="C67" s="167">
        <f>SUM(C68:C70)</f>
        <v>0</v>
      </c>
      <c r="D67" s="167">
        <f>SUM(D68:D70)</f>
        <v>0</v>
      </c>
      <c r="E67" s="103">
        <f>SUM(E68:E70)</f>
        <v>0</v>
      </c>
    </row>
    <row r="68" spans="1:5" s="179" customFormat="1" ht="12.75" x14ac:dyDescent="0.2">
      <c r="A68" s="12" t="s">
        <v>244</v>
      </c>
      <c r="B68" s="371" t="s">
        <v>217</v>
      </c>
      <c r="C68" s="171"/>
      <c r="D68" s="171"/>
      <c r="E68" s="107"/>
    </row>
    <row r="69" spans="1:5" s="179" customFormat="1" ht="12.75" x14ac:dyDescent="0.2">
      <c r="A69" s="12" t="s">
        <v>253</v>
      </c>
      <c r="B69" s="372" t="s">
        <v>218</v>
      </c>
      <c r="C69" s="171"/>
      <c r="D69" s="171"/>
      <c r="E69" s="107"/>
    </row>
    <row r="70" spans="1:5" s="179" customFormat="1" ht="13.5" thickBot="1" x14ac:dyDescent="0.25">
      <c r="A70" s="12" t="s">
        <v>254</v>
      </c>
      <c r="B70" s="231" t="s">
        <v>858</v>
      </c>
      <c r="C70" s="171"/>
      <c r="D70" s="171"/>
      <c r="E70" s="107"/>
    </row>
    <row r="71" spans="1:5" s="179" customFormat="1" ht="13.5" thickBot="1" x14ac:dyDescent="0.25">
      <c r="A71" s="221" t="s">
        <v>220</v>
      </c>
      <c r="B71" s="376" t="s">
        <v>221</v>
      </c>
      <c r="C71" s="167">
        <f>SUM(C72:C75)</f>
        <v>0</v>
      </c>
      <c r="D71" s="167">
        <f>SUM(D72:D75)</f>
        <v>0</v>
      </c>
      <c r="E71" s="103">
        <f>SUM(E72:E75)</f>
        <v>0</v>
      </c>
    </row>
    <row r="72" spans="1:5" s="179" customFormat="1" ht="12.75" x14ac:dyDescent="0.2">
      <c r="A72" s="12" t="s">
        <v>98</v>
      </c>
      <c r="B72" s="377" t="s">
        <v>222</v>
      </c>
      <c r="C72" s="171"/>
      <c r="D72" s="171"/>
      <c r="E72" s="107"/>
    </row>
    <row r="73" spans="1:5" s="179" customFormat="1" ht="12.75" x14ac:dyDescent="0.2">
      <c r="A73" s="12" t="s">
        <v>99</v>
      </c>
      <c r="B73" s="377" t="s">
        <v>491</v>
      </c>
      <c r="C73" s="171"/>
      <c r="D73" s="171"/>
      <c r="E73" s="107"/>
    </row>
    <row r="74" spans="1:5" s="179" customFormat="1" ht="12" customHeight="1" x14ac:dyDescent="0.2">
      <c r="A74" s="12" t="s">
        <v>245</v>
      </c>
      <c r="B74" s="377" t="s">
        <v>223</v>
      </c>
      <c r="C74" s="171"/>
      <c r="D74" s="171"/>
      <c r="E74" s="107"/>
    </row>
    <row r="75" spans="1:5" s="179" customFormat="1" ht="12" customHeight="1" thickBot="1" x14ac:dyDescent="0.25">
      <c r="A75" s="12" t="s">
        <v>246</v>
      </c>
      <c r="B75" s="378" t="s">
        <v>492</v>
      </c>
      <c r="C75" s="171"/>
      <c r="D75" s="171"/>
      <c r="E75" s="107"/>
    </row>
    <row r="76" spans="1:5" s="179" customFormat="1" ht="12" customHeight="1" thickBot="1" x14ac:dyDescent="0.25">
      <c r="A76" s="221" t="s">
        <v>224</v>
      </c>
      <c r="B76" s="376" t="s">
        <v>225</v>
      </c>
      <c r="C76" s="167">
        <f>SUM(C77:C78)</f>
        <v>16028247</v>
      </c>
      <c r="D76" s="167">
        <f>SUM(D77:D78)</f>
        <v>86150219</v>
      </c>
      <c r="E76" s="103">
        <f>SUM(E77:E78)</f>
        <v>131232180</v>
      </c>
    </row>
    <row r="77" spans="1:5" s="179" customFormat="1" ht="12" customHeight="1" x14ac:dyDescent="0.2">
      <c r="A77" s="12" t="s">
        <v>247</v>
      </c>
      <c r="B77" s="371" t="s">
        <v>226</v>
      </c>
      <c r="C77" s="171">
        <v>16028247</v>
      </c>
      <c r="D77" s="171">
        <v>86150219</v>
      </c>
      <c r="E77" s="107">
        <v>131232180</v>
      </c>
    </row>
    <row r="78" spans="1:5" s="179" customFormat="1" ht="12" customHeight="1" thickBot="1" x14ac:dyDescent="0.25">
      <c r="A78" s="12" t="s">
        <v>248</v>
      </c>
      <c r="B78" s="374" t="s">
        <v>227</v>
      </c>
      <c r="C78" s="171"/>
      <c r="D78" s="171"/>
      <c r="E78" s="107"/>
    </row>
    <row r="79" spans="1:5" s="179" customFormat="1" ht="12" customHeight="1" thickBot="1" x14ac:dyDescent="0.25">
      <c r="A79" s="221" t="s">
        <v>228</v>
      </c>
      <c r="B79" s="376" t="s">
        <v>229</v>
      </c>
      <c r="C79" s="167">
        <f>SUM(C80:C82)</f>
        <v>1072277</v>
      </c>
      <c r="D79" s="167">
        <f>SUM(D80:D82)</f>
        <v>1095572</v>
      </c>
      <c r="E79" s="103">
        <f>SUM(E80:E82)</f>
        <v>1095572</v>
      </c>
    </row>
    <row r="80" spans="1:5" s="179" customFormat="1" ht="12" customHeight="1" x14ac:dyDescent="0.2">
      <c r="A80" s="12" t="s">
        <v>249</v>
      </c>
      <c r="B80" s="371" t="s">
        <v>230</v>
      </c>
      <c r="C80" s="171">
        <v>1072277</v>
      </c>
      <c r="D80" s="171">
        <v>1095572</v>
      </c>
      <c r="E80" s="107">
        <v>1095572</v>
      </c>
    </row>
    <row r="81" spans="1:5" s="179" customFormat="1" ht="12" customHeight="1" x14ac:dyDescent="0.2">
      <c r="A81" s="12" t="s">
        <v>250</v>
      </c>
      <c r="B81" s="372" t="s">
        <v>231</v>
      </c>
      <c r="C81" s="171"/>
      <c r="D81" s="171"/>
      <c r="E81" s="107"/>
    </row>
    <row r="82" spans="1:5" s="179" customFormat="1" ht="12" customHeight="1" thickBot="1" x14ac:dyDescent="0.25">
      <c r="A82" s="12" t="s">
        <v>251</v>
      </c>
      <c r="B82" s="379" t="s">
        <v>517</v>
      </c>
      <c r="C82" s="171"/>
      <c r="D82" s="171"/>
      <c r="E82" s="107"/>
    </row>
    <row r="83" spans="1:5" s="179" customFormat="1" ht="12" customHeight="1" thickBot="1" x14ac:dyDescent="0.25">
      <c r="A83" s="221" t="s">
        <v>232</v>
      </c>
      <c r="B83" s="376" t="s">
        <v>252</v>
      </c>
      <c r="C83" s="167">
        <f>SUM(C84:C87)</f>
        <v>0</v>
      </c>
      <c r="D83" s="167">
        <f>SUM(D84:D87)</f>
        <v>0</v>
      </c>
      <c r="E83" s="103">
        <f>SUM(E84:E87)</f>
        <v>0</v>
      </c>
    </row>
    <row r="84" spans="1:5" s="179" customFormat="1" ht="12" customHeight="1" x14ac:dyDescent="0.2">
      <c r="A84" s="380" t="s">
        <v>233</v>
      </c>
      <c r="B84" s="371" t="s">
        <v>234</v>
      </c>
      <c r="C84" s="171"/>
      <c r="D84" s="171"/>
      <c r="E84" s="107"/>
    </row>
    <row r="85" spans="1:5" s="179" customFormat="1" ht="12" customHeight="1" x14ac:dyDescent="0.2">
      <c r="A85" s="381" t="s">
        <v>235</v>
      </c>
      <c r="B85" s="372" t="s">
        <v>236</v>
      </c>
      <c r="C85" s="171"/>
      <c r="D85" s="171"/>
      <c r="E85" s="107"/>
    </row>
    <row r="86" spans="1:5" s="179" customFormat="1" ht="12" customHeight="1" x14ac:dyDescent="0.2">
      <c r="A86" s="381" t="s">
        <v>237</v>
      </c>
      <c r="B86" s="372" t="s">
        <v>238</v>
      </c>
      <c r="C86" s="171"/>
      <c r="D86" s="171"/>
      <c r="E86" s="107"/>
    </row>
    <row r="87" spans="1:5" s="179" customFormat="1" ht="12" customHeight="1" thickBot="1" x14ac:dyDescent="0.25">
      <c r="A87" s="382" t="s">
        <v>239</v>
      </c>
      <c r="B87" s="374" t="s">
        <v>240</v>
      </c>
      <c r="C87" s="171"/>
      <c r="D87" s="171"/>
      <c r="E87" s="107"/>
    </row>
    <row r="88" spans="1:5" s="179" customFormat="1" ht="12" customHeight="1" thickBot="1" x14ac:dyDescent="0.25">
      <c r="A88" s="221" t="s">
        <v>241</v>
      </c>
      <c r="B88" s="376" t="s">
        <v>242</v>
      </c>
      <c r="C88" s="223"/>
      <c r="D88" s="223"/>
      <c r="E88" s="224"/>
    </row>
    <row r="89" spans="1:5" s="179" customFormat="1" ht="13.5" customHeight="1" thickBot="1" x14ac:dyDescent="0.25">
      <c r="A89" s="221" t="s">
        <v>243</v>
      </c>
      <c r="B89" s="383" t="s">
        <v>518</v>
      </c>
      <c r="C89" s="173">
        <f>+C67+C71+C76+C79+C83+C88</f>
        <v>17100524</v>
      </c>
      <c r="D89" s="173">
        <f>+D67+D71+D76+D79+D83+D88</f>
        <v>87245791</v>
      </c>
      <c r="E89" s="209">
        <f>+E67+E71+E76+E79+E83+E88</f>
        <v>132327752</v>
      </c>
    </row>
    <row r="90" spans="1:5" s="179" customFormat="1" ht="12" customHeight="1" thickBot="1" x14ac:dyDescent="0.25">
      <c r="A90" s="222" t="s">
        <v>255</v>
      </c>
      <c r="B90" s="384" t="s">
        <v>519</v>
      </c>
      <c r="C90" s="173">
        <f>+C66+C89</f>
        <v>188995453</v>
      </c>
      <c r="D90" s="173">
        <f>+D66+D89</f>
        <v>139883131</v>
      </c>
      <c r="E90" s="209">
        <f>+E66+E89</f>
        <v>181757582</v>
      </c>
    </row>
    <row r="91" spans="1:5" ht="16.5" customHeight="1" x14ac:dyDescent="0.25">
      <c r="A91" s="803" t="s">
        <v>34</v>
      </c>
      <c r="B91" s="803"/>
      <c r="C91" s="803"/>
      <c r="D91" s="803"/>
      <c r="E91" s="803"/>
    </row>
    <row r="92" spans="1:5" s="189" customFormat="1" ht="16.5" customHeight="1" thickBot="1" x14ac:dyDescent="0.3">
      <c r="A92" s="385" t="s">
        <v>101</v>
      </c>
      <c r="B92" s="385"/>
      <c r="C92" s="385"/>
      <c r="D92" s="63"/>
      <c r="E92" s="63" t="str">
        <f>E5</f>
        <v xml:space="preserve"> Forintban!</v>
      </c>
    </row>
    <row r="93" spans="1:5" s="189" customFormat="1" ht="16.5" customHeight="1" x14ac:dyDescent="0.25">
      <c r="A93" s="892" t="s">
        <v>51</v>
      </c>
      <c r="B93" s="799" t="s">
        <v>421</v>
      </c>
      <c r="C93" s="796" t="str">
        <f>+C6</f>
        <v>2019 évi tény</v>
      </c>
      <c r="D93" s="895" t="str">
        <f>+D6</f>
        <v>2020. évi</v>
      </c>
      <c r="E93" s="896"/>
    </row>
    <row r="94" spans="1:5" ht="38.1" customHeight="1" thickBot="1" x14ac:dyDescent="0.3">
      <c r="A94" s="893"/>
      <c r="B94" s="894"/>
      <c r="C94" s="797"/>
      <c r="D94" s="251" t="s">
        <v>451</v>
      </c>
      <c r="E94" s="369" t="s">
        <v>446</v>
      </c>
    </row>
    <row r="95" spans="1:5" s="178" customFormat="1" ht="12" customHeight="1" thickBot="1" x14ac:dyDescent="0.25">
      <c r="A95" s="25" t="s">
        <v>386</v>
      </c>
      <c r="B95" s="26" t="s">
        <v>387</v>
      </c>
      <c r="C95" s="26" t="s">
        <v>388</v>
      </c>
      <c r="D95" s="26" t="s">
        <v>389</v>
      </c>
      <c r="E95" s="386" t="s">
        <v>391</v>
      </c>
    </row>
    <row r="96" spans="1:5" ht="12" customHeight="1" thickBot="1" x14ac:dyDescent="0.3">
      <c r="A96" s="20" t="s">
        <v>6</v>
      </c>
      <c r="B96" s="24" t="s">
        <v>321</v>
      </c>
      <c r="C96" s="166">
        <f>SUM(C97:C101)</f>
        <v>50310856</v>
      </c>
      <c r="D96" s="166">
        <f>+D97+D98+D99+D100+D101</f>
        <v>63776020</v>
      </c>
      <c r="E96" s="238">
        <f>+E97+E98+E99+E100+E101</f>
        <v>48030728</v>
      </c>
    </row>
    <row r="97" spans="1:5" ht="12" customHeight="1" x14ac:dyDescent="0.25">
      <c r="A97" s="15" t="s">
        <v>63</v>
      </c>
      <c r="B97" s="387" t="s">
        <v>35</v>
      </c>
      <c r="C97" s="245">
        <v>17964263</v>
      </c>
      <c r="D97" s="245">
        <v>19462039</v>
      </c>
      <c r="E97" s="239">
        <v>17039856</v>
      </c>
    </row>
    <row r="98" spans="1:5" ht="12" customHeight="1" x14ac:dyDescent="0.25">
      <c r="A98" s="12" t="s">
        <v>64</v>
      </c>
      <c r="B98" s="388" t="s">
        <v>122</v>
      </c>
      <c r="C98" s="168">
        <v>2483152</v>
      </c>
      <c r="D98" s="168">
        <v>2275684</v>
      </c>
      <c r="E98" s="104">
        <v>2229414</v>
      </c>
    </row>
    <row r="99" spans="1:5" ht="12" customHeight="1" x14ac:dyDescent="0.25">
      <c r="A99" s="12" t="s">
        <v>65</v>
      </c>
      <c r="B99" s="388" t="s">
        <v>90</v>
      </c>
      <c r="C99" s="170">
        <v>20439035</v>
      </c>
      <c r="D99" s="170">
        <v>32015506</v>
      </c>
      <c r="E99" s="106">
        <v>25806235</v>
      </c>
    </row>
    <row r="100" spans="1:5" ht="12" customHeight="1" x14ac:dyDescent="0.25">
      <c r="A100" s="12" t="s">
        <v>66</v>
      </c>
      <c r="B100" s="389" t="s">
        <v>123</v>
      </c>
      <c r="C100" s="170">
        <v>4283300</v>
      </c>
      <c r="D100" s="170">
        <v>4482937</v>
      </c>
      <c r="E100" s="106">
        <v>2073000</v>
      </c>
    </row>
    <row r="101" spans="1:5" ht="12" customHeight="1" x14ac:dyDescent="0.25">
      <c r="A101" s="12" t="s">
        <v>75</v>
      </c>
      <c r="B101" s="390" t="s">
        <v>124</v>
      </c>
      <c r="C101" s="170">
        <v>5141106</v>
      </c>
      <c r="D101" s="170">
        <v>5539854</v>
      </c>
      <c r="E101" s="106">
        <v>882223</v>
      </c>
    </row>
    <row r="102" spans="1:5" ht="12" customHeight="1" x14ac:dyDescent="0.25">
      <c r="A102" s="12" t="s">
        <v>67</v>
      </c>
      <c r="B102" s="388" t="s">
        <v>344</v>
      </c>
      <c r="C102" s="170">
        <v>213360</v>
      </c>
      <c r="D102" s="170">
        <v>202126</v>
      </c>
      <c r="E102" s="106">
        <v>202126</v>
      </c>
    </row>
    <row r="103" spans="1:5" ht="12" customHeight="1" x14ac:dyDescent="0.25">
      <c r="A103" s="12" t="s">
        <v>68</v>
      </c>
      <c r="B103" s="391" t="s">
        <v>343</v>
      </c>
      <c r="C103" s="170"/>
      <c r="D103" s="170"/>
      <c r="E103" s="106"/>
    </row>
    <row r="104" spans="1:5" ht="12" customHeight="1" x14ac:dyDescent="0.25">
      <c r="A104" s="12" t="s">
        <v>76</v>
      </c>
      <c r="B104" s="388" t="s">
        <v>342</v>
      </c>
      <c r="C104" s="170"/>
      <c r="D104" s="170"/>
      <c r="E104" s="106"/>
    </row>
    <row r="105" spans="1:5" ht="12" customHeight="1" x14ac:dyDescent="0.25">
      <c r="A105" s="12" t="s">
        <v>77</v>
      </c>
      <c r="B105" s="388" t="s">
        <v>258</v>
      </c>
      <c r="C105" s="170"/>
      <c r="D105" s="170"/>
      <c r="E105" s="106"/>
    </row>
    <row r="106" spans="1:5" ht="12" customHeight="1" x14ac:dyDescent="0.25">
      <c r="A106" s="12" t="s">
        <v>78</v>
      </c>
      <c r="B106" s="391" t="s">
        <v>259</v>
      </c>
      <c r="C106" s="170"/>
      <c r="D106" s="170"/>
      <c r="E106" s="106"/>
    </row>
    <row r="107" spans="1:5" ht="12" customHeight="1" x14ac:dyDescent="0.25">
      <c r="A107" s="12" t="s">
        <v>79</v>
      </c>
      <c r="B107" s="391" t="s">
        <v>260</v>
      </c>
      <c r="C107" s="170"/>
      <c r="D107" s="170"/>
      <c r="E107" s="106"/>
    </row>
    <row r="108" spans="1:5" ht="12" customHeight="1" x14ac:dyDescent="0.25">
      <c r="A108" s="12" t="s">
        <v>81</v>
      </c>
      <c r="B108" s="391" t="s">
        <v>261</v>
      </c>
      <c r="C108" s="170">
        <v>4161442</v>
      </c>
      <c r="D108" s="170"/>
      <c r="E108" s="106"/>
    </row>
    <row r="109" spans="1:5" ht="12" customHeight="1" x14ac:dyDescent="0.25">
      <c r="A109" s="12" t="s">
        <v>125</v>
      </c>
      <c r="B109" s="391" t="s">
        <v>262</v>
      </c>
      <c r="C109" s="170"/>
      <c r="D109" s="170"/>
      <c r="E109" s="106"/>
    </row>
    <row r="110" spans="1:5" ht="12" customHeight="1" x14ac:dyDescent="0.25">
      <c r="A110" s="12" t="s">
        <v>256</v>
      </c>
      <c r="B110" s="391" t="s">
        <v>263</v>
      </c>
      <c r="C110" s="170"/>
      <c r="D110" s="170"/>
      <c r="E110" s="106"/>
    </row>
    <row r="111" spans="1:5" ht="12" customHeight="1" x14ac:dyDescent="0.25">
      <c r="A111" s="12" t="s">
        <v>257</v>
      </c>
      <c r="B111" s="391" t="s">
        <v>264</v>
      </c>
      <c r="C111" s="170"/>
      <c r="D111" s="170"/>
      <c r="E111" s="106"/>
    </row>
    <row r="112" spans="1:5" ht="12" customHeight="1" x14ac:dyDescent="0.25">
      <c r="A112" s="12" t="s">
        <v>340</v>
      </c>
      <c r="B112" s="391" t="s">
        <v>265</v>
      </c>
      <c r="C112" s="170"/>
      <c r="D112" s="170"/>
      <c r="E112" s="106"/>
    </row>
    <row r="113" spans="1:5" ht="12" customHeight="1" x14ac:dyDescent="0.25">
      <c r="A113" s="12" t="s">
        <v>341</v>
      </c>
      <c r="B113" s="388" t="s">
        <v>266</v>
      </c>
      <c r="C113" s="170">
        <v>566800</v>
      </c>
      <c r="D113" s="170">
        <v>297874</v>
      </c>
      <c r="E113" s="106">
        <v>67000</v>
      </c>
    </row>
    <row r="114" spans="1:5" ht="12" customHeight="1" x14ac:dyDescent="0.25">
      <c r="A114" s="11" t="s">
        <v>345</v>
      </c>
      <c r="B114" s="392" t="s">
        <v>36</v>
      </c>
      <c r="C114" s="170"/>
      <c r="D114" s="168">
        <v>371400</v>
      </c>
      <c r="E114" s="104"/>
    </row>
    <row r="115" spans="1:5" ht="12" customHeight="1" x14ac:dyDescent="0.25">
      <c r="A115" s="12" t="s">
        <v>346</v>
      </c>
      <c r="B115" s="392" t="s">
        <v>348</v>
      </c>
      <c r="C115" s="170"/>
      <c r="D115" s="168">
        <v>371400</v>
      </c>
      <c r="E115" s="104"/>
    </row>
    <row r="116" spans="1:5" ht="12" customHeight="1" thickBot="1" x14ac:dyDescent="0.3">
      <c r="A116" s="16" t="s">
        <v>347</v>
      </c>
      <c r="B116" s="393" t="s">
        <v>349</v>
      </c>
      <c r="C116" s="246"/>
      <c r="D116" s="246"/>
      <c r="E116" s="240"/>
    </row>
    <row r="117" spans="1:5" ht="12" customHeight="1" thickBot="1" x14ac:dyDescent="0.3">
      <c r="A117" s="18" t="s">
        <v>7</v>
      </c>
      <c r="B117" s="23" t="s">
        <v>859</v>
      </c>
      <c r="C117" s="167">
        <f>+C118+C120+C122</f>
        <v>2500982</v>
      </c>
      <c r="D117" s="167">
        <f>+D118+D120+D122</f>
        <v>73939262</v>
      </c>
      <c r="E117" s="103">
        <f>+E118+E120+E122</f>
        <v>70886482</v>
      </c>
    </row>
    <row r="118" spans="1:5" ht="12" customHeight="1" x14ac:dyDescent="0.25">
      <c r="A118" s="13" t="s">
        <v>69</v>
      </c>
      <c r="B118" s="388" t="s">
        <v>143</v>
      </c>
      <c r="C118" s="169">
        <v>1280559</v>
      </c>
      <c r="D118" s="256">
        <v>5181070</v>
      </c>
      <c r="E118" s="105">
        <v>5181070</v>
      </c>
    </row>
    <row r="119" spans="1:5" ht="12" customHeight="1" x14ac:dyDescent="0.25">
      <c r="A119" s="13" t="s">
        <v>70</v>
      </c>
      <c r="B119" s="392" t="s">
        <v>271</v>
      </c>
      <c r="C119" s="169"/>
      <c r="D119" s="256"/>
      <c r="E119" s="105"/>
    </row>
    <row r="120" spans="1:5" x14ac:dyDescent="0.25">
      <c r="A120" s="13" t="s">
        <v>71</v>
      </c>
      <c r="B120" s="392" t="s">
        <v>126</v>
      </c>
      <c r="C120" s="168">
        <v>1070423</v>
      </c>
      <c r="D120" s="257">
        <v>68733192</v>
      </c>
      <c r="E120" s="104">
        <v>65680525</v>
      </c>
    </row>
    <row r="121" spans="1:5" ht="12" customHeight="1" x14ac:dyDescent="0.25">
      <c r="A121" s="13" t="s">
        <v>72</v>
      </c>
      <c r="B121" s="392" t="s">
        <v>272</v>
      </c>
      <c r="C121" s="168"/>
      <c r="D121" s="257">
        <v>68733192</v>
      </c>
      <c r="E121" s="104">
        <v>65680525</v>
      </c>
    </row>
    <row r="122" spans="1:5" ht="12" customHeight="1" x14ac:dyDescent="0.25">
      <c r="A122" s="13" t="s">
        <v>73</v>
      </c>
      <c r="B122" s="374" t="s">
        <v>145</v>
      </c>
      <c r="C122" s="168">
        <v>150000</v>
      </c>
      <c r="D122" s="257">
        <v>25000</v>
      </c>
      <c r="E122" s="104">
        <v>24887</v>
      </c>
    </row>
    <row r="123" spans="1:5" x14ac:dyDescent="0.25">
      <c r="A123" s="13" t="s">
        <v>80</v>
      </c>
      <c r="B123" s="372" t="s">
        <v>332</v>
      </c>
      <c r="C123" s="168"/>
      <c r="D123" s="257"/>
      <c r="E123" s="104"/>
    </row>
    <row r="124" spans="1:5" x14ac:dyDescent="0.25">
      <c r="A124" s="13" t="s">
        <v>82</v>
      </c>
      <c r="B124" s="394" t="s">
        <v>277</v>
      </c>
      <c r="C124" s="168"/>
      <c r="D124" s="257"/>
      <c r="E124" s="104"/>
    </row>
    <row r="125" spans="1:5" ht="12" customHeight="1" x14ac:dyDescent="0.25">
      <c r="A125" s="13" t="s">
        <v>127</v>
      </c>
      <c r="B125" s="388" t="s">
        <v>260</v>
      </c>
      <c r="C125" s="168"/>
      <c r="D125" s="257"/>
      <c r="E125" s="104">
        <v>24887</v>
      </c>
    </row>
    <row r="126" spans="1:5" ht="12" customHeight="1" x14ac:dyDescent="0.25">
      <c r="A126" s="13" t="s">
        <v>128</v>
      </c>
      <c r="B126" s="388" t="s">
        <v>276</v>
      </c>
      <c r="C126" s="168"/>
      <c r="D126" s="257"/>
      <c r="E126" s="104"/>
    </row>
    <row r="127" spans="1:5" ht="12" customHeight="1" x14ac:dyDescent="0.25">
      <c r="A127" s="13" t="s">
        <v>129</v>
      </c>
      <c r="B127" s="388" t="s">
        <v>275</v>
      </c>
      <c r="C127" s="168"/>
      <c r="D127" s="257"/>
      <c r="E127" s="104"/>
    </row>
    <row r="128" spans="1:5" s="395" customFormat="1" ht="12" customHeight="1" x14ac:dyDescent="0.2">
      <c r="A128" s="13" t="s">
        <v>268</v>
      </c>
      <c r="B128" s="388" t="s">
        <v>263</v>
      </c>
      <c r="C128" s="168"/>
      <c r="D128" s="257"/>
      <c r="E128" s="104"/>
    </row>
    <row r="129" spans="1:5" ht="12" customHeight="1" x14ac:dyDescent="0.25">
      <c r="A129" s="13" t="s">
        <v>269</v>
      </c>
      <c r="B129" s="388" t="s">
        <v>274</v>
      </c>
      <c r="C129" s="168"/>
      <c r="D129" s="257"/>
      <c r="E129" s="104"/>
    </row>
    <row r="130" spans="1:5" ht="12" customHeight="1" thickBot="1" x14ac:dyDescent="0.3">
      <c r="A130" s="11" t="s">
        <v>270</v>
      </c>
      <c r="B130" s="388" t="s">
        <v>273</v>
      </c>
      <c r="C130" s="170"/>
      <c r="D130" s="258"/>
      <c r="E130" s="106"/>
    </row>
    <row r="131" spans="1:5" ht="12" customHeight="1" thickBot="1" x14ac:dyDescent="0.3">
      <c r="A131" s="18" t="s">
        <v>8</v>
      </c>
      <c r="B131" s="396" t="s">
        <v>350</v>
      </c>
      <c r="C131" s="167">
        <f>+C96+C117</f>
        <v>52811838</v>
      </c>
      <c r="D131" s="167">
        <f>+D96+D117</f>
        <v>137715282</v>
      </c>
      <c r="E131" s="103">
        <f>+E96+E117</f>
        <v>118917210</v>
      </c>
    </row>
    <row r="132" spans="1:5" ht="12" customHeight="1" thickBot="1" x14ac:dyDescent="0.3">
      <c r="A132" s="18" t="s">
        <v>9</v>
      </c>
      <c r="B132" s="396" t="s">
        <v>351</v>
      </c>
      <c r="C132" s="167">
        <f>+C133+C134+C135</f>
        <v>0</v>
      </c>
      <c r="D132" s="167">
        <f>+D133+D134+D135</f>
        <v>0</v>
      </c>
      <c r="E132" s="103">
        <f>+E133+E134+E135</f>
        <v>0</v>
      </c>
    </row>
    <row r="133" spans="1:5" ht="12" customHeight="1" x14ac:dyDescent="0.25">
      <c r="A133" s="13" t="s">
        <v>177</v>
      </c>
      <c r="B133" s="394" t="s">
        <v>405</v>
      </c>
      <c r="C133" s="168"/>
      <c r="D133" s="168"/>
      <c r="E133" s="104"/>
    </row>
    <row r="134" spans="1:5" ht="12" customHeight="1" x14ac:dyDescent="0.25">
      <c r="A134" s="13" t="s">
        <v>178</v>
      </c>
      <c r="B134" s="394" t="s">
        <v>359</v>
      </c>
      <c r="C134" s="168"/>
      <c r="D134" s="168"/>
      <c r="E134" s="104"/>
    </row>
    <row r="135" spans="1:5" ht="12" customHeight="1" thickBot="1" x14ac:dyDescent="0.3">
      <c r="A135" s="11" t="s">
        <v>179</v>
      </c>
      <c r="B135" s="397" t="s">
        <v>404</v>
      </c>
      <c r="C135" s="168"/>
      <c r="D135" s="168"/>
      <c r="E135" s="104"/>
    </row>
    <row r="136" spans="1:5" ht="12" customHeight="1" thickBot="1" x14ac:dyDescent="0.3">
      <c r="A136" s="18" t="s">
        <v>10</v>
      </c>
      <c r="B136" s="396" t="s">
        <v>860</v>
      </c>
      <c r="C136" s="167">
        <f>+C137+C138+C139+C140</f>
        <v>0</v>
      </c>
      <c r="D136" s="167">
        <f>+D137+D138+D139+D140</f>
        <v>0</v>
      </c>
      <c r="E136" s="103">
        <f>+E137+E138+E139+E140</f>
        <v>0</v>
      </c>
    </row>
    <row r="137" spans="1:5" ht="12" customHeight="1" x14ac:dyDescent="0.25">
      <c r="A137" s="13" t="s">
        <v>56</v>
      </c>
      <c r="B137" s="394" t="s">
        <v>361</v>
      </c>
      <c r="C137" s="168"/>
      <c r="D137" s="168"/>
      <c r="E137" s="104"/>
    </row>
    <row r="138" spans="1:5" ht="12" customHeight="1" x14ac:dyDescent="0.25">
      <c r="A138" s="13" t="s">
        <v>57</v>
      </c>
      <c r="B138" s="394" t="s">
        <v>520</v>
      </c>
      <c r="C138" s="168"/>
      <c r="D138" s="168"/>
      <c r="E138" s="104"/>
    </row>
    <row r="139" spans="1:5" ht="12" customHeight="1" x14ac:dyDescent="0.25">
      <c r="A139" s="13" t="s">
        <v>58</v>
      </c>
      <c r="B139" s="394" t="s">
        <v>353</v>
      </c>
      <c r="C139" s="168"/>
      <c r="D139" s="168"/>
      <c r="E139" s="104"/>
    </row>
    <row r="140" spans="1:5" ht="12" customHeight="1" thickBot="1" x14ac:dyDescent="0.3">
      <c r="A140" s="11" t="s">
        <v>114</v>
      </c>
      <c r="B140" s="397" t="s">
        <v>521</v>
      </c>
      <c r="C140" s="168"/>
      <c r="D140" s="168"/>
      <c r="E140" s="104"/>
    </row>
    <row r="141" spans="1:5" ht="12" customHeight="1" thickBot="1" x14ac:dyDescent="0.3">
      <c r="A141" s="18" t="s">
        <v>11</v>
      </c>
      <c r="B141" s="396" t="s">
        <v>365</v>
      </c>
      <c r="C141" s="173">
        <f>+C142+C143+C144+C145</f>
        <v>968931</v>
      </c>
      <c r="D141" s="173">
        <f>+D142+D143+D144+D145</f>
        <v>2167849</v>
      </c>
      <c r="E141" s="209">
        <f>+E142+E143+E144+E145</f>
        <v>1072277</v>
      </c>
    </row>
    <row r="142" spans="1:5" ht="12" customHeight="1" x14ac:dyDescent="0.25">
      <c r="A142" s="13" t="s">
        <v>59</v>
      </c>
      <c r="B142" s="394" t="s">
        <v>278</v>
      </c>
      <c r="C142" s="168"/>
      <c r="D142" s="257"/>
      <c r="E142" s="104"/>
    </row>
    <row r="143" spans="1:5" ht="12" customHeight="1" x14ac:dyDescent="0.25">
      <c r="A143" s="13" t="s">
        <v>60</v>
      </c>
      <c r="B143" s="394" t="s">
        <v>279</v>
      </c>
      <c r="C143" s="168">
        <v>968931</v>
      </c>
      <c r="D143" s="257">
        <v>2167849</v>
      </c>
      <c r="E143" s="104">
        <v>1072277</v>
      </c>
    </row>
    <row r="144" spans="1:5" ht="12" customHeight="1" x14ac:dyDescent="0.25">
      <c r="A144" s="13" t="s">
        <v>195</v>
      </c>
      <c r="B144" s="394" t="s">
        <v>522</v>
      </c>
      <c r="C144" s="168"/>
      <c r="D144" s="257"/>
      <c r="E144" s="104"/>
    </row>
    <row r="145" spans="1:9" ht="12" customHeight="1" thickBot="1" x14ac:dyDescent="0.3">
      <c r="A145" s="11" t="s">
        <v>196</v>
      </c>
      <c r="B145" s="397" t="s">
        <v>295</v>
      </c>
      <c r="C145" s="168"/>
      <c r="D145" s="257"/>
      <c r="E145" s="104"/>
    </row>
    <row r="146" spans="1:9" ht="15.2" customHeight="1" thickBot="1" x14ac:dyDescent="0.3">
      <c r="A146" s="18" t="s">
        <v>12</v>
      </c>
      <c r="B146" s="396" t="s">
        <v>861</v>
      </c>
      <c r="C146" s="248">
        <f>+C147+C148+C149+C150</f>
        <v>0</v>
      </c>
      <c r="D146" s="248">
        <f>+D147+D148+D149+D150</f>
        <v>0</v>
      </c>
      <c r="E146" s="242">
        <f>+E147+E148+E149+E150</f>
        <v>0</v>
      </c>
      <c r="F146" s="190"/>
      <c r="G146" s="191"/>
      <c r="H146" s="191"/>
      <c r="I146" s="191"/>
    </row>
    <row r="147" spans="1:9" s="179" customFormat="1" ht="12.95" customHeight="1" x14ac:dyDescent="0.2">
      <c r="A147" s="13" t="s">
        <v>61</v>
      </c>
      <c r="B147" s="394" t="s">
        <v>523</v>
      </c>
      <c r="C147" s="168"/>
      <c r="D147" s="168"/>
      <c r="E147" s="104"/>
    </row>
    <row r="148" spans="1:9" ht="13.5" customHeight="1" x14ac:dyDescent="0.25">
      <c r="A148" s="13" t="s">
        <v>62</v>
      </c>
      <c r="B148" s="394" t="s">
        <v>524</v>
      </c>
      <c r="C148" s="168"/>
      <c r="D148" s="168"/>
      <c r="E148" s="104"/>
    </row>
    <row r="149" spans="1:9" ht="13.5" customHeight="1" x14ac:dyDescent="0.25">
      <c r="A149" s="13" t="s">
        <v>207</v>
      </c>
      <c r="B149" s="394" t="s">
        <v>525</v>
      </c>
      <c r="C149" s="168"/>
      <c r="D149" s="168"/>
      <c r="E149" s="104"/>
    </row>
    <row r="150" spans="1:9" ht="13.5" customHeight="1" x14ac:dyDescent="0.25">
      <c r="A150" s="13" t="s">
        <v>208</v>
      </c>
      <c r="B150" s="394" t="s">
        <v>370</v>
      </c>
      <c r="C150" s="168"/>
      <c r="D150" s="168"/>
      <c r="E150" s="104"/>
    </row>
    <row r="151" spans="1:9" ht="13.5" customHeight="1" thickBot="1" x14ac:dyDescent="0.3">
      <c r="A151" s="11" t="s">
        <v>862</v>
      </c>
      <c r="B151" s="397" t="s">
        <v>371</v>
      </c>
      <c r="C151" s="757"/>
      <c r="D151" s="757"/>
      <c r="E151" s="758"/>
    </row>
    <row r="152" spans="1:9" ht="13.5" customHeight="1" thickBot="1" x14ac:dyDescent="0.3">
      <c r="A152" s="759" t="s">
        <v>13</v>
      </c>
      <c r="B152" s="760" t="s">
        <v>372</v>
      </c>
      <c r="C152" s="761"/>
      <c r="D152" s="761"/>
      <c r="E152" s="762"/>
    </row>
    <row r="153" spans="1:9" ht="13.5" customHeight="1" thickBot="1" x14ac:dyDescent="0.3">
      <c r="A153" s="759" t="s">
        <v>14</v>
      </c>
      <c r="B153" s="760" t="s">
        <v>373</v>
      </c>
      <c r="C153" s="761"/>
      <c r="D153" s="761"/>
      <c r="E153" s="762"/>
    </row>
    <row r="154" spans="1:9" ht="12.75" customHeight="1" thickBot="1" x14ac:dyDescent="0.3">
      <c r="A154" s="18" t="s">
        <v>15</v>
      </c>
      <c r="B154" s="396" t="s">
        <v>375</v>
      </c>
      <c r="C154" s="250">
        <f>+C132+C136+C141+C146+C152+C153</f>
        <v>968931</v>
      </c>
      <c r="D154" s="250">
        <f>+D132+D136+D141+D146+D152+D153</f>
        <v>2167849</v>
      </c>
      <c r="E154" s="244">
        <f>+E132+E136+E141+E146+E152+E153</f>
        <v>1072277</v>
      </c>
    </row>
    <row r="155" spans="1:9" ht="13.5" customHeight="1" thickBot="1" x14ac:dyDescent="0.3">
      <c r="A155" s="113" t="s">
        <v>16</v>
      </c>
      <c r="B155" s="398" t="s">
        <v>374</v>
      </c>
      <c r="C155" s="250">
        <f>+C131+C154</f>
        <v>53780769</v>
      </c>
      <c r="D155" s="250">
        <f>+D131+D154</f>
        <v>139883131</v>
      </c>
      <c r="E155" s="244">
        <f>+E131+E154</f>
        <v>119989487</v>
      </c>
    </row>
    <row r="156" spans="1:9" ht="13.5" customHeight="1" x14ac:dyDescent="0.25">
      <c r="C156" s="657"/>
      <c r="D156" s="657">
        <f>D90-D155</f>
        <v>0</v>
      </c>
    </row>
    <row r="157" spans="1:9" ht="13.5" customHeight="1" x14ac:dyDescent="0.25"/>
    <row r="158" spans="1:9" ht="7.5" customHeight="1" x14ac:dyDescent="0.25"/>
    <row r="160" spans="1:9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0" max="4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zoomScale="120" zoomScaleNormal="120" workbookViewId="0">
      <selection activeCell="M11" sqref="M11"/>
    </sheetView>
  </sheetViews>
  <sheetFormatPr defaultRowHeight="12.75" x14ac:dyDescent="0.2"/>
  <cols>
    <col min="1" max="1" width="6.83203125" style="28" customWidth="1"/>
    <col min="2" max="2" width="32.33203125" style="27" customWidth="1"/>
    <col min="3" max="3" width="17" style="27" customWidth="1"/>
    <col min="4" max="9" width="12.83203125" style="27" customWidth="1"/>
    <col min="10" max="10" width="13.83203125" style="27" customWidth="1"/>
    <col min="11" max="11" width="4" style="27" customWidth="1"/>
    <col min="12" max="16384" width="9.33203125" style="27"/>
  </cols>
  <sheetData>
    <row r="1" spans="1:11" ht="15.75" x14ac:dyDescent="0.2">
      <c r="A1" s="810" t="s">
        <v>751</v>
      </c>
      <c r="B1" s="897"/>
      <c r="C1" s="897"/>
      <c r="D1" s="897"/>
      <c r="E1" s="897"/>
      <c r="F1" s="897"/>
      <c r="G1" s="897"/>
      <c r="H1" s="897"/>
      <c r="I1" s="897"/>
      <c r="J1" s="897"/>
    </row>
    <row r="2" spans="1:11" ht="14.25" thickBot="1" x14ac:dyDescent="0.25">
      <c r="A2" s="342"/>
      <c r="B2" s="343"/>
      <c r="C2" s="343"/>
      <c r="D2" s="343"/>
      <c r="E2" s="343"/>
      <c r="F2" s="343"/>
      <c r="G2" s="343"/>
      <c r="H2" s="343"/>
      <c r="I2" s="343"/>
      <c r="J2" s="351" t="str">
        <f>'Z_1.tájékoztató_t.'!E5</f>
        <v xml:space="preserve"> Forintban!</v>
      </c>
      <c r="K2" s="809" t="str">
        <f>CONCATENATE("2. tájékoztató tábla ",Z_ALAPADATOK!A7," ",Z_ALAPADATOK!B7," ",Z_ALAPADATOK!C7," ",Z_ALAPADATOK!D7," ",Z_ALAPADATOK!E7," ",Z_ALAPADATOK!F7," ",Z_ALAPADATOK!G7," ",Z_ALAPADATOK!H7)</f>
        <v>2. tájékoztató tábla a … / 2021. ( … ) önkormányzati rendelethez</v>
      </c>
    </row>
    <row r="3" spans="1:11" s="402" customFormat="1" ht="26.45" customHeight="1" x14ac:dyDescent="0.2">
      <c r="A3" s="898" t="s">
        <v>51</v>
      </c>
      <c r="B3" s="900" t="s">
        <v>526</v>
      </c>
      <c r="C3" s="900" t="s">
        <v>527</v>
      </c>
      <c r="D3" s="900" t="s">
        <v>528</v>
      </c>
      <c r="E3" s="900" t="str">
        <f>CONCATENATE(Z_ALAPADATOK!B1,". évi teljesítés")</f>
        <v>2020. évi teljesítés</v>
      </c>
      <c r="F3" s="399" t="s">
        <v>529</v>
      </c>
      <c r="G3" s="400"/>
      <c r="H3" s="400"/>
      <c r="I3" s="401"/>
      <c r="J3" s="903" t="s">
        <v>530</v>
      </c>
      <c r="K3" s="809"/>
    </row>
    <row r="4" spans="1:11" s="406" customFormat="1" ht="32.450000000000003" customHeight="1" thickBot="1" x14ac:dyDescent="0.25">
      <c r="A4" s="899"/>
      <c r="B4" s="901"/>
      <c r="C4" s="901"/>
      <c r="D4" s="902"/>
      <c r="E4" s="902"/>
      <c r="F4" s="403" t="str">
        <f>CONCATENATE(Z_ALAPADATOK!B1+1,".")</f>
        <v>2021.</v>
      </c>
      <c r="G4" s="404" t="str">
        <f>CONCATENATE(Z_ALAPADATOK!B1+2,".")</f>
        <v>2022.</v>
      </c>
      <c r="H4" s="404" t="str">
        <f>CONCATENATE(Z_ALAPADATOK!B1+3,".")</f>
        <v>2023.</v>
      </c>
      <c r="I4" s="405" t="str">
        <f>CONCATENATE(Z_ALAPADATOK!B1+3,". után")</f>
        <v>2023. után</v>
      </c>
      <c r="J4" s="904"/>
      <c r="K4" s="809"/>
    </row>
    <row r="5" spans="1:11" s="411" customFormat="1" ht="14.1" customHeight="1" thickBot="1" x14ac:dyDescent="0.25">
      <c r="A5" s="407" t="s">
        <v>386</v>
      </c>
      <c r="B5" s="408" t="s">
        <v>531</v>
      </c>
      <c r="C5" s="409" t="s">
        <v>388</v>
      </c>
      <c r="D5" s="409" t="s">
        <v>390</v>
      </c>
      <c r="E5" s="409" t="s">
        <v>389</v>
      </c>
      <c r="F5" s="409" t="s">
        <v>391</v>
      </c>
      <c r="G5" s="409" t="s">
        <v>392</v>
      </c>
      <c r="H5" s="409" t="s">
        <v>393</v>
      </c>
      <c r="I5" s="409" t="s">
        <v>424</v>
      </c>
      <c r="J5" s="410" t="s">
        <v>532</v>
      </c>
      <c r="K5" s="809"/>
    </row>
    <row r="6" spans="1:11" ht="33.75" customHeight="1" x14ac:dyDescent="0.2">
      <c r="A6" s="412" t="s">
        <v>6</v>
      </c>
      <c r="B6" s="413" t="s">
        <v>533</v>
      </c>
      <c r="C6" s="414"/>
      <c r="D6" s="415">
        <f t="shared" ref="D6:I6" si="0">SUM(D7:D8)</f>
        <v>0</v>
      </c>
      <c r="E6" s="415">
        <f t="shared" si="0"/>
        <v>0</v>
      </c>
      <c r="F6" s="415">
        <f t="shared" si="0"/>
        <v>0</v>
      </c>
      <c r="G6" s="415">
        <f t="shared" si="0"/>
        <v>0</v>
      </c>
      <c r="H6" s="415">
        <f t="shared" si="0"/>
        <v>0</v>
      </c>
      <c r="I6" s="416">
        <f t="shared" si="0"/>
        <v>0</v>
      </c>
      <c r="J6" s="417">
        <f t="shared" ref="J6:J18" si="1">SUM(F6:I6)</f>
        <v>0</v>
      </c>
      <c r="K6" s="809"/>
    </row>
    <row r="7" spans="1:11" ht="21.2" customHeight="1" x14ac:dyDescent="0.2">
      <c r="A7" s="418" t="s">
        <v>7</v>
      </c>
      <c r="B7" s="419" t="s">
        <v>534</v>
      </c>
      <c r="C7" s="420"/>
      <c r="D7" s="21"/>
      <c r="E7" s="21"/>
      <c r="F7" s="21"/>
      <c r="G7" s="21"/>
      <c r="H7" s="21"/>
      <c r="I7" s="421"/>
      <c r="J7" s="422">
        <f t="shared" si="1"/>
        <v>0</v>
      </c>
      <c r="K7" s="809"/>
    </row>
    <row r="8" spans="1:11" ht="21.2" customHeight="1" x14ac:dyDescent="0.2">
      <c r="A8" s="418" t="s">
        <v>8</v>
      </c>
      <c r="B8" s="419" t="s">
        <v>534</v>
      </c>
      <c r="C8" s="420"/>
      <c r="D8" s="21"/>
      <c r="E8" s="21"/>
      <c r="F8" s="21"/>
      <c r="G8" s="21"/>
      <c r="H8" s="21"/>
      <c r="I8" s="421"/>
      <c r="J8" s="422">
        <f t="shared" si="1"/>
        <v>0</v>
      </c>
      <c r="K8" s="809"/>
    </row>
    <row r="9" spans="1:11" ht="33" customHeight="1" x14ac:dyDescent="0.2">
      <c r="A9" s="418" t="s">
        <v>9</v>
      </c>
      <c r="B9" s="423" t="s">
        <v>535</v>
      </c>
      <c r="C9" s="424"/>
      <c r="D9" s="425">
        <f t="shared" ref="D9:I9" si="2">SUM(D10:D11)</f>
        <v>0</v>
      </c>
      <c r="E9" s="425">
        <f t="shared" si="2"/>
        <v>0</v>
      </c>
      <c r="F9" s="425">
        <f t="shared" si="2"/>
        <v>0</v>
      </c>
      <c r="G9" s="425">
        <f t="shared" si="2"/>
        <v>0</v>
      </c>
      <c r="H9" s="425">
        <f t="shared" si="2"/>
        <v>0</v>
      </c>
      <c r="I9" s="426">
        <f t="shared" si="2"/>
        <v>0</v>
      </c>
      <c r="J9" s="427">
        <f t="shared" si="1"/>
        <v>0</v>
      </c>
      <c r="K9" s="809"/>
    </row>
    <row r="10" spans="1:11" ht="21.2" customHeight="1" x14ac:dyDescent="0.2">
      <c r="A10" s="418" t="s">
        <v>10</v>
      </c>
      <c r="B10" s="419" t="s">
        <v>534</v>
      </c>
      <c r="C10" s="420"/>
      <c r="D10" s="21"/>
      <c r="E10" s="21"/>
      <c r="F10" s="21"/>
      <c r="G10" s="21"/>
      <c r="H10" s="21"/>
      <c r="I10" s="421"/>
      <c r="J10" s="422">
        <f t="shared" si="1"/>
        <v>0</v>
      </c>
      <c r="K10" s="809"/>
    </row>
    <row r="11" spans="1:11" ht="18" customHeight="1" x14ac:dyDescent="0.2">
      <c r="A11" s="418" t="s">
        <v>11</v>
      </c>
      <c r="B11" s="419" t="s">
        <v>534</v>
      </c>
      <c r="C11" s="420"/>
      <c r="D11" s="21"/>
      <c r="E11" s="21"/>
      <c r="F11" s="21"/>
      <c r="G11" s="21"/>
      <c r="H11" s="21"/>
      <c r="I11" s="421"/>
      <c r="J11" s="422">
        <f t="shared" si="1"/>
        <v>0</v>
      </c>
      <c r="K11" s="809"/>
    </row>
    <row r="12" spans="1:11" ht="21.2" customHeight="1" x14ac:dyDescent="0.2">
      <c r="A12" s="418" t="s">
        <v>12</v>
      </c>
      <c r="B12" s="428" t="s">
        <v>536</v>
      </c>
      <c r="C12" s="424"/>
      <c r="D12" s="425">
        <f t="shared" ref="D12:I12" si="3">SUM(D13:D13)</f>
        <v>0</v>
      </c>
      <c r="E12" s="425">
        <f t="shared" si="3"/>
        <v>0</v>
      </c>
      <c r="F12" s="425">
        <f t="shared" si="3"/>
        <v>0</v>
      </c>
      <c r="G12" s="425">
        <f t="shared" si="3"/>
        <v>0</v>
      </c>
      <c r="H12" s="425">
        <f t="shared" si="3"/>
        <v>0</v>
      </c>
      <c r="I12" s="426">
        <f t="shared" si="3"/>
        <v>0</v>
      </c>
      <c r="J12" s="427">
        <f t="shared" si="1"/>
        <v>0</v>
      </c>
      <c r="K12" s="809"/>
    </row>
    <row r="13" spans="1:11" ht="21.2" customHeight="1" x14ac:dyDescent="0.2">
      <c r="A13" s="418" t="s">
        <v>13</v>
      </c>
      <c r="B13" s="419" t="s">
        <v>534</v>
      </c>
      <c r="C13" s="420"/>
      <c r="D13" s="21"/>
      <c r="E13" s="21"/>
      <c r="F13" s="21"/>
      <c r="G13" s="21"/>
      <c r="H13" s="21"/>
      <c r="I13" s="421"/>
      <c r="J13" s="422">
        <f t="shared" si="1"/>
        <v>0</v>
      </c>
      <c r="K13" s="809"/>
    </row>
    <row r="14" spans="1:11" ht="21.2" customHeight="1" x14ac:dyDescent="0.2">
      <c r="A14" s="418" t="s">
        <v>14</v>
      </c>
      <c r="B14" s="428" t="s">
        <v>537</v>
      </c>
      <c r="C14" s="424"/>
      <c r="D14" s="425">
        <f t="shared" ref="D14:I14" si="4">SUM(D15:D15)</f>
        <v>0</v>
      </c>
      <c r="E14" s="425">
        <f t="shared" si="4"/>
        <v>0</v>
      </c>
      <c r="F14" s="425">
        <f t="shared" si="4"/>
        <v>0</v>
      </c>
      <c r="G14" s="425">
        <f t="shared" si="4"/>
        <v>0</v>
      </c>
      <c r="H14" s="425">
        <f t="shared" si="4"/>
        <v>0</v>
      </c>
      <c r="I14" s="426">
        <f t="shared" si="4"/>
        <v>0</v>
      </c>
      <c r="J14" s="427">
        <f t="shared" si="1"/>
        <v>0</v>
      </c>
      <c r="K14" s="809"/>
    </row>
    <row r="15" spans="1:11" ht="21.2" customHeight="1" x14ac:dyDescent="0.2">
      <c r="A15" s="418" t="s">
        <v>15</v>
      </c>
      <c r="B15" s="419" t="s">
        <v>534</v>
      </c>
      <c r="C15" s="420"/>
      <c r="D15" s="21"/>
      <c r="E15" s="21"/>
      <c r="F15" s="21"/>
      <c r="G15" s="21"/>
      <c r="H15" s="21"/>
      <c r="I15" s="421"/>
      <c r="J15" s="422">
        <f t="shared" si="1"/>
        <v>0</v>
      </c>
      <c r="K15" s="809"/>
    </row>
    <row r="16" spans="1:11" ht="21.2" customHeight="1" x14ac:dyDescent="0.2">
      <c r="A16" s="429" t="s">
        <v>16</v>
      </c>
      <c r="B16" s="430" t="s">
        <v>538</v>
      </c>
      <c r="C16" s="431"/>
      <c r="D16" s="432">
        <f t="shared" ref="D16:I16" si="5">SUM(D17:D18)</f>
        <v>0</v>
      </c>
      <c r="E16" s="432">
        <f t="shared" si="5"/>
        <v>0</v>
      </c>
      <c r="F16" s="432">
        <f t="shared" si="5"/>
        <v>0</v>
      </c>
      <c r="G16" s="432">
        <f t="shared" si="5"/>
        <v>0</v>
      </c>
      <c r="H16" s="432">
        <f t="shared" si="5"/>
        <v>0</v>
      </c>
      <c r="I16" s="433">
        <f t="shared" si="5"/>
        <v>0</v>
      </c>
      <c r="J16" s="427">
        <f t="shared" si="1"/>
        <v>0</v>
      </c>
      <c r="K16" s="809"/>
    </row>
    <row r="17" spans="1:11" ht="21.2" customHeight="1" x14ac:dyDescent="0.2">
      <c r="A17" s="429" t="s">
        <v>17</v>
      </c>
      <c r="B17" s="419" t="s">
        <v>534</v>
      </c>
      <c r="C17" s="420"/>
      <c r="D17" s="21"/>
      <c r="E17" s="21"/>
      <c r="F17" s="21"/>
      <c r="G17" s="21"/>
      <c r="H17" s="21"/>
      <c r="I17" s="421"/>
      <c r="J17" s="422">
        <f t="shared" si="1"/>
        <v>0</v>
      </c>
      <c r="K17" s="809"/>
    </row>
    <row r="18" spans="1:11" ht="21.2" customHeight="1" thickBot="1" x14ac:dyDescent="0.25">
      <c r="A18" s="429" t="s">
        <v>18</v>
      </c>
      <c r="B18" s="419" t="s">
        <v>534</v>
      </c>
      <c r="C18" s="434"/>
      <c r="D18" s="435"/>
      <c r="E18" s="435"/>
      <c r="F18" s="435"/>
      <c r="G18" s="435"/>
      <c r="H18" s="435"/>
      <c r="I18" s="436"/>
      <c r="J18" s="422">
        <f t="shared" si="1"/>
        <v>0</v>
      </c>
      <c r="K18" s="809"/>
    </row>
    <row r="19" spans="1:11" ht="21.2" customHeight="1" thickBot="1" x14ac:dyDescent="0.25">
      <c r="A19" s="437" t="s">
        <v>19</v>
      </c>
      <c r="B19" s="438" t="s">
        <v>539</v>
      </c>
      <c r="C19" s="439"/>
      <c r="D19" s="440">
        <f t="shared" ref="D19:J19" si="6">D6+D9+D12+D14+D16</f>
        <v>0</v>
      </c>
      <c r="E19" s="440">
        <f t="shared" si="6"/>
        <v>0</v>
      </c>
      <c r="F19" s="440">
        <f t="shared" si="6"/>
        <v>0</v>
      </c>
      <c r="G19" s="440">
        <f t="shared" si="6"/>
        <v>0</v>
      </c>
      <c r="H19" s="440">
        <f t="shared" si="6"/>
        <v>0</v>
      </c>
      <c r="I19" s="441">
        <f t="shared" si="6"/>
        <v>0</v>
      </c>
      <c r="J19" s="442">
        <f t="shared" si="6"/>
        <v>0</v>
      </c>
      <c r="K19" s="809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zoomScale="120" zoomScaleNormal="120" workbookViewId="0">
      <selection activeCell="N10" sqref="N10"/>
    </sheetView>
  </sheetViews>
  <sheetFormatPr defaultRowHeight="12.75" x14ac:dyDescent="0.2"/>
  <cols>
    <col min="1" max="1" width="6.83203125" style="28" customWidth="1"/>
    <col min="2" max="2" width="50.33203125" style="27" customWidth="1"/>
    <col min="3" max="4" width="12.83203125" style="27" customWidth="1"/>
    <col min="5" max="5" width="14.83203125" style="27" customWidth="1"/>
    <col min="6" max="6" width="13.83203125" style="27" customWidth="1"/>
    <col min="7" max="7" width="15.5" style="27" customWidth="1"/>
    <col min="8" max="8" width="16.83203125" style="27" customWidth="1"/>
    <col min="9" max="9" width="5.6640625" style="27" customWidth="1"/>
    <col min="10" max="16384" width="9.33203125" style="27"/>
  </cols>
  <sheetData>
    <row r="1" spans="1:9" ht="17.25" customHeight="1" x14ac:dyDescent="0.2">
      <c r="A1" s="810" t="s">
        <v>815</v>
      </c>
      <c r="B1" s="897"/>
      <c r="C1" s="897"/>
      <c r="D1" s="897"/>
      <c r="E1" s="897"/>
      <c r="F1" s="897"/>
      <c r="G1" s="897"/>
      <c r="H1" s="897"/>
    </row>
    <row r="2" spans="1:9" x14ac:dyDescent="0.2">
      <c r="A2" s="342"/>
      <c r="B2" s="343"/>
      <c r="C2" s="343"/>
      <c r="D2" s="343"/>
      <c r="E2" s="343"/>
      <c r="F2" s="343"/>
      <c r="G2" s="343"/>
      <c r="H2" s="343"/>
    </row>
    <row r="3" spans="1:9" s="443" customFormat="1" ht="15.75" thickBot="1" x14ac:dyDescent="0.25">
      <c r="A3" s="611"/>
      <c r="B3" s="341"/>
      <c r="C3" s="341"/>
      <c r="D3" s="341"/>
      <c r="E3" s="341"/>
      <c r="F3" s="341"/>
      <c r="G3" s="341"/>
      <c r="H3" s="351" t="str">
        <f>'Z_2.tájékoztató_t.'!J2</f>
        <v xml:space="preserve"> Forintban!</v>
      </c>
      <c r="I3" s="905" t="str">
        <f>CONCATENATE("3. tájékoztató tábla ",Z_ALAPADATOK!A7," ",Z_ALAPADATOK!B7," ",Z_ALAPADATOK!C7," ",Z_ALAPADATOK!D7," ",Z_ALAPADATOK!E7," ",Z_ALAPADATOK!F7," ",Z_ALAPADATOK!G7," ",Z_ALAPADATOK!H7)</f>
        <v>3. tájékoztató tábla a … / 2021. ( … ) önkormányzati rendelethez</v>
      </c>
    </row>
    <row r="4" spans="1:9" s="402" customFormat="1" ht="26.45" customHeight="1" x14ac:dyDescent="0.2">
      <c r="A4" s="906" t="s">
        <v>51</v>
      </c>
      <c r="B4" s="908" t="s">
        <v>540</v>
      </c>
      <c r="C4" s="906" t="s">
        <v>541</v>
      </c>
      <c r="D4" s="906" t="s">
        <v>542</v>
      </c>
      <c r="E4" s="910" t="str">
        <f>CONCATENATE("Hitel, kölcsön állomány ",Z_ALAPADATOK!B1,". dec. 31-én")</f>
        <v>Hitel, kölcsön állomány 2020. dec. 31-én</v>
      </c>
      <c r="F4" s="912" t="s">
        <v>543</v>
      </c>
      <c r="G4" s="913"/>
      <c r="H4" s="914" t="str">
        <f>CONCATENATE(G5," után")</f>
        <v>2022. után</v>
      </c>
      <c r="I4" s="905"/>
    </row>
    <row r="5" spans="1:9" s="406" customFormat="1" ht="40.5" customHeight="1" thickBot="1" x14ac:dyDescent="0.25">
      <c r="A5" s="907"/>
      <c r="B5" s="909"/>
      <c r="C5" s="909"/>
      <c r="D5" s="907"/>
      <c r="E5" s="911"/>
      <c r="F5" s="612" t="str">
        <f>'Z_2.tájékoztató_t.'!F4</f>
        <v>2021.</v>
      </c>
      <c r="G5" s="613" t="str">
        <f>'Z_2.tájékoztató_t.'!G4</f>
        <v>2022.</v>
      </c>
      <c r="H5" s="915"/>
      <c r="I5" s="905"/>
    </row>
    <row r="6" spans="1:9" s="444" customFormat="1" ht="12.95" customHeight="1" thickBot="1" x14ac:dyDescent="0.25">
      <c r="A6" s="614" t="s">
        <v>386</v>
      </c>
      <c r="B6" s="615" t="s">
        <v>387</v>
      </c>
      <c r="C6" s="615" t="s">
        <v>388</v>
      </c>
      <c r="D6" s="616" t="s">
        <v>390</v>
      </c>
      <c r="E6" s="614" t="s">
        <v>389</v>
      </c>
      <c r="F6" s="616" t="s">
        <v>391</v>
      </c>
      <c r="G6" s="616" t="s">
        <v>392</v>
      </c>
      <c r="H6" s="316" t="s">
        <v>393</v>
      </c>
      <c r="I6" s="905"/>
    </row>
    <row r="7" spans="1:9" ht="22.5" customHeight="1" thickBot="1" x14ac:dyDescent="0.25">
      <c r="A7" s="445" t="s">
        <v>6</v>
      </c>
      <c r="B7" s="446" t="s">
        <v>544</v>
      </c>
      <c r="C7" s="447"/>
      <c r="D7" s="448"/>
      <c r="E7" s="449">
        <f>SUM(E8:E13)</f>
        <v>0</v>
      </c>
      <c r="F7" s="450">
        <f>SUM(F8:F13)</f>
        <v>0</v>
      </c>
      <c r="G7" s="450">
        <f>SUM(G8:G13)</f>
        <v>0</v>
      </c>
      <c r="H7" s="451">
        <f>SUM(H8:H13)</f>
        <v>0</v>
      </c>
      <c r="I7" s="905"/>
    </row>
    <row r="8" spans="1:9" ht="22.5" customHeight="1" x14ac:dyDescent="0.2">
      <c r="A8" s="452" t="s">
        <v>7</v>
      </c>
      <c r="B8" s="453" t="s">
        <v>534</v>
      </c>
      <c r="C8" s="454"/>
      <c r="D8" s="455"/>
      <c r="E8" s="456"/>
      <c r="F8" s="21"/>
      <c r="G8" s="21"/>
      <c r="H8" s="457"/>
      <c r="I8" s="905"/>
    </row>
    <row r="9" spans="1:9" ht="22.5" customHeight="1" x14ac:dyDescent="0.2">
      <c r="A9" s="452" t="s">
        <v>8</v>
      </c>
      <c r="B9" s="453" t="s">
        <v>534</v>
      </c>
      <c r="C9" s="454"/>
      <c r="D9" s="455"/>
      <c r="E9" s="456"/>
      <c r="F9" s="21"/>
      <c r="G9" s="21"/>
      <c r="H9" s="457"/>
      <c r="I9" s="905"/>
    </row>
    <row r="10" spans="1:9" ht="22.5" customHeight="1" x14ac:dyDescent="0.2">
      <c r="A10" s="452" t="s">
        <v>9</v>
      </c>
      <c r="B10" s="453" t="s">
        <v>534</v>
      </c>
      <c r="C10" s="454"/>
      <c r="D10" s="455"/>
      <c r="E10" s="456"/>
      <c r="F10" s="21"/>
      <c r="G10" s="21"/>
      <c r="H10" s="457"/>
      <c r="I10" s="905"/>
    </row>
    <row r="11" spans="1:9" ht="22.5" customHeight="1" x14ac:dyDescent="0.2">
      <c r="A11" s="452" t="s">
        <v>10</v>
      </c>
      <c r="B11" s="453" t="s">
        <v>534</v>
      </c>
      <c r="C11" s="454"/>
      <c r="D11" s="455"/>
      <c r="E11" s="456"/>
      <c r="F11" s="21"/>
      <c r="G11" s="21"/>
      <c r="H11" s="457"/>
      <c r="I11" s="905"/>
    </row>
    <row r="12" spans="1:9" ht="22.5" customHeight="1" x14ac:dyDescent="0.2">
      <c r="A12" s="452" t="s">
        <v>11</v>
      </c>
      <c r="B12" s="453" t="s">
        <v>534</v>
      </c>
      <c r="C12" s="454"/>
      <c r="D12" s="455"/>
      <c r="E12" s="456"/>
      <c r="F12" s="21"/>
      <c r="G12" s="21"/>
      <c r="H12" s="457"/>
      <c r="I12" s="905"/>
    </row>
    <row r="13" spans="1:9" ht="22.5" customHeight="1" thickBot="1" x14ac:dyDescent="0.25">
      <c r="A13" s="452" t="s">
        <v>12</v>
      </c>
      <c r="B13" s="453" t="s">
        <v>534</v>
      </c>
      <c r="C13" s="454"/>
      <c r="D13" s="455"/>
      <c r="E13" s="456"/>
      <c r="F13" s="21"/>
      <c r="G13" s="21"/>
      <c r="H13" s="457"/>
      <c r="I13" s="905"/>
    </row>
    <row r="14" spans="1:9" ht="22.5" customHeight="1" thickBot="1" x14ac:dyDescent="0.25">
      <c r="A14" s="445" t="s">
        <v>13</v>
      </c>
      <c r="B14" s="446" t="s">
        <v>545</v>
      </c>
      <c r="C14" s="458"/>
      <c r="D14" s="459"/>
      <c r="E14" s="449">
        <f>SUM(E15:E20)</f>
        <v>0</v>
      </c>
      <c r="F14" s="450">
        <f>SUM(F15:F20)</f>
        <v>0</v>
      </c>
      <c r="G14" s="450">
        <f>SUM(G15:G20)</f>
        <v>0</v>
      </c>
      <c r="H14" s="451">
        <f>SUM(H15:H20)</f>
        <v>0</v>
      </c>
      <c r="I14" s="905"/>
    </row>
    <row r="15" spans="1:9" ht="22.5" customHeight="1" x14ac:dyDescent="0.2">
      <c r="A15" s="452" t="s">
        <v>14</v>
      </c>
      <c r="B15" s="453" t="s">
        <v>534</v>
      </c>
      <c r="C15" s="454"/>
      <c r="D15" s="455"/>
      <c r="E15" s="456"/>
      <c r="F15" s="21"/>
      <c r="G15" s="21"/>
      <c r="H15" s="457"/>
      <c r="I15" s="905"/>
    </row>
    <row r="16" spans="1:9" ht="22.5" customHeight="1" x14ac:dyDescent="0.2">
      <c r="A16" s="452" t="s">
        <v>15</v>
      </c>
      <c r="B16" s="453" t="s">
        <v>534</v>
      </c>
      <c r="C16" s="454"/>
      <c r="D16" s="455"/>
      <c r="E16" s="456"/>
      <c r="F16" s="21"/>
      <c r="G16" s="21"/>
      <c r="H16" s="457"/>
      <c r="I16" s="905"/>
    </row>
    <row r="17" spans="1:9" ht="22.5" customHeight="1" x14ac:dyDescent="0.2">
      <c r="A17" s="452" t="s">
        <v>16</v>
      </c>
      <c r="B17" s="453" t="s">
        <v>534</v>
      </c>
      <c r="C17" s="454"/>
      <c r="D17" s="455"/>
      <c r="E17" s="456"/>
      <c r="F17" s="21"/>
      <c r="G17" s="21"/>
      <c r="H17" s="457"/>
      <c r="I17" s="905"/>
    </row>
    <row r="18" spans="1:9" ht="22.5" customHeight="1" x14ac:dyDescent="0.2">
      <c r="A18" s="452" t="s">
        <v>17</v>
      </c>
      <c r="B18" s="453" t="s">
        <v>534</v>
      </c>
      <c r="C18" s="454"/>
      <c r="D18" s="455"/>
      <c r="E18" s="456"/>
      <c r="F18" s="21"/>
      <c r="G18" s="21"/>
      <c r="H18" s="457"/>
      <c r="I18" s="905"/>
    </row>
    <row r="19" spans="1:9" ht="22.5" customHeight="1" x14ac:dyDescent="0.2">
      <c r="A19" s="452" t="s">
        <v>18</v>
      </c>
      <c r="B19" s="453" t="s">
        <v>534</v>
      </c>
      <c r="C19" s="454"/>
      <c r="D19" s="455"/>
      <c r="E19" s="456"/>
      <c r="F19" s="21"/>
      <c r="G19" s="21"/>
      <c r="H19" s="457"/>
      <c r="I19" s="905"/>
    </row>
    <row r="20" spans="1:9" ht="22.5" customHeight="1" thickBot="1" x14ac:dyDescent="0.25">
      <c r="A20" s="452" t="s">
        <v>19</v>
      </c>
      <c r="B20" s="453" t="s">
        <v>534</v>
      </c>
      <c r="C20" s="454"/>
      <c r="D20" s="455"/>
      <c r="E20" s="456"/>
      <c r="F20" s="21"/>
      <c r="G20" s="21"/>
      <c r="H20" s="457"/>
      <c r="I20" s="905"/>
    </row>
    <row r="21" spans="1:9" ht="22.5" customHeight="1" thickBot="1" x14ac:dyDescent="0.25">
      <c r="A21" s="445" t="s">
        <v>20</v>
      </c>
      <c r="B21" s="446" t="s">
        <v>546</v>
      </c>
      <c r="C21" s="447"/>
      <c r="D21" s="448"/>
      <c r="E21" s="449">
        <f>E7+E14</f>
        <v>0</v>
      </c>
      <c r="F21" s="450">
        <f>F7+F14</f>
        <v>0</v>
      </c>
      <c r="G21" s="450">
        <f>G7+G14</f>
        <v>0</v>
      </c>
      <c r="H21" s="451">
        <f>H7+H14</f>
        <v>0</v>
      </c>
      <c r="I21" s="905"/>
    </row>
    <row r="22" spans="1:9" ht="20.100000000000001" customHeight="1" x14ac:dyDescent="0.2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C13" sqref="C13"/>
    </sheetView>
  </sheetViews>
  <sheetFormatPr defaultRowHeight="12.75" x14ac:dyDescent="0.2"/>
  <cols>
    <col min="1" max="1" width="5.5" style="31" customWidth="1"/>
    <col min="2" max="2" width="36.83203125" style="31" customWidth="1"/>
    <col min="3" max="8" width="13.83203125" style="31" customWidth="1"/>
    <col min="9" max="9" width="15.1640625" style="31" customWidth="1"/>
    <col min="10" max="10" width="5" style="31" customWidth="1"/>
    <col min="11" max="16384" width="9.33203125" style="31"/>
  </cols>
  <sheetData>
    <row r="1" spans="1:10" ht="34.5" customHeight="1" x14ac:dyDescent="0.2">
      <c r="A1" s="916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917"/>
      <c r="C1" s="917"/>
      <c r="D1" s="917"/>
      <c r="E1" s="917"/>
      <c r="F1" s="917"/>
      <c r="G1" s="917"/>
      <c r="H1" s="917"/>
      <c r="I1" s="917"/>
      <c r="J1" s="905" t="str">
        <f>CONCATENATE("4. tájékoztató tábla ",Z_ALAPADATOK!A7," ",Z_ALAPADATOK!B7," ",Z_ALAPADATOK!C7," ",Z_ALAPADATOK!D7," ",Z_ALAPADATOK!E7," ",Z_ALAPADATOK!F7," ",Z_ALAPADATOK!G7," ",Z_ALAPADATOK!H7)</f>
        <v>4. tájékoztató tábla a … / 2021. ( … ) önkormányzati rendelethez</v>
      </c>
    </row>
    <row r="2" spans="1:10" ht="14.25" thickBot="1" x14ac:dyDescent="0.3">
      <c r="A2" s="70"/>
      <c r="B2" s="70"/>
      <c r="C2" s="70"/>
      <c r="D2" s="70"/>
      <c r="E2" s="70"/>
      <c r="F2" s="70"/>
      <c r="G2" s="70"/>
      <c r="H2" s="918" t="str">
        <f>'Z_3.tájékoztató_t.'!H3</f>
        <v xml:space="preserve"> Forintban!</v>
      </c>
      <c r="I2" s="918"/>
      <c r="J2" s="905"/>
    </row>
    <row r="3" spans="1:10" ht="13.5" thickBot="1" x14ac:dyDescent="0.25">
      <c r="A3" s="919" t="s">
        <v>4</v>
      </c>
      <c r="B3" s="921" t="s">
        <v>547</v>
      </c>
      <c r="C3" s="923" t="s">
        <v>548</v>
      </c>
      <c r="D3" s="925" t="s">
        <v>549</v>
      </c>
      <c r="E3" s="926"/>
      <c r="F3" s="926"/>
      <c r="G3" s="926"/>
      <c r="H3" s="926"/>
      <c r="I3" s="927" t="s">
        <v>854</v>
      </c>
      <c r="J3" s="905"/>
    </row>
    <row r="4" spans="1:10" s="48" customFormat="1" ht="42" customHeight="1" thickBot="1" x14ac:dyDescent="0.25">
      <c r="A4" s="920"/>
      <c r="B4" s="922"/>
      <c r="C4" s="924"/>
      <c r="D4" s="334" t="s">
        <v>550</v>
      </c>
      <c r="E4" s="334" t="s">
        <v>551</v>
      </c>
      <c r="F4" s="334" t="s">
        <v>552</v>
      </c>
      <c r="G4" s="617" t="s">
        <v>553</v>
      </c>
      <c r="H4" s="617" t="s">
        <v>554</v>
      </c>
      <c r="I4" s="928"/>
      <c r="J4" s="905"/>
    </row>
    <row r="5" spans="1:10" s="48" customFormat="1" ht="12" customHeight="1" thickBot="1" x14ac:dyDescent="0.25">
      <c r="A5" s="365" t="s">
        <v>386</v>
      </c>
      <c r="B5" s="366" t="s">
        <v>387</v>
      </c>
      <c r="C5" s="366" t="s">
        <v>388</v>
      </c>
      <c r="D5" s="366" t="s">
        <v>390</v>
      </c>
      <c r="E5" s="366" t="s">
        <v>389</v>
      </c>
      <c r="F5" s="366" t="s">
        <v>391</v>
      </c>
      <c r="G5" s="366" t="s">
        <v>392</v>
      </c>
      <c r="H5" s="366" t="s">
        <v>555</v>
      </c>
      <c r="I5" s="368" t="s">
        <v>556</v>
      </c>
      <c r="J5" s="905"/>
    </row>
    <row r="6" spans="1:10" s="48" customFormat="1" ht="18" customHeight="1" x14ac:dyDescent="0.2">
      <c r="A6" s="929" t="s">
        <v>557</v>
      </c>
      <c r="B6" s="930"/>
      <c r="C6" s="930"/>
      <c r="D6" s="930"/>
      <c r="E6" s="930"/>
      <c r="F6" s="930"/>
      <c r="G6" s="930"/>
      <c r="H6" s="930"/>
      <c r="I6" s="931"/>
      <c r="J6" s="905"/>
    </row>
    <row r="7" spans="1:10" ht="15.95" customHeight="1" x14ac:dyDescent="0.2">
      <c r="A7" s="97" t="s">
        <v>6</v>
      </c>
      <c r="B7" s="80" t="s">
        <v>558</v>
      </c>
      <c r="C7" s="71"/>
      <c r="D7" s="71"/>
      <c r="E7" s="71"/>
      <c r="F7" s="71"/>
      <c r="G7" s="460"/>
      <c r="H7" s="461">
        <f t="shared" ref="H7:H13" si="0">SUM(D7:G7)</f>
        <v>0</v>
      </c>
      <c r="I7" s="98">
        <f t="shared" ref="I7:I13" si="1">C7+H7</f>
        <v>0</v>
      </c>
      <c r="J7" s="905"/>
    </row>
    <row r="8" spans="1:10" ht="22.5" x14ac:dyDescent="0.2">
      <c r="A8" s="97" t="s">
        <v>7</v>
      </c>
      <c r="B8" s="80" t="s">
        <v>137</v>
      </c>
      <c r="C8" s="71">
        <v>1095572</v>
      </c>
      <c r="D8" s="71"/>
      <c r="E8" s="71"/>
      <c r="F8" s="71"/>
      <c r="G8" s="460"/>
      <c r="H8" s="461">
        <f t="shared" si="0"/>
        <v>0</v>
      </c>
      <c r="I8" s="98">
        <f t="shared" si="1"/>
        <v>1095572</v>
      </c>
      <c r="J8" s="905"/>
    </row>
    <row r="9" spans="1:10" ht="22.5" x14ac:dyDescent="0.2">
      <c r="A9" s="97" t="s">
        <v>8</v>
      </c>
      <c r="B9" s="80" t="s">
        <v>138</v>
      </c>
      <c r="C9" s="71"/>
      <c r="D9" s="71"/>
      <c r="E9" s="71"/>
      <c r="F9" s="71"/>
      <c r="G9" s="460"/>
      <c r="H9" s="461">
        <f t="shared" si="0"/>
        <v>0</v>
      </c>
      <c r="I9" s="98">
        <f t="shared" si="1"/>
        <v>0</v>
      </c>
      <c r="J9" s="905"/>
    </row>
    <row r="10" spans="1:10" ht="15.95" customHeight="1" x14ac:dyDescent="0.2">
      <c r="A10" s="97" t="s">
        <v>9</v>
      </c>
      <c r="B10" s="80" t="s">
        <v>139</v>
      </c>
      <c r="C10" s="71"/>
      <c r="D10" s="71"/>
      <c r="E10" s="71"/>
      <c r="F10" s="71"/>
      <c r="G10" s="460"/>
      <c r="H10" s="461">
        <f t="shared" si="0"/>
        <v>0</v>
      </c>
      <c r="I10" s="98">
        <f t="shared" si="1"/>
        <v>0</v>
      </c>
      <c r="J10" s="905"/>
    </row>
    <row r="11" spans="1:10" ht="22.5" x14ac:dyDescent="0.2">
      <c r="A11" s="97" t="s">
        <v>10</v>
      </c>
      <c r="B11" s="80" t="s">
        <v>140</v>
      </c>
      <c r="C11" s="71">
        <v>1410102</v>
      </c>
      <c r="D11" s="71"/>
      <c r="E11" s="71"/>
      <c r="F11" s="71"/>
      <c r="G11" s="460"/>
      <c r="H11" s="461">
        <f t="shared" si="0"/>
        <v>0</v>
      </c>
      <c r="I11" s="98">
        <f t="shared" si="1"/>
        <v>1410102</v>
      </c>
      <c r="J11" s="905"/>
    </row>
    <row r="12" spans="1:10" ht="15.95" customHeight="1" x14ac:dyDescent="0.2">
      <c r="A12" s="99" t="s">
        <v>11</v>
      </c>
      <c r="B12" s="100" t="s">
        <v>559</v>
      </c>
      <c r="C12" s="72">
        <v>1746953</v>
      </c>
      <c r="D12" s="72"/>
      <c r="E12" s="72"/>
      <c r="F12" s="72"/>
      <c r="G12" s="462">
        <v>2317452</v>
      </c>
      <c r="H12" s="461">
        <f t="shared" si="0"/>
        <v>2317452</v>
      </c>
      <c r="I12" s="98">
        <f t="shared" si="1"/>
        <v>4064405</v>
      </c>
      <c r="J12" s="905"/>
    </row>
    <row r="13" spans="1:10" ht="15.95" customHeight="1" thickBot="1" x14ac:dyDescent="0.25">
      <c r="A13" s="463" t="s">
        <v>12</v>
      </c>
      <c r="B13" s="464" t="s">
        <v>560</v>
      </c>
      <c r="C13" s="465"/>
      <c r="D13" s="465"/>
      <c r="E13" s="465"/>
      <c r="F13" s="465"/>
      <c r="G13" s="466"/>
      <c r="H13" s="461">
        <f t="shared" si="0"/>
        <v>0</v>
      </c>
      <c r="I13" s="98">
        <f t="shared" si="1"/>
        <v>0</v>
      </c>
      <c r="J13" s="905"/>
    </row>
    <row r="14" spans="1:10" s="73" customFormat="1" ht="18" customHeight="1" thickBot="1" x14ac:dyDescent="0.25">
      <c r="A14" s="932" t="s">
        <v>561</v>
      </c>
      <c r="B14" s="933"/>
      <c r="C14" s="101">
        <f t="shared" ref="C14:I14" si="2">SUM(C7:C13)</f>
        <v>4252627</v>
      </c>
      <c r="D14" s="101">
        <f>SUM(D7:D13)</f>
        <v>0</v>
      </c>
      <c r="E14" s="101">
        <f t="shared" si="2"/>
        <v>0</v>
      </c>
      <c r="F14" s="101">
        <f t="shared" si="2"/>
        <v>0</v>
      </c>
      <c r="G14" s="467">
        <f t="shared" si="2"/>
        <v>2317452</v>
      </c>
      <c r="H14" s="467">
        <f t="shared" si="2"/>
        <v>2317452</v>
      </c>
      <c r="I14" s="102">
        <f t="shared" si="2"/>
        <v>6570079</v>
      </c>
      <c r="J14" s="905"/>
    </row>
    <row r="15" spans="1:10" s="70" customFormat="1" ht="18" customHeight="1" x14ac:dyDescent="0.2">
      <c r="A15" s="934" t="s">
        <v>562</v>
      </c>
      <c r="B15" s="935"/>
      <c r="C15" s="935"/>
      <c r="D15" s="935"/>
      <c r="E15" s="935"/>
      <c r="F15" s="935"/>
      <c r="G15" s="935"/>
      <c r="H15" s="935"/>
      <c r="I15" s="936"/>
      <c r="J15" s="905"/>
    </row>
    <row r="16" spans="1:10" s="70" customFormat="1" x14ac:dyDescent="0.2">
      <c r="A16" s="97" t="s">
        <v>6</v>
      </c>
      <c r="B16" s="80" t="s">
        <v>563</v>
      </c>
      <c r="C16" s="71"/>
      <c r="D16" s="71"/>
      <c r="E16" s="71"/>
      <c r="F16" s="71"/>
      <c r="G16" s="460"/>
      <c r="H16" s="461">
        <f>SUM(D16:G16)</f>
        <v>0</v>
      </c>
      <c r="I16" s="98">
        <f>C16+H16</f>
        <v>0</v>
      </c>
      <c r="J16" s="905"/>
    </row>
    <row r="17" spans="1:10" ht="13.5" thickBot="1" x14ac:dyDescent="0.25">
      <c r="A17" s="463" t="s">
        <v>7</v>
      </c>
      <c r="B17" s="464" t="s">
        <v>560</v>
      </c>
      <c r="C17" s="465"/>
      <c r="D17" s="465"/>
      <c r="E17" s="465"/>
      <c r="F17" s="465"/>
      <c r="G17" s="466"/>
      <c r="H17" s="461">
        <f>SUM(D17:G17)</f>
        <v>0</v>
      </c>
      <c r="I17" s="468">
        <f>C17+H17</f>
        <v>0</v>
      </c>
      <c r="J17" s="905"/>
    </row>
    <row r="18" spans="1:10" ht="15.95" customHeight="1" thickBot="1" x14ac:dyDescent="0.25">
      <c r="A18" s="932" t="s">
        <v>564</v>
      </c>
      <c r="B18" s="933"/>
      <c r="C18" s="101">
        <f t="shared" ref="C18:I18" si="3">SUM(C16:C17)</f>
        <v>0</v>
      </c>
      <c r="D18" s="101">
        <f t="shared" si="3"/>
        <v>0</v>
      </c>
      <c r="E18" s="101">
        <f t="shared" si="3"/>
        <v>0</v>
      </c>
      <c r="F18" s="101">
        <f t="shared" si="3"/>
        <v>0</v>
      </c>
      <c r="G18" s="467">
        <f t="shared" si="3"/>
        <v>0</v>
      </c>
      <c r="H18" s="467">
        <f t="shared" si="3"/>
        <v>0</v>
      </c>
      <c r="I18" s="102">
        <f t="shared" si="3"/>
        <v>0</v>
      </c>
      <c r="J18" s="905"/>
    </row>
    <row r="19" spans="1:10" ht="18" customHeight="1" thickBot="1" x14ac:dyDescent="0.25">
      <c r="A19" s="937" t="s">
        <v>565</v>
      </c>
      <c r="B19" s="938"/>
      <c r="C19" s="469">
        <f t="shared" ref="C19:I19" si="4">C14+C18</f>
        <v>4252627</v>
      </c>
      <c r="D19" s="469">
        <f t="shared" si="4"/>
        <v>0</v>
      </c>
      <c r="E19" s="469">
        <f t="shared" si="4"/>
        <v>0</v>
      </c>
      <c r="F19" s="469">
        <f t="shared" si="4"/>
        <v>0</v>
      </c>
      <c r="G19" s="469">
        <f t="shared" si="4"/>
        <v>2317452</v>
      </c>
      <c r="H19" s="469">
        <f t="shared" si="4"/>
        <v>2317452</v>
      </c>
      <c r="I19" s="102">
        <f t="shared" si="4"/>
        <v>6570079</v>
      </c>
      <c r="J19" s="905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="120" zoomScaleNormal="120" workbookViewId="0">
      <selection activeCell="I10" sqref="I10"/>
    </sheetView>
  </sheetViews>
  <sheetFormatPr defaultRowHeight="12.75" x14ac:dyDescent="0.2"/>
  <cols>
    <col min="1" max="1" width="5.83203125" style="487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940" t="str">
        <f>CONCATENATE("5. tájékoztató tábla ",Z_ALAPADATOK!A7," ",Z_ALAPADATOK!B7," ",Z_ALAPADATOK!C7," ",Z_ALAPADATOK!D7," ",Z_ALAPADATOK!E7," ",Z_ALAPADATOK!F7," ",Z_ALAPADATOK!G7," ",Z_ALAPADATOK!H7)</f>
        <v>5. tájékoztató tábla a … / 2021. ( … ) önkormányzati rendelethez</v>
      </c>
      <c r="B1" s="812"/>
      <c r="C1" s="812"/>
      <c r="D1" s="812"/>
    </row>
    <row r="2" spans="1:4" x14ac:dyDescent="0.2">
      <c r="A2" s="619"/>
      <c r="B2" s="620"/>
      <c r="C2" s="620"/>
      <c r="D2" s="620"/>
    </row>
    <row r="3" spans="1:4" ht="15.75" x14ac:dyDescent="0.2">
      <c r="A3" s="916" t="s">
        <v>756</v>
      </c>
      <c r="B3" s="897"/>
      <c r="C3" s="897"/>
      <c r="D3" s="897"/>
    </row>
    <row r="4" spans="1:4" ht="15.75" x14ac:dyDescent="0.2">
      <c r="A4" s="916" t="s">
        <v>757</v>
      </c>
      <c r="B4" s="897"/>
      <c r="C4" s="897"/>
      <c r="D4" s="897"/>
    </row>
    <row r="5" spans="1:4" s="443" customFormat="1" ht="15.75" thickBot="1" x14ac:dyDescent="0.25">
      <c r="A5" s="611"/>
      <c r="B5" s="341"/>
      <c r="C5" s="341"/>
      <c r="D5" s="351" t="str">
        <f>'Z_3.tájékoztató_t.'!H3</f>
        <v xml:space="preserve"> Forintban!</v>
      </c>
    </row>
    <row r="6" spans="1:4" s="48" customFormat="1" ht="48" customHeight="1" thickBot="1" x14ac:dyDescent="0.25">
      <c r="A6" s="327" t="s">
        <v>4</v>
      </c>
      <c r="B6" s="334" t="s">
        <v>5</v>
      </c>
      <c r="C6" s="334" t="s">
        <v>566</v>
      </c>
      <c r="D6" s="621" t="s">
        <v>567</v>
      </c>
    </row>
    <row r="7" spans="1:4" s="48" customFormat="1" ht="14.1" customHeight="1" thickBot="1" x14ac:dyDescent="0.25">
      <c r="A7" s="622" t="s">
        <v>386</v>
      </c>
      <c r="B7" s="623" t="s">
        <v>387</v>
      </c>
      <c r="C7" s="623" t="s">
        <v>388</v>
      </c>
      <c r="D7" s="624" t="s">
        <v>390</v>
      </c>
    </row>
    <row r="8" spans="1:4" ht="18" customHeight="1" x14ac:dyDescent="0.2">
      <c r="A8" s="470" t="s">
        <v>6</v>
      </c>
      <c r="B8" s="471" t="s">
        <v>568</v>
      </c>
      <c r="C8" s="472"/>
      <c r="D8" s="473"/>
    </row>
    <row r="9" spans="1:4" ht="18" customHeight="1" x14ac:dyDescent="0.2">
      <c r="A9" s="474" t="s">
        <v>7</v>
      </c>
      <c r="B9" s="475" t="s">
        <v>569</v>
      </c>
      <c r="C9" s="476"/>
      <c r="D9" s="477"/>
    </row>
    <row r="10" spans="1:4" ht="18" customHeight="1" x14ac:dyDescent="0.2">
      <c r="A10" s="474" t="s">
        <v>8</v>
      </c>
      <c r="B10" s="475" t="s">
        <v>570</v>
      </c>
      <c r="C10" s="476"/>
      <c r="D10" s="477"/>
    </row>
    <row r="11" spans="1:4" ht="18" customHeight="1" x14ac:dyDescent="0.2">
      <c r="A11" s="474" t="s">
        <v>9</v>
      </c>
      <c r="B11" s="475" t="s">
        <v>571</v>
      </c>
      <c r="C11" s="476"/>
      <c r="D11" s="477"/>
    </row>
    <row r="12" spans="1:4" ht="18" customHeight="1" x14ac:dyDescent="0.2">
      <c r="A12" s="478" t="s">
        <v>10</v>
      </c>
      <c r="B12" s="475" t="s">
        <v>572</v>
      </c>
      <c r="C12" s="476"/>
      <c r="D12" s="477"/>
    </row>
    <row r="13" spans="1:4" ht="18" customHeight="1" x14ac:dyDescent="0.2">
      <c r="A13" s="474" t="s">
        <v>11</v>
      </c>
      <c r="B13" s="475" t="s">
        <v>573</v>
      </c>
      <c r="C13" s="476"/>
      <c r="D13" s="477"/>
    </row>
    <row r="14" spans="1:4" ht="18" customHeight="1" x14ac:dyDescent="0.2">
      <c r="A14" s="478" t="s">
        <v>12</v>
      </c>
      <c r="B14" s="479" t="s">
        <v>574</v>
      </c>
      <c r="C14" s="476"/>
      <c r="D14" s="477"/>
    </row>
    <row r="15" spans="1:4" ht="18" customHeight="1" x14ac:dyDescent="0.2">
      <c r="A15" s="478" t="s">
        <v>13</v>
      </c>
      <c r="B15" s="479" t="s">
        <v>575</v>
      </c>
      <c r="C15" s="476"/>
      <c r="D15" s="477"/>
    </row>
    <row r="16" spans="1:4" ht="18" customHeight="1" x14ac:dyDescent="0.2">
      <c r="A16" s="474" t="s">
        <v>14</v>
      </c>
      <c r="B16" s="479" t="s">
        <v>576</v>
      </c>
      <c r="C16" s="476"/>
      <c r="D16" s="477"/>
    </row>
    <row r="17" spans="1:4" ht="18" customHeight="1" x14ac:dyDescent="0.2">
      <c r="A17" s="478" t="s">
        <v>15</v>
      </c>
      <c r="B17" s="479" t="s">
        <v>577</v>
      </c>
      <c r="C17" s="476"/>
      <c r="D17" s="477"/>
    </row>
    <row r="18" spans="1:4" ht="22.5" x14ac:dyDescent="0.2">
      <c r="A18" s="474" t="s">
        <v>16</v>
      </c>
      <c r="B18" s="479" t="s">
        <v>578</v>
      </c>
      <c r="C18" s="476"/>
      <c r="D18" s="477"/>
    </row>
    <row r="19" spans="1:4" ht="18" customHeight="1" x14ac:dyDescent="0.2">
      <c r="A19" s="478" t="s">
        <v>17</v>
      </c>
      <c r="B19" s="475" t="s">
        <v>579</v>
      </c>
      <c r="C19" s="476"/>
      <c r="D19" s="477"/>
    </row>
    <row r="20" spans="1:4" ht="18" customHeight="1" x14ac:dyDescent="0.2">
      <c r="A20" s="474" t="s">
        <v>18</v>
      </c>
      <c r="B20" s="475" t="s">
        <v>580</v>
      </c>
      <c r="C20" s="476"/>
      <c r="D20" s="477"/>
    </row>
    <row r="21" spans="1:4" ht="18" customHeight="1" x14ac:dyDescent="0.2">
      <c r="A21" s="478" t="s">
        <v>19</v>
      </c>
      <c r="B21" s="475" t="s">
        <v>581</v>
      </c>
      <c r="C21" s="476"/>
      <c r="D21" s="477"/>
    </row>
    <row r="22" spans="1:4" ht="18" customHeight="1" x14ac:dyDescent="0.2">
      <c r="A22" s="474" t="s">
        <v>20</v>
      </c>
      <c r="B22" s="475" t="s">
        <v>582</v>
      </c>
      <c r="C22" s="476"/>
      <c r="D22" s="477"/>
    </row>
    <row r="23" spans="1:4" ht="18" customHeight="1" x14ac:dyDescent="0.2">
      <c r="A23" s="478" t="s">
        <v>21</v>
      </c>
      <c r="B23" s="475" t="s">
        <v>583</v>
      </c>
      <c r="C23" s="476"/>
      <c r="D23" s="477"/>
    </row>
    <row r="24" spans="1:4" ht="18" customHeight="1" x14ac:dyDescent="0.2">
      <c r="A24" s="474" t="s">
        <v>22</v>
      </c>
      <c r="B24" s="480"/>
      <c r="C24" s="476"/>
      <c r="D24" s="477"/>
    </row>
    <row r="25" spans="1:4" ht="18" customHeight="1" x14ac:dyDescent="0.2">
      <c r="A25" s="478" t="s">
        <v>23</v>
      </c>
      <c r="B25" s="480"/>
      <c r="C25" s="476"/>
      <c r="D25" s="477"/>
    </row>
    <row r="26" spans="1:4" ht="18" customHeight="1" x14ac:dyDescent="0.2">
      <c r="A26" s="474" t="s">
        <v>24</v>
      </c>
      <c r="B26" s="480"/>
      <c r="C26" s="476"/>
      <c r="D26" s="477"/>
    </row>
    <row r="27" spans="1:4" ht="18" customHeight="1" x14ac:dyDescent="0.2">
      <c r="A27" s="478" t="s">
        <v>25</v>
      </c>
      <c r="B27" s="480"/>
      <c r="C27" s="476"/>
      <c r="D27" s="477"/>
    </row>
    <row r="28" spans="1:4" ht="18" customHeight="1" x14ac:dyDescent="0.2">
      <c r="A28" s="474" t="s">
        <v>26</v>
      </c>
      <c r="B28" s="480"/>
      <c r="C28" s="476"/>
      <c r="D28" s="477"/>
    </row>
    <row r="29" spans="1:4" ht="18" customHeight="1" x14ac:dyDescent="0.2">
      <c r="A29" s="478" t="s">
        <v>27</v>
      </c>
      <c r="B29" s="480"/>
      <c r="C29" s="476"/>
      <c r="D29" s="477"/>
    </row>
    <row r="30" spans="1:4" ht="18" customHeight="1" x14ac:dyDescent="0.2">
      <c r="A30" s="474" t="s">
        <v>28</v>
      </c>
      <c r="B30" s="480"/>
      <c r="C30" s="476"/>
      <c r="D30" s="477"/>
    </row>
    <row r="31" spans="1:4" ht="18" customHeight="1" x14ac:dyDescent="0.2">
      <c r="A31" s="478" t="s">
        <v>29</v>
      </c>
      <c r="B31" s="480"/>
      <c r="C31" s="476"/>
      <c r="D31" s="477"/>
    </row>
    <row r="32" spans="1:4" ht="18" customHeight="1" thickBot="1" x14ac:dyDescent="0.25">
      <c r="A32" s="481" t="s">
        <v>30</v>
      </c>
      <c r="B32" s="482"/>
      <c r="C32" s="483"/>
      <c r="D32" s="484"/>
    </row>
    <row r="33" spans="1:4" ht="18" customHeight="1" thickBot="1" x14ac:dyDescent="0.25">
      <c r="A33" s="485" t="s">
        <v>31</v>
      </c>
      <c r="B33" s="618" t="s">
        <v>37</v>
      </c>
      <c r="C33" s="450">
        <f>+C8+C9+C10+C11+C12+C19+C20+C21+C22+C23+C24+C25+C26+C27+C28+C29+C30+C31+C32</f>
        <v>0</v>
      </c>
      <c r="D33" s="451">
        <f>+D8+D9+D10+D11+D12+D19+D20+D21+D22+D23+D24+D25+D26+D27+D28+D29+D30+D31+D32</f>
        <v>0</v>
      </c>
    </row>
    <row r="34" spans="1:4" ht="25.5" customHeight="1" x14ac:dyDescent="0.2">
      <c r="A34" s="486"/>
      <c r="B34" s="939" t="s">
        <v>584</v>
      </c>
      <c r="C34" s="939"/>
      <c r="D34" s="939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tabSelected="1" zoomScale="112" zoomScaleNormal="112" workbookViewId="0">
      <selection activeCell="G6" sqref="G5:G6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943" t="str">
        <f>CONCATENATE("6. tájékoztató tábla ",Z_ALAPADATOK!A7," ",Z_ALAPADATOK!B7," ",Z_ALAPADATOK!C7," ",Z_ALAPADATOK!D7," ",Z_ALAPADATOK!E7," ",Z_ALAPADATOK!F7," ",Z_ALAPADATOK!G7," ",Z_ALAPADATOK!H7)</f>
        <v>6. tájékoztató tábla a … / 2021. ( … ) önkormányzati rendelethez</v>
      </c>
      <c r="B1" s="943"/>
      <c r="C1" s="943"/>
      <c r="D1" s="943"/>
      <c r="E1" s="943"/>
    </row>
    <row r="2" spans="1:5" x14ac:dyDescent="0.2">
      <c r="A2" s="70"/>
      <c r="B2" s="70"/>
      <c r="C2" s="70"/>
      <c r="D2" s="70"/>
      <c r="E2" s="70"/>
    </row>
    <row r="3" spans="1:5" ht="15.75" x14ac:dyDescent="0.25">
      <c r="A3" s="944" t="s">
        <v>758</v>
      </c>
      <c r="B3" s="944"/>
      <c r="C3" s="944"/>
      <c r="D3" s="944"/>
      <c r="E3" s="944"/>
    </row>
    <row r="4" spans="1:5" ht="15.75" x14ac:dyDescent="0.25">
      <c r="A4" s="944" t="str">
        <f>CONCATENATE("A ",Z_ALAPADATOK!B1,". évi céljelleggel juttatott támogatások felhasználásáról")</f>
        <v>A 2020. évi céljelleggel juttatott támogatások felhasználásáról</v>
      </c>
      <c r="B4" s="944"/>
      <c r="C4" s="944"/>
      <c r="D4" s="944"/>
      <c r="E4" s="944"/>
    </row>
    <row r="5" spans="1:5" x14ac:dyDescent="0.2">
      <c r="A5" s="70"/>
      <c r="B5" s="70"/>
      <c r="C5" s="70"/>
      <c r="D5" s="70"/>
      <c r="E5" s="70"/>
    </row>
    <row r="6" spans="1:5" ht="14.25" thickBot="1" x14ac:dyDescent="0.3">
      <c r="A6" s="70"/>
      <c r="B6" s="70"/>
      <c r="C6" s="625"/>
      <c r="D6" s="625"/>
      <c r="E6" s="625" t="str">
        <f>'Z_5.tájékoztató_t.'!D5</f>
        <v xml:space="preserve"> Forintban!</v>
      </c>
    </row>
    <row r="7" spans="1:5" ht="42.75" customHeight="1" thickBot="1" x14ac:dyDescent="0.25">
      <c r="A7" s="772" t="s">
        <v>51</v>
      </c>
      <c r="B7" s="776" t="s">
        <v>585</v>
      </c>
      <c r="C7" s="777" t="s">
        <v>586</v>
      </c>
      <c r="D7" s="778" t="s">
        <v>587</v>
      </c>
      <c r="E7" s="779" t="s">
        <v>588</v>
      </c>
    </row>
    <row r="8" spans="1:5" ht="15.95" customHeight="1" x14ac:dyDescent="0.2">
      <c r="A8" s="488" t="s">
        <v>6</v>
      </c>
      <c r="B8" s="773" t="s">
        <v>878</v>
      </c>
      <c r="C8" s="771" t="s">
        <v>880</v>
      </c>
      <c r="D8" s="774"/>
      <c r="E8" s="775">
        <v>10</v>
      </c>
    </row>
    <row r="9" spans="1:5" ht="15.95" customHeight="1" x14ac:dyDescent="0.2">
      <c r="A9" s="489" t="s">
        <v>7</v>
      </c>
      <c r="B9" s="641" t="s">
        <v>879</v>
      </c>
      <c r="C9" s="771" t="s">
        <v>880</v>
      </c>
      <c r="D9" s="491"/>
      <c r="E9" s="492">
        <v>30</v>
      </c>
    </row>
    <row r="10" spans="1:5" ht="15.95" customHeight="1" x14ac:dyDescent="0.2">
      <c r="A10" s="489" t="s">
        <v>8</v>
      </c>
      <c r="B10" s="490"/>
      <c r="C10" s="490"/>
      <c r="D10" s="491"/>
      <c r="E10" s="492"/>
    </row>
    <row r="11" spans="1:5" ht="15.95" customHeight="1" x14ac:dyDescent="0.2">
      <c r="A11" s="489" t="s">
        <v>9</v>
      </c>
      <c r="B11" s="490"/>
      <c r="C11" s="490"/>
      <c r="D11" s="491"/>
      <c r="E11" s="492"/>
    </row>
    <row r="12" spans="1:5" ht="15.95" customHeight="1" x14ac:dyDescent="0.2">
      <c r="A12" s="489" t="s">
        <v>10</v>
      </c>
      <c r="B12" s="490"/>
      <c r="C12" s="490"/>
      <c r="D12" s="491"/>
      <c r="E12" s="492"/>
    </row>
    <row r="13" spans="1:5" ht="15.95" customHeight="1" x14ac:dyDescent="0.2">
      <c r="A13" s="489" t="s">
        <v>11</v>
      </c>
      <c r="B13" s="490"/>
      <c r="C13" s="490"/>
      <c r="D13" s="491"/>
      <c r="E13" s="492"/>
    </row>
    <row r="14" spans="1:5" ht="15.95" customHeight="1" x14ac:dyDescent="0.2">
      <c r="A14" s="489" t="s">
        <v>12</v>
      </c>
      <c r="B14" s="490"/>
      <c r="C14" s="490"/>
      <c r="D14" s="491"/>
      <c r="E14" s="492"/>
    </row>
    <row r="15" spans="1:5" ht="15.95" customHeight="1" x14ac:dyDescent="0.2">
      <c r="A15" s="489" t="s">
        <v>13</v>
      </c>
      <c r="B15" s="490"/>
      <c r="C15" s="490"/>
      <c r="D15" s="491"/>
      <c r="E15" s="492"/>
    </row>
    <row r="16" spans="1:5" ht="15.95" customHeight="1" x14ac:dyDescent="0.2">
      <c r="A16" s="489" t="s">
        <v>14</v>
      </c>
      <c r="B16" s="490"/>
      <c r="C16" s="490"/>
      <c r="D16" s="491"/>
      <c r="E16" s="492"/>
    </row>
    <row r="17" spans="1:5" ht="15.95" customHeight="1" x14ac:dyDescent="0.2">
      <c r="A17" s="489" t="s">
        <v>15</v>
      </c>
      <c r="B17" s="490"/>
      <c r="C17" s="490"/>
      <c r="D17" s="491"/>
      <c r="E17" s="492"/>
    </row>
    <row r="18" spans="1:5" ht="15.95" customHeight="1" x14ac:dyDescent="0.2">
      <c r="A18" s="489" t="s">
        <v>16</v>
      </c>
      <c r="B18" s="490"/>
      <c r="C18" s="490"/>
      <c r="D18" s="491"/>
      <c r="E18" s="492"/>
    </row>
    <row r="19" spans="1:5" ht="15.95" customHeight="1" x14ac:dyDescent="0.2">
      <c r="A19" s="489" t="s">
        <v>17</v>
      </c>
      <c r="B19" s="490"/>
      <c r="C19" s="490"/>
      <c r="D19" s="491"/>
      <c r="E19" s="492"/>
    </row>
    <row r="20" spans="1:5" ht="15.95" customHeight="1" x14ac:dyDescent="0.2">
      <c r="A20" s="489" t="s">
        <v>18</v>
      </c>
      <c r="B20" s="490"/>
      <c r="C20" s="490"/>
      <c r="D20" s="491"/>
      <c r="E20" s="492"/>
    </row>
    <row r="21" spans="1:5" ht="15.95" customHeight="1" x14ac:dyDescent="0.2">
      <c r="A21" s="489" t="s">
        <v>19</v>
      </c>
      <c r="B21" s="490"/>
      <c r="C21" s="490"/>
      <c r="D21" s="491"/>
      <c r="E21" s="492"/>
    </row>
    <row r="22" spans="1:5" ht="15.95" customHeight="1" x14ac:dyDescent="0.2">
      <c r="A22" s="489" t="s">
        <v>20</v>
      </c>
      <c r="B22" s="490"/>
      <c r="C22" s="490"/>
      <c r="D22" s="491"/>
      <c r="E22" s="492"/>
    </row>
    <row r="23" spans="1:5" ht="15.95" customHeight="1" x14ac:dyDescent="0.2">
      <c r="A23" s="489" t="s">
        <v>21</v>
      </c>
      <c r="B23" s="490"/>
      <c r="C23" s="490"/>
      <c r="D23" s="491"/>
      <c r="E23" s="492"/>
    </row>
    <row r="24" spans="1:5" ht="15.95" customHeight="1" x14ac:dyDescent="0.2">
      <c r="A24" s="489" t="s">
        <v>22</v>
      </c>
      <c r="B24" s="490"/>
      <c r="C24" s="490"/>
      <c r="D24" s="491"/>
      <c r="E24" s="492"/>
    </row>
    <row r="25" spans="1:5" ht="15.95" customHeight="1" x14ac:dyDescent="0.2">
      <c r="A25" s="489" t="s">
        <v>23</v>
      </c>
      <c r="B25" s="490"/>
      <c r="C25" s="490"/>
      <c r="D25" s="491"/>
      <c r="E25" s="492"/>
    </row>
    <row r="26" spans="1:5" ht="15.95" customHeight="1" x14ac:dyDescent="0.2">
      <c r="A26" s="489" t="s">
        <v>24</v>
      </c>
      <c r="B26" s="490"/>
      <c r="C26" s="490"/>
      <c r="D26" s="491"/>
      <c r="E26" s="492"/>
    </row>
    <row r="27" spans="1:5" ht="15.95" customHeight="1" x14ac:dyDescent="0.2">
      <c r="A27" s="489" t="s">
        <v>25</v>
      </c>
      <c r="B27" s="490"/>
      <c r="C27" s="490"/>
      <c r="D27" s="491"/>
      <c r="E27" s="492"/>
    </row>
    <row r="28" spans="1:5" ht="15.95" customHeight="1" x14ac:dyDescent="0.2">
      <c r="A28" s="489" t="s">
        <v>26</v>
      </c>
      <c r="B28" s="490"/>
      <c r="C28" s="490"/>
      <c r="D28" s="491"/>
      <c r="E28" s="492"/>
    </row>
    <row r="29" spans="1:5" ht="15.95" customHeight="1" x14ac:dyDescent="0.2">
      <c r="A29" s="489" t="s">
        <v>27</v>
      </c>
      <c r="B29" s="490"/>
      <c r="C29" s="490"/>
      <c r="D29" s="491"/>
      <c r="E29" s="492"/>
    </row>
    <row r="30" spans="1:5" ht="15.95" customHeight="1" x14ac:dyDescent="0.2">
      <c r="A30" s="489" t="s">
        <v>28</v>
      </c>
      <c r="B30" s="490"/>
      <c r="C30" s="490"/>
      <c r="D30" s="491"/>
      <c r="E30" s="492"/>
    </row>
    <row r="31" spans="1:5" ht="15.95" customHeight="1" x14ac:dyDescent="0.2">
      <c r="A31" s="489" t="s">
        <v>29</v>
      </c>
      <c r="B31" s="490"/>
      <c r="C31" s="490"/>
      <c r="D31" s="491"/>
      <c r="E31" s="492"/>
    </row>
    <row r="32" spans="1:5" ht="15.95" customHeight="1" x14ac:dyDescent="0.2">
      <c r="A32" s="489" t="s">
        <v>30</v>
      </c>
      <c r="B32" s="490"/>
      <c r="C32" s="490"/>
      <c r="D32" s="491"/>
      <c r="E32" s="492"/>
    </row>
    <row r="33" spans="1:5" ht="15.95" customHeight="1" x14ac:dyDescent="0.2">
      <c r="A33" s="489" t="s">
        <v>31</v>
      </c>
      <c r="B33" s="490"/>
      <c r="C33" s="490"/>
      <c r="D33" s="491"/>
      <c r="E33" s="492"/>
    </row>
    <row r="34" spans="1:5" ht="15.95" customHeight="1" x14ac:dyDescent="0.2">
      <c r="A34" s="489" t="s">
        <v>32</v>
      </c>
      <c r="B34" s="490"/>
      <c r="C34" s="490"/>
      <c r="D34" s="491"/>
      <c r="E34" s="492"/>
    </row>
    <row r="35" spans="1:5" ht="15.95" customHeight="1" x14ac:dyDescent="0.2">
      <c r="A35" s="489" t="s">
        <v>33</v>
      </c>
      <c r="B35" s="490"/>
      <c r="C35" s="490"/>
      <c r="D35" s="491"/>
      <c r="E35" s="492"/>
    </row>
    <row r="36" spans="1:5" ht="15.95" customHeight="1" x14ac:dyDescent="0.2">
      <c r="A36" s="489" t="s">
        <v>589</v>
      </c>
      <c r="B36" s="490"/>
      <c r="C36" s="490"/>
      <c r="D36" s="491"/>
      <c r="E36" s="492"/>
    </row>
    <row r="37" spans="1:5" ht="15.95" customHeight="1" x14ac:dyDescent="0.2">
      <c r="A37" s="489" t="s">
        <v>590</v>
      </c>
      <c r="B37" s="490"/>
      <c r="C37" s="490"/>
      <c r="D37" s="491"/>
      <c r="E37" s="492"/>
    </row>
    <row r="38" spans="1:5" ht="15.95" customHeight="1" x14ac:dyDescent="0.2">
      <c r="A38" s="489" t="s">
        <v>591</v>
      </c>
      <c r="B38" s="490"/>
      <c r="C38" s="490"/>
      <c r="D38" s="491"/>
      <c r="E38" s="492"/>
    </row>
    <row r="39" spans="1:5" ht="15.95" customHeight="1" x14ac:dyDescent="0.2">
      <c r="A39" s="489" t="s">
        <v>592</v>
      </c>
      <c r="B39" s="490"/>
      <c r="C39" s="490"/>
      <c r="D39" s="491"/>
      <c r="E39" s="492"/>
    </row>
    <row r="40" spans="1:5" ht="15.95" customHeight="1" thickBot="1" x14ac:dyDescent="0.25">
      <c r="A40" s="493" t="s">
        <v>593</v>
      </c>
      <c r="B40" s="494"/>
      <c r="C40" s="494"/>
      <c r="D40" s="495"/>
      <c r="E40" s="496"/>
    </row>
    <row r="41" spans="1:5" ht="15.95" customHeight="1" thickBot="1" x14ac:dyDescent="0.25">
      <c r="A41" s="941" t="s">
        <v>37</v>
      </c>
      <c r="B41" s="942"/>
      <c r="C41" s="497"/>
      <c r="D41" s="498">
        <f>SUM(D8:D40)</f>
        <v>0</v>
      </c>
      <c r="E41" s="499">
        <f>SUM(E8:E40)</f>
        <v>40</v>
      </c>
    </row>
  </sheetData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topLeftCell="A22" zoomScale="120" zoomScaleNormal="120" zoomScaleSheetLayoutView="100" workbookViewId="0">
      <selection activeCell="G38" sqref="G38"/>
    </sheetView>
  </sheetViews>
  <sheetFormatPr defaultRowHeight="15.75" x14ac:dyDescent="0.25"/>
  <cols>
    <col min="1" max="1" width="9.5" style="155" customWidth="1"/>
    <col min="2" max="2" width="65.83203125" style="155" customWidth="1"/>
    <col min="3" max="3" width="17.83203125" style="156" customWidth="1"/>
    <col min="4" max="5" width="17.83203125" style="177" customWidth="1"/>
    <col min="6" max="16384" width="9.33203125" style="177"/>
  </cols>
  <sheetData>
    <row r="1" spans="1:5" x14ac:dyDescent="0.25">
      <c r="A1" s="319"/>
      <c r="B1" s="788" t="str">
        <f>CONCATENATE("1.4. melléklet ",Z_ALAPADATOK!A7," ",Z_ALAPADATOK!B7," ",Z_ALAPADATOK!C7," ",Z_ALAPADATOK!D7," ",Z_ALAPADATOK!E7," ",Z_ALAPADATOK!F7," ",Z_ALAPADATOK!G7," ",Z_ALAPADATOK!H7)</f>
        <v>1.4. melléklet a … / 2021. ( … ) önkormányzati rendelethez</v>
      </c>
      <c r="C1" s="789"/>
      <c r="D1" s="789"/>
      <c r="E1" s="789"/>
    </row>
    <row r="2" spans="1:5" x14ac:dyDescent="0.25">
      <c r="A2" s="790" t="str">
        <f>CONCATENATE(Z_ALAPADATOK!A3)</f>
        <v>Lengyel Község Önkormányzata</v>
      </c>
      <c r="B2" s="791"/>
      <c r="C2" s="791"/>
      <c r="D2" s="791"/>
      <c r="E2" s="791"/>
    </row>
    <row r="3" spans="1:5" x14ac:dyDescent="0.25">
      <c r="A3" s="782" t="str">
        <f>CONCATENATE(Z_ALAPADATOK!B1,". ÉVI ZÁRSZÁMADÁS")</f>
        <v>2020. ÉVI ZÁRSZÁMADÁS</v>
      </c>
      <c r="B3" s="782"/>
      <c r="C3" s="782"/>
      <c r="D3" s="782"/>
      <c r="E3" s="782"/>
    </row>
    <row r="4" spans="1:5" ht="17.25" customHeight="1" x14ac:dyDescent="0.25">
      <c r="A4" s="782" t="s">
        <v>835</v>
      </c>
      <c r="B4" s="782"/>
      <c r="C4" s="782"/>
      <c r="D4" s="782"/>
      <c r="E4" s="782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02" t="s">
        <v>3</v>
      </c>
      <c r="B6" s="802"/>
      <c r="C6" s="802"/>
      <c r="D6" s="802"/>
      <c r="E6" s="802"/>
    </row>
    <row r="7" spans="1:5" ht="15.95" customHeight="1" thickBot="1" x14ac:dyDescent="0.3">
      <c r="A7" s="804" t="s">
        <v>100</v>
      </c>
      <c r="B7" s="804"/>
      <c r="C7" s="322"/>
      <c r="D7" s="321"/>
      <c r="E7" s="322" t="str">
        <f>CONCATENATE('Z_1.3.sz.mell.'!E7)</f>
        <v xml:space="preserve"> Forintban!</v>
      </c>
    </row>
    <row r="8" spans="1:5" x14ac:dyDescent="0.25">
      <c r="A8" s="794" t="s">
        <v>51</v>
      </c>
      <c r="B8" s="796" t="s">
        <v>5</v>
      </c>
      <c r="C8" s="798" t="str">
        <f>+CONCATENATE(LEFT(Z_ÖSSZEFÜGGÉSEK!A6,4),". évi")</f>
        <v>2020. évi</v>
      </c>
      <c r="D8" s="799"/>
      <c r="E8" s="800"/>
    </row>
    <row r="9" spans="1:5" ht="24.75" thickBot="1" x14ac:dyDescent="0.3">
      <c r="A9" s="795"/>
      <c r="B9" s="797"/>
      <c r="C9" s="252" t="s">
        <v>419</v>
      </c>
      <c r="D9" s="251" t="s">
        <v>420</v>
      </c>
      <c r="E9" s="312" t="str">
        <f>CONCATENATE('Z_1.3.sz.mell.'!E9)</f>
        <v>2020. XII. 31.
teljesítés</v>
      </c>
    </row>
    <row r="10" spans="1:5" s="178" customFormat="1" ht="12" customHeight="1" thickBot="1" x14ac:dyDescent="0.25">
      <c r="A10" s="174" t="s">
        <v>386</v>
      </c>
      <c r="B10" s="175" t="s">
        <v>387</v>
      </c>
      <c r="C10" s="175" t="s">
        <v>388</v>
      </c>
      <c r="D10" s="175" t="s">
        <v>390</v>
      </c>
      <c r="E10" s="253" t="s">
        <v>389</v>
      </c>
    </row>
    <row r="11" spans="1:5" s="179" customFormat="1" ht="12" customHeight="1" thickBot="1" x14ac:dyDescent="0.25">
      <c r="A11" s="18" t="s">
        <v>6</v>
      </c>
      <c r="B11" s="19" t="s">
        <v>162</v>
      </c>
      <c r="C11" s="167">
        <f>+C12+C13+C14+C15+C16+C17</f>
        <v>0</v>
      </c>
      <c r="D11" s="167">
        <f>+D12+D13+D14+D15+D16+D17</f>
        <v>0</v>
      </c>
      <c r="E11" s="103">
        <f>+E12+E13+E14+E15+E16+E17</f>
        <v>0</v>
      </c>
    </row>
    <row r="12" spans="1:5" s="179" customFormat="1" ht="12" customHeight="1" x14ac:dyDescent="0.2">
      <c r="A12" s="13" t="s">
        <v>63</v>
      </c>
      <c r="B12" s="180" t="s">
        <v>163</v>
      </c>
      <c r="C12" s="169"/>
      <c r="D12" s="169"/>
      <c r="E12" s="105"/>
    </row>
    <row r="13" spans="1:5" s="179" customFormat="1" ht="12" customHeight="1" x14ac:dyDescent="0.2">
      <c r="A13" s="12" t="s">
        <v>64</v>
      </c>
      <c r="B13" s="181" t="s">
        <v>164</v>
      </c>
      <c r="C13" s="168"/>
      <c r="D13" s="168"/>
      <c r="E13" s="104"/>
    </row>
    <row r="14" spans="1:5" s="179" customFormat="1" ht="12" customHeight="1" x14ac:dyDescent="0.2">
      <c r="A14" s="12" t="s">
        <v>65</v>
      </c>
      <c r="B14" s="181" t="s">
        <v>165</v>
      </c>
      <c r="C14" s="168"/>
      <c r="D14" s="168"/>
      <c r="E14" s="104"/>
    </row>
    <row r="15" spans="1:5" s="179" customFormat="1" ht="12" customHeight="1" x14ac:dyDescent="0.2">
      <c r="A15" s="12" t="s">
        <v>66</v>
      </c>
      <c r="B15" s="181" t="s">
        <v>166</v>
      </c>
      <c r="C15" s="168"/>
      <c r="D15" s="168"/>
      <c r="E15" s="104"/>
    </row>
    <row r="16" spans="1:5" s="179" customFormat="1" ht="12" customHeight="1" x14ac:dyDescent="0.2">
      <c r="A16" s="12" t="s">
        <v>97</v>
      </c>
      <c r="B16" s="111" t="s">
        <v>334</v>
      </c>
      <c r="C16" s="168"/>
      <c r="D16" s="168"/>
      <c r="E16" s="104"/>
    </row>
    <row r="17" spans="1:5" s="179" customFormat="1" ht="12" customHeight="1" thickBot="1" x14ac:dyDescent="0.25">
      <c r="A17" s="14" t="s">
        <v>67</v>
      </c>
      <c r="B17" s="112" t="s">
        <v>335</v>
      </c>
      <c r="C17" s="168"/>
      <c r="D17" s="168"/>
      <c r="E17" s="104"/>
    </row>
    <row r="18" spans="1:5" s="179" customFormat="1" ht="12" customHeight="1" thickBot="1" x14ac:dyDescent="0.25">
      <c r="A18" s="18" t="s">
        <v>7</v>
      </c>
      <c r="B18" s="110" t="s">
        <v>167</v>
      </c>
      <c r="C18" s="167">
        <f>+C19+C20+C21+C22+C23</f>
        <v>0</v>
      </c>
      <c r="D18" s="167">
        <f>+D19+D20+D21+D22+D23</f>
        <v>0</v>
      </c>
      <c r="E18" s="103">
        <f>+E19+E20+E21+E22+E23</f>
        <v>0</v>
      </c>
    </row>
    <row r="19" spans="1:5" s="179" customFormat="1" ht="12" customHeight="1" x14ac:dyDescent="0.2">
      <c r="A19" s="13" t="s">
        <v>69</v>
      </c>
      <c r="B19" s="180" t="s">
        <v>168</v>
      </c>
      <c r="C19" s="169"/>
      <c r="D19" s="169"/>
      <c r="E19" s="105"/>
    </row>
    <row r="20" spans="1:5" s="179" customFormat="1" ht="12" customHeight="1" x14ac:dyDescent="0.2">
      <c r="A20" s="12" t="s">
        <v>70</v>
      </c>
      <c r="B20" s="181" t="s">
        <v>169</v>
      </c>
      <c r="C20" s="168"/>
      <c r="D20" s="168"/>
      <c r="E20" s="104"/>
    </row>
    <row r="21" spans="1:5" s="179" customFormat="1" ht="12" customHeight="1" x14ac:dyDescent="0.2">
      <c r="A21" s="12" t="s">
        <v>71</v>
      </c>
      <c r="B21" s="181" t="s">
        <v>326</v>
      </c>
      <c r="C21" s="168"/>
      <c r="D21" s="168"/>
      <c r="E21" s="104"/>
    </row>
    <row r="22" spans="1:5" s="179" customFormat="1" ht="12" customHeight="1" x14ac:dyDescent="0.2">
      <c r="A22" s="12" t="s">
        <v>72</v>
      </c>
      <c r="B22" s="181" t="s">
        <v>327</v>
      </c>
      <c r="C22" s="168"/>
      <c r="D22" s="168"/>
      <c r="E22" s="104"/>
    </row>
    <row r="23" spans="1:5" s="179" customFormat="1" ht="12" customHeight="1" x14ac:dyDescent="0.2">
      <c r="A23" s="12" t="s">
        <v>73</v>
      </c>
      <c r="B23" s="181" t="s">
        <v>170</v>
      </c>
      <c r="C23" s="168"/>
      <c r="D23" s="168"/>
      <c r="E23" s="104"/>
    </row>
    <row r="24" spans="1:5" s="179" customFormat="1" ht="12" customHeight="1" thickBot="1" x14ac:dyDescent="0.25">
      <c r="A24" s="14" t="s">
        <v>80</v>
      </c>
      <c r="B24" s="112" t="s">
        <v>171</v>
      </c>
      <c r="C24" s="170"/>
      <c r="D24" s="170"/>
      <c r="E24" s="106"/>
    </row>
    <row r="25" spans="1:5" s="179" customFormat="1" ht="12" customHeight="1" thickBot="1" x14ac:dyDescent="0.25">
      <c r="A25" s="18" t="s">
        <v>8</v>
      </c>
      <c r="B25" s="19" t="s">
        <v>172</v>
      </c>
      <c r="C25" s="167">
        <f>+C26+C27+C28+C29+C30</f>
        <v>0</v>
      </c>
      <c r="D25" s="167">
        <f>+D26+D27+D28+D29+D30</f>
        <v>0</v>
      </c>
      <c r="E25" s="103">
        <f>+E26+E27+E28+E29+E30</f>
        <v>0</v>
      </c>
    </row>
    <row r="26" spans="1:5" s="179" customFormat="1" ht="12" customHeight="1" x14ac:dyDescent="0.2">
      <c r="A26" s="13" t="s">
        <v>52</v>
      </c>
      <c r="B26" s="180" t="s">
        <v>173</v>
      </c>
      <c r="C26" s="169"/>
      <c r="D26" s="169"/>
      <c r="E26" s="105"/>
    </row>
    <row r="27" spans="1:5" s="179" customFormat="1" ht="12" customHeight="1" x14ac:dyDescent="0.2">
      <c r="A27" s="12" t="s">
        <v>53</v>
      </c>
      <c r="B27" s="181" t="s">
        <v>174</v>
      </c>
      <c r="C27" s="168"/>
      <c r="D27" s="168"/>
      <c r="E27" s="104"/>
    </row>
    <row r="28" spans="1:5" s="179" customFormat="1" ht="12" customHeight="1" x14ac:dyDescent="0.2">
      <c r="A28" s="12" t="s">
        <v>54</v>
      </c>
      <c r="B28" s="181" t="s">
        <v>328</v>
      </c>
      <c r="C28" s="168"/>
      <c r="D28" s="168"/>
      <c r="E28" s="104"/>
    </row>
    <row r="29" spans="1:5" s="179" customFormat="1" ht="12" customHeight="1" x14ac:dyDescent="0.2">
      <c r="A29" s="12" t="s">
        <v>55</v>
      </c>
      <c r="B29" s="181" t="s">
        <v>329</v>
      </c>
      <c r="C29" s="168"/>
      <c r="D29" s="168"/>
      <c r="E29" s="104"/>
    </row>
    <row r="30" spans="1:5" s="179" customFormat="1" ht="12" customHeight="1" x14ac:dyDescent="0.2">
      <c r="A30" s="12" t="s">
        <v>110</v>
      </c>
      <c r="B30" s="181" t="s">
        <v>175</v>
      </c>
      <c r="C30" s="168"/>
      <c r="D30" s="168"/>
      <c r="E30" s="104"/>
    </row>
    <row r="31" spans="1:5" s="179" customFormat="1" ht="12" customHeight="1" thickBot="1" x14ac:dyDescent="0.25">
      <c r="A31" s="14" t="s">
        <v>111</v>
      </c>
      <c r="B31" s="182" t="s">
        <v>176</v>
      </c>
      <c r="C31" s="170"/>
      <c r="D31" s="170"/>
      <c r="E31" s="106"/>
    </row>
    <row r="32" spans="1:5" s="179" customFormat="1" ht="12" customHeight="1" thickBot="1" x14ac:dyDescent="0.25">
      <c r="A32" s="18" t="s">
        <v>112</v>
      </c>
      <c r="B32" s="19" t="s">
        <v>477</v>
      </c>
      <c r="C32" s="173">
        <f>SUM(C33:C39)</f>
        <v>0</v>
      </c>
      <c r="D32" s="173">
        <f>SUM(D33:D39)</f>
        <v>0</v>
      </c>
      <c r="E32" s="209">
        <f>SUM(E33:E39)</f>
        <v>0</v>
      </c>
    </row>
    <row r="33" spans="1:5" s="179" customFormat="1" ht="12" customHeight="1" x14ac:dyDescent="0.2">
      <c r="A33" s="13" t="s">
        <v>177</v>
      </c>
      <c r="B33" s="180" t="str">
        <f>'Z_1.1.sz.mell.'!B33</f>
        <v>Építményadó</v>
      </c>
      <c r="C33" s="169"/>
      <c r="D33" s="169"/>
      <c r="E33" s="105"/>
    </row>
    <row r="34" spans="1:5" s="179" customFormat="1" ht="12" customHeight="1" x14ac:dyDescent="0.2">
      <c r="A34" s="12" t="s">
        <v>178</v>
      </c>
      <c r="B34" s="180" t="str">
        <f>'Z_1.1.sz.mell.'!B34</f>
        <v xml:space="preserve">Idegenforgalmi adó </v>
      </c>
      <c r="C34" s="168"/>
      <c r="D34" s="168"/>
      <c r="E34" s="104"/>
    </row>
    <row r="35" spans="1:5" s="179" customFormat="1" ht="12" customHeight="1" x14ac:dyDescent="0.2">
      <c r="A35" s="12" t="s">
        <v>179</v>
      </c>
      <c r="B35" s="180" t="str">
        <f>'Z_1.1.sz.mell.'!B35</f>
        <v>Iparűzési adó</v>
      </c>
      <c r="C35" s="168"/>
      <c r="D35" s="168"/>
      <c r="E35" s="104"/>
    </row>
    <row r="36" spans="1:5" s="179" customFormat="1" ht="12" customHeight="1" x14ac:dyDescent="0.2">
      <c r="A36" s="12" t="s">
        <v>180</v>
      </c>
      <c r="B36" s="180" t="str">
        <f>'Z_1.1.sz.mell.'!B36</f>
        <v>Talajterhelési díj</v>
      </c>
      <c r="C36" s="168"/>
      <c r="D36" s="168"/>
      <c r="E36" s="104"/>
    </row>
    <row r="37" spans="1:5" s="179" customFormat="1" ht="12" customHeight="1" x14ac:dyDescent="0.2">
      <c r="A37" s="12" t="s">
        <v>481</v>
      </c>
      <c r="B37" s="180" t="str">
        <f>'Z_1.1.sz.mell.'!B37</f>
        <v>Gépjárműadó</v>
      </c>
      <c r="C37" s="168"/>
      <c r="D37" s="168"/>
      <c r="E37" s="104"/>
    </row>
    <row r="38" spans="1:5" s="179" customFormat="1" ht="12" customHeight="1" x14ac:dyDescent="0.2">
      <c r="A38" s="12" t="s">
        <v>482</v>
      </c>
      <c r="B38" s="180" t="str">
        <f>'Z_1.1.sz.mell.'!B38</f>
        <v>Telekadó</v>
      </c>
      <c r="C38" s="168"/>
      <c r="D38" s="168"/>
      <c r="E38" s="104"/>
    </row>
    <row r="39" spans="1:5" s="179" customFormat="1" ht="12" customHeight="1" thickBot="1" x14ac:dyDescent="0.25">
      <c r="A39" s="14" t="s">
        <v>483</v>
      </c>
      <c r="B39" s="180" t="str">
        <f>'Z_1.1.sz.mell.'!B39</f>
        <v>Kommunális adó</v>
      </c>
      <c r="C39" s="170"/>
      <c r="D39" s="170"/>
      <c r="E39" s="106"/>
    </row>
    <row r="40" spans="1:5" s="179" customFormat="1" ht="12" customHeight="1" thickBot="1" x14ac:dyDescent="0.25">
      <c r="A40" s="18" t="s">
        <v>10</v>
      </c>
      <c r="B40" s="19" t="s">
        <v>336</v>
      </c>
      <c r="C40" s="167">
        <f>SUM(C41:C51)</f>
        <v>0</v>
      </c>
      <c r="D40" s="167">
        <f>SUM(D41:D51)</f>
        <v>0</v>
      </c>
      <c r="E40" s="103">
        <f>SUM(E41:E51)</f>
        <v>0</v>
      </c>
    </row>
    <row r="41" spans="1:5" s="179" customFormat="1" ht="12" customHeight="1" x14ac:dyDescent="0.2">
      <c r="A41" s="13" t="s">
        <v>56</v>
      </c>
      <c r="B41" s="180" t="s">
        <v>184</v>
      </c>
      <c r="C41" s="169"/>
      <c r="D41" s="169"/>
      <c r="E41" s="105"/>
    </row>
    <row r="42" spans="1:5" s="179" customFormat="1" ht="12" customHeight="1" x14ac:dyDescent="0.2">
      <c r="A42" s="12" t="s">
        <v>57</v>
      </c>
      <c r="B42" s="181" t="s">
        <v>185</v>
      </c>
      <c r="C42" s="168"/>
      <c r="D42" s="168"/>
      <c r="E42" s="104"/>
    </row>
    <row r="43" spans="1:5" s="179" customFormat="1" ht="12" customHeight="1" x14ac:dyDescent="0.2">
      <c r="A43" s="12" t="s">
        <v>58</v>
      </c>
      <c r="B43" s="181" t="s">
        <v>186</v>
      </c>
      <c r="C43" s="168"/>
      <c r="D43" s="168"/>
      <c r="E43" s="104"/>
    </row>
    <row r="44" spans="1:5" s="179" customFormat="1" ht="12" customHeight="1" x14ac:dyDescent="0.2">
      <c r="A44" s="12" t="s">
        <v>114</v>
      </c>
      <c r="B44" s="181" t="s">
        <v>187</v>
      </c>
      <c r="C44" s="168"/>
      <c r="D44" s="168"/>
      <c r="E44" s="104"/>
    </row>
    <row r="45" spans="1:5" s="179" customFormat="1" ht="12" customHeight="1" x14ac:dyDescent="0.2">
      <c r="A45" s="12" t="s">
        <v>115</v>
      </c>
      <c r="B45" s="181" t="s">
        <v>188</v>
      </c>
      <c r="C45" s="168"/>
      <c r="D45" s="168"/>
      <c r="E45" s="104"/>
    </row>
    <row r="46" spans="1:5" s="179" customFormat="1" ht="12" customHeight="1" x14ac:dyDescent="0.2">
      <c r="A46" s="12" t="s">
        <v>116</v>
      </c>
      <c r="B46" s="181" t="s">
        <v>189</v>
      </c>
      <c r="C46" s="168"/>
      <c r="D46" s="168"/>
      <c r="E46" s="104"/>
    </row>
    <row r="47" spans="1:5" s="179" customFormat="1" ht="12" customHeight="1" x14ac:dyDescent="0.2">
      <c r="A47" s="12" t="s">
        <v>117</v>
      </c>
      <c r="B47" s="181" t="s">
        <v>190</v>
      </c>
      <c r="C47" s="168"/>
      <c r="D47" s="168"/>
      <c r="E47" s="104"/>
    </row>
    <row r="48" spans="1:5" s="179" customFormat="1" ht="12" customHeight="1" x14ac:dyDescent="0.2">
      <c r="A48" s="12" t="s">
        <v>118</v>
      </c>
      <c r="B48" s="181" t="s">
        <v>484</v>
      </c>
      <c r="C48" s="168"/>
      <c r="D48" s="168"/>
      <c r="E48" s="104"/>
    </row>
    <row r="49" spans="1:5" s="179" customFormat="1" ht="12" customHeight="1" x14ac:dyDescent="0.2">
      <c r="A49" s="12" t="s">
        <v>182</v>
      </c>
      <c r="B49" s="181" t="s">
        <v>192</v>
      </c>
      <c r="C49" s="171"/>
      <c r="D49" s="171"/>
      <c r="E49" s="107"/>
    </row>
    <row r="50" spans="1:5" s="179" customFormat="1" ht="12" customHeight="1" x14ac:dyDescent="0.2">
      <c r="A50" s="14" t="s">
        <v>183</v>
      </c>
      <c r="B50" s="182" t="s">
        <v>338</v>
      </c>
      <c r="C50" s="172"/>
      <c r="D50" s="172"/>
      <c r="E50" s="108"/>
    </row>
    <row r="51" spans="1:5" s="179" customFormat="1" ht="12" customHeight="1" thickBot="1" x14ac:dyDescent="0.25">
      <c r="A51" s="14" t="s">
        <v>337</v>
      </c>
      <c r="B51" s="112" t="s">
        <v>193</v>
      </c>
      <c r="C51" s="172"/>
      <c r="D51" s="172"/>
      <c r="E51" s="108"/>
    </row>
    <row r="52" spans="1:5" s="179" customFormat="1" ht="12" customHeight="1" thickBot="1" x14ac:dyDescent="0.25">
      <c r="A52" s="18" t="s">
        <v>11</v>
      </c>
      <c r="B52" s="19" t="s">
        <v>194</v>
      </c>
      <c r="C52" s="167">
        <f>SUM(C53:C57)</f>
        <v>0</v>
      </c>
      <c r="D52" s="167">
        <f>SUM(D53:D57)</f>
        <v>0</v>
      </c>
      <c r="E52" s="103">
        <f>SUM(E53:E57)</f>
        <v>0</v>
      </c>
    </row>
    <row r="53" spans="1:5" s="179" customFormat="1" ht="12" customHeight="1" x14ac:dyDescent="0.2">
      <c r="A53" s="13" t="s">
        <v>59</v>
      </c>
      <c r="B53" s="180" t="s">
        <v>198</v>
      </c>
      <c r="C53" s="220"/>
      <c r="D53" s="220"/>
      <c r="E53" s="109"/>
    </row>
    <row r="54" spans="1:5" s="179" customFormat="1" ht="12" customHeight="1" x14ac:dyDescent="0.2">
      <c r="A54" s="12" t="s">
        <v>60</v>
      </c>
      <c r="B54" s="181" t="s">
        <v>199</v>
      </c>
      <c r="C54" s="171"/>
      <c r="D54" s="171"/>
      <c r="E54" s="107"/>
    </row>
    <row r="55" spans="1:5" s="179" customFormat="1" ht="12" customHeight="1" x14ac:dyDescent="0.2">
      <c r="A55" s="12" t="s">
        <v>195</v>
      </c>
      <c r="B55" s="181" t="s">
        <v>200</v>
      </c>
      <c r="C55" s="171"/>
      <c r="D55" s="171"/>
      <c r="E55" s="107"/>
    </row>
    <row r="56" spans="1:5" s="179" customFormat="1" ht="12" customHeight="1" x14ac:dyDescent="0.2">
      <c r="A56" s="12" t="s">
        <v>196</v>
      </c>
      <c r="B56" s="181" t="s">
        <v>201</v>
      </c>
      <c r="C56" s="171"/>
      <c r="D56" s="171"/>
      <c r="E56" s="107"/>
    </row>
    <row r="57" spans="1:5" s="179" customFormat="1" ht="12" customHeight="1" thickBot="1" x14ac:dyDescent="0.25">
      <c r="A57" s="14" t="s">
        <v>197</v>
      </c>
      <c r="B57" s="112" t="s">
        <v>202</v>
      </c>
      <c r="C57" s="172"/>
      <c r="D57" s="172"/>
      <c r="E57" s="108"/>
    </row>
    <row r="58" spans="1:5" s="179" customFormat="1" ht="12" customHeight="1" thickBot="1" x14ac:dyDescent="0.25">
      <c r="A58" s="18" t="s">
        <v>119</v>
      </c>
      <c r="B58" s="19" t="s">
        <v>203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79" customFormat="1" ht="12" customHeight="1" x14ac:dyDescent="0.2">
      <c r="A59" s="13" t="s">
        <v>61</v>
      </c>
      <c r="B59" s="180" t="s">
        <v>204</v>
      </c>
      <c r="C59" s="169"/>
      <c r="D59" s="169"/>
      <c r="E59" s="105"/>
    </row>
    <row r="60" spans="1:5" s="179" customFormat="1" ht="12" customHeight="1" x14ac:dyDescent="0.2">
      <c r="A60" s="12" t="s">
        <v>62</v>
      </c>
      <c r="B60" s="181" t="s">
        <v>330</v>
      </c>
      <c r="C60" s="168"/>
      <c r="D60" s="168"/>
      <c r="E60" s="104"/>
    </row>
    <row r="61" spans="1:5" s="179" customFormat="1" ht="12" customHeight="1" x14ac:dyDescent="0.2">
      <c r="A61" s="12" t="s">
        <v>207</v>
      </c>
      <c r="B61" s="181" t="s">
        <v>205</v>
      </c>
      <c r="C61" s="168"/>
      <c r="D61" s="168"/>
      <c r="E61" s="104"/>
    </row>
    <row r="62" spans="1:5" s="179" customFormat="1" ht="12" customHeight="1" thickBot="1" x14ac:dyDescent="0.25">
      <c r="A62" s="14" t="s">
        <v>208</v>
      </c>
      <c r="B62" s="112" t="s">
        <v>206</v>
      </c>
      <c r="C62" s="170"/>
      <c r="D62" s="170"/>
      <c r="E62" s="106"/>
    </row>
    <row r="63" spans="1:5" s="179" customFormat="1" ht="12" customHeight="1" thickBot="1" x14ac:dyDescent="0.25">
      <c r="A63" s="18" t="s">
        <v>13</v>
      </c>
      <c r="B63" s="110" t="s">
        <v>209</v>
      </c>
      <c r="C63" s="167">
        <f>SUM(C64:C66)</f>
        <v>0</v>
      </c>
      <c r="D63" s="167">
        <f>SUM(D64:D66)</f>
        <v>0</v>
      </c>
      <c r="E63" s="103">
        <f>SUM(E64:E66)</f>
        <v>0</v>
      </c>
    </row>
    <row r="64" spans="1:5" s="179" customFormat="1" ht="12" customHeight="1" x14ac:dyDescent="0.2">
      <c r="A64" s="13" t="s">
        <v>120</v>
      </c>
      <c r="B64" s="180" t="s">
        <v>211</v>
      </c>
      <c r="C64" s="171"/>
      <c r="D64" s="171"/>
      <c r="E64" s="107"/>
    </row>
    <row r="65" spans="1:5" s="179" customFormat="1" ht="12" customHeight="1" x14ac:dyDescent="0.2">
      <c r="A65" s="12" t="s">
        <v>121</v>
      </c>
      <c r="B65" s="181" t="s">
        <v>331</v>
      </c>
      <c r="C65" s="171"/>
      <c r="D65" s="171"/>
      <c r="E65" s="107"/>
    </row>
    <row r="66" spans="1:5" s="179" customFormat="1" ht="12" customHeight="1" x14ac:dyDescent="0.2">
      <c r="A66" s="12" t="s">
        <v>144</v>
      </c>
      <c r="B66" s="181" t="s">
        <v>212</v>
      </c>
      <c r="C66" s="171"/>
      <c r="D66" s="171"/>
      <c r="E66" s="107"/>
    </row>
    <row r="67" spans="1:5" s="179" customFormat="1" ht="12" customHeight="1" thickBot="1" x14ac:dyDescent="0.25">
      <c r="A67" s="14" t="s">
        <v>210</v>
      </c>
      <c r="B67" s="112" t="s">
        <v>213</v>
      </c>
      <c r="C67" s="171"/>
      <c r="D67" s="171"/>
      <c r="E67" s="107"/>
    </row>
    <row r="68" spans="1:5" s="179" customFormat="1" ht="12" customHeight="1" thickBot="1" x14ac:dyDescent="0.25">
      <c r="A68" s="235" t="s">
        <v>378</v>
      </c>
      <c r="B68" s="19" t="s">
        <v>214</v>
      </c>
      <c r="C68" s="173">
        <f>+C11+C18+C25+C32+C40+C52+C58+C63</f>
        <v>0</v>
      </c>
      <c r="D68" s="173">
        <f>+D11+D18+D25+D32+D40+D52+D58+D63</f>
        <v>0</v>
      </c>
      <c r="E68" s="209">
        <f>+E11+E18+E25+E32+E40+E52+E58+E63</f>
        <v>0</v>
      </c>
    </row>
    <row r="69" spans="1:5" s="179" customFormat="1" ht="12" customHeight="1" thickBot="1" x14ac:dyDescent="0.25">
      <c r="A69" s="221" t="s">
        <v>215</v>
      </c>
      <c r="B69" s="110" t="s">
        <v>216</v>
      </c>
      <c r="C69" s="167">
        <f>SUM(C70:C72)</f>
        <v>0</v>
      </c>
      <c r="D69" s="167">
        <f>SUM(D70:D72)</f>
        <v>0</v>
      </c>
      <c r="E69" s="103">
        <f>SUM(E70:E72)</f>
        <v>0</v>
      </c>
    </row>
    <row r="70" spans="1:5" s="179" customFormat="1" ht="12" customHeight="1" x14ac:dyDescent="0.2">
      <c r="A70" s="13" t="s">
        <v>244</v>
      </c>
      <c r="B70" s="180" t="s">
        <v>217</v>
      </c>
      <c r="C70" s="171"/>
      <c r="D70" s="171"/>
      <c r="E70" s="107"/>
    </row>
    <row r="71" spans="1:5" s="179" customFormat="1" ht="12" customHeight="1" x14ac:dyDescent="0.2">
      <c r="A71" s="12" t="s">
        <v>253</v>
      </c>
      <c r="B71" s="181" t="s">
        <v>218</v>
      </c>
      <c r="C71" s="171"/>
      <c r="D71" s="171"/>
      <c r="E71" s="107"/>
    </row>
    <row r="72" spans="1:5" s="179" customFormat="1" ht="12" customHeight="1" thickBot="1" x14ac:dyDescent="0.25">
      <c r="A72" s="14" t="s">
        <v>254</v>
      </c>
      <c r="B72" s="231" t="s">
        <v>363</v>
      </c>
      <c r="C72" s="171"/>
      <c r="D72" s="171"/>
      <c r="E72" s="107"/>
    </row>
    <row r="73" spans="1:5" s="179" customFormat="1" ht="12" customHeight="1" thickBot="1" x14ac:dyDescent="0.25">
      <c r="A73" s="221" t="s">
        <v>220</v>
      </c>
      <c r="B73" s="110" t="s">
        <v>221</v>
      </c>
      <c r="C73" s="167">
        <f>SUM(C74:C77)</f>
        <v>0</v>
      </c>
      <c r="D73" s="167">
        <f>SUM(D74:D77)</f>
        <v>0</v>
      </c>
      <c r="E73" s="103">
        <f>SUM(E74:E77)</f>
        <v>0</v>
      </c>
    </row>
    <row r="74" spans="1:5" s="179" customFormat="1" ht="12" customHeight="1" x14ac:dyDescent="0.2">
      <c r="A74" s="13" t="s">
        <v>98</v>
      </c>
      <c r="B74" s="310" t="s">
        <v>222</v>
      </c>
      <c r="C74" s="171"/>
      <c r="D74" s="171"/>
      <c r="E74" s="107"/>
    </row>
    <row r="75" spans="1:5" s="179" customFormat="1" ht="12" customHeight="1" x14ac:dyDescent="0.2">
      <c r="A75" s="12" t="s">
        <v>99</v>
      </c>
      <c r="B75" s="310" t="s">
        <v>491</v>
      </c>
      <c r="C75" s="171"/>
      <c r="D75" s="171"/>
      <c r="E75" s="107"/>
    </row>
    <row r="76" spans="1:5" s="179" customFormat="1" ht="12" customHeight="1" x14ac:dyDescent="0.2">
      <c r="A76" s="12" t="s">
        <v>245</v>
      </c>
      <c r="B76" s="310" t="s">
        <v>223</v>
      </c>
      <c r="C76" s="171"/>
      <c r="D76" s="171"/>
      <c r="E76" s="107"/>
    </row>
    <row r="77" spans="1:5" s="179" customFormat="1" ht="12" customHeight="1" thickBot="1" x14ac:dyDescent="0.25">
      <c r="A77" s="14" t="s">
        <v>246</v>
      </c>
      <c r="B77" s="311" t="s">
        <v>492</v>
      </c>
      <c r="C77" s="171"/>
      <c r="D77" s="171"/>
      <c r="E77" s="107"/>
    </row>
    <row r="78" spans="1:5" s="179" customFormat="1" ht="12" customHeight="1" thickBot="1" x14ac:dyDescent="0.25">
      <c r="A78" s="221" t="s">
        <v>224</v>
      </c>
      <c r="B78" s="110" t="s">
        <v>225</v>
      </c>
      <c r="C78" s="167">
        <f>SUM(C79:C80)</f>
        <v>0</v>
      </c>
      <c r="D78" s="167">
        <f>SUM(D79:D80)</f>
        <v>0</v>
      </c>
      <c r="E78" s="103">
        <f>SUM(E79:E80)</f>
        <v>0</v>
      </c>
    </row>
    <row r="79" spans="1:5" s="179" customFormat="1" ht="12" customHeight="1" x14ac:dyDescent="0.2">
      <c r="A79" s="13" t="s">
        <v>247</v>
      </c>
      <c r="B79" s="180" t="s">
        <v>226</v>
      </c>
      <c r="C79" s="171"/>
      <c r="D79" s="171"/>
      <c r="E79" s="107"/>
    </row>
    <row r="80" spans="1:5" s="179" customFormat="1" ht="12" customHeight="1" thickBot="1" x14ac:dyDescent="0.25">
      <c r="A80" s="14" t="s">
        <v>248</v>
      </c>
      <c r="B80" s="112" t="s">
        <v>227</v>
      </c>
      <c r="C80" s="171"/>
      <c r="D80" s="171"/>
      <c r="E80" s="107"/>
    </row>
    <row r="81" spans="1:5" s="179" customFormat="1" ht="12" customHeight="1" thickBot="1" x14ac:dyDescent="0.25">
      <c r="A81" s="221" t="s">
        <v>228</v>
      </c>
      <c r="B81" s="110" t="s">
        <v>229</v>
      </c>
      <c r="C81" s="167">
        <f>SUM(C82:C84)</f>
        <v>0</v>
      </c>
      <c r="D81" s="167">
        <f>SUM(D82:D84)</f>
        <v>0</v>
      </c>
      <c r="E81" s="103">
        <f>SUM(E82:E84)</f>
        <v>0</v>
      </c>
    </row>
    <row r="82" spans="1:5" s="179" customFormat="1" ht="12" customHeight="1" x14ac:dyDescent="0.2">
      <c r="A82" s="13" t="s">
        <v>249</v>
      </c>
      <c r="B82" s="180" t="s">
        <v>230</v>
      </c>
      <c r="C82" s="171"/>
      <c r="D82" s="171"/>
      <c r="E82" s="107"/>
    </row>
    <row r="83" spans="1:5" s="179" customFormat="1" ht="12" customHeight="1" x14ac:dyDescent="0.2">
      <c r="A83" s="12" t="s">
        <v>250</v>
      </c>
      <c r="B83" s="181" t="s">
        <v>231</v>
      </c>
      <c r="C83" s="171"/>
      <c r="D83" s="171"/>
      <c r="E83" s="107"/>
    </row>
    <row r="84" spans="1:5" s="179" customFormat="1" ht="12" customHeight="1" thickBot="1" x14ac:dyDescent="0.25">
      <c r="A84" s="14" t="s">
        <v>251</v>
      </c>
      <c r="B84" s="112" t="s">
        <v>493</v>
      </c>
      <c r="C84" s="171"/>
      <c r="D84" s="171"/>
      <c r="E84" s="107"/>
    </row>
    <row r="85" spans="1:5" s="179" customFormat="1" ht="12" customHeight="1" thickBot="1" x14ac:dyDescent="0.25">
      <c r="A85" s="221" t="s">
        <v>232</v>
      </c>
      <c r="B85" s="110" t="s">
        <v>252</v>
      </c>
      <c r="C85" s="167">
        <f>SUM(C86:C89)</f>
        <v>0</v>
      </c>
      <c r="D85" s="167">
        <f>SUM(D86:D89)</f>
        <v>0</v>
      </c>
      <c r="E85" s="103">
        <f>SUM(E86:E89)</f>
        <v>0</v>
      </c>
    </row>
    <row r="86" spans="1:5" s="179" customFormat="1" ht="12" customHeight="1" x14ac:dyDescent="0.2">
      <c r="A86" s="184" t="s">
        <v>233</v>
      </c>
      <c r="B86" s="180" t="s">
        <v>234</v>
      </c>
      <c r="C86" s="171"/>
      <c r="D86" s="171"/>
      <c r="E86" s="107"/>
    </row>
    <row r="87" spans="1:5" s="179" customFormat="1" ht="12" customHeight="1" x14ac:dyDescent="0.2">
      <c r="A87" s="185" t="s">
        <v>235</v>
      </c>
      <c r="B87" s="181" t="s">
        <v>236</v>
      </c>
      <c r="C87" s="171"/>
      <c r="D87" s="171"/>
      <c r="E87" s="107"/>
    </row>
    <row r="88" spans="1:5" s="179" customFormat="1" ht="12" customHeight="1" x14ac:dyDescent="0.2">
      <c r="A88" s="185" t="s">
        <v>237</v>
      </c>
      <c r="B88" s="181" t="s">
        <v>238</v>
      </c>
      <c r="C88" s="171"/>
      <c r="D88" s="171"/>
      <c r="E88" s="107"/>
    </row>
    <row r="89" spans="1:5" s="179" customFormat="1" ht="12" customHeight="1" thickBot="1" x14ac:dyDescent="0.25">
      <c r="A89" s="186" t="s">
        <v>239</v>
      </c>
      <c r="B89" s="112" t="s">
        <v>240</v>
      </c>
      <c r="C89" s="171"/>
      <c r="D89" s="171"/>
      <c r="E89" s="107"/>
    </row>
    <row r="90" spans="1:5" s="179" customFormat="1" ht="12" customHeight="1" thickBot="1" x14ac:dyDescent="0.25">
      <c r="A90" s="221" t="s">
        <v>241</v>
      </c>
      <c r="B90" s="110" t="s">
        <v>377</v>
      </c>
      <c r="C90" s="223"/>
      <c r="D90" s="223"/>
      <c r="E90" s="224"/>
    </row>
    <row r="91" spans="1:5" s="179" customFormat="1" ht="13.5" customHeight="1" thickBot="1" x14ac:dyDescent="0.25">
      <c r="A91" s="221" t="s">
        <v>243</v>
      </c>
      <c r="B91" s="110" t="s">
        <v>242</v>
      </c>
      <c r="C91" s="223"/>
      <c r="D91" s="223"/>
      <c r="E91" s="224"/>
    </row>
    <row r="92" spans="1:5" s="179" customFormat="1" ht="15.75" customHeight="1" thickBot="1" x14ac:dyDescent="0.25">
      <c r="A92" s="221" t="s">
        <v>255</v>
      </c>
      <c r="B92" s="187" t="s">
        <v>380</v>
      </c>
      <c r="C92" s="173">
        <f>+C69+C73+C78+C81+C85+C91+C90</f>
        <v>0</v>
      </c>
      <c r="D92" s="173">
        <f>+D69+D73+D78+D81+D85+D91+D90</f>
        <v>0</v>
      </c>
      <c r="E92" s="209">
        <f>+E69+E73+E78+E81+E85+E91+E90</f>
        <v>0</v>
      </c>
    </row>
    <row r="93" spans="1:5" s="179" customFormat="1" ht="25.5" customHeight="1" thickBot="1" x14ac:dyDescent="0.25">
      <c r="A93" s="222" t="s">
        <v>379</v>
      </c>
      <c r="B93" s="188" t="s">
        <v>381</v>
      </c>
      <c r="C93" s="173">
        <f>+C68+C92</f>
        <v>0</v>
      </c>
      <c r="D93" s="173">
        <f>+D68+D92</f>
        <v>0</v>
      </c>
      <c r="E93" s="209">
        <f>+E68+E92</f>
        <v>0</v>
      </c>
    </row>
    <row r="94" spans="1:5" s="179" customFormat="1" ht="15.2" customHeight="1" x14ac:dyDescent="0.2">
      <c r="A94" s="3"/>
      <c r="B94" s="4"/>
      <c r="C94" s="114"/>
    </row>
    <row r="95" spans="1:5" ht="16.5" customHeight="1" x14ac:dyDescent="0.25">
      <c r="A95" s="803" t="s">
        <v>34</v>
      </c>
      <c r="B95" s="803"/>
      <c r="C95" s="803"/>
      <c r="D95" s="803"/>
      <c r="E95" s="803"/>
    </row>
    <row r="96" spans="1:5" s="189" customFormat="1" ht="16.5" customHeight="1" thickBot="1" x14ac:dyDescent="0.3">
      <c r="A96" s="805" t="s">
        <v>101</v>
      </c>
      <c r="B96" s="805"/>
      <c r="C96" s="63"/>
      <c r="E96" s="63" t="str">
        <f>E7</f>
        <v xml:space="preserve"> Forintban!</v>
      </c>
    </row>
    <row r="97" spans="1:5" x14ac:dyDescent="0.25">
      <c r="A97" s="794" t="s">
        <v>51</v>
      </c>
      <c r="B97" s="796" t="s">
        <v>421</v>
      </c>
      <c r="C97" s="798" t="str">
        <f>+CONCATENATE(LEFT(Z_ÖSSZEFÜGGÉSEK!A6,4),". évi")</f>
        <v>2020. évi</v>
      </c>
      <c r="D97" s="799"/>
      <c r="E97" s="800"/>
    </row>
    <row r="98" spans="1:5" ht="24.75" thickBot="1" x14ac:dyDescent="0.3">
      <c r="A98" s="795"/>
      <c r="B98" s="797"/>
      <c r="C98" s="252" t="s">
        <v>419</v>
      </c>
      <c r="D98" s="251" t="s">
        <v>420</v>
      </c>
      <c r="E98" s="312" t="str">
        <f>CONCATENATE(E9)</f>
        <v>2020. XII. 31.
teljesítés</v>
      </c>
    </row>
    <row r="99" spans="1:5" s="178" customFormat="1" ht="12" customHeight="1" thickBot="1" x14ac:dyDescent="0.25">
      <c r="A99" s="25" t="s">
        <v>386</v>
      </c>
      <c r="B99" s="26" t="s">
        <v>387</v>
      </c>
      <c r="C99" s="26" t="s">
        <v>388</v>
      </c>
      <c r="D99" s="26" t="s">
        <v>390</v>
      </c>
      <c r="E99" s="263" t="s">
        <v>389</v>
      </c>
    </row>
    <row r="100" spans="1:5" ht="12" customHeight="1" thickBot="1" x14ac:dyDescent="0.3">
      <c r="A100" s="20" t="s">
        <v>6</v>
      </c>
      <c r="B100" s="24" t="s">
        <v>339</v>
      </c>
      <c r="C100" s="166">
        <f>C101+C102+C103+C104+C105+C118</f>
        <v>0</v>
      </c>
      <c r="D100" s="166">
        <f>D101+D102+D103+D104+D105+D118</f>
        <v>0</v>
      </c>
      <c r="E100" s="238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245"/>
      <c r="D101" s="245"/>
      <c r="E101" s="239"/>
    </row>
    <row r="102" spans="1:5" ht="12" customHeight="1" x14ac:dyDescent="0.25">
      <c r="A102" s="12" t="s">
        <v>64</v>
      </c>
      <c r="B102" s="6" t="s">
        <v>122</v>
      </c>
      <c r="C102" s="168"/>
      <c r="D102" s="168"/>
      <c r="E102" s="104"/>
    </row>
    <row r="103" spans="1:5" ht="12" customHeight="1" x14ac:dyDescent="0.25">
      <c r="A103" s="12" t="s">
        <v>65</v>
      </c>
      <c r="B103" s="6" t="s">
        <v>90</v>
      </c>
      <c r="C103" s="170"/>
      <c r="D103" s="170"/>
      <c r="E103" s="106"/>
    </row>
    <row r="104" spans="1:5" ht="12" customHeight="1" x14ac:dyDescent="0.25">
      <c r="A104" s="12" t="s">
        <v>66</v>
      </c>
      <c r="B104" s="9" t="s">
        <v>123</v>
      </c>
      <c r="C104" s="170"/>
      <c r="D104" s="170"/>
      <c r="E104" s="106"/>
    </row>
    <row r="105" spans="1:5" ht="12" customHeight="1" x14ac:dyDescent="0.25">
      <c r="A105" s="12" t="s">
        <v>75</v>
      </c>
      <c r="B105" s="17" t="s">
        <v>124</v>
      </c>
      <c r="C105" s="170"/>
      <c r="D105" s="170"/>
      <c r="E105" s="106"/>
    </row>
    <row r="106" spans="1:5" ht="12" customHeight="1" x14ac:dyDescent="0.25">
      <c r="A106" s="12" t="s">
        <v>67</v>
      </c>
      <c r="B106" s="6" t="s">
        <v>344</v>
      </c>
      <c r="C106" s="170"/>
      <c r="D106" s="170"/>
      <c r="E106" s="106"/>
    </row>
    <row r="107" spans="1:5" ht="12" customHeight="1" x14ac:dyDescent="0.25">
      <c r="A107" s="12" t="s">
        <v>68</v>
      </c>
      <c r="B107" s="67" t="s">
        <v>343</v>
      </c>
      <c r="C107" s="170"/>
      <c r="D107" s="170"/>
      <c r="E107" s="106"/>
    </row>
    <row r="108" spans="1:5" ht="12" customHeight="1" x14ac:dyDescent="0.25">
      <c r="A108" s="12" t="s">
        <v>76</v>
      </c>
      <c r="B108" s="67" t="s">
        <v>342</v>
      </c>
      <c r="C108" s="170"/>
      <c r="D108" s="170"/>
      <c r="E108" s="106"/>
    </row>
    <row r="109" spans="1:5" ht="12" customHeight="1" x14ac:dyDescent="0.25">
      <c r="A109" s="12" t="s">
        <v>77</v>
      </c>
      <c r="B109" s="65" t="s">
        <v>258</v>
      </c>
      <c r="C109" s="170"/>
      <c r="D109" s="170"/>
      <c r="E109" s="106"/>
    </row>
    <row r="110" spans="1:5" ht="12" customHeight="1" x14ac:dyDescent="0.25">
      <c r="A110" s="12" t="s">
        <v>78</v>
      </c>
      <c r="B110" s="66" t="s">
        <v>259</v>
      </c>
      <c r="C110" s="170"/>
      <c r="D110" s="170"/>
      <c r="E110" s="106"/>
    </row>
    <row r="111" spans="1:5" ht="12" customHeight="1" x14ac:dyDescent="0.25">
      <c r="A111" s="12" t="s">
        <v>79</v>
      </c>
      <c r="B111" s="66" t="s">
        <v>260</v>
      </c>
      <c r="C111" s="170"/>
      <c r="D111" s="170"/>
      <c r="E111" s="106"/>
    </row>
    <row r="112" spans="1:5" ht="12" customHeight="1" x14ac:dyDescent="0.25">
      <c r="A112" s="12" t="s">
        <v>81</v>
      </c>
      <c r="B112" s="65" t="s">
        <v>261</v>
      </c>
      <c r="C112" s="170"/>
      <c r="D112" s="170"/>
      <c r="E112" s="106"/>
    </row>
    <row r="113" spans="1:5" ht="12" customHeight="1" x14ac:dyDescent="0.25">
      <c r="A113" s="12" t="s">
        <v>125</v>
      </c>
      <c r="B113" s="65" t="s">
        <v>262</v>
      </c>
      <c r="C113" s="170"/>
      <c r="D113" s="170"/>
      <c r="E113" s="106"/>
    </row>
    <row r="114" spans="1:5" ht="12" customHeight="1" x14ac:dyDescent="0.25">
      <c r="A114" s="12" t="s">
        <v>256</v>
      </c>
      <c r="B114" s="66" t="s">
        <v>263</v>
      </c>
      <c r="C114" s="170"/>
      <c r="D114" s="170"/>
      <c r="E114" s="106"/>
    </row>
    <row r="115" spans="1:5" ht="12" customHeight="1" x14ac:dyDescent="0.25">
      <c r="A115" s="11" t="s">
        <v>257</v>
      </c>
      <c r="B115" s="67" t="s">
        <v>264</v>
      </c>
      <c r="C115" s="170"/>
      <c r="D115" s="170"/>
      <c r="E115" s="106"/>
    </row>
    <row r="116" spans="1:5" ht="12" customHeight="1" x14ac:dyDescent="0.25">
      <c r="A116" s="12" t="s">
        <v>340</v>
      </c>
      <c r="B116" s="67" t="s">
        <v>265</v>
      </c>
      <c r="C116" s="170"/>
      <c r="D116" s="170"/>
      <c r="E116" s="106"/>
    </row>
    <row r="117" spans="1:5" ht="12" customHeight="1" x14ac:dyDescent="0.25">
      <c r="A117" s="14" t="s">
        <v>341</v>
      </c>
      <c r="B117" s="67" t="s">
        <v>266</v>
      </c>
      <c r="C117" s="170"/>
      <c r="D117" s="170"/>
      <c r="E117" s="106"/>
    </row>
    <row r="118" spans="1:5" ht="12" customHeight="1" x14ac:dyDescent="0.25">
      <c r="A118" s="12" t="s">
        <v>345</v>
      </c>
      <c r="B118" s="9" t="s">
        <v>36</v>
      </c>
      <c r="C118" s="168"/>
      <c r="D118" s="168"/>
      <c r="E118" s="104"/>
    </row>
    <row r="119" spans="1:5" ht="12" customHeight="1" x14ac:dyDescent="0.25">
      <c r="A119" s="12" t="s">
        <v>346</v>
      </c>
      <c r="B119" s="6" t="s">
        <v>348</v>
      </c>
      <c r="C119" s="168"/>
      <c r="D119" s="168"/>
      <c r="E119" s="104"/>
    </row>
    <row r="120" spans="1:5" ht="12" customHeight="1" thickBot="1" x14ac:dyDescent="0.3">
      <c r="A120" s="16" t="s">
        <v>347</v>
      </c>
      <c r="B120" s="234" t="s">
        <v>349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267</v>
      </c>
      <c r="C121" s="247">
        <f>+C122+C124+C126</f>
        <v>0</v>
      </c>
      <c r="D121" s="167">
        <f>+D122+D124+D126</f>
        <v>0</v>
      </c>
      <c r="E121" s="241">
        <f>+E122+E124+E126</f>
        <v>0</v>
      </c>
    </row>
    <row r="122" spans="1:5" ht="12" customHeight="1" x14ac:dyDescent="0.25">
      <c r="A122" s="13" t="s">
        <v>69</v>
      </c>
      <c r="B122" s="6" t="s">
        <v>143</v>
      </c>
      <c r="C122" s="169"/>
      <c r="D122" s="256"/>
      <c r="E122" s="105"/>
    </row>
    <row r="123" spans="1:5" ht="12" customHeight="1" x14ac:dyDescent="0.25">
      <c r="A123" s="13" t="s">
        <v>70</v>
      </c>
      <c r="B123" s="10" t="s">
        <v>271</v>
      </c>
      <c r="C123" s="169"/>
      <c r="D123" s="256"/>
      <c r="E123" s="105"/>
    </row>
    <row r="124" spans="1:5" ht="12" customHeight="1" x14ac:dyDescent="0.25">
      <c r="A124" s="13" t="s">
        <v>71</v>
      </c>
      <c r="B124" s="10" t="s">
        <v>126</v>
      </c>
      <c r="C124" s="168"/>
      <c r="D124" s="257"/>
      <c r="E124" s="104"/>
    </row>
    <row r="125" spans="1:5" ht="12" customHeight="1" x14ac:dyDescent="0.25">
      <c r="A125" s="13" t="s">
        <v>72</v>
      </c>
      <c r="B125" s="10" t="s">
        <v>272</v>
      </c>
      <c r="C125" s="168"/>
      <c r="D125" s="257"/>
      <c r="E125" s="104"/>
    </row>
    <row r="126" spans="1:5" ht="12" customHeight="1" x14ac:dyDescent="0.25">
      <c r="A126" s="13" t="s">
        <v>73</v>
      </c>
      <c r="B126" s="112" t="s">
        <v>145</v>
      </c>
      <c r="C126" s="168"/>
      <c r="D126" s="257"/>
      <c r="E126" s="104"/>
    </row>
    <row r="127" spans="1:5" ht="12" customHeight="1" x14ac:dyDescent="0.25">
      <c r="A127" s="13" t="s">
        <v>80</v>
      </c>
      <c r="B127" s="111" t="s">
        <v>332</v>
      </c>
      <c r="C127" s="168"/>
      <c r="D127" s="257"/>
      <c r="E127" s="104"/>
    </row>
    <row r="128" spans="1:5" ht="12" customHeight="1" x14ac:dyDescent="0.25">
      <c r="A128" s="13" t="s">
        <v>82</v>
      </c>
      <c r="B128" s="176" t="s">
        <v>277</v>
      </c>
      <c r="C128" s="168"/>
      <c r="D128" s="257"/>
      <c r="E128" s="104"/>
    </row>
    <row r="129" spans="1:5" x14ac:dyDescent="0.25">
      <c r="A129" s="13" t="s">
        <v>127</v>
      </c>
      <c r="B129" s="66" t="s">
        <v>260</v>
      </c>
      <c r="C129" s="168"/>
      <c r="D129" s="257"/>
      <c r="E129" s="104"/>
    </row>
    <row r="130" spans="1:5" ht="12" customHeight="1" x14ac:dyDescent="0.25">
      <c r="A130" s="13" t="s">
        <v>128</v>
      </c>
      <c r="B130" s="66" t="s">
        <v>276</v>
      </c>
      <c r="C130" s="168"/>
      <c r="D130" s="257"/>
      <c r="E130" s="104"/>
    </row>
    <row r="131" spans="1:5" ht="12" customHeight="1" x14ac:dyDescent="0.25">
      <c r="A131" s="13" t="s">
        <v>129</v>
      </c>
      <c r="B131" s="66" t="s">
        <v>275</v>
      </c>
      <c r="C131" s="168"/>
      <c r="D131" s="257"/>
      <c r="E131" s="104"/>
    </row>
    <row r="132" spans="1:5" ht="12" customHeight="1" x14ac:dyDescent="0.25">
      <c r="A132" s="13" t="s">
        <v>268</v>
      </c>
      <c r="B132" s="66" t="s">
        <v>263</v>
      </c>
      <c r="C132" s="168"/>
      <c r="D132" s="257"/>
      <c r="E132" s="104"/>
    </row>
    <row r="133" spans="1:5" ht="12" customHeight="1" x14ac:dyDescent="0.25">
      <c r="A133" s="13" t="s">
        <v>269</v>
      </c>
      <c r="B133" s="66" t="s">
        <v>274</v>
      </c>
      <c r="C133" s="168"/>
      <c r="D133" s="257"/>
      <c r="E133" s="104"/>
    </row>
    <row r="134" spans="1:5" ht="16.5" thickBot="1" x14ac:dyDescent="0.3">
      <c r="A134" s="11" t="s">
        <v>270</v>
      </c>
      <c r="B134" s="66" t="s">
        <v>273</v>
      </c>
      <c r="C134" s="170"/>
      <c r="D134" s="258"/>
      <c r="E134" s="106"/>
    </row>
    <row r="135" spans="1:5" ht="12" customHeight="1" thickBot="1" x14ac:dyDescent="0.3">
      <c r="A135" s="18" t="s">
        <v>8</v>
      </c>
      <c r="B135" s="59" t="s">
        <v>350</v>
      </c>
      <c r="C135" s="167">
        <f>+C100+C121</f>
        <v>0</v>
      </c>
      <c r="D135" s="255">
        <f>+D100+D121</f>
        <v>0</v>
      </c>
      <c r="E135" s="103">
        <f>+E100+E121</f>
        <v>0</v>
      </c>
    </row>
    <row r="136" spans="1:5" ht="12" customHeight="1" thickBot="1" x14ac:dyDescent="0.3">
      <c r="A136" s="18" t="s">
        <v>9</v>
      </c>
      <c r="B136" s="59" t="s">
        <v>422</v>
      </c>
      <c r="C136" s="167">
        <f>+C137+C138+C139</f>
        <v>0</v>
      </c>
      <c r="D136" s="255">
        <f>+D137+D138+D139</f>
        <v>0</v>
      </c>
      <c r="E136" s="103">
        <f>+E137+E138+E139</f>
        <v>0</v>
      </c>
    </row>
    <row r="137" spans="1:5" ht="12" customHeight="1" x14ac:dyDescent="0.25">
      <c r="A137" s="13" t="s">
        <v>177</v>
      </c>
      <c r="B137" s="10" t="s">
        <v>358</v>
      </c>
      <c r="C137" s="168"/>
      <c r="D137" s="257"/>
      <c r="E137" s="104"/>
    </row>
    <row r="138" spans="1:5" ht="12" customHeight="1" x14ac:dyDescent="0.25">
      <c r="A138" s="13" t="s">
        <v>178</v>
      </c>
      <c r="B138" s="10" t="s">
        <v>359</v>
      </c>
      <c r="C138" s="168"/>
      <c r="D138" s="257"/>
      <c r="E138" s="104"/>
    </row>
    <row r="139" spans="1:5" ht="12" customHeight="1" thickBot="1" x14ac:dyDescent="0.3">
      <c r="A139" s="11" t="s">
        <v>179</v>
      </c>
      <c r="B139" s="10" t="s">
        <v>360</v>
      </c>
      <c r="C139" s="168"/>
      <c r="D139" s="257"/>
      <c r="E139" s="104"/>
    </row>
    <row r="140" spans="1:5" ht="12" customHeight="1" thickBot="1" x14ac:dyDescent="0.3">
      <c r="A140" s="18" t="s">
        <v>10</v>
      </c>
      <c r="B140" s="59" t="s">
        <v>352</v>
      </c>
      <c r="C140" s="167">
        <f>SUM(C141:C146)</f>
        <v>0</v>
      </c>
      <c r="D140" s="255">
        <f>SUM(D141:D146)</f>
        <v>0</v>
      </c>
      <c r="E140" s="103">
        <f>SUM(E141:E146)</f>
        <v>0</v>
      </c>
    </row>
    <row r="141" spans="1:5" ht="12" customHeight="1" x14ac:dyDescent="0.25">
      <c r="A141" s="13" t="s">
        <v>56</v>
      </c>
      <c r="B141" s="7" t="s">
        <v>361</v>
      </c>
      <c r="C141" s="168"/>
      <c r="D141" s="257"/>
      <c r="E141" s="104"/>
    </row>
    <row r="142" spans="1:5" ht="12" customHeight="1" x14ac:dyDescent="0.25">
      <c r="A142" s="13" t="s">
        <v>57</v>
      </c>
      <c r="B142" s="7" t="s">
        <v>353</v>
      </c>
      <c r="C142" s="168"/>
      <c r="D142" s="257"/>
      <c r="E142" s="104"/>
    </row>
    <row r="143" spans="1:5" ht="12" customHeight="1" x14ac:dyDescent="0.25">
      <c r="A143" s="13" t="s">
        <v>58</v>
      </c>
      <c r="B143" s="7" t="s">
        <v>354</v>
      </c>
      <c r="C143" s="168"/>
      <c r="D143" s="257"/>
      <c r="E143" s="104"/>
    </row>
    <row r="144" spans="1:5" ht="12" customHeight="1" x14ac:dyDescent="0.25">
      <c r="A144" s="13" t="s">
        <v>114</v>
      </c>
      <c r="B144" s="7" t="s">
        <v>355</v>
      </c>
      <c r="C144" s="168"/>
      <c r="D144" s="257"/>
      <c r="E144" s="104"/>
    </row>
    <row r="145" spans="1:9" ht="12" customHeight="1" x14ac:dyDescent="0.25">
      <c r="A145" s="13" t="s">
        <v>115</v>
      </c>
      <c r="B145" s="7" t="s">
        <v>356</v>
      </c>
      <c r="C145" s="168"/>
      <c r="D145" s="257"/>
      <c r="E145" s="104"/>
    </row>
    <row r="146" spans="1:9" ht="12" customHeight="1" thickBot="1" x14ac:dyDescent="0.3">
      <c r="A146" s="16" t="s">
        <v>116</v>
      </c>
      <c r="B146" s="318" t="s">
        <v>357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365</v>
      </c>
      <c r="C147" s="173">
        <f>+C148+C149+C150+C151</f>
        <v>0</v>
      </c>
      <c r="D147" s="259">
        <f>+D148+D149+D150+D151</f>
        <v>0</v>
      </c>
      <c r="E147" s="209">
        <f>+E148+E149+E150+E151</f>
        <v>0</v>
      </c>
    </row>
    <row r="148" spans="1:9" ht="12" customHeight="1" x14ac:dyDescent="0.25">
      <c r="A148" s="13" t="s">
        <v>59</v>
      </c>
      <c r="B148" s="7" t="s">
        <v>278</v>
      </c>
      <c r="C148" s="168"/>
      <c r="D148" s="257"/>
      <c r="E148" s="104"/>
    </row>
    <row r="149" spans="1:9" ht="12" customHeight="1" x14ac:dyDescent="0.25">
      <c r="A149" s="13" t="s">
        <v>60</v>
      </c>
      <c r="B149" s="7" t="s">
        <v>279</v>
      </c>
      <c r="C149" s="168"/>
      <c r="D149" s="257"/>
      <c r="E149" s="104"/>
    </row>
    <row r="150" spans="1:9" ht="12" customHeight="1" x14ac:dyDescent="0.25">
      <c r="A150" s="13" t="s">
        <v>195</v>
      </c>
      <c r="B150" s="7" t="s">
        <v>366</v>
      </c>
      <c r="C150" s="168"/>
      <c r="D150" s="257"/>
      <c r="E150" s="104"/>
    </row>
    <row r="151" spans="1:9" ht="12" customHeight="1" thickBot="1" x14ac:dyDescent="0.3">
      <c r="A151" s="11" t="s">
        <v>196</v>
      </c>
      <c r="B151" s="5" t="s">
        <v>295</v>
      </c>
      <c r="C151" s="168"/>
      <c r="D151" s="257"/>
      <c r="E151" s="104"/>
    </row>
    <row r="152" spans="1:9" ht="12" customHeight="1" thickBot="1" x14ac:dyDescent="0.3">
      <c r="A152" s="18" t="s">
        <v>12</v>
      </c>
      <c r="B152" s="59" t="s">
        <v>367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362</v>
      </c>
      <c r="C153" s="168"/>
      <c r="D153" s="257"/>
      <c r="E153" s="104"/>
    </row>
    <row r="154" spans="1:9" ht="12" customHeight="1" x14ac:dyDescent="0.25">
      <c r="A154" s="13" t="s">
        <v>62</v>
      </c>
      <c r="B154" s="7" t="s">
        <v>369</v>
      </c>
      <c r="C154" s="168"/>
      <c r="D154" s="257"/>
      <c r="E154" s="104"/>
    </row>
    <row r="155" spans="1:9" ht="12" customHeight="1" x14ac:dyDescent="0.25">
      <c r="A155" s="13" t="s">
        <v>207</v>
      </c>
      <c r="B155" s="7" t="s">
        <v>364</v>
      </c>
      <c r="C155" s="168"/>
      <c r="D155" s="257"/>
      <c r="E155" s="104"/>
    </row>
    <row r="156" spans="1:9" ht="12" customHeight="1" x14ac:dyDescent="0.25">
      <c r="A156" s="13" t="s">
        <v>208</v>
      </c>
      <c r="B156" s="7" t="s">
        <v>370</v>
      </c>
      <c r="C156" s="168"/>
      <c r="D156" s="257"/>
      <c r="E156" s="104"/>
    </row>
    <row r="157" spans="1:9" ht="12" customHeight="1" thickBot="1" x14ac:dyDescent="0.3">
      <c r="A157" s="13" t="s">
        <v>368</v>
      </c>
      <c r="B157" s="7" t="s">
        <v>371</v>
      </c>
      <c r="C157" s="168"/>
      <c r="D157" s="257"/>
      <c r="E157" s="104"/>
    </row>
    <row r="158" spans="1:9" ht="12" customHeight="1" thickBot="1" x14ac:dyDescent="0.3">
      <c r="A158" s="18" t="s">
        <v>13</v>
      </c>
      <c r="B158" s="59" t="s">
        <v>372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373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375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0"/>
      <c r="G160" s="191"/>
      <c r="H160" s="191"/>
      <c r="I160" s="191"/>
    </row>
    <row r="161" spans="1:5" s="179" customFormat="1" ht="12.95" customHeight="1" thickBot="1" x14ac:dyDescent="0.25">
      <c r="A161" s="113" t="s">
        <v>16</v>
      </c>
      <c r="B161" s="154" t="s">
        <v>374</v>
      </c>
      <c r="C161" s="250">
        <f>+C135+C160</f>
        <v>0</v>
      </c>
      <c r="D161" s="262">
        <f>+D135+D160</f>
        <v>0</v>
      </c>
      <c r="E161" s="244">
        <f>+E135+E160</f>
        <v>0</v>
      </c>
    </row>
    <row r="162" spans="1:5" x14ac:dyDescent="0.25">
      <c r="C162" s="658">
        <f>C93-C161</f>
        <v>0</v>
      </c>
      <c r="D162" s="658">
        <f>D93-D161</f>
        <v>0</v>
      </c>
    </row>
    <row r="163" spans="1:5" x14ac:dyDescent="0.25">
      <c r="A163" s="801" t="s">
        <v>280</v>
      </c>
      <c r="B163" s="801"/>
      <c r="C163" s="801"/>
      <c r="D163" s="801"/>
      <c r="E163" s="801"/>
    </row>
    <row r="164" spans="1:5" ht="15.2" customHeight="1" thickBot="1" x14ac:dyDescent="0.3">
      <c r="A164" s="793" t="s">
        <v>102</v>
      </c>
      <c r="B164" s="793"/>
      <c r="C164" s="115"/>
      <c r="E164" s="11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376</v>
      </c>
      <c r="C165" s="254">
        <f>+C68-C135</f>
        <v>0</v>
      </c>
      <c r="D165" s="167">
        <f>+D68-D135</f>
        <v>0</v>
      </c>
      <c r="E165" s="103">
        <f>+E68-E135</f>
        <v>0</v>
      </c>
    </row>
    <row r="166" spans="1:5" ht="32.450000000000003" customHeight="1" thickBot="1" x14ac:dyDescent="0.3">
      <c r="A166" s="18" t="s">
        <v>7</v>
      </c>
      <c r="B166" s="23" t="s">
        <v>382</v>
      </c>
      <c r="C166" s="167">
        <f>+C92-C160</f>
        <v>0</v>
      </c>
      <c r="D166" s="167">
        <f>+D92-D160</f>
        <v>0</v>
      </c>
      <c r="E166" s="103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topLeftCell="A25" zoomScale="120" zoomScaleNormal="120" zoomScaleSheetLayoutView="120" workbookViewId="0">
      <selection activeCell="E68" sqref="E68"/>
    </sheetView>
  </sheetViews>
  <sheetFormatPr defaultColWidth="12" defaultRowHeight="15.75" x14ac:dyDescent="0.25"/>
  <cols>
    <col min="1" max="1" width="67.1640625" style="500" customWidth="1"/>
    <col min="2" max="2" width="6.1640625" style="501" customWidth="1"/>
    <col min="3" max="4" width="12.1640625" style="500" customWidth="1"/>
    <col min="5" max="5" width="12.1640625" style="527" customWidth="1"/>
    <col min="6" max="16384" width="12" style="500"/>
  </cols>
  <sheetData>
    <row r="1" spans="1:5" x14ac:dyDescent="0.25">
      <c r="A1" s="958" t="str">
        <f>CONCATENATE("7.1. tájékoztató tábla ",Z_ALAPADATOK!A7," ",Z_ALAPADATOK!B7," ",Z_ALAPADATOK!C7," ",Z_ALAPADATOK!D7," ",Z_ALAPADATOK!E7," ",Z_ALAPADATOK!F7," ",Z_ALAPADATOK!G7," ",Z_ALAPADATOK!H7)</f>
        <v>7.1. tájékoztató tábla a … / 2021. ( … ) önkormányzati rendelethez</v>
      </c>
      <c r="B1" s="789"/>
      <c r="C1" s="789"/>
      <c r="D1" s="789"/>
      <c r="E1" s="789"/>
    </row>
    <row r="2" spans="1:5" x14ac:dyDescent="0.25">
      <c r="A2" s="959" t="s">
        <v>762</v>
      </c>
      <c r="B2" s="960"/>
      <c r="C2" s="960"/>
      <c r="D2" s="960"/>
      <c r="E2" s="960"/>
    </row>
    <row r="3" spans="1:5" ht="16.5" customHeight="1" x14ac:dyDescent="0.25">
      <c r="A3" s="959" t="s">
        <v>763</v>
      </c>
      <c r="B3" s="960"/>
      <c r="C3" s="960"/>
      <c r="D3" s="960"/>
      <c r="E3" s="960"/>
    </row>
    <row r="4" spans="1:5" ht="16.5" customHeight="1" x14ac:dyDescent="0.25">
      <c r="A4" s="961" t="str">
        <f>CONCATENATE(Z_ALAPADATOK!B1,". év")</f>
        <v>2020. év</v>
      </c>
      <c r="B4" s="962"/>
      <c r="C4" s="962"/>
      <c r="D4" s="962"/>
      <c r="E4" s="962"/>
    </row>
    <row r="5" spans="1:5" ht="16.5" customHeight="1" thickBot="1" x14ac:dyDescent="0.3">
      <c r="A5" s="626"/>
      <c r="B5" s="627"/>
      <c r="C5" s="963" t="str">
        <f>'Z_6.tájékoztató_t.'!E6</f>
        <v xml:space="preserve"> Forintban!</v>
      </c>
      <c r="D5" s="963"/>
      <c r="E5" s="963"/>
    </row>
    <row r="6" spans="1:5" ht="15.75" customHeight="1" x14ac:dyDescent="0.25">
      <c r="A6" s="945" t="s">
        <v>594</v>
      </c>
      <c r="B6" s="948" t="s">
        <v>595</v>
      </c>
      <c r="C6" s="951" t="s">
        <v>596</v>
      </c>
      <c r="D6" s="951" t="s">
        <v>597</v>
      </c>
      <c r="E6" s="953" t="s">
        <v>598</v>
      </c>
    </row>
    <row r="7" spans="1:5" ht="11.25" customHeight="1" x14ac:dyDescent="0.25">
      <c r="A7" s="946"/>
      <c r="B7" s="949"/>
      <c r="C7" s="952"/>
      <c r="D7" s="952"/>
      <c r="E7" s="954"/>
    </row>
    <row r="8" spans="1:5" x14ac:dyDescent="0.25">
      <c r="A8" s="947"/>
      <c r="B8" s="950"/>
      <c r="C8" s="955" t="s">
        <v>599</v>
      </c>
      <c r="D8" s="955"/>
      <c r="E8" s="956"/>
    </row>
    <row r="9" spans="1:5" s="502" customFormat="1" ht="16.5" thickBot="1" x14ac:dyDescent="0.25">
      <c r="A9" s="628" t="s">
        <v>600</v>
      </c>
      <c r="B9" s="629" t="s">
        <v>387</v>
      </c>
      <c r="C9" s="629" t="s">
        <v>388</v>
      </c>
      <c r="D9" s="629" t="s">
        <v>390</v>
      </c>
      <c r="E9" s="630" t="s">
        <v>389</v>
      </c>
    </row>
    <row r="10" spans="1:5" s="507" customFormat="1" x14ac:dyDescent="0.2">
      <c r="A10" s="503" t="s">
        <v>601</v>
      </c>
      <c r="B10" s="504" t="s">
        <v>602</v>
      </c>
      <c r="C10" s="505">
        <v>1757000</v>
      </c>
      <c r="D10" s="505">
        <v>619293</v>
      </c>
      <c r="E10" s="506">
        <v>619293</v>
      </c>
    </row>
    <row r="11" spans="1:5" s="507" customFormat="1" x14ac:dyDescent="0.2">
      <c r="A11" s="508" t="s">
        <v>603</v>
      </c>
      <c r="B11" s="509" t="s">
        <v>604</v>
      </c>
      <c r="C11" s="510">
        <f>+C12+C17+C22+C27+C32</f>
        <v>740089134</v>
      </c>
      <c r="D11" s="510">
        <f>+D12+D17+D22+D27+D32</f>
        <v>432466106</v>
      </c>
      <c r="E11" s="511">
        <f>+E12+E17+E22+E27+E32</f>
        <v>432466106</v>
      </c>
    </row>
    <row r="12" spans="1:5" s="507" customFormat="1" x14ac:dyDescent="0.2">
      <c r="A12" s="508" t="s">
        <v>605</v>
      </c>
      <c r="B12" s="509" t="s">
        <v>606</v>
      </c>
      <c r="C12" s="510">
        <f>+C13+C14+C15+C16</f>
        <v>654479541</v>
      </c>
      <c r="D12" s="510">
        <f>+D13+D14+D15+D16</f>
        <v>379106392</v>
      </c>
      <c r="E12" s="511">
        <f>+E13+E14+E15+E16</f>
        <v>379106392</v>
      </c>
    </row>
    <row r="13" spans="1:5" s="507" customFormat="1" x14ac:dyDescent="0.2">
      <c r="A13" s="512" t="s">
        <v>607</v>
      </c>
      <c r="B13" s="509" t="s">
        <v>608</v>
      </c>
      <c r="C13" s="513"/>
      <c r="D13" s="513"/>
      <c r="E13" s="514"/>
    </row>
    <row r="14" spans="1:5" s="507" customFormat="1" ht="26.45" customHeight="1" x14ac:dyDescent="0.2">
      <c r="A14" s="512" t="s">
        <v>609</v>
      </c>
      <c r="B14" s="509" t="s">
        <v>610</v>
      </c>
      <c r="C14" s="515">
        <v>182524959</v>
      </c>
      <c r="D14" s="515">
        <v>88133811</v>
      </c>
      <c r="E14" s="516">
        <v>88133811</v>
      </c>
    </row>
    <row r="15" spans="1:5" s="507" customFormat="1" x14ac:dyDescent="0.2">
      <c r="A15" s="512" t="s">
        <v>611</v>
      </c>
      <c r="B15" s="509" t="s">
        <v>612</v>
      </c>
      <c r="C15" s="515">
        <v>467250582</v>
      </c>
      <c r="D15" s="515">
        <v>286703106</v>
      </c>
      <c r="E15" s="516">
        <v>286703106</v>
      </c>
    </row>
    <row r="16" spans="1:5" s="507" customFormat="1" x14ac:dyDescent="0.2">
      <c r="A16" s="512" t="s">
        <v>613</v>
      </c>
      <c r="B16" s="509" t="s">
        <v>614</v>
      </c>
      <c r="C16" s="515">
        <v>4704000</v>
      </c>
      <c r="D16" s="515">
        <v>4269475</v>
      </c>
      <c r="E16" s="516">
        <v>4269475</v>
      </c>
    </row>
    <row r="17" spans="1:5" s="507" customFormat="1" x14ac:dyDescent="0.2">
      <c r="A17" s="508" t="s">
        <v>615</v>
      </c>
      <c r="B17" s="509" t="s">
        <v>616</v>
      </c>
      <c r="C17" s="517">
        <f>+C18+C19+C20+C21</f>
        <v>36859638</v>
      </c>
      <c r="D17" s="517">
        <f>+D18+D19+D20+D21</f>
        <v>4609759</v>
      </c>
      <c r="E17" s="518">
        <f>+E18+E19+E20+E21</f>
        <v>4609759</v>
      </c>
    </row>
    <row r="18" spans="1:5" s="507" customFormat="1" x14ac:dyDescent="0.2">
      <c r="A18" s="512" t="s">
        <v>617</v>
      </c>
      <c r="B18" s="509" t="s">
        <v>618</v>
      </c>
      <c r="C18" s="515">
        <v>45087</v>
      </c>
      <c r="D18" s="515"/>
      <c r="E18" s="516"/>
    </row>
    <row r="19" spans="1:5" s="507" customFormat="1" ht="22.5" x14ac:dyDescent="0.2">
      <c r="A19" s="512" t="s">
        <v>619</v>
      </c>
      <c r="B19" s="509" t="s">
        <v>15</v>
      </c>
      <c r="C19" s="515">
        <v>572000</v>
      </c>
      <c r="D19" s="515">
        <v>553433</v>
      </c>
      <c r="E19" s="516">
        <v>553433</v>
      </c>
    </row>
    <row r="20" spans="1:5" s="507" customFormat="1" x14ac:dyDescent="0.2">
      <c r="A20" s="512" t="s">
        <v>620</v>
      </c>
      <c r="B20" s="509" t="s">
        <v>16</v>
      </c>
      <c r="C20" s="515">
        <v>291496</v>
      </c>
      <c r="D20" s="515">
        <v>285188</v>
      </c>
      <c r="E20" s="516">
        <v>285188</v>
      </c>
    </row>
    <row r="21" spans="1:5" s="507" customFormat="1" x14ac:dyDescent="0.2">
      <c r="A21" s="512" t="s">
        <v>621</v>
      </c>
      <c r="B21" s="509" t="s">
        <v>17</v>
      </c>
      <c r="C21" s="515">
        <v>35951055</v>
      </c>
      <c r="D21" s="515">
        <v>3771138</v>
      </c>
      <c r="E21" s="516">
        <v>3771138</v>
      </c>
    </row>
    <row r="22" spans="1:5" s="507" customFormat="1" x14ac:dyDescent="0.2">
      <c r="A22" s="508" t="s">
        <v>622</v>
      </c>
      <c r="B22" s="509" t="s">
        <v>18</v>
      </c>
      <c r="C22" s="517">
        <f>+C23+C24+C25+C26</f>
        <v>0</v>
      </c>
      <c r="D22" s="517">
        <f>+D23+D24+D25+D26</f>
        <v>0</v>
      </c>
      <c r="E22" s="518">
        <f>+E23+E24+E25+E26</f>
        <v>0</v>
      </c>
    </row>
    <row r="23" spans="1:5" s="507" customFormat="1" x14ac:dyDescent="0.2">
      <c r="A23" s="512" t="s">
        <v>623</v>
      </c>
      <c r="B23" s="509" t="s">
        <v>19</v>
      </c>
      <c r="C23" s="515"/>
      <c r="D23" s="515"/>
      <c r="E23" s="516"/>
    </row>
    <row r="24" spans="1:5" s="507" customFormat="1" x14ac:dyDescent="0.2">
      <c r="A24" s="512" t="s">
        <v>624</v>
      </c>
      <c r="B24" s="509" t="s">
        <v>20</v>
      </c>
      <c r="C24" s="515"/>
      <c r="D24" s="515"/>
      <c r="E24" s="516"/>
    </row>
    <row r="25" spans="1:5" s="507" customFormat="1" x14ac:dyDescent="0.2">
      <c r="A25" s="512" t="s">
        <v>625</v>
      </c>
      <c r="B25" s="509" t="s">
        <v>21</v>
      </c>
      <c r="C25" s="515"/>
      <c r="D25" s="515"/>
      <c r="E25" s="516"/>
    </row>
    <row r="26" spans="1:5" s="507" customFormat="1" x14ac:dyDescent="0.2">
      <c r="A26" s="512" t="s">
        <v>626</v>
      </c>
      <c r="B26" s="509" t="s">
        <v>22</v>
      </c>
      <c r="C26" s="515"/>
      <c r="D26" s="515"/>
      <c r="E26" s="516"/>
    </row>
    <row r="27" spans="1:5" s="507" customFormat="1" x14ac:dyDescent="0.2">
      <c r="A27" s="508" t="s">
        <v>627</v>
      </c>
      <c r="B27" s="509" t="s">
        <v>23</v>
      </c>
      <c r="C27" s="517">
        <f>+C28+C29+C30+C31</f>
        <v>48749955</v>
      </c>
      <c r="D27" s="517">
        <f>+D28+D29+D30+D31</f>
        <v>48749955</v>
      </c>
      <c r="E27" s="518">
        <f>+E28+E29+E30+E31</f>
        <v>48749955</v>
      </c>
    </row>
    <row r="28" spans="1:5" s="507" customFormat="1" x14ac:dyDescent="0.2">
      <c r="A28" s="512" t="s">
        <v>628</v>
      </c>
      <c r="B28" s="509" t="s">
        <v>24</v>
      </c>
      <c r="C28" s="515"/>
      <c r="D28" s="515"/>
      <c r="E28" s="516"/>
    </row>
    <row r="29" spans="1:5" s="507" customFormat="1" x14ac:dyDescent="0.2">
      <c r="A29" s="512" t="s">
        <v>629</v>
      </c>
      <c r="B29" s="509" t="s">
        <v>25</v>
      </c>
      <c r="C29" s="515">
        <v>46925190</v>
      </c>
      <c r="D29" s="515">
        <v>46925190</v>
      </c>
      <c r="E29" s="516">
        <v>46925190</v>
      </c>
    </row>
    <row r="30" spans="1:5" s="507" customFormat="1" x14ac:dyDescent="0.2">
      <c r="A30" s="512" t="s">
        <v>630</v>
      </c>
      <c r="B30" s="509" t="s">
        <v>26</v>
      </c>
      <c r="C30" s="515">
        <v>1824765</v>
      </c>
      <c r="D30" s="515">
        <v>1824765</v>
      </c>
      <c r="E30" s="516">
        <v>1824765</v>
      </c>
    </row>
    <row r="31" spans="1:5" s="507" customFormat="1" x14ac:dyDescent="0.2">
      <c r="A31" s="512" t="s">
        <v>631</v>
      </c>
      <c r="B31" s="509" t="s">
        <v>27</v>
      </c>
      <c r="C31" s="515"/>
      <c r="D31" s="515"/>
      <c r="E31" s="516"/>
    </row>
    <row r="32" spans="1:5" s="507" customFormat="1" x14ac:dyDescent="0.2">
      <c r="A32" s="508" t="s">
        <v>632</v>
      </c>
      <c r="B32" s="509" t="s">
        <v>28</v>
      </c>
      <c r="C32" s="517">
        <f>+C33+C34+C35+C36</f>
        <v>0</v>
      </c>
      <c r="D32" s="517">
        <f>+D33+D34+D35+D36</f>
        <v>0</v>
      </c>
      <c r="E32" s="518">
        <f>+E33+E34+E35+E36</f>
        <v>0</v>
      </c>
    </row>
    <row r="33" spans="1:5" s="507" customFormat="1" x14ac:dyDescent="0.2">
      <c r="A33" s="512" t="s">
        <v>633</v>
      </c>
      <c r="B33" s="509" t="s">
        <v>29</v>
      </c>
      <c r="C33" s="515"/>
      <c r="D33" s="515"/>
      <c r="E33" s="516"/>
    </row>
    <row r="34" spans="1:5" s="507" customFormat="1" ht="22.5" x14ac:dyDescent="0.2">
      <c r="A34" s="512" t="s">
        <v>634</v>
      </c>
      <c r="B34" s="509" t="s">
        <v>30</v>
      </c>
      <c r="C34" s="515"/>
      <c r="D34" s="515"/>
      <c r="E34" s="516"/>
    </row>
    <row r="35" spans="1:5" s="507" customFormat="1" x14ac:dyDescent="0.2">
      <c r="A35" s="512" t="s">
        <v>635</v>
      </c>
      <c r="B35" s="509" t="s">
        <v>31</v>
      </c>
      <c r="C35" s="515"/>
      <c r="D35" s="515"/>
      <c r="E35" s="516"/>
    </row>
    <row r="36" spans="1:5" s="507" customFormat="1" x14ac:dyDescent="0.2">
      <c r="A36" s="512" t="s">
        <v>636</v>
      </c>
      <c r="B36" s="509" t="s">
        <v>32</v>
      </c>
      <c r="C36" s="515"/>
      <c r="D36" s="515"/>
      <c r="E36" s="516"/>
    </row>
    <row r="37" spans="1:5" s="507" customFormat="1" x14ac:dyDescent="0.2">
      <c r="A37" s="508" t="s">
        <v>637</v>
      </c>
      <c r="B37" s="509" t="s">
        <v>33</v>
      </c>
      <c r="C37" s="517">
        <f>+C38+C43+C48</f>
        <v>180000</v>
      </c>
      <c r="D37" s="517">
        <f>+D38+D43+D48</f>
        <v>180000</v>
      </c>
      <c r="E37" s="518">
        <f>+E38+E43+E48</f>
        <v>180000</v>
      </c>
    </row>
    <row r="38" spans="1:5" s="507" customFormat="1" x14ac:dyDescent="0.2">
      <c r="A38" s="508" t="s">
        <v>638</v>
      </c>
      <c r="B38" s="509" t="s">
        <v>589</v>
      </c>
      <c r="C38" s="517">
        <f>+C39+C40+C41+C42</f>
        <v>180000</v>
      </c>
      <c r="D38" s="517">
        <f>+D39+D40+D41+D42</f>
        <v>180000</v>
      </c>
      <c r="E38" s="518">
        <f>+E39+E40+E41+E42</f>
        <v>180000</v>
      </c>
    </row>
    <row r="39" spans="1:5" s="507" customFormat="1" x14ac:dyDescent="0.2">
      <c r="A39" s="512" t="s">
        <v>639</v>
      </c>
      <c r="B39" s="509" t="s">
        <v>590</v>
      </c>
      <c r="C39" s="515"/>
      <c r="D39" s="515"/>
      <c r="E39" s="516"/>
    </row>
    <row r="40" spans="1:5" s="507" customFormat="1" x14ac:dyDescent="0.2">
      <c r="A40" s="512" t="s">
        <v>640</v>
      </c>
      <c r="B40" s="509" t="s">
        <v>591</v>
      </c>
      <c r="C40" s="515"/>
      <c r="D40" s="515"/>
      <c r="E40" s="516"/>
    </row>
    <row r="41" spans="1:5" s="507" customFormat="1" x14ac:dyDescent="0.2">
      <c r="A41" s="512" t="s">
        <v>641</v>
      </c>
      <c r="B41" s="509" t="s">
        <v>592</v>
      </c>
      <c r="C41" s="515"/>
      <c r="D41" s="515"/>
      <c r="E41" s="516"/>
    </row>
    <row r="42" spans="1:5" s="507" customFormat="1" x14ac:dyDescent="0.2">
      <c r="A42" s="512" t="s">
        <v>642</v>
      </c>
      <c r="B42" s="509" t="s">
        <v>593</v>
      </c>
      <c r="C42" s="515">
        <v>180000</v>
      </c>
      <c r="D42" s="515">
        <v>180000</v>
      </c>
      <c r="E42" s="516">
        <v>180000</v>
      </c>
    </row>
    <row r="43" spans="1:5" s="507" customFormat="1" x14ac:dyDescent="0.2">
      <c r="A43" s="508" t="s">
        <v>643</v>
      </c>
      <c r="B43" s="509" t="s">
        <v>644</v>
      </c>
      <c r="C43" s="517">
        <f>+C44+C45+C46+C47</f>
        <v>0</v>
      </c>
      <c r="D43" s="517">
        <f>+D44+D45+D46+D47</f>
        <v>0</v>
      </c>
      <c r="E43" s="518">
        <f>+E44+E45+E46+E47</f>
        <v>0</v>
      </c>
    </row>
    <row r="44" spans="1:5" s="507" customFormat="1" x14ac:dyDescent="0.2">
      <c r="A44" s="512" t="s">
        <v>645</v>
      </c>
      <c r="B44" s="509" t="s">
        <v>646</v>
      </c>
      <c r="C44" s="515"/>
      <c r="D44" s="515"/>
      <c r="E44" s="516"/>
    </row>
    <row r="45" spans="1:5" s="507" customFormat="1" ht="22.5" x14ac:dyDescent="0.2">
      <c r="A45" s="512" t="s">
        <v>647</v>
      </c>
      <c r="B45" s="509" t="s">
        <v>648</v>
      </c>
      <c r="C45" s="515"/>
      <c r="D45" s="515"/>
      <c r="E45" s="516"/>
    </row>
    <row r="46" spans="1:5" s="507" customFormat="1" x14ac:dyDescent="0.2">
      <c r="A46" s="512" t="s">
        <v>649</v>
      </c>
      <c r="B46" s="509" t="s">
        <v>650</v>
      </c>
      <c r="C46" s="515"/>
      <c r="D46" s="515"/>
      <c r="E46" s="516"/>
    </row>
    <row r="47" spans="1:5" s="507" customFormat="1" x14ac:dyDescent="0.2">
      <c r="A47" s="512" t="s">
        <v>651</v>
      </c>
      <c r="B47" s="509" t="s">
        <v>652</v>
      </c>
      <c r="C47" s="515"/>
      <c r="D47" s="515"/>
      <c r="E47" s="516"/>
    </row>
    <row r="48" spans="1:5" s="507" customFormat="1" x14ac:dyDescent="0.2">
      <c r="A48" s="508" t="s">
        <v>653</v>
      </c>
      <c r="B48" s="509" t="s">
        <v>654</v>
      </c>
      <c r="C48" s="517">
        <f>+C49+C50+C51+C52</f>
        <v>0</v>
      </c>
      <c r="D48" s="517">
        <f>+D49+D50+D51+D52</f>
        <v>0</v>
      </c>
      <c r="E48" s="518">
        <f>+E49+E50+E51+E52</f>
        <v>0</v>
      </c>
    </row>
    <row r="49" spans="1:5" s="507" customFormat="1" x14ac:dyDescent="0.2">
      <c r="A49" s="512" t="s">
        <v>655</v>
      </c>
      <c r="B49" s="509" t="s">
        <v>656</v>
      </c>
      <c r="C49" s="515"/>
      <c r="D49" s="515"/>
      <c r="E49" s="516"/>
    </row>
    <row r="50" spans="1:5" s="507" customFormat="1" ht="22.5" x14ac:dyDescent="0.2">
      <c r="A50" s="512" t="s">
        <v>657</v>
      </c>
      <c r="B50" s="509" t="s">
        <v>658</v>
      </c>
      <c r="C50" s="515"/>
      <c r="D50" s="515"/>
      <c r="E50" s="516"/>
    </row>
    <row r="51" spans="1:5" s="507" customFormat="1" x14ac:dyDescent="0.2">
      <c r="A51" s="512" t="s">
        <v>659</v>
      </c>
      <c r="B51" s="509" t="s">
        <v>660</v>
      </c>
      <c r="C51" s="515"/>
      <c r="D51" s="515"/>
      <c r="E51" s="516"/>
    </row>
    <row r="52" spans="1:5" s="507" customFormat="1" x14ac:dyDescent="0.2">
      <c r="A52" s="512" t="s">
        <v>661</v>
      </c>
      <c r="B52" s="509" t="s">
        <v>662</v>
      </c>
      <c r="C52" s="515"/>
      <c r="D52" s="515"/>
      <c r="E52" s="516"/>
    </row>
    <row r="53" spans="1:5" s="507" customFormat="1" x14ac:dyDescent="0.2">
      <c r="A53" s="508" t="s">
        <v>663</v>
      </c>
      <c r="B53" s="509" t="s">
        <v>664</v>
      </c>
      <c r="C53" s="515"/>
      <c r="D53" s="515"/>
      <c r="E53" s="516"/>
    </row>
    <row r="54" spans="1:5" s="507" customFormat="1" ht="21" x14ac:dyDescent="0.2">
      <c r="A54" s="508" t="s">
        <v>665</v>
      </c>
      <c r="B54" s="509" t="s">
        <v>666</v>
      </c>
      <c r="C54" s="517">
        <f>+C10+C11+C37+C53</f>
        <v>742026134</v>
      </c>
      <c r="D54" s="517">
        <f>+D10+D11+D37+D53</f>
        <v>433265399</v>
      </c>
      <c r="E54" s="518">
        <f>+E10+E11+E37+E53</f>
        <v>433265399</v>
      </c>
    </row>
    <row r="55" spans="1:5" s="507" customFormat="1" x14ac:dyDescent="0.2">
      <c r="A55" s="508" t="s">
        <v>667</v>
      </c>
      <c r="B55" s="509" t="s">
        <v>668</v>
      </c>
      <c r="C55" s="515"/>
      <c r="D55" s="515"/>
      <c r="E55" s="516"/>
    </row>
    <row r="56" spans="1:5" s="507" customFormat="1" x14ac:dyDescent="0.2">
      <c r="A56" s="508" t="s">
        <v>669</v>
      </c>
      <c r="B56" s="509" t="s">
        <v>670</v>
      </c>
      <c r="C56" s="515"/>
      <c r="D56" s="515"/>
      <c r="E56" s="516"/>
    </row>
    <row r="57" spans="1:5" s="507" customFormat="1" x14ac:dyDescent="0.2">
      <c r="A57" s="508" t="s">
        <v>671</v>
      </c>
      <c r="B57" s="509" t="s">
        <v>672</v>
      </c>
      <c r="C57" s="517">
        <f>+C55+C56</f>
        <v>0</v>
      </c>
      <c r="D57" s="517">
        <f>+D55+D56</f>
        <v>0</v>
      </c>
      <c r="E57" s="518">
        <f>+E55+E56</f>
        <v>0</v>
      </c>
    </row>
    <row r="58" spans="1:5" s="507" customFormat="1" x14ac:dyDescent="0.2">
      <c r="A58" s="508" t="s">
        <v>673</v>
      </c>
      <c r="B58" s="509" t="s">
        <v>674</v>
      </c>
      <c r="C58" s="515"/>
      <c r="D58" s="515"/>
      <c r="E58" s="516"/>
    </row>
    <row r="59" spans="1:5" s="507" customFormat="1" x14ac:dyDescent="0.2">
      <c r="A59" s="508" t="s">
        <v>675</v>
      </c>
      <c r="B59" s="509" t="s">
        <v>676</v>
      </c>
      <c r="C59" s="515">
        <v>162780</v>
      </c>
      <c r="D59" s="515">
        <v>162780</v>
      </c>
      <c r="E59" s="516">
        <v>162780</v>
      </c>
    </row>
    <row r="60" spans="1:5" s="507" customFormat="1" x14ac:dyDescent="0.2">
      <c r="A60" s="508" t="s">
        <v>677</v>
      </c>
      <c r="B60" s="509" t="s">
        <v>678</v>
      </c>
      <c r="C60" s="515">
        <v>61982752</v>
      </c>
      <c r="D60" s="515">
        <v>61982752</v>
      </c>
      <c r="E60" s="516">
        <v>61982752</v>
      </c>
    </row>
    <row r="61" spans="1:5" s="507" customFormat="1" x14ac:dyDescent="0.2">
      <c r="A61" s="508" t="s">
        <v>679</v>
      </c>
      <c r="B61" s="509" t="s">
        <v>680</v>
      </c>
      <c r="C61" s="515"/>
      <c r="D61" s="515"/>
      <c r="E61" s="516"/>
    </row>
    <row r="62" spans="1:5" s="507" customFormat="1" x14ac:dyDescent="0.2">
      <c r="A62" s="508" t="s">
        <v>681</v>
      </c>
      <c r="B62" s="509" t="s">
        <v>682</v>
      </c>
      <c r="C62" s="517">
        <f>+C58+C59+C60+C61</f>
        <v>62145532</v>
      </c>
      <c r="D62" s="517">
        <f>+D58+D59+D60+D61</f>
        <v>62145532</v>
      </c>
      <c r="E62" s="518">
        <f>+E58+E59+E60+E61</f>
        <v>62145532</v>
      </c>
    </row>
    <row r="63" spans="1:5" s="507" customFormat="1" x14ac:dyDescent="0.2">
      <c r="A63" s="508" t="s">
        <v>683</v>
      </c>
      <c r="B63" s="509" t="s">
        <v>684</v>
      </c>
      <c r="C63" s="515">
        <v>6046553</v>
      </c>
      <c r="D63" s="515">
        <v>6046553</v>
      </c>
      <c r="E63" s="516">
        <v>6046553</v>
      </c>
    </row>
    <row r="64" spans="1:5" s="507" customFormat="1" x14ac:dyDescent="0.2">
      <c r="A64" s="508" t="s">
        <v>685</v>
      </c>
      <c r="B64" s="509" t="s">
        <v>686</v>
      </c>
      <c r="C64" s="515"/>
      <c r="D64" s="515"/>
      <c r="E64" s="516"/>
    </row>
    <row r="65" spans="1:5" s="507" customFormat="1" x14ac:dyDescent="0.2">
      <c r="A65" s="508" t="s">
        <v>687</v>
      </c>
      <c r="B65" s="509" t="s">
        <v>688</v>
      </c>
      <c r="C65" s="515">
        <v>91060</v>
      </c>
      <c r="D65" s="515">
        <v>91060</v>
      </c>
      <c r="E65" s="516">
        <v>91060</v>
      </c>
    </row>
    <row r="66" spans="1:5" s="507" customFormat="1" x14ac:dyDescent="0.2">
      <c r="A66" s="508" t="s">
        <v>689</v>
      </c>
      <c r="B66" s="509" t="s">
        <v>690</v>
      </c>
      <c r="C66" s="517">
        <f>+C63+C64+C65</f>
        <v>6137613</v>
      </c>
      <c r="D66" s="517">
        <f>+D63+D64+D65</f>
        <v>6137613</v>
      </c>
      <c r="E66" s="518">
        <f>+E63+E64+E65</f>
        <v>6137613</v>
      </c>
    </row>
    <row r="67" spans="1:5" s="507" customFormat="1" x14ac:dyDescent="0.2">
      <c r="A67" s="508" t="s">
        <v>691</v>
      </c>
      <c r="B67" s="509" t="s">
        <v>692</v>
      </c>
      <c r="C67" s="515">
        <v>69847</v>
      </c>
      <c r="D67" s="515">
        <v>69847</v>
      </c>
      <c r="E67" s="516">
        <v>69847</v>
      </c>
    </row>
    <row r="68" spans="1:5" s="507" customFormat="1" ht="21" x14ac:dyDescent="0.2">
      <c r="A68" s="508" t="s">
        <v>693</v>
      </c>
      <c r="B68" s="509" t="s">
        <v>694</v>
      </c>
      <c r="C68" s="515"/>
      <c r="D68" s="515"/>
      <c r="E68" s="516"/>
    </row>
    <row r="69" spans="1:5" s="507" customFormat="1" x14ac:dyDescent="0.2">
      <c r="A69" s="508" t="s">
        <v>760</v>
      </c>
      <c r="B69" s="509" t="s">
        <v>695</v>
      </c>
      <c r="C69" s="517">
        <f>+C67+C68</f>
        <v>69847</v>
      </c>
      <c r="D69" s="517">
        <f>+D67+D68</f>
        <v>69847</v>
      </c>
      <c r="E69" s="518">
        <f>+E67+E68</f>
        <v>69847</v>
      </c>
    </row>
    <row r="70" spans="1:5" s="507" customFormat="1" x14ac:dyDescent="0.2">
      <c r="A70" s="508" t="s">
        <v>696</v>
      </c>
      <c r="B70" s="509" t="s">
        <v>697</v>
      </c>
      <c r="C70" s="515"/>
      <c r="D70" s="515"/>
      <c r="E70" s="516"/>
    </row>
    <row r="71" spans="1:5" s="507" customFormat="1" ht="16.5" thickBot="1" x14ac:dyDescent="0.25">
      <c r="A71" s="519" t="s">
        <v>698</v>
      </c>
      <c r="B71" s="520" t="s">
        <v>699</v>
      </c>
      <c r="C71" s="521">
        <f>+C54+C57+C62+C66+C69+C70</f>
        <v>810379126</v>
      </c>
      <c r="D71" s="521">
        <f>+D54+D57+D62+D66+D69+D70</f>
        <v>501618391</v>
      </c>
      <c r="E71" s="522">
        <f>+E54+E57+E62+E66+E69+E70</f>
        <v>501618391</v>
      </c>
    </row>
    <row r="72" spans="1:5" x14ac:dyDescent="0.25">
      <c r="A72" s="523"/>
      <c r="C72" s="524"/>
      <c r="D72" s="524"/>
      <c r="E72" s="525"/>
    </row>
    <row r="73" spans="1:5" x14ac:dyDescent="0.25">
      <c r="A73" s="523"/>
      <c r="C73" s="524"/>
      <c r="D73" s="524"/>
      <c r="E73" s="525"/>
    </row>
    <row r="74" spans="1:5" x14ac:dyDescent="0.25">
      <c r="A74" s="526"/>
      <c r="C74" s="524"/>
      <c r="D74" s="524"/>
      <c r="E74" s="525"/>
    </row>
    <row r="75" spans="1:5" x14ac:dyDescent="0.25">
      <c r="A75" s="957"/>
      <c r="B75" s="957"/>
      <c r="C75" s="957"/>
      <c r="D75" s="957"/>
      <c r="E75" s="957"/>
    </row>
    <row r="76" spans="1:5" x14ac:dyDescent="0.25">
      <c r="A76" s="957"/>
      <c r="B76" s="957"/>
      <c r="C76" s="957"/>
      <c r="D76" s="957"/>
      <c r="E76" s="957"/>
    </row>
  </sheetData>
  <sheetProtection sheet="1"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zoomScale="120" zoomScaleNormal="120" workbookViewId="0">
      <selection activeCell="C23" sqref="C23"/>
    </sheetView>
  </sheetViews>
  <sheetFormatPr defaultRowHeight="12.75" x14ac:dyDescent="0.2"/>
  <cols>
    <col min="1" max="1" width="71.1640625" style="529" customWidth="1"/>
    <col min="2" max="2" width="6.1640625" style="541" customWidth="1"/>
    <col min="3" max="3" width="18" style="528" customWidth="1"/>
    <col min="4" max="16384" width="9.33203125" style="528"/>
  </cols>
  <sheetData>
    <row r="1" spans="1:3" ht="16.5" customHeight="1" x14ac:dyDescent="0.2">
      <c r="A1" s="965" t="str">
        <f>CONCATENATE("7.2. tájékoztató tábla ",Z_ALAPADATOK!A7," ",Z_ALAPADATOK!B7," ",Z_ALAPADATOK!C7," ",Z_ALAPADATOK!D7," ",Z_ALAPADATOK!E7," ",Z_ALAPADATOK!F7," ",Z_ALAPADATOK!G7," ",Z_ALAPADATOK!H7)</f>
        <v>7.2. tájékoztató tábla a … / 2021. ( … ) önkormányzati rendelethez</v>
      </c>
      <c r="B1" s="966"/>
      <c r="C1" s="966"/>
    </row>
    <row r="2" spans="1:3" ht="16.5" customHeight="1" x14ac:dyDescent="0.2">
      <c r="A2" s="631"/>
      <c r="B2" s="632"/>
      <c r="C2" s="633"/>
    </row>
    <row r="3" spans="1:3" ht="16.5" customHeight="1" x14ac:dyDescent="0.2">
      <c r="A3" s="969" t="s">
        <v>762</v>
      </c>
      <c r="B3" s="969"/>
      <c r="C3" s="969"/>
    </row>
    <row r="4" spans="1:3" ht="16.5" customHeight="1" x14ac:dyDescent="0.2">
      <c r="A4" s="967" t="s">
        <v>806</v>
      </c>
      <c r="B4" s="967"/>
      <c r="C4" s="967"/>
    </row>
    <row r="5" spans="1:3" ht="16.5" customHeight="1" x14ac:dyDescent="0.2">
      <c r="A5" s="967" t="str">
        <f>'Z_7.1.tájékoztató_t.'!A4</f>
        <v>2020. év</v>
      </c>
      <c r="B5" s="968"/>
      <c r="C5" s="968"/>
    </row>
    <row r="6" spans="1:3" ht="13.5" thickBot="1" x14ac:dyDescent="0.25">
      <c r="A6" s="631"/>
      <c r="B6" s="970" t="str">
        <f>'Z_6.tájékoztató_t.'!E6</f>
        <v xml:space="preserve"> Forintban!</v>
      </c>
      <c r="C6" s="970"/>
    </row>
    <row r="7" spans="1:3" s="530" customFormat="1" ht="31.5" customHeight="1" x14ac:dyDescent="0.2">
      <c r="A7" s="971" t="s">
        <v>700</v>
      </c>
      <c r="B7" s="973" t="s">
        <v>595</v>
      </c>
      <c r="C7" s="975" t="s">
        <v>701</v>
      </c>
    </row>
    <row r="8" spans="1:3" s="530" customFormat="1" x14ac:dyDescent="0.2">
      <c r="A8" s="972"/>
      <c r="B8" s="974"/>
      <c r="C8" s="976"/>
    </row>
    <row r="9" spans="1:3" s="531" customFormat="1" ht="13.5" thickBot="1" x14ac:dyDescent="0.25">
      <c r="A9" s="634" t="s">
        <v>386</v>
      </c>
      <c r="B9" s="635" t="s">
        <v>387</v>
      </c>
      <c r="C9" s="636" t="s">
        <v>388</v>
      </c>
    </row>
    <row r="10" spans="1:3" ht="15.75" customHeight="1" x14ac:dyDescent="0.2">
      <c r="A10" s="508" t="s">
        <v>702</v>
      </c>
      <c r="B10" s="532" t="s">
        <v>602</v>
      </c>
      <c r="C10" s="533">
        <v>640813085</v>
      </c>
    </row>
    <row r="11" spans="1:3" ht="15.75" customHeight="1" x14ac:dyDescent="0.2">
      <c r="A11" s="508" t="s">
        <v>703</v>
      </c>
      <c r="B11" s="509" t="s">
        <v>604</v>
      </c>
      <c r="C11" s="533">
        <v>-16858764</v>
      </c>
    </row>
    <row r="12" spans="1:3" ht="15.75" customHeight="1" x14ac:dyDescent="0.2">
      <c r="A12" s="508" t="s">
        <v>704</v>
      </c>
      <c r="B12" s="509" t="s">
        <v>606</v>
      </c>
      <c r="C12" s="533">
        <v>24224547</v>
      </c>
    </row>
    <row r="13" spans="1:3" ht="15.75" customHeight="1" x14ac:dyDescent="0.2">
      <c r="A13" s="508" t="s">
        <v>705</v>
      </c>
      <c r="B13" s="509" t="s">
        <v>608</v>
      </c>
      <c r="C13" s="534">
        <v>-124321247</v>
      </c>
    </row>
    <row r="14" spans="1:3" ht="15.75" customHeight="1" x14ac:dyDescent="0.2">
      <c r="A14" s="508" t="s">
        <v>706</v>
      </c>
      <c r="B14" s="509" t="s">
        <v>610</v>
      </c>
      <c r="C14" s="534"/>
    </row>
    <row r="15" spans="1:3" ht="15.75" customHeight="1" x14ac:dyDescent="0.2">
      <c r="A15" s="508" t="s">
        <v>707</v>
      </c>
      <c r="B15" s="509" t="s">
        <v>612</v>
      </c>
      <c r="C15" s="534">
        <v>-30817686</v>
      </c>
    </row>
    <row r="16" spans="1:3" ht="15.75" customHeight="1" x14ac:dyDescent="0.2">
      <c r="A16" s="508" t="s">
        <v>708</v>
      </c>
      <c r="B16" s="509" t="s">
        <v>614</v>
      </c>
      <c r="C16" s="535">
        <f>+C10+C11+C12+C13+C14+C15</f>
        <v>493039935</v>
      </c>
    </row>
    <row r="17" spans="1:5" ht="15.75" customHeight="1" x14ac:dyDescent="0.2">
      <c r="A17" s="508" t="s">
        <v>709</v>
      </c>
      <c r="B17" s="509" t="s">
        <v>616</v>
      </c>
      <c r="C17" s="536">
        <v>5474507</v>
      </c>
    </row>
    <row r="18" spans="1:5" ht="15.75" customHeight="1" x14ac:dyDescent="0.2">
      <c r="A18" s="508" t="s">
        <v>710</v>
      </c>
      <c r="B18" s="509" t="s">
        <v>618</v>
      </c>
      <c r="C18" s="534">
        <v>1095572</v>
      </c>
    </row>
    <row r="19" spans="1:5" ht="15.75" customHeight="1" x14ac:dyDescent="0.2">
      <c r="A19" s="508" t="s">
        <v>711</v>
      </c>
      <c r="B19" s="509" t="s">
        <v>15</v>
      </c>
      <c r="C19" s="534">
        <v>538344</v>
      </c>
    </row>
    <row r="20" spans="1:5" ht="15.75" customHeight="1" x14ac:dyDescent="0.2">
      <c r="A20" s="508" t="s">
        <v>712</v>
      </c>
      <c r="B20" s="509" t="s">
        <v>16</v>
      </c>
      <c r="C20" s="535">
        <f>+C17+C18+C19</f>
        <v>7108423</v>
      </c>
    </row>
    <row r="21" spans="1:5" s="537" customFormat="1" ht="15.75" customHeight="1" x14ac:dyDescent="0.2">
      <c r="A21" s="508" t="s">
        <v>713</v>
      </c>
      <c r="B21" s="509" t="s">
        <v>17</v>
      </c>
      <c r="C21" s="534"/>
    </row>
    <row r="22" spans="1:5" ht="15.75" customHeight="1" x14ac:dyDescent="0.2">
      <c r="A22" s="508" t="s">
        <v>714</v>
      </c>
      <c r="B22" s="509" t="s">
        <v>18</v>
      </c>
      <c r="C22" s="534">
        <v>1470033</v>
      </c>
    </row>
    <row r="23" spans="1:5" ht="15.75" customHeight="1" thickBot="1" x14ac:dyDescent="0.25">
      <c r="A23" s="538" t="s">
        <v>715</v>
      </c>
      <c r="B23" s="520" t="s">
        <v>19</v>
      </c>
      <c r="C23" s="539">
        <f>+C16+C20+C21+C22</f>
        <v>501618391</v>
      </c>
    </row>
    <row r="24" spans="1:5" ht="15.75" x14ac:dyDescent="0.25">
      <c r="A24" s="523"/>
      <c r="B24" s="526"/>
      <c r="C24" s="524"/>
      <c r="D24" s="524"/>
      <c r="E24" s="524"/>
    </row>
    <row r="25" spans="1:5" ht="15.75" x14ac:dyDescent="0.25">
      <c r="A25" s="523"/>
      <c r="B25" s="526"/>
      <c r="C25" s="524"/>
      <c r="D25" s="524"/>
      <c r="E25" s="524"/>
    </row>
    <row r="26" spans="1:5" ht="15.75" x14ac:dyDescent="0.25">
      <c r="A26" s="526"/>
      <c r="B26" s="526"/>
      <c r="C26" s="524"/>
      <c r="D26" s="524"/>
      <c r="E26" s="524"/>
    </row>
    <row r="27" spans="1:5" ht="15.75" x14ac:dyDescent="0.25">
      <c r="A27" s="964"/>
      <c r="B27" s="964"/>
      <c r="C27" s="964"/>
      <c r="D27" s="540"/>
      <c r="E27" s="540"/>
    </row>
    <row r="28" spans="1:5" ht="15.75" x14ac:dyDescent="0.25">
      <c r="A28" s="964"/>
      <c r="B28" s="964"/>
      <c r="C28" s="964"/>
      <c r="D28" s="540"/>
      <c r="E28" s="540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zoomScale="120" zoomScaleNormal="120" workbookViewId="0">
      <selection activeCell="A6" sqref="A6"/>
    </sheetView>
  </sheetViews>
  <sheetFormatPr defaultColWidth="12" defaultRowHeight="15.75" x14ac:dyDescent="0.25"/>
  <cols>
    <col min="1" max="1" width="58.83203125" style="542" customWidth="1"/>
    <col min="2" max="2" width="6.83203125" style="542" customWidth="1"/>
    <col min="3" max="3" width="17.1640625" style="542" customWidth="1"/>
    <col min="4" max="4" width="19.1640625" style="542" customWidth="1"/>
    <col min="5" max="16384" width="12" style="542"/>
  </cols>
  <sheetData>
    <row r="1" spans="1:4" ht="16.5" customHeight="1" x14ac:dyDescent="0.25">
      <c r="A1" s="982" t="str">
        <f>CONCATENATE("7.3. tájékoztató tábla ",Z_ALAPADATOK!A7," ",Z_ALAPADATOK!B7," ",Z_ALAPADATOK!C7," ",Z_ALAPADATOK!D7," ",Z_ALAPADATOK!E7," ",Z_ALAPADATOK!F7," ",Z_ALAPADATOK!G7," ",Z_ALAPADATOK!H7)</f>
        <v>7.3. tájékoztató tábla a … / 2021. ( … ) önkormányzati rendelethez</v>
      </c>
      <c r="B1" s="982"/>
      <c r="C1" s="982"/>
      <c r="D1" s="982"/>
    </row>
    <row r="2" spans="1:4" s="637" customFormat="1" ht="16.5" customHeight="1" x14ac:dyDescent="0.25"/>
    <row r="3" spans="1:4" s="570" customFormat="1" ht="16.5" customHeight="1" x14ac:dyDescent="0.25">
      <c r="A3" s="983" t="s">
        <v>762</v>
      </c>
      <c r="B3" s="983"/>
      <c r="C3" s="983"/>
      <c r="D3" s="983"/>
    </row>
    <row r="4" spans="1:4" s="570" customFormat="1" ht="16.5" customHeight="1" x14ac:dyDescent="0.25">
      <c r="A4" s="983" t="s">
        <v>766</v>
      </c>
      <c r="B4" s="983"/>
      <c r="C4" s="983"/>
      <c r="D4" s="983"/>
    </row>
    <row r="5" spans="1:4" s="570" customFormat="1" ht="16.5" customHeight="1" x14ac:dyDescent="0.25">
      <c r="A5" s="977" t="str">
        <f>'Z_7.1.tájékoztató_t.'!A4</f>
        <v>2020. év</v>
      </c>
      <c r="B5" s="978"/>
      <c r="C5" s="978"/>
      <c r="D5" s="978"/>
    </row>
    <row r="6" spans="1:4" ht="16.5" customHeight="1" thickBot="1" x14ac:dyDescent="0.3"/>
    <row r="7" spans="1:4" ht="43.5" customHeight="1" thickBot="1" x14ac:dyDescent="0.3">
      <c r="A7" s="543" t="s">
        <v>44</v>
      </c>
      <c r="B7" s="544" t="s">
        <v>595</v>
      </c>
      <c r="C7" s="545" t="s">
        <v>716</v>
      </c>
      <c r="D7" s="546" t="s">
        <v>717</v>
      </c>
    </row>
    <row r="8" spans="1:4" ht="16.5" thickBot="1" x14ac:dyDescent="0.3">
      <c r="A8" s="547" t="s">
        <v>386</v>
      </c>
      <c r="B8" s="548" t="s">
        <v>387</v>
      </c>
      <c r="C8" s="548" t="s">
        <v>388</v>
      </c>
      <c r="D8" s="549" t="s">
        <v>390</v>
      </c>
    </row>
    <row r="9" spans="1:4" ht="15.75" customHeight="1" x14ac:dyDescent="0.25">
      <c r="A9" s="550" t="s">
        <v>718</v>
      </c>
      <c r="B9" s="551" t="s">
        <v>6</v>
      </c>
      <c r="C9" s="552">
        <v>1</v>
      </c>
      <c r="D9" s="553">
        <v>149750</v>
      </c>
    </row>
    <row r="10" spans="1:4" ht="15.75" customHeight="1" x14ac:dyDescent="0.25">
      <c r="A10" s="550" t="s">
        <v>719</v>
      </c>
      <c r="B10" s="554" t="s">
        <v>7</v>
      </c>
      <c r="C10" s="555"/>
      <c r="D10" s="556"/>
    </row>
    <row r="11" spans="1:4" ht="15.75" customHeight="1" x14ac:dyDescent="0.25">
      <c r="A11" s="550" t="s">
        <v>720</v>
      </c>
      <c r="B11" s="554" t="s">
        <v>8</v>
      </c>
      <c r="C11" s="555"/>
      <c r="D11" s="556"/>
    </row>
    <row r="12" spans="1:4" ht="15.75" customHeight="1" thickBot="1" x14ac:dyDescent="0.3">
      <c r="A12" s="557" t="s">
        <v>721</v>
      </c>
      <c r="B12" s="558" t="s">
        <v>9</v>
      </c>
      <c r="C12" s="559"/>
      <c r="D12" s="560"/>
    </row>
    <row r="13" spans="1:4" ht="15.75" customHeight="1" thickBot="1" x14ac:dyDescent="0.3">
      <c r="A13" s="561" t="s">
        <v>722</v>
      </c>
      <c r="B13" s="562" t="s">
        <v>10</v>
      </c>
      <c r="C13" s="747"/>
      <c r="D13" s="563">
        <f>+D14+D15+D16+D17</f>
        <v>0</v>
      </c>
    </row>
    <row r="14" spans="1:4" ht="15.75" customHeight="1" x14ac:dyDescent="0.25">
      <c r="A14" s="564" t="s">
        <v>723</v>
      </c>
      <c r="B14" s="551" t="s">
        <v>11</v>
      </c>
      <c r="C14" s="552"/>
      <c r="D14" s="553"/>
    </row>
    <row r="15" spans="1:4" ht="15.75" customHeight="1" x14ac:dyDescent="0.25">
      <c r="A15" s="550" t="s">
        <v>724</v>
      </c>
      <c r="B15" s="554" t="s">
        <v>12</v>
      </c>
      <c r="C15" s="555"/>
      <c r="D15" s="556"/>
    </row>
    <row r="16" spans="1:4" ht="15.75" customHeight="1" x14ac:dyDescent="0.25">
      <c r="A16" s="550" t="s">
        <v>725</v>
      </c>
      <c r="B16" s="554" t="s">
        <v>13</v>
      </c>
      <c r="C16" s="555"/>
      <c r="D16" s="556"/>
    </row>
    <row r="17" spans="1:4" ht="15.75" customHeight="1" thickBot="1" x14ac:dyDescent="0.3">
      <c r="A17" s="557" t="s">
        <v>726</v>
      </c>
      <c r="B17" s="558" t="s">
        <v>14</v>
      </c>
      <c r="C17" s="559"/>
      <c r="D17" s="560"/>
    </row>
    <row r="18" spans="1:4" ht="15.75" customHeight="1" thickBot="1" x14ac:dyDescent="0.3">
      <c r="A18" s="561" t="s">
        <v>727</v>
      </c>
      <c r="B18" s="562" t="s">
        <v>15</v>
      </c>
      <c r="C18" s="747"/>
      <c r="D18" s="563">
        <f>+D19+D20+D21</f>
        <v>0</v>
      </c>
    </row>
    <row r="19" spans="1:4" ht="15.75" customHeight="1" x14ac:dyDescent="0.25">
      <c r="A19" s="564" t="s">
        <v>728</v>
      </c>
      <c r="B19" s="551" t="s">
        <v>16</v>
      </c>
      <c r="C19" s="552"/>
      <c r="D19" s="553"/>
    </row>
    <row r="20" spans="1:4" ht="15.75" customHeight="1" x14ac:dyDescent="0.25">
      <c r="A20" s="550" t="s">
        <v>729</v>
      </c>
      <c r="B20" s="554" t="s">
        <v>17</v>
      </c>
      <c r="C20" s="555"/>
      <c r="D20" s="556"/>
    </row>
    <row r="21" spans="1:4" ht="15.75" customHeight="1" thickBot="1" x14ac:dyDescent="0.3">
      <c r="A21" s="557" t="s">
        <v>730</v>
      </c>
      <c r="B21" s="558" t="s">
        <v>18</v>
      </c>
      <c r="C21" s="559"/>
      <c r="D21" s="560"/>
    </row>
    <row r="22" spans="1:4" ht="15.75" customHeight="1" thickBot="1" x14ac:dyDescent="0.3">
      <c r="A22" s="561" t="s">
        <v>731</v>
      </c>
      <c r="B22" s="562" t="s">
        <v>19</v>
      </c>
      <c r="C22" s="747"/>
      <c r="D22" s="563">
        <f>+D23+D24+D25</f>
        <v>0</v>
      </c>
    </row>
    <row r="23" spans="1:4" ht="15.75" customHeight="1" x14ac:dyDescent="0.25">
      <c r="A23" s="564" t="s">
        <v>732</v>
      </c>
      <c r="B23" s="551" t="s">
        <v>20</v>
      </c>
      <c r="C23" s="552"/>
      <c r="D23" s="553"/>
    </row>
    <row r="24" spans="1:4" ht="15.75" customHeight="1" x14ac:dyDescent="0.25">
      <c r="A24" s="550" t="s">
        <v>733</v>
      </c>
      <c r="B24" s="554" t="s">
        <v>21</v>
      </c>
      <c r="C24" s="555"/>
      <c r="D24" s="556"/>
    </row>
    <row r="25" spans="1:4" ht="15.75" customHeight="1" x14ac:dyDescent="0.25">
      <c r="A25" s="550" t="s">
        <v>734</v>
      </c>
      <c r="B25" s="554" t="s">
        <v>22</v>
      </c>
      <c r="C25" s="555"/>
      <c r="D25" s="556"/>
    </row>
    <row r="26" spans="1:4" ht="15.75" customHeight="1" x14ac:dyDescent="0.25">
      <c r="A26" s="550" t="s">
        <v>735</v>
      </c>
      <c r="B26" s="554" t="s">
        <v>23</v>
      </c>
      <c r="C26" s="555"/>
      <c r="D26" s="556"/>
    </row>
    <row r="27" spans="1:4" ht="15.75" customHeight="1" x14ac:dyDescent="0.25">
      <c r="A27" s="550"/>
      <c r="B27" s="554" t="s">
        <v>24</v>
      </c>
      <c r="C27" s="555"/>
      <c r="D27" s="556"/>
    </row>
    <row r="28" spans="1:4" ht="15.75" customHeight="1" x14ac:dyDescent="0.25">
      <c r="A28" s="550"/>
      <c r="B28" s="554" t="s">
        <v>25</v>
      </c>
      <c r="C28" s="555"/>
      <c r="D28" s="556"/>
    </row>
    <row r="29" spans="1:4" ht="15.75" customHeight="1" x14ac:dyDescent="0.25">
      <c r="A29" s="550"/>
      <c r="B29" s="554" t="s">
        <v>26</v>
      </c>
      <c r="C29" s="555"/>
      <c r="D29" s="556"/>
    </row>
    <row r="30" spans="1:4" ht="15.75" customHeight="1" x14ac:dyDescent="0.25">
      <c r="A30" s="550"/>
      <c r="B30" s="554" t="s">
        <v>27</v>
      </c>
      <c r="C30" s="555"/>
      <c r="D30" s="556"/>
    </row>
    <row r="31" spans="1:4" ht="15.75" customHeight="1" x14ac:dyDescent="0.25">
      <c r="A31" s="550"/>
      <c r="B31" s="554" t="s">
        <v>28</v>
      </c>
      <c r="C31" s="555"/>
      <c r="D31" s="556"/>
    </row>
    <row r="32" spans="1:4" ht="15.75" customHeight="1" x14ac:dyDescent="0.25">
      <c r="A32" s="550"/>
      <c r="B32" s="554" t="s">
        <v>29</v>
      </c>
      <c r="C32" s="555"/>
      <c r="D32" s="556"/>
    </row>
    <row r="33" spans="1:6" ht="15.75" customHeight="1" x14ac:dyDescent="0.25">
      <c r="A33" s="550"/>
      <c r="B33" s="554" t="s">
        <v>30</v>
      </c>
      <c r="C33" s="555"/>
      <c r="D33" s="556"/>
    </row>
    <row r="34" spans="1:6" ht="15.75" customHeight="1" x14ac:dyDescent="0.25">
      <c r="A34" s="550"/>
      <c r="B34" s="554" t="s">
        <v>31</v>
      </c>
      <c r="C34" s="555"/>
      <c r="D34" s="556"/>
    </row>
    <row r="35" spans="1:6" ht="15.75" customHeight="1" x14ac:dyDescent="0.25">
      <c r="A35" s="550"/>
      <c r="B35" s="554" t="s">
        <v>32</v>
      </c>
      <c r="C35" s="555"/>
      <c r="D35" s="556"/>
    </row>
    <row r="36" spans="1:6" ht="15.75" customHeight="1" x14ac:dyDescent="0.25">
      <c r="A36" s="550"/>
      <c r="B36" s="554" t="s">
        <v>33</v>
      </c>
      <c r="C36" s="555"/>
      <c r="D36" s="556"/>
    </row>
    <row r="37" spans="1:6" ht="15.75" customHeight="1" x14ac:dyDescent="0.25">
      <c r="A37" s="550"/>
      <c r="B37" s="554" t="s">
        <v>589</v>
      </c>
      <c r="C37" s="555"/>
      <c r="D37" s="556"/>
    </row>
    <row r="38" spans="1:6" ht="15.75" customHeight="1" x14ac:dyDescent="0.25">
      <c r="A38" s="550"/>
      <c r="B38" s="554" t="s">
        <v>590</v>
      </c>
      <c r="C38" s="555"/>
      <c r="D38" s="556"/>
    </row>
    <row r="39" spans="1:6" ht="15.75" customHeight="1" x14ac:dyDescent="0.25">
      <c r="A39" s="550"/>
      <c r="B39" s="554" t="s">
        <v>591</v>
      </c>
      <c r="C39" s="555"/>
      <c r="D39" s="556"/>
    </row>
    <row r="40" spans="1:6" ht="15.75" customHeight="1" x14ac:dyDescent="0.25">
      <c r="A40" s="550"/>
      <c r="B40" s="554" t="s">
        <v>592</v>
      </c>
      <c r="C40" s="555"/>
      <c r="D40" s="556"/>
    </row>
    <row r="41" spans="1:6" ht="15.75" customHeight="1" thickBot="1" x14ac:dyDescent="0.3">
      <c r="A41" s="557"/>
      <c r="B41" s="558" t="s">
        <v>593</v>
      </c>
      <c r="C41" s="559"/>
      <c r="D41" s="560"/>
    </row>
    <row r="42" spans="1:6" ht="15.75" customHeight="1" thickBot="1" x14ac:dyDescent="0.3">
      <c r="A42" s="979" t="s">
        <v>736</v>
      </c>
      <c r="B42" s="980"/>
      <c r="C42" s="565"/>
      <c r="D42" s="563">
        <f>+D9+D10+D11+D12+D13+D18+D22+D26+D27+D28+D29+D30+D31+D32+D33+D34+D35+D36+D37+D38+D39+D40+D41</f>
        <v>149750</v>
      </c>
      <c r="F42" s="566"/>
    </row>
    <row r="43" spans="1:6" x14ac:dyDescent="0.25">
      <c r="A43" s="567" t="s">
        <v>737</v>
      </c>
    </row>
    <row r="44" spans="1:6" x14ac:dyDescent="0.25">
      <c r="A44" s="568"/>
      <c r="B44" s="568"/>
      <c r="C44" s="981"/>
      <c r="D44" s="981"/>
    </row>
    <row r="45" spans="1:6" x14ac:dyDescent="0.25">
      <c r="A45" s="569"/>
      <c r="B45" s="569"/>
    </row>
    <row r="46" spans="1:6" x14ac:dyDescent="0.25">
      <c r="A46" s="569"/>
      <c r="B46" s="569"/>
      <c r="C46" s="569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M12" sqref="M12"/>
    </sheetView>
  </sheetViews>
  <sheetFormatPr defaultRowHeight="12.75" x14ac:dyDescent="0.2"/>
  <cols>
    <col min="1" max="1" width="9.33203125" style="82"/>
    <col min="2" max="2" width="51.83203125" style="82" customWidth="1"/>
    <col min="3" max="3" width="25" style="82" customWidth="1"/>
    <col min="4" max="4" width="22.83203125" style="82" customWidth="1"/>
    <col min="5" max="5" width="25" style="82" customWidth="1"/>
    <col min="6" max="6" width="5.5" style="82" customWidth="1"/>
    <col min="7" max="16384" width="9.33203125" style="82"/>
  </cols>
  <sheetData>
    <row r="1" spans="1:6" x14ac:dyDescent="0.2">
      <c r="A1" s="641"/>
      <c r="B1" s="641"/>
      <c r="C1" s="641"/>
      <c r="D1" s="641"/>
      <c r="E1" s="641"/>
    </row>
    <row r="2" spans="1:6" ht="15.75" x14ac:dyDescent="0.25">
      <c r="A2" s="782" t="str">
        <f>CONCATENATE(PROPER(Z_ALAPADATOK!A3)," tulajdonában álló gazdálkodó szervezetek működéséből származó")</f>
        <v>Lengyel Község Önkormányzata tulajdonában álló gazdálkodó szervezetek működéséből származó</v>
      </c>
      <c r="B2" s="782"/>
      <c r="C2" s="782"/>
      <c r="D2" s="782"/>
      <c r="E2" s="782"/>
    </row>
    <row r="3" spans="1:6" ht="15.75" x14ac:dyDescent="0.25">
      <c r="A3" s="987" t="str">
        <f>CONCATENATE("kötelezettségek és részesedések alakulása ",Z_ALAPADATOK!B1,". évben")</f>
        <v>kötelezettségek és részesedések alakulása 2020. évben</v>
      </c>
      <c r="B3" s="782"/>
      <c r="C3" s="782"/>
      <c r="D3" s="782"/>
      <c r="E3" s="782"/>
      <c r="F3" s="984" t="str">
        <f>CONCATENATE("8. tájékoztató tábla ",Z_ALAPADATOK!A7," ",Z_ALAPADATOK!B7," ",Z_ALAPADATOK!C7," ",Z_ALAPADATOK!D7," ",Z_ALAPADATOK!E7," ",Z_ALAPADATOK!F7," ",Z_ALAPADATOK!G7," ",Z_ALAPADATOK!H7)</f>
        <v>8. tájékoztató tábla a … / 2021. ( … ) önkormányzati rendelethez</v>
      </c>
    </row>
    <row r="4" spans="1:6" ht="16.5" thickBot="1" x14ac:dyDescent="0.3">
      <c r="A4" s="642"/>
      <c r="B4" s="641"/>
      <c r="C4" s="641"/>
      <c r="D4" s="641"/>
      <c r="E4" s="641"/>
      <c r="F4" s="984"/>
    </row>
    <row r="5" spans="1:6" ht="79.5" thickBot="1" x14ac:dyDescent="0.25">
      <c r="A5" s="643" t="s">
        <v>595</v>
      </c>
      <c r="B5" s="644" t="s">
        <v>738</v>
      </c>
      <c r="C5" s="644" t="s">
        <v>739</v>
      </c>
      <c r="D5" s="644" t="s">
        <v>740</v>
      </c>
      <c r="E5" s="645" t="s">
        <v>741</v>
      </c>
      <c r="F5" s="984"/>
    </row>
    <row r="6" spans="1:6" ht="15.75" x14ac:dyDescent="0.2">
      <c r="A6" s="638" t="s">
        <v>6</v>
      </c>
      <c r="B6" s="572"/>
      <c r="C6" s="573"/>
      <c r="D6" s="574"/>
      <c r="E6" s="575"/>
      <c r="F6" s="984"/>
    </row>
    <row r="7" spans="1:6" ht="15.75" x14ac:dyDescent="0.2">
      <c r="A7" s="639" t="s">
        <v>7</v>
      </c>
      <c r="B7" s="576"/>
      <c r="C7" s="577"/>
      <c r="D7" s="578"/>
      <c r="E7" s="579"/>
      <c r="F7" s="984"/>
    </row>
    <row r="8" spans="1:6" ht="15.75" x14ac:dyDescent="0.2">
      <c r="A8" s="639" t="s">
        <v>8</v>
      </c>
      <c r="B8" s="576"/>
      <c r="C8" s="577"/>
      <c r="D8" s="578"/>
      <c r="E8" s="579"/>
      <c r="F8" s="984"/>
    </row>
    <row r="9" spans="1:6" ht="15.75" x14ac:dyDescent="0.2">
      <c r="A9" s="639" t="s">
        <v>9</v>
      </c>
      <c r="B9" s="576"/>
      <c r="C9" s="577"/>
      <c r="D9" s="578"/>
      <c r="E9" s="579"/>
      <c r="F9" s="984"/>
    </row>
    <row r="10" spans="1:6" ht="15.75" x14ac:dyDescent="0.2">
      <c r="A10" s="639" t="s">
        <v>10</v>
      </c>
      <c r="B10" s="576"/>
      <c r="C10" s="577"/>
      <c r="D10" s="578"/>
      <c r="E10" s="579"/>
      <c r="F10" s="984"/>
    </row>
    <row r="11" spans="1:6" ht="15.75" x14ac:dyDescent="0.2">
      <c r="A11" s="639" t="s">
        <v>11</v>
      </c>
      <c r="B11" s="576"/>
      <c r="C11" s="577"/>
      <c r="D11" s="578"/>
      <c r="E11" s="579"/>
      <c r="F11" s="984"/>
    </row>
    <row r="12" spans="1:6" ht="15.75" x14ac:dyDescent="0.2">
      <c r="A12" s="639" t="s">
        <v>12</v>
      </c>
      <c r="B12" s="576"/>
      <c r="C12" s="577"/>
      <c r="D12" s="578"/>
      <c r="E12" s="579"/>
      <c r="F12" s="984"/>
    </row>
    <row r="13" spans="1:6" ht="15.75" x14ac:dyDescent="0.2">
      <c r="A13" s="639" t="s">
        <v>13</v>
      </c>
      <c r="B13" s="576"/>
      <c r="C13" s="577"/>
      <c r="D13" s="578"/>
      <c r="E13" s="579"/>
      <c r="F13" s="984"/>
    </row>
    <row r="14" spans="1:6" ht="15.75" x14ac:dyDescent="0.2">
      <c r="A14" s="639" t="s">
        <v>14</v>
      </c>
      <c r="B14" s="576"/>
      <c r="C14" s="577"/>
      <c r="D14" s="578"/>
      <c r="E14" s="579"/>
      <c r="F14" s="984"/>
    </row>
    <row r="15" spans="1:6" ht="15.75" x14ac:dyDescent="0.2">
      <c r="A15" s="639" t="s">
        <v>15</v>
      </c>
      <c r="B15" s="576"/>
      <c r="C15" s="577"/>
      <c r="D15" s="578"/>
      <c r="E15" s="579"/>
      <c r="F15" s="984"/>
    </row>
    <row r="16" spans="1:6" ht="15.75" x14ac:dyDescent="0.2">
      <c r="A16" s="639" t="s">
        <v>16</v>
      </c>
      <c r="B16" s="576"/>
      <c r="C16" s="577"/>
      <c r="D16" s="578"/>
      <c r="E16" s="579"/>
      <c r="F16" s="984"/>
    </row>
    <row r="17" spans="1:6" ht="15.75" x14ac:dyDescent="0.2">
      <c r="A17" s="639" t="s">
        <v>17</v>
      </c>
      <c r="B17" s="576"/>
      <c r="C17" s="577"/>
      <c r="D17" s="578"/>
      <c r="E17" s="579"/>
      <c r="F17" s="984"/>
    </row>
    <row r="18" spans="1:6" ht="15.75" x14ac:dyDescent="0.2">
      <c r="A18" s="639" t="s">
        <v>18</v>
      </c>
      <c r="B18" s="576"/>
      <c r="C18" s="577"/>
      <c r="D18" s="578"/>
      <c r="E18" s="579"/>
      <c r="F18" s="984"/>
    </row>
    <row r="19" spans="1:6" ht="15.75" x14ac:dyDescent="0.2">
      <c r="A19" s="639" t="s">
        <v>19</v>
      </c>
      <c r="B19" s="576"/>
      <c r="C19" s="577"/>
      <c r="D19" s="578"/>
      <c r="E19" s="579"/>
      <c r="F19" s="984"/>
    </row>
    <row r="20" spans="1:6" ht="15.75" x14ac:dyDescent="0.2">
      <c r="A20" s="639" t="s">
        <v>20</v>
      </c>
      <c r="B20" s="576"/>
      <c r="C20" s="577"/>
      <c r="D20" s="578"/>
      <c r="E20" s="579"/>
      <c r="F20" s="984"/>
    </row>
    <row r="21" spans="1:6" ht="15.75" x14ac:dyDescent="0.2">
      <c r="A21" s="639" t="s">
        <v>21</v>
      </c>
      <c r="B21" s="576"/>
      <c r="C21" s="577"/>
      <c r="D21" s="578"/>
      <c r="E21" s="579"/>
      <c r="F21" s="984"/>
    </row>
    <row r="22" spans="1:6" ht="16.5" thickBot="1" x14ac:dyDescent="0.25">
      <c r="A22" s="640" t="s">
        <v>22</v>
      </c>
      <c r="B22" s="580"/>
      <c r="C22" s="581"/>
      <c r="D22" s="582"/>
      <c r="E22" s="583"/>
      <c r="F22" s="984"/>
    </row>
    <row r="23" spans="1:6" ht="16.5" thickBot="1" x14ac:dyDescent="0.3">
      <c r="A23" s="985" t="s">
        <v>742</v>
      </c>
      <c r="B23" s="986"/>
      <c r="C23" s="584"/>
      <c r="D23" s="585" t="str">
        <f>IF(SUM(D6:D22)=0,"",SUM(D6:D22))</f>
        <v/>
      </c>
      <c r="E23" s="586" t="str">
        <f>IF(SUM(E6:E22)=0,"",SUM(E6:E22))</f>
        <v/>
      </c>
      <c r="F23" s="984"/>
    </row>
    <row r="24" spans="1:6" ht="15.75" x14ac:dyDescent="0.25">
      <c r="A24" s="571"/>
    </row>
  </sheetData>
  <sheetProtection sheet="1"/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20" zoomScaleNormal="120" workbookViewId="0">
      <selection activeCell="C16" sqref="C16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943" t="str">
        <f>CONCATENATE("9. tájékoztató tábla ",Z_ALAPADATOK!A7," ",Z_ALAPADATOK!B7," ",Z_ALAPADATOK!C7," ",Z_ALAPADATOK!D7," ",Z_ALAPADATOK!E7," ",Z_ALAPADATOK!F7," ",Z_ALAPADATOK!G7," ",Z_ALAPADATOK!H7)</f>
        <v>9. tájékoztató tábla a … / 2021. ( … ) önkormányzati rendelethez</v>
      </c>
      <c r="B2" s="989"/>
      <c r="C2" s="989"/>
    </row>
    <row r="3" spans="1:3" ht="14.25" x14ac:dyDescent="0.2">
      <c r="A3" s="587"/>
      <c r="B3" s="587"/>
      <c r="C3" s="587"/>
    </row>
    <row r="4" spans="1:3" ht="33.75" customHeight="1" x14ac:dyDescent="0.2">
      <c r="A4" s="988" t="s">
        <v>743</v>
      </c>
      <c r="B4" s="988"/>
      <c r="C4" s="988"/>
    </row>
    <row r="5" spans="1:3" ht="13.5" thickBot="1" x14ac:dyDescent="0.25">
      <c r="C5" s="588"/>
    </row>
    <row r="6" spans="1:3" s="592" customFormat="1" ht="43.5" customHeight="1" thickBot="1" x14ac:dyDescent="0.25">
      <c r="A6" s="589" t="s">
        <v>4</v>
      </c>
      <c r="B6" s="590" t="s">
        <v>44</v>
      </c>
      <c r="C6" s="591" t="s">
        <v>744</v>
      </c>
    </row>
    <row r="7" spans="1:3" ht="28.5" customHeight="1" x14ac:dyDescent="0.2">
      <c r="A7" s="593" t="s">
        <v>6</v>
      </c>
      <c r="B7" s="594" t="str">
        <f>CONCATENATE("Pénzkészlet ",Z_ALAPADATOK!B1,". január 1-jén
Ebből:")</f>
        <v>Pénzkészlet 2020. január 1-jén
Ebből:</v>
      </c>
      <c r="C7" s="700">
        <v>131597792</v>
      </c>
    </row>
    <row r="8" spans="1:3" ht="18" customHeight="1" x14ac:dyDescent="0.2">
      <c r="A8" s="595" t="s">
        <v>7</v>
      </c>
      <c r="B8" s="596" t="s">
        <v>745</v>
      </c>
      <c r="C8" s="646">
        <v>131448082</v>
      </c>
    </row>
    <row r="9" spans="1:3" ht="18" customHeight="1" x14ac:dyDescent="0.2">
      <c r="A9" s="595" t="s">
        <v>8</v>
      </c>
      <c r="B9" s="596" t="s">
        <v>746</v>
      </c>
      <c r="C9" s="646">
        <v>149710</v>
      </c>
    </row>
    <row r="10" spans="1:3" ht="18" customHeight="1" x14ac:dyDescent="0.2">
      <c r="A10" s="595" t="s">
        <v>9</v>
      </c>
      <c r="B10" s="597" t="s">
        <v>747</v>
      </c>
      <c r="C10" s="646">
        <v>181757582</v>
      </c>
    </row>
    <row r="11" spans="1:3" ht="18" customHeight="1" x14ac:dyDescent="0.2">
      <c r="A11" s="598" t="s">
        <v>10</v>
      </c>
      <c r="B11" s="599" t="s">
        <v>748</v>
      </c>
      <c r="C11" s="647">
        <v>119989487</v>
      </c>
    </row>
    <row r="12" spans="1:3" ht="18" customHeight="1" thickBot="1" x14ac:dyDescent="0.25">
      <c r="A12" s="600" t="s">
        <v>11</v>
      </c>
      <c r="B12" s="601" t="s">
        <v>749</v>
      </c>
      <c r="C12" s="648">
        <v>-131220355</v>
      </c>
    </row>
    <row r="13" spans="1:3" ht="25.5" customHeight="1" x14ac:dyDescent="0.2">
      <c r="A13" s="602" t="s">
        <v>12</v>
      </c>
      <c r="B13" s="603" t="str">
        <f>CONCATENATE("Pénzkészlet ",Z_ALAPADATOK!B1,". december 31-én
Ebből:")</f>
        <v>Pénzkészlet 2020. december 31-én
Ebből:</v>
      </c>
      <c r="C13" s="649">
        <f>C7+C10-C11+C12</f>
        <v>62145532</v>
      </c>
    </row>
    <row r="14" spans="1:3" ht="18" customHeight="1" x14ac:dyDescent="0.2">
      <c r="A14" s="595" t="s">
        <v>13</v>
      </c>
      <c r="B14" s="596" t="s">
        <v>745</v>
      </c>
      <c r="C14" s="646">
        <v>61982752</v>
      </c>
    </row>
    <row r="15" spans="1:3" ht="18" customHeight="1" thickBot="1" x14ac:dyDescent="0.25">
      <c r="A15" s="600" t="s">
        <v>14</v>
      </c>
      <c r="B15" s="604" t="s">
        <v>746</v>
      </c>
      <c r="C15" s="648">
        <v>162780</v>
      </c>
    </row>
  </sheetData>
  <sheetProtection sheet="1"/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0" zoomScale="120" zoomScaleNormal="120" zoomScaleSheetLayoutView="130" workbookViewId="0">
      <selection activeCell="I28" sqref="I28"/>
    </sheetView>
  </sheetViews>
  <sheetFormatPr defaultRowHeight="12.75" x14ac:dyDescent="0.2"/>
  <cols>
    <col min="1" max="1" width="6.83203125" style="33" customWidth="1"/>
    <col min="2" max="2" width="48" style="74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43"/>
      <c r="B1" s="349" t="s">
        <v>106</v>
      </c>
      <c r="C1" s="350"/>
      <c r="D1" s="350"/>
      <c r="E1" s="350"/>
      <c r="F1" s="350"/>
      <c r="G1" s="350"/>
      <c r="H1" s="350"/>
      <c r="I1" s="350"/>
      <c r="J1" s="809" t="str">
        <f>CONCATENATE("2.1. melléklet ",Z_ALAPADATOK!A7," ",Z_ALAPADATOK!B7," ",Z_ALAPADATOK!C7," ",Z_ALAPADATOK!D7," ",Z_ALAPADATOK!E7," ",Z_ALAPADATOK!F7," ",Z_ALAPADATOK!G7," ",Z_ALAPADATOK!H7)</f>
        <v>2.1. melléklet a … / 2021. ( … ) önkormányzati rendelethez</v>
      </c>
    </row>
    <row r="2" spans="1:10" ht="14.25" thickBot="1" x14ac:dyDescent="0.25">
      <c r="A2" s="343"/>
      <c r="B2" s="342"/>
      <c r="C2" s="343"/>
      <c r="D2" s="343"/>
      <c r="E2" s="343"/>
      <c r="F2" s="343"/>
      <c r="G2" s="351"/>
      <c r="H2" s="351"/>
      <c r="I2" s="351" t="str">
        <f>CONCATENATE('Z_1.4.sz.mell.'!E7)</f>
        <v xml:space="preserve"> Forintban!</v>
      </c>
      <c r="J2" s="809"/>
    </row>
    <row r="3" spans="1:10" ht="18" customHeight="1" thickBot="1" x14ac:dyDescent="0.25">
      <c r="A3" s="806" t="s">
        <v>51</v>
      </c>
      <c r="B3" s="352" t="s">
        <v>39</v>
      </c>
      <c r="C3" s="353"/>
      <c r="D3" s="354"/>
      <c r="E3" s="354"/>
      <c r="F3" s="352" t="s">
        <v>40</v>
      </c>
      <c r="G3" s="355"/>
      <c r="H3" s="356"/>
      <c r="I3" s="357"/>
      <c r="J3" s="809"/>
    </row>
    <row r="4" spans="1:10" s="123" customFormat="1" ht="35.25" customHeight="1" thickBot="1" x14ac:dyDescent="0.25">
      <c r="A4" s="807"/>
      <c r="B4" s="345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CONCATENATE('Z_1.4.sz.mell.'!E9)</f>
        <v>2020. XII. 31.
teljesítés</v>
      </c>
      <c r="F4" s="345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 31.
teljesítés</v>
      </c>
      <c r="J4" s="809"/>
    </row>
    <row r="5" spans="1:10" s="124" customFormat="1" ht="12" customHeight="1" thickBot="1" x14ac:dyDescent="0.25">
      <c r="A5" s="358" t="s">
        <v>386</v>
      </c>
      <c r="B5" s="359" t="s">
        <v>387</v>
      </c>
      <c r="C5" s="360" t="s">
        <v>388</v>
      </c>
      <c r="D5" s="363" t="s">
        <v>390</v>
      </c>
      <c r="E5" s="363" t="s">
        <v>389</v>
      </c>
      <c r="F5" s="359" t="s">
        <v>423</v>
      </c>
      <c r="G5" s="360" t="s">
        <v>392</v>
      </c>
      <c r="H5" s="360" t="s">
        <v>393</v>
      </c>
      <c r="I5" s="364" t="s">
        <v>424</v>
      </c>
      <c r="J5" s="809"/>
    </row>
    <row r="6" spans="1:10" ht="12.95" customHeight="1" x14ac:dyDescent="0.2">
      <c r="A6" s="125" t="s">
        <v>6</v>
      </c>
      <c r="B6" s="126" t="s">
        <v>281</v>
      </c>
      <c r="C6" s="116">
        <v>26806930</v>
      </c>
      <c r="D6" s="116">
        <v>29996111</v>
      </c>
      <c r="E6" s="116">
        <v>29996111</v>
      </c>
      <c r="F6" s="126" t="s">
        <v>45</v>
      </c>
      <c r="G6" s="116">
        <v>17058103</v>
      </c>
      <c r="H6" s="116">
        <v>19462039</v>
      </c>
      <c r="I6" s="268">
        <v>17039856</v>
      </c>
      <c r="J6" s="809"/>
    </row>
    <row r="7" spans="1:10" ht="12.95" customHeight="1" x14ac:dyDescent="0.2">
      <c r="A7" s="127" t="s">
        <v>7</v>
      </c>
      <c r="B7" s="128" t="s">
        <v>282</v>
      </c>
      <c r="C7" s="117">
        <v>6898216</v>
      </c>
      <c r="D7" s="117">
        <v>5855449</v>
      </c>
      <c r="E7" s="117">
        <v>5855449</v>
      </c>
      <c r="F7" s="128" t="s">
        <v>122</v>
      </c>
      <c r="G7" s="117">
        <v>2254084</v>
      </c>
      <c r="H7" s="117">
        <v>2275684</v>
      </c>
      <c r="I7" s="269">
        <v>2229414</v>
      </c>
      <c r="J7" s="809"/>
    </row>
    <row r="8" spans="1:10" ht="12.95" customHeight="1" x14ac:dyDescent="0.2">
      <c r="A8" s="127" t="s">
        <v>8</v>
      </c>
      <c r="B8" s="128" t="s">
        <v>300</v>
      </c>
      <c r="C8" s="117"/>
      <c r="D8" s="117"/>
      <c r="E8" s="117">
        <v>285810</v>
      </c>
      <c r="F8" s="128" t="s">
        <v>148</v>
      </c>
      <c r="G8" s="117">
        <v>22581825</v>
      </c>
      <c r="H8" s="117">
        <v>32015506</v>
      </c>
      <c r="I8" s="269">
        <v>25806235</v>
      </c>
      <c r="J8" s="809"/>
    </row>
    <row r="9" spans="1:10" ht="12.95" customHeight="1" x14ac:dyDescent="0.2">
      <c r="A9" s="127" t="s">
        <v>9</v>
      </c>
      <c r="B9" s="128" t="s">
        <v>113</v>
      </c>
      <c r="C9" s="117">
        <v>4220220</v>
      </c>
      <c r="D9" s="117">
        <v>1185397</v>
      </c>
      <c r="E9" s="117">
        <v>1185397</v>
      </c>
      <c r="F9" s="128" t="s">
        <v>123</v>
      </c>
      <c r="G9" s="117">
        <v>6314000</v>
      </c>
      <c r="H9" s="117">
        <v>4482937</v>
      </c>
      <c r="I9" s="269">
        <v>2073000</v>
      </c>
      <c r="J9" s="809"/>
    </row>
    <row r="10" spans="1:10" ht="12.95" customHeight="1" x14ac:dyDescent="0.2">
      <c r="A10" s="127" t="s">
        <v>10</v>
      </c>
      <c r="B10" s="129" t="s">
        <v>325</v>
      </c>
      <c r="C10" s="117">
        <v>4725720</v>
      </c>
      <c r="D10" s="117">
        <v>8703256</v>
      </c>
      <c r="E10" s="117">
        <v>6255027</v>
      </c>
      <c r="F10" s="128" t="s">
        <v>124</v>
      </c>
      <c r="G10" s="117">
        <v>5168454</v>
      </c>
      <c r="H10" s="117">
        <v>5168454</v>
      </c>
      <c r="I10" s="269">
        <v>882223</v>
      </c>
      <c r="J10" s="809"/>
    </row>
    <row r="11" spans="1:10" ht="12.95" customHeight="1" x14ac:dyDescent="0.2">
      <c r="A11" s="127" t="s">
        <v>11</v>
      </c>
      <c r="B11" s="128" t="s">
        <v>283</v>
      </c>
      <c r="C11" s="118">
        <v>100000</v>
      </c>
      <c r="D11" s="118">
        <v>400000</v>
      </c>
      <c r="E11" s="118">
        <v>104419</v>
      </c>
      <c r="F11" s="128" t="s">
        <v>36</v>
      </c>
      <c r="G11" s="117">
        <v>1500000</v>
      </c>
      <c r="H11" s="117">
        <v>371400</v>
      </c>
      <c r="I11" s="269"/>
      <c r="J11" s="809"/>
    </row>
    <row r="12" spans="1:10" ht="12.95" customHeight="1" x14ac:dyDescent="0.2">
      <c r="A12" s="127" t="s">
        <v>12</v>
      </c>
      <c r="B12" s="128" t="s">
        <v>383</v>
      </c>
      <c r="C12" s="117"/>
      <c r="D12" s="117"/>
      <c r="E12" s="117"/>
      <c r="F12" s="30"/>
      <c r="G12" s="117"/>
      <c r="H12" s="117"/>
      <c r="I12" s="269"/>
      <c r="J12" s="809"/>
    </row>
    <row r="13" spans="1:10" ht="12.95" customHeight="1" x14ac:dyDescent="0.2">
      <c r="A13" s="127" t="s">
        <v>13</v>
      </c>
      <c r="B13" s="30"/>
      <c r="C13" s="117"/>
      <c r="D13" s="117"/>
      <c r="E13" s="117"/>
      <c r="F13" s="30"/>
      <c r="G13" s="117"/>
      <c r="H13" s="117"/>
      <c r="I13" s="269"/>
      <c r="J13" s="809"/>
    </row>
    <row r="14" spans="1:10" ht="12.95" customHeight="1" x14ac:dyDescent="0.2">
      <c r="A14" s="127" t="s">
        <v>14</v>
      </c>
      <c r="B14" s="192"/>
      <c r="C14" s="118"/>
      <c r="D14" s="118"/>
      <c r="E14" s="118"/>
      <c r="F14" s="30"/>
      <c r="G14" s="117"/>
      <c r="H14" s="117"/>
      <c r="I14" s="269"/>
      <c r="J14" s="809"/>
    </row>
    <row r="15" spans="1:10" ht="12.95" customHeight="1" x14ac:dyDescent="0.2">
      <c r="A15" s="127" t="s">
        <v>15</v>
      </c>
      <c r="B15" s="30"/>
      <c r="C15" s="117"/>
      <c r="D15" s="117"/>
      <c r="E15" s="117"/>
      <c r="F15" s="30"/>
      <c r="G15" s="117"/>
      <c r="H15" s="117"/>
      <c r="I15" s="269"/>
      <c r="J15" s="809"/>
    </row>
    <row r="16" spans="1:10" ht="12.95" customHeight="1" x14ac:dyDescent="0.2">
      <c r="A16" s="127" t="s">
        <v>16</v>
      </c>
      <c r="B16" s="30"/>
      <c r="C16" s="117"/>
      <c r="D16" s="117"/>
      <c r="E16" s="117"/>
      <c r="F16" s="30"/>
      <c r="G16" s="117"/>
      <c r="H16" s="117"/>
      <c r="I16" s="269"/>
      <c r="J16" s="809"/>
    </row>
    <row r="17" spans="1:10" ht="12.95" customHeight="1" thickBot="1" x14ac:dyDescent="0.25">
      <c r="A17" s="127" t="s">
        <v>17</v>
      </c>
      <c r="B17" s="35"/>
      <c r="C17" s="119"/>
      <c r="D17" s="119"/>
      <c r="E17" s="119"/>
      <c r="F17" s="30"/>
      <c r="G17" s="119"/>
      <c r="H17" s="119"/>
      <c r="I17" s="270"/>
      <c r="J17" s="809"/>
    </row>
    <row r="18" spans="1:10" ht="21.75" thickBot="1" x14ac:dyDescent="0.25">
      <c r="A18" s="130" t="s">
        <v>18</v>
      </c>
      <c r="B18" s="60" t="s">
        <v>384</v>
      </c>
      <c r="C18" s="120">
        <f>C6+C7+C9+C10+C11+C13+C14+C15+C16+C17</f>
        <v>42751086</v>
      </c>
      <c r="D18" s="120">
        <f>D6+D7+D9+D10+D11+D13+D14+D15+D16+D17</f>
        <v>46140213</v>
      </c>
      <c r="E18" s="120">
        <f>E6+E7+E9+E10+E11+E13+E14+E15+E16+E17</f>
        <v>43396403</v>
      </c>
      <c r="F18" s="60" t="s">
        <v>286</v>
      </c>
      <c r="G18" s="120">
        <f>SUM(G6:G17)</f>
        <v>54876466</v>
      </c>
      <c r="H18" s="120">
        <f>SUM(H6:H17)</f>
        <v>63776020</v>
      </c>
      <c r="I18" s="148">
        <f>SUM(I6:I17)</f>
        <v>48030728</v>
      </c>
      <c r="J18" s="809"/>
    </row>
    <row r="19" spans="1:10" ht="12.95" customHeight="1" x14ac:dyDescent="0.2">
      <c r="A19" s="131" t="s">
        <v>19</v>
      </c>
      <c r="B19" s="132" t="s">
        <v>837</v>
      </c>
      <c r="C19" s="236">
        <f>+C20+C21+C22+C23</f>
        <v>72160219</v>
      </c>
      <c r="D19" s="236">
        <f>+D20+D21+D22+D23</f>
        <v>87245791</v>
      </c>
      <c r="E19" s="236">
        <f>+E20+E21+E22+E23</f>
        <v>132327752</v>
      </c>
      <c r="F19" s="133" t="s">
        <v>130</v>
      </c>
      <c r="G19" s="121"/>
      <c r="H19" s="121"/>
      <c r="I19" s="271"/>
      <c r="J19" s="809"/>
    </row>
    <row r="20" spans="1:10" ht="12.95" customHeight="1" x14ac:dyDescent="0.2">
      <c r="A20" s="134" t="s">
        <v>20</v>
      </c>
      <c r="B20" s="133" t="s">
        <v>141</v>
      </c>
      <c r="C20" s="49">
        <v>72160219</v>
      </c>
      <c r="D20" s="49">
        <v>86150219</v>
      </c>
      <c r="E20" s="49">
        <v>131232180</v>
      </c>
      <c r="F20" s="133" t="s">
        <v>285</v>
      </c>
      <c r="G20" s="49"/>
      <c r="H20" s="49"/>
      <c r="I20" s="272"/>
      <c r="J20" s="809"/>
    </row>
    <row r="21" spans="1:10" ht="12.95" customHeight="1" x14ac:dyDescent="0.2">
      <c r="A21" s="134" t="s">
        <v>21</v>
      </c>
      <c r="B21" s="133" t="s">
        <v>142</v>
      </c>
      <c r="C21" s="49"/>
      <c r="D21" s="49"/>
      <c r="E21" s="49"/>
      <c r="F21" s="133" t="s">
        <v>104</v>
      </c>
      <c r="G21" s="49"/>
      <c r="H21" s="49"/>
      <c r="I21" s="272"/>
      <c r="J21" s="809"/>
    </row>
    <row r="22" spans="1:10" ht="12.95" customHeight="1" x14ac:dyDescent="0.2">
      <c r="A22" s="134" t="s">
        <v>22</v>
      </c>
      <c r="B22" s="133" t="s">
        <v>146</v>
      </c>
      <c r="C22" s="49"/>
      <c r="D22" s="49"/>
      <c r="E22" s="49"/>
      <c r="F22" s="133" t="s">
        <v>105</v>
      </c>
      <c r="G22" s="49"/>
      <c r="H22" s="49"/>
      <c r="I22" s="272"/>
      <c r="J22" s="809"/>
    </row>
    <row r="23" spans="1:10" ht="12.95" customHeight="1" x14ac:dyDescent="0.2">
      <c r="A23" s="134" t="s">
        <v>23</v>
      </c>
      <c r="B23" s="133" t="s">
        <v>147</v>
      </c>
      <c r="C23" s="49"/>
      <c r="D23" s="49">
        <v>1095572</v>
      </c>
      <c r="E23" s="49">
        <v>1095572</v>
      </c>
      <c r="F23" s="132" t="s">
        <v>149</v>
      </c>
      <c r="G23" s="49"/>
      <c r="H23" s="49"/>
      <c r="I23" s="272"/>
      <c r="J23" s="809"/>
    </row>
    <row r="24" spans="1:10" ht="12.95" customHeight="1" x14ac:dyDescent="0.2">
      <c r="A24" s="127" t="s">
        <v>24</v>
      </c>
      <c r="B24" s="133" t="s">
        <v>284</v>
      </c>
      <c r="C24" s="49"/>
      <c r="D24" s="49"/>
      <c r="E24" s="49"/>
      <c r="F24" s="133" t="s">
        <v>131</v>
      </c>
      <c r="G24" s="49"/>
      <c r="H24" s="49"/>
      <c r="I24" s="272"/>
      <c r="J24" s="809"/>
    </row>
    <row r="25" spans="1:10" ht="12.95" customHeight="1" x14ac:dyDescent="0.2">
      <c r="A25" s="127" t="s">
        <v>25</v>
      </c>
      <c r="B25" s="133" t="s">
        <v>836</v>
      </c>
      <c r="C25" s="135">
        <f>C26+C27+C28</f>
        <v>0</v>
      </c>
      <c r="D25" s="135">
        <f>D26+D27+D28</f>
        <v>0</v>
      </c>
      <c r="E25" s="135">
        <f>E26+E27+E28</f>
        <v>0</v>
      </c>
      <c r="F25" s="126" t="s">
        <v>366</v>
      </c>
      <c r="G25" s="49"/>
      <c r="H25" s="49"/>
      <c r="I25" s="272"/>
      <c r="J25" s="809"/>
    </row>
    <row r="26" spans="1:10" ht="12.95" customHeight="1" x14ac:dyDescent="0.2">
      <c r="A26" s="163" t="s">
        <v>26</v>
      </c>
      <c r="B26" s="132" t="s">
        <v>157</v>
      </c>
      <c r="C26" s="121"/>
      <c r="D26" s="121"/>
      <c r="E26" s="121"/>
      <c r="F26" s="128" t="s">
        <v>372</v>
      </c>
      <c r="G26" s="121"/>
      <c r="H26" s="121"/>
      <c r="I26" s="271"/>
      <c r="J26" s="809"/>
    </row>
    <row r="27" spans="1:10" ht="12.95" customHeight="1" x14ac:dyDescent="0.2">
      <c r="A27" s="127" t="s">
        <v>27</v>
      </c>
      <c r="B27" s="133" t="s">
        <v>377</v>
      </c>
      <c r="C27" s="49"/>
      <c r="D27" s="49"/>
      <c r="E27" s="49"/>
      <c r="F27" s="128" t="s">
        <v>373</v>
      </c>
      <c r="G27" s="49"/>
      <c r="H27" s="49"/>
      <c r="I27" s="272"/>
      <c r="J27" s="809"/>
    </row>
    <row r="28" spans="1:10" ht="12.95" customHeight="1" thickBot="1" x14ac:dyDescent="0.25">
      <c r="A28" s="163" t="s">
        <v>28</v>
      </c>
      <c r="B28" s="132" t="s">
        <v>242</v>
      </c>
      <c r="C28" s="121"/>
      <c r="D28" s="121"/>
      <c r="E28" s="121"/>
      <c r="F28" s="763" t="s">
        <v>279</v>
      </c>
      <c r="G28" s="168">
        <v>1072277</v>
      </c>
      <c r="H28" s="257">
        <v>2167849</v>
      </c>
      <c r="I28" s="104">
        <v>1072277</v>
      </c>
      <c r="J28" s="809"/>
    </row>
    <row r="29" spans="1:10" ht="24" customHeight="1" thickBot="1" x14ac:dyDescent="0.25">
      <c r="A29" s="130" t="s">
        <v>29</v>
      </c>
      <c r="B29" s="60" t="s">
        <v>839</v>
      </c>
      <c r="C29" s="120">
        <f>+C19+C25</f>
        <v>72160219</v>
      </c>
      <c r="D29" s="120">
        <f>+D19+D25</f>
        <v>87245791</v>
      </c>
      <c r="E29" s="266">
        <f>+E19+E25</f>
        <v>132327752</v>
      </c>
      <c r="F29" s="60" t="s">
        <v>838</v>
      </c>
      <c r="G29" s="120">
        <f>SUM(G19:G28)</f>
        <v>1072277</v>
      </c>
      <c r="H29" s="120">
        <f>SUM(H19:H28)</f>
        <v>2167849</v>
      </c>
      <c r="I29" s="148">
        <f>SUM(I19:I28)</f>
        <v>1072277</v>
      </c>
      <c r="J29" s="809"/>
    </row>
    <row r="30" spans="1:10" ht="13.5" thickBot="1" x14ac:dyDescent="0.25">
      <c r="A30" s="130" t="s">
        <v>30</v>
      </c>
      <c r="B30" s="136" t="s">
        <v>385</v>
      </c>
      <c r="C30" s="308">
        <f>+C18+C29</f>
        <v>114911305</v>
      </c>
      <c r="D30" s="308">
        <f>+D18+D29</f>
        <v>133386004</v>
      </c>
      <c r="E30" s="309">
        <f>+E18+E29</f>
        <v>175724155</v>
      </c>
      <c r="F30" s="136"/>
      <c r="G30" s="308">
        <f>+G18+G29</f>
        <v>55948743</v>
      </c>
      <c r="H30" s="308">
        <f>+H18+H29</f>
        <v>65943869</v>
      </c>
      <c r="I30" s="309">
        <f>+I18+I29</f>
        <v>49103005</v>
      </c>
      <c r="J30" s="809"/>
    </row>
    <row r="31" spans="1:10" ht="13.5" thickBot="1" x14ac:dyDescent="0.25">
      <c r="A31" s="130" t="s">
        <v>31</v>
      </c>
      <c r="B31" s="136" t="s">
        <v>108</v>
      </c>
      <c r="C31" s="308">
        <f>IF(C18-G18&lt;0,G18-C18,"-")</f>
        <v>12125380</v>
      </c>
      <c r="D31" s="308">
        <f>IF(D18-H18&lt;0,H18-D18,"-")</f>
        <v>17635807</v>
      </c>
      <c r="E31" s="309">
        <f>IF(E18-I18&lt;0,I18-E18,"-")</f>
        <v>4634325</v>
      </c>
      <c r="F31" s="136" t="s">
        <v>109</v>
      </c>
      <c r="G31" s="308" t="str">
        <f>IF(C18-G18&gt;0,C18-G18,"-")</f>
        <v>-</v>
      </c>
      <c r="H31" s="308" t="str">
        <f>IF(D18-H18&gt;0,D18-H18,"-")</f>
        <v>-</v>
      </c>
      <c r="I31" s="309" t="str">
        <f>IF(E18-I18&gt;0,E18-I18,"-")</f>
        <v>-</v>
      </c>
      <c r="J31" s="809"/>
    </row>
    <row r="32" spans="1:10" ht="13.5" thickBot="1" x14ac:dyDescent="0.25">
      <c r="A32" s="130" t="s">
        <v>32</v>
      </c>
      <c r="B32" s="136" t="s">
        <v>489</v>
      </c>
      <c r="C32" s="308" t="str">
        <f>IF(C30-G30&lt;0,G30-C30,"-")</f>
        <v>-</v>
      </c>
      <c r="D32" s="308" t="str">
        <f>IF(D30-H30&lt;0,H30-D30,"-")</f>
        <v>-</v>
      </c>
      <c r="E32" s="308" t="str">
        <f>IF(E30-I30&lt;0,I30-E30,"-")</f>
        <v>-</v>
      </c>
      <c r="F32" s="136" t="s">
        <v>490</v>
      </c>
      <c r="G32" s="308">
        <f>IF(C30-G30&gt;0,C30-G30,"-")</f>
        <v>58962562</v>
      </c>
      <c r="H32" s="308">
        <f>IF(D30-H30&gt;0,D30-H30,"-")</f>
        <v>67442135</v>
      </c>
      <c r="I32" s="308">
        <f>IF(E30-I30&gt;0,E30-I30,"-")</f>
        <v>126621150</v>
      </c>
      <c r="J32" s="809"/>
    </row>
    <row r="33" spans="2:10" ht="18.75" x14ac:dyDescent="0.2">
      <c r="B33" s="808"/>
      <c r="C33" s="808"/>
      <c r="D33" s="808"/>
      <c r="E33" s="808"/>
      <c r="F33" s="808"/>
      <c r="J33" s="809"/>
    </row>
  </sheetData>
  <sheetProtection sheet="1"/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20" zoomScaleNormal="120" zoomScaleSheetLayoutView="115" workbookViewId="0">
      <selection activeCell="E10" sqref="E10"/>
    </sheetView>
  </sheetViews>
  <sheetFormatPr defaultRowHeight="12.75" x14ac:dyDescent="0.2"/>
  <cols>
    <col min="1" max="1" width="6.83203125" style="33" customWidth="1"/>
    <col min="2" max="2" width="49.83203125" style="74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43"/>
      <c r="B1" s="349" t="s">
        <v>107</v>
      </c>
      <c r="C1" s="350"/>
      <c r="D1" s="350"/>
      <c r="E1" s="350"/>
      <c r="F1" s="350"/>
      <c r="G1" s="350"/>
      <c r="H1" s="350"/>
      <c r="I1" s="350"/>
      <c r="J1" s="809" t="str">
        <f>CONCATENATE("2.2. melléklet ",Z_ALAPADATOK!A7," ",Z_ALAPADATOK!B7," ",Z_ALAPADATOK!C7," ",Z_ALAPADATOK!D7," ",Z_ALAPADATOK!E7," ",Z_ALAPADATOK!F7," ",Z_ALAPADATOK!G7," ",Z_ALAPADATOK!H7)</f>
        <v>2.2. melléklet a … / 2021. ( … ) önkormányzati rendelethez</v>
      </c>
    </row>
    <row r="2" spans="1:10" ht="14.25" thickBot="1" x14ac:dyDescent="0.25">
      <c r="A2" s="343"/>
      <c r="B2" s="342"/>
      <c r="C2" s="343"/>
      <c r="D2" s="343"/>
      <c r="E2" s="343"/>
      <c r="F2" s="343"/>
      <c r="G2" s="351"/>
      <c r="H2" s="351"/>
      <c r="I2" s="351" t="str">
        <f>'Z_2.1.sz.mell'!I2</f>
        <v xml:space="preserve"> Forintban!</v>
      </c>
      <c r="J2" s="809"/>
    </row>
    <row r="3" spans="1:10" ht="13.5" customHeight="1" thickBot="1" x14ac:dyDescent="0.25">
      <c r="A3" s="806" t="s">
        <v>51</v>
      </c>
      <c r="B3" s="352" t="s">
        <v>39</v>
      </c>
      <c r="C3" s="353"/>
      <c r="D3" s="354"/>
      <c r="E3" s="354"/>
      <c r="F3" s="352" t="s">
        <v>40</v>
      </c>
      <c r="G3" s="355"/>
      <c r="H3" s="356"/>
      <c r="I3" s="357"/>
      <c r="J3" s="809"/>
    </row>
    <row r="4" spans="1:10" s="123" customFormat="1" ht="36.75" thickBot="1" x14ac:dyDescent="0.25">
      <c r="A4" s="807"/>
      <c r="B4" s="345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CONCATENATE('Z_2.1.sz.mell'!E4)</f>
        <v>2020. XII. 31.
teljesítés</v>
      </c>
      <c r="F4" s="345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 31.
teljesítés</v>
      </c>
      <c r="J4" s="809"/>
    </row>
    <row r="5" spans="1:10" s="123" customFormat="1" ht="13.5" thickBot="1" x14ac:dyDescent="0.25">
      <c r="A5" s="358" t="s">
        <v>386</v>
      </c>
      <c r="B5" s="359" t="s">
        <v>387</v>
      </c>
      <c r="C5" s="360" t="s">
        <v>388</v>
      </c>
      <c r="D5" s="360" t="s">
        <v>390</v>
      </c>
      <c r="E5" s="360" t="s">
        <v>389</v>
      </c>
      <c r="F5" s="359" t="s">
        <v>391</v>
      </c>
      <c r="G5" s="360" t="s">
        <v>392</v>
      </c>
      <c r="H5" s="361" t="s">
        <v>393</v>
      </c>
      <c r="I5" s="362" t="s">
        <v>424</v>
      </c>
      <c r="J5" s="809"/>
    </row>
    <row r="6" spans="1:10" ht="12.95" customHeight="1" x14ac:dyDescent="0.2">
      <c r="A6" s="125" t="s">
        <v>6</v>
      </c>
      <c r="B6" s="126" t="s">
        <v>287</v>
      </c>
      <c r="C6" s="116"/>
      <c r="D6" s="116">
        <v>5770427</v>
      </c>
      <c r="E6" s="116">
        <v>5770427</v>
      </c>
      <c r="F6" s="126" t="s">
        <v>143</v>
      </c>
      <c r="G6" s="116">
        <v>692402</v>
      </c>
      <c r="H6" s="277">
        <v>5181070</v>
      </c>
      <c r="I6" s="146">
        <v>5181070</v>
      </c>
      <c r="J6" s="809"/>
    </row>
    <row r="7" spans="1:10" x14ac:dyDescent="0.2">
      <c r="A7" s="127" t="s">
        <v>7</v>
      </c>
      <c r="B7" s="128" t="s">
        <v>288</v>
      </c>
      <c r="C7" s="117"/>
      <c r="D7" s="117"/>
      <c r="E7" s="117">
        <v>3913797</v>
      </c>
      <c r="F7" s="128" t="s">
        <v>293</v>
      </c>
      <c r="G7" s="117"/>
      <c r="H7" s="117"/>
      <c r="I7" s="269"/>
      <c r="J7" s="809"/>
    </row>
    <row r="8" spans="1:10" ht="12.95" customHeight="1" x14ac:dyDescent="0.2">
      <c r="A8" s="127" t="s">
        <v>8</v>
      </c>
      <c r="B8" s="128" t="s">
        <v>1</v>
      </c>
      <c r="C8" s="117"/>
      <c r="D8" s="117"/>
      <c r="E8" s="117"/>
      <c r="F8" s="128" t="s">
        <v>126</v>
      </c>
      <c r="G8" s="117">
        <v>58286860</v>
      </c>
      <c r="H8" s="117">
        <v>68733192</v>
      </c>
      <c r="I8" s="269">
        <v>65680525</v>
      </c>
      <c r="J8" s="809"/>
    </row>
    <row r="9" spans="1:10" ht="12.95" customHeight="1" x14ac:dyDescent="0.2">
      <c r="A9" s="127" t="s">
        <v>9</v>
      </c>
      <c r="B9" s="128" t="s">
        <v>289</v>
      </c>
      <c r="C9" s="117">
        <v>16700</v>
      </c>
      <c r="D9" s="117">
        <v>726700</v>
      </c>
      <c r="E9" s="117">
        <v>263000</v>
      </c>
      <c r="F9" s="128" t="s">
        <v>294</v>
      </c>
      <c r="G9" s="117">
        <v>58286860</v>
      </c>
      <c r="H9" s="117">
        <v>68733192</v>
      </c>
      <c r="I9" s="269">
        <v>65680525</v>
      </c>
      <c r="J9" s="809"/>
    </row>
    <row r="10" spans="1:10" ht="12.75" customHeight="1" x14ac:dyDescent="0.2">
      <c r="A10" s="127" t="s">
        <v>10</v>
      </c>
      <c r="B10" s="128" t="s">
        <v>290</v>
      </c>
      <c r="C10" s="117"/>
      <c r="D10" s="117"/>
      <c r="E10" s="117"/>
      <c r="F10" s="128" t="s">
        <v>145</v>
      </c>
      <c r="G10" s="117"/>
      <c r="H10" s="117">
        <v>25000</v>
      </c>
      <c r="I10" s="269">
        <v>24887</v>
      </c>
      <c r="J10" s="809"/>
    </row>
    <row r="11" spans="1:10" ht="12.95" customHeight="1" x14ac:dyDescent="0.2">
      <c r="A11" s="127" t="s">
        <v>11</v>
      </c>
      <c r="B11" s="128" t="s">
        <v>291</v>
      </c>
      <c r="C11" s="118"/>
      <c r="D11" s="118"/>
      <c r="E11" s="118"/>
      <c r="F11" s="195"/>
      <c r="G11" s="117"/>
      <c r="H11" s="117"/>
      <c r="I11" s="269"/>
      <c r="J11" s="809"/>
    </row>
    <row r="12" spans="1:10" ht="12.95" customHeight="1" x14ac:dyDescent="0.2">
      <c r="A12" s="127" t="s">
        <v>12</v>
      </c>
      <c r="B12" s="30"/>
      <c r="C12" s="117"/>
      <c r="D12" s="117"/>
      <c r="E12" s="117"/>
      <c r="F12" s="195"/>
      <c r="G12" s="117"/>
      <c r="H12" s="117"/>
      <c r="I12" s="269"/>
      <c r="J12" s="809"/>
    </row>
    <row r="13" spans="1:10" ht="12.95" customHeight="1" x14ac:dyDescent="0.2">
      <c r="A13" s="127" t="s">
        <v>13</v>
      </c>
      <c r="B13" s="30"/>
      <c r="C13" s="117"/>
      <c r="D13" s="117"/>
      <c r="E13" s="117"/>
      <c r="F13" s="196"/>
      <c r="G13" s="117"/>
      <c r="H13" s="117"/>
      <c r="I13" s="269"/>
      <c r="J13" s="809"/>
    </row>
    <row r="14" spans="1:10" ht="12.95" customHeight="1" x14ac:dyDescent="0.2">
      <c r="A14" s="127" t="s">
        <v>14</v>
      </c>
      <c r="B14" s="193"/>
      <c r="C14" s="118"/>
      <c r="D14" s="118"/>
      <c r="E14" s="118"/>
      <c r="F14" s="195"/>
      <c r="G14" s="117"/>
      <c r="H14" s="117"/>
      <c r="I14" s="269"/>
      <c r="J14" s="809"/>
    </row>
    <row r="15" spans="1:10" x14ac:dyDescent="0.2">
      <c r="A15" s="127" t="s">
        <v>15</v>
      </c>
      <c r="B15" s="30"/>
      <c r="C15" s="118"/>
      <c r="D15" s="118"/>
      <c r="E15" s="118"/>
      <c r="F15" s="195"/>
      <c r="G15" s="117"/>
      <c r="H15" s="117"/>
      <c r="I15" s="269"/>
      <c r="J15" s="809"/>
    </row>
    <row r="16" spans="1:10" ht="12.95" customHeight="1" thickBot="1" x14ac:dyDescent="0.25">
      <c r="A16" s="163" t="s">
        <v>16</v>
      </c>
      <c r="B16" s="194"/>
      <c r="C16" s="165"/>
      <c r="D16" s="165"/>
      <c r="E16" s="165"/>
      <c r="F16" s="164" t="s">
        <v>36</v>
      </c>
      <c r="G16" s="275"/>
      <c r="H16" s="275"/>
      <c r="I16" s="273"/>
      <c r="J16" s="809"/>
    </row>
    <row r="17" spans="1:10" ht="15.95" customHeight="1" thickBot="1" x14ac:dyDescent="0.25">
      <c r="A17" s="130" t="s">
        <v>17</v>
      </c>
      <c r="B17" s="60" t="s">
        <v>301</v>
      </c>
      <c r="C17" s="120">
        <f>+C6+C8+C9+C11+C12+C13+C14+C15+C16</f>
        <v>16700</v>
      </c>
      <c r="D17" s="120">
        <f>+D6+D8+D9+D11+D12+D13+D14+D15+D16</f>
        <v>6497127</v>
      </c>
      <c r="E17" s="120">
        <f>+E6+E8+E9+E11+E12+E13+E14+E15+E16</f>
        <v>6033427</v>
      </c>
      <c r="F17" s="60" t="s">
        <v>302</v>
      </c>
      <c r="G17" s="120">
        <f>+G6+G8+G10+G11+G12+G13+G14+G15+G16</f>
        <v>58979262</v>
      </c>
      <c r="H17" s="120">
        <f>+H6+H8+H10+H11+H12+H13+H14+H15+H16</f>
        <v>73939262</v>
      </c>
      <c r="I17" s="148">
        <f>+I6+I8+I10+I11+I12+I13+I14+I15+I16</f>
        <v>70886482</v>
      </c>
      <c r="J17" s="809"/>
    </row>
    <row r="18" spans="1:10" ht="12.95" customHeight="1" x14ac:dyDescent="0.2">
      <c r="A18" s="125" t="s">
        <v>18</v>
      </c>
      <c r="B18" s="138" t="s">
        <v>161</v>
      </c>
      <c r="C18" s="145">
        <f>+C19+C20+C21+C22+C23</f>
        <v>0</v>
      </c>
      <c r="D18" s="145">
        <f>+D19+D20+D21+D22+D23</f>
        <v>0</v>
      </c>
      <c r="E18" s="145">
        <f>+E19+E20+E21+E22+E23</f>
        <v>0</v>
      </c>
      <c r="F18" s="133" t="s">
        <v>130</v>
      </c>
      <c r="G18" s="276"/>
      <c r="H18" s="276"/>
      <c r="I18" s="274"/>
      <c r="J18" s="809"/>
    </row>
    <row r="19" spans="1:10" ht="12.95" customHeight="1" x14ac:dyDescent="0.2">
      <c r="A19" s="127" t="s">
        <v>19</v>
      </c>
      <c r="B19" s="139" t="s">
        <v>150</v>
      </c>
      <c r="C19" s="49"/>
      <c r="D19" s="49"/>
      <c r="E19" s="49"/>
      <c r="F19" s="133" t="s">
        <v>133</v>
      </c>
      <c r="G19" s="49"/>
      <c r="H19" s="49"/>
      <c r="I19" s="272"/>
      <c r="J19" s="809"/>
    </row>
    <row r="20" spans="1:10" ht="12.95" customHeight="1" x14ac:dyDescent="0.2">
      <c r="A20" s="125" t="s">
        <v>20</v>
      </c>
      <c r="B20" s="139" t="s">
        <v>151</v>
      </c>
      <c r="C20" s="49"/>
      <c r="D20" s="49"/>
      <c r="E20" s="49"/>
      <c r="F20" s="133" t="s">
        <v>104</v>
      </c>
      <c r="G20" s="49"/>
      <c r="H20" s="49"/>
      <c r="I20" s="272"/>
      <c r="J20" s="809"/>
    </row>
    <row r="21" spans="1:10" ht="12.95" customHeight="1" x14ac:dyDescent="0.2">
      <c r="A21" s="127" t="s">
        <v>21</v>
      </c>
      <c r="B21" s="139" t="s">
        <v>152</v>
      </c>
      <c r="C21" s="49"/>
      <c r="D21" s="49"/>
      <c r="E21" s="49"/>
      <c r="F21" s="133" t="s">
        <v>105</v>
      </c>
      <c r="G21" s="49"/>
      <c r="H21" s="49"/>
      <c r="I21" s="272"/>
      <c r="J21" s="809"/>
    </row>
    <row r="22" spans="1:10" ht="12.95" customHeight="1" x14ac:dyDescent="0.2">
      <c r="A22" s="125" t="s">
        <v>22</v>
      </c>
      <c r="B22" s="139" t="s">
        <v>153</v>
      </c>
      <c r="C22" s="49"/>
      <c r="D22" s="49"/>
      <c r="E22" s="49"/>
      <c r="F22" s="132" t="s">
        <v>149</v>
      </c>
      <c r="G22" s="49"/>
      <c r="H22" s="49"/>
      <c r="I22" s="272"/>
      <c r="J22" s="809"/>
    </row>
    <row r="23" spans="1:10" ht="12.95" customHeight="1" x14ac:dyDescent="0.2">
      <c r="A23" s="127" t="s">
        <v>23</v>
      </c>
      <c r="B23" s="140" t="s">
        <v>154</v>
      </c>
      <c r="C23" s="49"/>
      <c r="D23" s="49"/>
      <c r="E23" s="49"/>
      <c r="F23" s="133" t="s">
        <v>134</v>
      </c>
      <c r="G23" s="49"/>
      <c r="H23" s="49"/>
      <c r="I23" s="272"/>
      <c r="J23" s="809"/>
    </row>
    <row r="24" spans="1:10" ht="12.95" customHeight="1" x14ac:dyDescent="0.2">
      <c r="A24" s="125" t="s">
        <v>24</v>
      </c>
      <c r="B24" s="141" t="s">
        <v>155</v>
      </c>
      <c r="C24" s="135">
        <f>+C25+C26+C27+C28+C29</f>
        <v>0</v>
      </c>
      <c r="D24" s="135">
        <f>+D25+D26+D27+D28+D29</f>
        <v>0</v>
      </c>
      <c r="E24" s="135">
        <f>+E25+E26+E27+E28+E29</f>
        <v>0</v>
      </c>
      <c r="F24" s="142" t="s">
        <v>132</v>
      </c>
      <c r="G24" s="49"/>
      <c r="H24" s="49"/>
      <c r="I24" s="272"/>
      <c r="J24" s="809"/>
    </row>
    <row r="25" spans="1:10" ht="12.95" customHeight="1" x14ac:dyDescent="0.2">
      <c r="A25" s="127" t="s">
        <v>25</v>
      </c>
      <c r="B25" s="140" t="s">
        <v>156</v>
      </c>
      <c r="C25" s="49"/>
      <c r="D25" s="49"/>
      <c r="E25" s="49"/>
      <c r="F25" s="142" t="s">
        <v>295</v>
      </c>
      <c r="G25" s="49"/>
      <c r="H25" s="49"/>
      <c r="I25" s="272"/>
      <c r="J25" s="809"/>
    </row>
    <row r="26" spans="1:10" ht="12.95" customHeight="1" x14ac:dyDescent="0.2">
      <c r="A26" s="125" t="s">
        <v>26</v>
      </c>
      <c r="B26" s="140" t="s">
        <v>157</v>
      </c>
      <c r="C26" s="49"/>
      <c r="D26" s="49"/>
      <c r="E26" s="49"/>
      <c r="F26" s="137"/>
      <c r="G26" s="49"/>
      <c r="H26" s="49"/>
      <c r="I26" s="272"/>
      <c r="J26" s="809"/>
    </row>
    <row r="27" spans="1:10" ht="12.95" customHeight="1" x14ac:dyDescent="0.2">
      <c r="A27" s="127" t="s">
        <v>27</v>
      </c>
      <c r="B27" s="139" t="s">
        <v>158</v>
      </c>
      <c r="C27" s="49"/>
      <c r="D27" s="49"/>
      <c r="E27" s="49"/>
      <c r="F27" s="58"/>
      <c r="G27" s="49"/>
      <c r="H27" s="49"/>
      <c r="I27" s="272"/>
      <c r="J27" s="809"/>
    </row>
    <row r="28" spans="1:10" ht="12.95" customHeight="1" x14ac:dyDescent="0.2">
      <c r="A28" s="125" t="s">
        <v>28</v>
      </c>
      <c r="B28" s="143" t="s">
        <v>159</v>
      </c>
      <c r="C28" s="49"/>
      <c r="D28" s="49"/>
      <c r="E28" s="49"/>
      <c r="F28" s="30"/>
      <c r="G28" s="49"/>
      <c r="H28" s="49"/>
      <c r="I28" s="272"/>
      <c r="J28" s="809"/>
    </row>
    <row r="29" spans="1:10" ht="12.95" customHeight="1" thickBot="1" x14ac:dyDescent="0.25">
      <c r="A29" s="127" t="s">
        <v>29</v>
      </c>
      <c r="B29" s="144" t="s">
        <v>160</v>
      </c>
      <c r="C29" s="49"/>
      <c r="D29" s="49"/>
      <c r="E29" s="49"/>
      <c r="F29" s="58"/>
      <c r="G29" s="49"/>
      <c r="H29" s="49"/>
      <c r="I29" s="272"/>
      <c r="J29" s="809"/>
    </row>
    <row r="30" spans="1:10" ht="21.75" customHeight="1" thickBot="1" x14ac:dyDescent="0.25">
      <c r="A30" s="130" t="s">
        <v>30</v>
      </c>
      <c r="B30" s="60" t="s">
        <v>292</v>
      </c>
      <c r="C30" s="120">
        <f>+C18+C24</f>
        <v>0</v>
      </c>
      <c r="D30" s="120">
        <f>+D18+D24</f>
        <v>0</v>
      </c>
      <c r="E30" s="120">
        <f>+E18+E24</f>
        <v>0</v>
      </c>
      <c r="F30" s="60" t="s">
        <v>296</v>
      </c>
      <c r="G30" s="120">
        <f>SUM(G18:G29)</f>
        <v>0</v>
      </c>
      <c r="H30" s="120">
        <f>SUM(H18:H29)</f>
        <v>0</v>
      </c>
      <c r="I30" s="148">
        <f>SUM(I18:I29)</f>
        <v>0</v>
      </c>
      <c r="J30" s="809"/>
    </row>
    <row r="31" spans="1:10" ht="13.5" thickBot="1" x14ac:dyDescent="0.25">
      <c r="A31" s="130" t="s">
        <v>31</v>
      </c>
      <c r="B31" s="136" t="s">
        <v>297</v>
      </c>
      <c r="C31" s="308">
        <f>+C17+C30</f>
        <v>16700</v>
      </c>
      <c r="D31" s="308">
        <f>+D17+D30</f>
        <v>6497127</v>
      </c>
      <c r="E31" s="309">
        <f>+E17+E30</f>
        <v>6033427</v>
      </c>
      <c r="F31" s="136" t="s">
        <v>298</v>
      </c>
      <c r="G31" s="308">
        <f>+G17+G30</f>
        <v>58979262</v>
      </c>
      <c r="H31" s="308">
        <f>+H17+H30</f>
        <v>73939262</v>
      </c>
      <c r="I31" s="309">
        <f>+I17+I30</f>
        <v>70886482</v>
      </c>
      <c r="J31" s="809"/>
    </row>
    <row r="32" spans="1:10" ht="13.5" thickBot="1" x14ac:dyDescent="0.25">
      <c r="A32" s="130" t="s">
        <v>32</v>
      </c>
      <c r="B32" s="136" t="s">
        <v>108</v>
      </c>
      <c r="C32" s="308">
        <f>IF(C17-G17&lt;0,G17-C17,"-")</f>
        <v>58962562</v>
      </c>
      <c r="D32" s="308">
        <f>IF(D17-H17&lt;0,H17-D17,"-")</f>
        <v>67442135</v>
      </c>
      <c r="E32" s="309">
        <f>IF(E17-I17&lt;0,I17-E17,"-")</f>
        <v>64853055</v>
      </c>
      <c r="F32" s="136" t="s">
        <v>109</v>
      </c>
      <c r="G32" s="308" t="str">
        <f>IF(C17-G17&gt;0,C17-G17,"-")</f>
        <v>-</v>
      </c>
      <c r="H32" s="308" t="str">
        <f>IF(D17-H17&gt;0,D17-H17,"-")</f>
        <v>-</v>
      </c>
      <c r="I32" s="309" t="str">
        <f>IF(E17-I17&gt;0,E17-I17,"-")</f>
        <v>-</v>
      </c>
      <c r="J32" s="809"/>
    </row>
    <row r="33" spans="1:10" ht="13.5" thickBot="1" x14ac:dyDescent="0.25">
      <c r="A33" s="130" t="s">
        <v>33</v>
      </c>
      <c r="B33" s="136" t="s">
        <v>489</v>
      </c>
      <c r="C33" s="308">
        <f>IF(C31-G31&lt;0,G31-C31,"-")</f>
        <v>58962562</v>
      </c>
      <c r="D33" s="308">
        <f>IF(D31-H31&lt;0,H31-D31,"-")</f>
        <v>67442135</v>
      </c>
      <c r="E33" s="308">
        <f>IF(E31-I31&lt;0,I31-E31,"-")</f>
        <v>64853055</v>
      </c>
      <c r="F33" s="136" t="s">
        <v>490</v>
      </c>
      <c r="G33" s="308" t="str">
        <f>IF(C31-G31&gt;0,C31-G31,"-")</f>
        <v>-</v>
      </c>
      <c r="H33" s="308" t="str">
        <f>IF(D31-H31&gt;0,D31-H31,"-")</f>
        <v>-</v>
      </c>
      <c r="I33" s="308" t="str">
        <f>IF(E31-I31&gt;0,E31-I31,"-")</f>
        <v>-</v>
      </c>
      <c r="J33" s="809"/>
    </row>
  </sheetData>
  <sheetProtection sheet="1"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74</vt:i4>
      </vt:variant>
      <vt:variant>
        <vt:lpstr>Névvel ellátott tartományok</vt:lpstr>
      </vt:variant>
      <vt:variant>
        <vt:i4>56</vt:i4>
      </vt:variant>
    </vt:vector>
  </HeadingPairs>
  <TitlesOfParts>
    <vt:vector size="130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Z_6.4.sz.mell</vt:lpstr>
      <vt:lpstr>Z_6.4.1.sz.mell</vt:lpstr>
      <vt:lpstr>Z_6.4.2.sz.mell</vt:lpstr>
      <vt:lpstr>Z_6.4.3.sz.mell</vt:lpstr>
      <vt:lpstr>Z_6.5.sz.mell</vt:lpstr>
      <vt:lpstr>Z_6.5.1.sz.mell</vt:lpstr>
      <vt:lpstr>Z_6.5.2.sz.mell</vt:lpstr>
      <vt:lpstr>Z_6.5.3.sz.mell</vt:lpstr>
      <vt:lpstr>Z_6.6.sz.mell</vt:lpstr>
      <vt:lpstr>Z_6.6.1.sz.mell</vt:lpstr>
      <vt:lpstr>Z_6.6.2.sz.mell</vt:lpstr>
      <vt:lpstr>Z_6.6.3.sz.mell</vt:lpstr>
      <vt:lpstr>Z_6.7.sz.mell</vt:lpstr>
      <vt:lpstr>Z_6.7.1.sz.mell</vt:lpstr>
      <vt:lpstr>Z_6.7.2.sz.mell</vt:lpstr>
      <vt:lpstr>Z_6.7.3.sz.mell</vt:lpstr>
      <vt:lpstr>Z_6.8.sz.mell</vt:lpstr>
      <vt:lpstr>Z_6.8.1.sz.mell</vt:lpstr>
      <vt:lpstr>Z_6.8.2.sz.mell</vt:lpstr>
      <vt:lpstr>Z_6.8.3.sz.mell</vt:lpstr>
      <vt:lpstr>Z_6.9.sz.mell</vt:lpstr>
      <vt:lpstr>Z_6.9.1.sz.mell</vt:lpstr>
      <vt:lpstr>Z_6.9.2.sz.mell</vt:lpstr>
      <vt:lpstr>Z_6.9.3.sz.mell</vt:lpstr>
      <vt:lpstr>Z_6.10.sz.mell</vt:lpstr>
      <vt:lpstr>Z_6.10.1.sz.mell</vt:lpstr>
      <vt:lpstr>Z_6.10.2.sz.mell</vt:lpstr>
      <vt:lpstr>Z_6.10.3.sz.mell</vt:lpstr>
      <vt:lpstr>Z_6.11.sz.mell</vt:lpstr>
      <vt:lpstr>Z_6.11.1.sz.mell</vt:lpstr>
      <vt:lpstr>Z_6.11.2.sz.mell</vt:lpstr>
      <vt:lpstr>Z_6.11.3.sz.mell</vt:lpstr>
      <vt:lpstr>Z_6.12.sz.mell</vt:lpstr>
      <vt:lpstr>Z_6.12.1.sz.mell</vt:lpstr>
      <vt:lpstr>Z_6.12.2.sz.mell</vt:lpstr>
      <vt:lpstr>Z_6.12.3.sz.mell</vt:lpstr>
      <vt:lpstr>Z_7.sz.mell</vt:lpstr>
      <vt:lpstr>Z_8.sz.mell</vt:lpstr>
      <vt:lpstr>Z_1.tájékoztató_t.</vt:lpstr>
      <vt:lpstr>Z_2.tájékoztató_t.</vt:lpstr>
      <vt:lpstr>Z_3.tájékoztató_t.</vt:lpstr>
      <vt:lpstr>Z_4.tájékoztató_t.</vt:lpstr>
      <vt:lpstr>Z_5.tájékoztató_t.</vt:lpstr>
      <vt:lpstr>Z_6.tájékoztató_t.</vt:lpstr>
      <vt:lpstr>Z_7.1.tájékoztató_t.</vt:lpstr>
      <vt:lpstr>Z_7.2.tájékoztató_t.</vt:lpstr>
      <vt:lpstr>Z_7.3.tájékoztató_t.</vt:lpstr>
      <vt:lpstr>Z_8.tájékoztató_t.</vt:lpstr>
      <vt:lpstr>Z_9.tájékoztató_t.</vt:lpstr>
      <vt:lpstr>Z_7.3.tájékoztató_t.!_ftn1</vt:lpstr>
      <vt:lpstr>Z_7.3.tájékoztató_t.!_ftnref1</vt:lpstr>
      <vt:lpstr>Z_6.1.1.sz.mell!Nyomtatási_cím</vt:lpstr>
      <vt:lpstr>Z_6.1.2.sz.mell!Nyomtatási_cím</vt:lpstr>
      <vt:lpstr>Z_6.1.3.sz.mell!Nyomtatási_cím</vt:lpstr>
      <vt:lpstr>Z_6.1.sz.mell!Nyomtatási_cím</vt:lpstr>
      <vt:lpstr>Z_6.10.1.sz.mell!Nyomtatási_cím</vt:lpstr>
      <vt:lpstr>Z_6.10.2.sz.mell!Nyomtatási_cím</vt:lpstr>
      <vt:lpstr>Z_6.10.3.sz.mell!Nyomtatási_cím</vt:lpstr>
      <vt:lpstr>Z_6.10.sz.mell!Nyomtatási_cím</vt:lpstr>
      <vt:lpstr>Z_6.11.1.sz.mell!Nyomtatási_cím</vt:lpstr>
      <vt:lpstr>Z_6.11.2.sz.mell!Nyomtatási_cím</vt:lpstr>
      <vt:lpstr>Z_6.11.3.sz.mell!Nyomtatási_cím</vt:lpstr>
      <vt:lpstr>Z_6.11.sz.mell!Nyomtatási_cím</vt:lpstr>
      <vt:lpstr>Z_6.12.1.sz.mell!Nyomtatási_cím</vt:lpstr>
      <vt:lpstr>Z_6.12.2.sz.mell!Nyomtatási_cím</vt:lpstr>
      <vt:lpstr>Z_6.12.3.sz.mell!Nyomtatási_cím</vt:lpstr>
      <vt:lpstr>Z_6.12.sz.mell!Nyomtatási_cím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Z_6.4.1.sz.mell!Nyomtatási_cím</vt:lpstr>
      <vt:lpstr>Z_6.4.2.sz.mell!Nyomtatási_cím</vt:lpstr>
      <vt:lpstr>Z_6.4.3.sz.mell!Nyomtatási_cím</vt:lpstr>
      <vt:lpstr>Z_6.4.sz.mell!Nyomtatási_cím</vt:lpstr>
      <vt:lpstr>Z_6.5.1.sz.mell!Nyomtatási_cím</vt:lpstr>
      <vt:lpstr>Z_6.5.2.sz.mell!Nyomtatási_cím</vt:lpstr>
      <vt:lpstr>Z_6.5.3.sz.mell!Nyomtatási_cím</vt:lpstr>
      <vt:lpstr>Z_6.5.sz.mell!Nyomtatási_cím</vt:lpstr>
      <vt:lpstr>Z_6.6.1.sz.mell!Nyomtatási_cím</vt:lpstr>
      <vt:lpstr>Z_6.6.2.sz.mell!Nyomtatási_cím</vt:lpstr>
      <vt:lpstr>Z_6.6.3.sz.mell!Nyomtatási_cím</vt:lpstr>
      <vt:lpstr>Z_6.6.sz.mell!Nyomtatási_cím</vt:lpstr>
      <vt:lpstr>Z_6.7.1.sz.mell!Nyomtatási_cím</vt:lpstr>
      <vt:lpstr>Z_6.7.2.sz.mell!Nyomtatási_cím</vt:lpstr>
      <vt:lpstr>Z_6.7.3.sz.mell!Nyomtatási_cím</vt:lpstr>
      <vt:lpstr>Z_6.7.sz.mell!Nyomtatási_cím</vt:lpstr>
      <vt:lpstr>Z_6.8.1.sz.mell!Nyomtatási_cím</vt:lpstr>
      <vt:lpstr>Z_6.8.2.sz.mell!Nyomtatási_cím</vt:lpstr>
      <vt:lpstr>Z_6.8.3.sz.mell!Nyomtatási_cím</vt:lpstr>
      <vt:lpstr>Z_6.8.sz.mell!Nyomtatási_cím</vt:lpstr>
      <vt:lpstr>Z_6.9.1.sz.mell!Nyomtatási_cím</vt:lpstr>
      <vt:lpstr>Z_6.9.2.sz.mell!Nyomtatási_cím</vt:lpstr>
      <vt:lpstr>Z_6.9.3.sz.mell!Nyomtatási_cím</vt:lpstr>
      <vt:lpstr>Z_6.9.sz.mell!Nyomtatási_cím</vt:lpstr>
      <vt:lpstr>Z_7.1.tájékoztató_t.!Nyomtatási_cím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  <vt:lpstr>Z_1.tájékoztató_t.!Nyomtatási_terület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Tamás</cp:lastModifiedBy>
  <cp:lastPrinted>2020-01-12T18:16:16Z</cp:lastPrinted>
  <dcterms:created xsi:type="dcterms:W3CDTF">1999-10-30T10:30:45Z</dcterms:created>
  <dcterms:modified xsi:type="dcterms:W3CDTF">2021-05-25T07:29:05Z</dcterms:modified>
</cp:coreProperties>
</file>