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Árvai Attila\Loclexbe\"/>
    </mc:Choice>
  </mc:AlternateContent>
  <xr:revisionPtr revIDLastSave="0" documentId="13_ncr:1_{FEEB27C1-0657-47DE-A1A1-19B1DCF2C692}" xr6:coauthVersionLast="46" xr6:coauthVersionMax="46" xr10:uidLastSave="{00000000-0000-0000-0000-000000000000}"/>
  <bookViews>
    <workbookView xWindow="135" yWindow="210" windowWidth="20355" windowHeight="11310" tabRatio="757" xr2:uid="{00000000-000D-0000-FFFF-FFFF00000000}"/>
  </bookViews>
  <sheets>
    <sheet name="01" sheetId="45" r:id="rId1"/>
    <sheet name="02" sheetId="24" r:id="rId2"/>
    <sheet name="03" sheetId="29" r:id="rId3"/>
    <sheet name="04" sheetId="25" r:id="rId4"/>
    <sheet name="05" sheetId="52" r:id="rId5"/>
    <sheet name="06" sheetId="44" r:id="rId6"/>
    <sheet name="07" sheetId="47" r:id="rId7"/>
    <sheet name="08" sheetId="28" r:id="rId8"/>
    <sheet name="09" sheetId="30" r:id="rId9"/>
    <sheet name="10" sheetId="31" r:id="rId10"/>
    <sheet name="11" sheetId="48" r:id="rId11"/>
    <sheet name="12" sheetId="36" r:id="rId12"/>
    <sheet name="13" sheetId="37" r:id="rId13"/>
    <sheet name="14" sheetId="35" r:id="rId14"/>
    <sheet name="15" sheetId="38" r:id="rId15"/>
    <sheet name="16" sheetId="41" r:id="rId16"/>
    <sheet name="17" sheetId="49" r:id="rId17"/>
    <sheet name="18" sheetId="50" r:id="rId18"/>
    <sheet name="19" sheetId="51" r:id="rId19"/>
  </sheets>
  <definedNames>
    <definedName name="_xlnm._FilterDatabase" localSheetId="3" hidden="1">'04'!$A$7:$BH$256</definedName>
    <definedName name="_xlnm._FilterDatabase" localSheetId="4" hidden="1">'05'!$A$7:$BT$226</definedName>
    <definedName name="_xlnm._FilterDatabase" localSheetId="5" hidden="1">'06'!$A$7:$BH$229</definedName>
    <definedName name="_xlnm._FilterDatabase" localSheetId="6" hidden="1">'07'!$A$7:$BH$242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'07'!$1:$7</definedName>
    <definedName name="_xlnm.Print_Titles" localSheetId="7">'08'!$1:$26</definedName>
    <definedName name="_xlnm.Print_Titles" localSheetId="8">'09'!$1:$14</definedName>
    <definedName name="_xlnm.Print_Titles" localSheetId="9">'10'!$1:$11</definedName>
    <definedName name="_xlnm.Print_Titles" localSheetId="11">'12'!$1:$1</definedName>
    <definedName name="_xlnm.Print_Titles" localSheetId="12">'13'!$1:$1</definedName>
    <definedName name="_xlnm.Print_Titles" localSheetId="13">'14'!$1:$3</definedName>
    <definedName name="_xlnm.Print_Titles" localSheetId="14">'15'!$1:$7</definedName>
    <definedName name="_xlnm.Print_Titles" localSheetId="15">'16'!$1:$40</definedName>
    <definedName name="_xlnm.Print_Titles" localSheetId="17">'18'!$1:$5</definedName>
    <definedName name="_xlnm.Print_Area" localSheetId="0">'01'!$A$1:$BH$226</definedName>
    <definedName name="_xlnm.Print_Area" localSheetId="1">'02'!$A$1:$BK$32</definedName>
    <definedName name="_xlnm.Print_Area" localSheetId="2">'03'!$A$1:$BC$32</definedName>
    <definedName name="_xlnm.Print_Area" localSheetId="3">'04'!$A$1:$BH$256</definedName>
    <definedName name="_xlnm.Print_Area" localSheetId="4">'05'!$A$1:$BT$226</definedName>
    <definedName name="_xlnm.Print_Area" localSheetId="5">'06'!$A$1:$BH$229</definedName>
    <definedName name="_xlnm.Print_Area" localSheetId="6">'07'!$A$1:$BH$242</definedName>
    <definedName name="_xlnm.Print_Area" localSheetId="7">'08'!$A$1:$BE$26</definedName>
    <definedName name="_xlnm.Print_Area" localSheetId="8">'09'!$A$1:$BE$14</definedName>
    <definedName name="_xlnm.Print_Area" localSheetId="9">'10'!$A$1:$BE$11</definedName>
    <definedName name="_xlnm.Print_Area" localSheetId="10">'11'!$A$1:$BE$13</definedName>
    <definedName name="_xlnm.Print_Area" localSheetId="11">'12'!$A$1:$D$11</definedName>
    <definedName name="_xlnm.Print_Area" localSheetId="12">'13'!$A$1:$D$53</definedName>
    <definedName name="_xlnm.Print_Area" localSheetId="13">'14'!$A$1:$C$7</definedName>
    <definedName name="_xlnm.Print_Area" localSheetId="14">'15'!$A$1:$BK$11</definedName>
    <definedName name="_xlnm.Print_Area" localSheetId="15">'16'!$A$1:$BK$44</definedName>
    <definedName name="_xlnm.Print_Area" localSheetId="16">'17'!$A$1:$G$24</definedName>
    <definedName name="_xlnm.Print_Area" localSheetId="17">'18'!$A$1:$G$135</definedName>
  </definedNames>
  <calcPr calcId="181029"/>
</workbook>
</file>

<file path=xl/calcChain.xml><?xml version="1.0" encoding="utf-8"?>
<calcChain xmlns="http://schemas.openxmlformats.org/spreadsheetml/2006/main">
  <c r="AY224" i="45" l="1"/>
  <c r="AY223" i="45"/>
  <c r="AY218" i="45"/>
  <c r="AY219" i="45"/>
  <c r="AY220" i="45"/>
  <c r="AY221" i="45"/>
  <c r="AY217" i="45"/>
  <c r="AY208" i="45"/>
  <c r="AY209" i="45"/>
  <c r="AY210" i="45"/>
  <c r="AY211" i="45"/>
  <c r="AY212" i="45"/>
  <c r="AY213" i="45"/>
  <c r="AY214" i="45"/>
  <c r="AY207" i="45"/>
  <c r="AY202" i="45"/>
  <c r="AY203" i="45"/>
  <c r="AY204" i="45"/>
  <c r="AY205" i="45"/>
  <c r="AY201" i="45"/>
  <c r="AY198" i="45"/>
  <c r="AY199" i="45"/>
  <c r="AY197" i="45"/>
  <c r="AY187" i="45"/>
  <c r="AY188" i="45"/>
  <c r="AY189" i="45"/>
  <c r="AY190" i="45"/>
  <c r="AY191" i="45"/>
  <c r="AY192" i="45"/>
  <c r="AY193" i="45"/>
  <c r="AY194" i="45"/>
  <c r="AY186" i="45"/>
  <c r="AY182" i="45"/>
  <c r="AY183" i="45"/>
  <c r="AY184" i="45"/>
  <c r="AY181" i="45"/>
  <c r="AY174" i="45"/>
  <c r="AY175" i="45"/>
  <c r="AY176" i="45"/>
  <c r="AY177" i="45"/>
  <c r="AY178" i="45"/>
  <c r="AY179" i="45"/>
  <c r="AY173" i="45"/>
  <c r="AY158" i="45"/>
  <c r="AY159" i="45"/>
  <c r="AY160" i="45"/>
  <c r="AY161" i="45"/>
  <c r="AY162" i="45"/>
  <c r="AY163" i="45"/>
  <c r="AY164" i="45"/>
  <c r="AY165" i="45"/>
  <c r="AY166" i="45"/>
  <c r="AY167" i="45"/>
  <c r="AY168" i="45"/>
  <c r="AY169" i="45"/>
  <c r="AY170" i="45"/>
  <c r="AY157" i="45"/>
  <c r="AY149" i="45"/>
  <c r="AY150" i="45"/>
  <c r="AY151" i="45"/>
  <c r="AY152" i="45"/>
  <c r="AY153" i="45"/>
  <c r="AY154" i="45"/>
  <c r="AY155" i="45"/>
  <c r="AY148" i="45"/>
  <c r="AY142" i="45"/>
  <c r="AY143" i="45"/>
  <c r="AY144" i="45"/>
  <c r="AY145" i="45"/>
  <c r="AY141" i="45"/>
  <c r="AY139" i="45"/>
  <c r="AY138" i="45"/>
  <c r="AY131" i="45"/>
  <c r="AY132" i="45"/>
  <c r="AY133" i="45"/>
  <c r="AY134" i="45"/>
  <c r="AY135" i="45"/>
  <c r="AY136" i="45"/>
  <c r="AY130" i="45"/>
  <c r="AY128" i="45"/>
  <c r="AY127" i="45"/>
  <c r="AY124" i="45"/>
  <c r="AY125" i="45"/>
  <c r="AY123" i="45"/>
  <c r="AY122" i="45"/>
  <c r="AY118" i="45"/>
  <c r="AY119" i="45"/>
  <c r="AY117" i="45"/>
  <c r="AY104" i="45"/>
  <c r="AY105" i="45"/>
  <c r="AY106" i="45"/>
  <c r="AY107" i="45"/>
  <c r="AY108" i="45"/>
  <c r="AY109" i="45"/>
  <c r="AY110" i="45"/>
  <c r="AY111" i="45"/>
  <c r="AY112" i="45"/>
  <c r="AY113" i="45"/>
  <c r="AY114" i="45"/>
  <c r="AY115" i="45"/>
  <c r="AY103" i="45"/>
  <c r="AQ224" i="45"/>
  <c r="AQ223" i="45"/>
  <c r="AQ218" i="45"/>
  <c r="AQ219" i="45"/>
  <c r="AQ220" i="45"/>
  <c r="AQ221" i="45"/>
  <c r="AQ217" i="45"/>
  <c r="AQ208" i="45"/>
  <c r="AQ209" i="45"/>
  <c r="AQ210" i="45"/>
  <c r="AQ211" i="45"/>
  <c r="AQ212" i="45"/>
  <c r="AQ213" i="45"/>
  <c r="AQ214" i="45"/>
  <c r="AQ207" i="45"/>
  <c r="AQ202" i="45"/>
  <c r="AQ203" i="45"/>
  <c r="AQ204" i="45"/>
  <c r="AQ205" i="45"/>
  <c r="AQ201" i="45"/>
  <c r="AQ198" i="45"/>
  <c r="AQ199" i="45"/>
  <c r="AQ197" i="45"/>
  <c r="AQ187" i="45"/>
  <c r="AQ188" i="45"/>
  <c r="AQ189" i="45"/>
  <c r="AQ190" i="45"/>
  <c r="AQ191" i="45"/>
  <c r="AQ192" i="45"/>
  <c r="AQ193" i="45"/>
  <c r="AQ194" i="45"/>
  <c r="AQ186" i="45"/>
  <c r="AQ182" i="45"/>
  <c r="AQ183" i="45"/>
  <c r="AQ184" i="45"/>
  <c r="AQ181" i="45"/>
  <c r="AQ174" i="45"/>
  <c r="AQ175" i="45"/>
  <c r="AQ176" i="45"/>
  <c r="AQ177" i="45"/>
  <c r="AQ178" i="45"/>
  <c r="AQ179" i="45"/>
  <c r="AQ173" i="45"/>
  <c r="AQ158" i="45"/>
  <c r="AQ159" i="45"/>
  <c r="AQ160" i="45"/>
  <c r="AQ161" i="45"/>
  <c r="AQ162" i="45"/>
  <c r="AQ163" i="45"/>
  <c r="AQ164" i="45"/>
  <c r="AQ165" i="45"/>
  <c r="AQ166" i="45"/>
  <c r="AQ167" i="45"/>
  <c r="AQ168" i="45"/>
  <c r="AQ169" i="45"/>
  <c r="AQ170" i="45"/>
  <c r="AQ157" i="45"/>
  <c r="AQ149" i="45"/>
  <c r="AQ150" i="45"/>
  <c r="AQ151" i="45"/>
  <c r="AQ152" i="45"/>
  <c r="AQ153" i="45"/>
  <c r="AQ154" i="45"/>
  <c r="AQ155" i="45"/>
  <c r="AQ148" i="45"/>
  <c r="AQ142" i="45"/>
  <c r="AQ143" i="45"/>
  <c r="AQ144" i="45"/>
  <c r="AQ145" i="45"/>
  <c r="AQ141" i="45"/>
  <c r="AQ139" i="45"/>
  <c r="AQ138" i="45"/>
  <c r="AQ131" i="45"/>
  <c r="AQ132" i="45"/>
  <c r="AQ133" i="45"/>
  <c r="AQ134" i="45"/>
  <c r="AQ135" i="45"/>
  <c r="AQ136" i="45"/>
  <c r="AQ130" i="45"/>
  <c r="AQ128" i="45"/>
  <c r="AQ127" i="45"/>
  <c r="AQ124" i="45"/>
  <c r="AQ125" i="45"/>
  <c r="AQ123" i="45"/>
  <c r="AQ122" i="45"/>
  <c r="AQ118" i="45"/>
  <c r="AQ119" i="45"/>
  <c r="AQ117" i="45"/>
  <c r="AQ104" i="45"/>
  <c r="AQ105" i="45"/>
  <c r="AQ106" i="45"/>
  <c r="AQ107" i="45"/>
  <c r="AQ108" i="45"/>
  <c r="AQ109" i="45"/>
  <c r="AQ110" i="45"/>
  <c r="AQ111" i="45"/>
  <c r="AQ112" i="45"/>
  <c r="AQ113" i="45"/>
  <c r="AQ114" i="45"/>
  <c r="AQ115" i="45"/>
  <c r="AQ103" i="45"/>
  <c r="BC224" i="45"/>
  <c r="BC223" i="45"/>
  <c r="BC218" i="45"/>
  <c r="BC219" i="45"/>
  <c r="BC220" i="45"/>
  <c r="BC221" i="45"/>
  <c r="BC217" i="45"/>
  <c r="BC208" i="45"/>
  <c r="BC209" i="45"/>
  <c r="BC210" i="45"/>
  <c r="BC211" i="45"/>
  <c r="BC212" i="45"/>
  <c r="BC213" i="45"/>
  <c r="BC214" i="45"/>
  <c r="BC207" i="45"/>
  <c r="BC202" i="45"/>
  <c r="BC203" i="45"/>
  <c r="BC204" i="45"/>
  <c r="BC205" i="45"/>
  <c r="BC201" i="45"/>
  <c r="BC199" i="45"/>
  <c r="BC198" i="45"/>
  <c r="BC197" i="45"/>
  <c r="BC187" i="45"/>
  <c r="BC188" i="45"/>
  <c r="BC189" i="45"/>
  <c r="BC190" i="45"/>
  <c r="BC191" i="45"/>
  <c r="BC192" i="45"/>
  <c r="BC193" i="45"/>
  <c r="BC194" i="45"/>
  <c r="BC186" i="45"/>
  <c r="BC182" i="45"/>
  <c r="BC183" i="45"/>
  <c r="BC184" i="45"/>
  <c r="BC181" i="45"/>
  <c r="BC174" i="45"/>
  <c r="BC175" i="45"/>
  <c r="BC176" i="45"/>
  <c r="BC177" i="45"/>
  <c r="BC178" i="45"/>
  <c r="BC179" i="45"/>
  <c r="BC173" i="45"/>
  <c r="BC158" i="45"/>
  <c r="BC159" i="45"/>
  <c r="BC160" i="45"/>
  <c r="BC161" i="45"/>
  <c r="BC162" i="45"/>
  <c r="BC163" i="45"/>
  <c r="BC164" i="45"/>
  <c r="BC165" i="45"/>
  <c r="BC166" i="45"/>
  <c r="BC167" i="45"/>
  <c r="BC168" i="45"/>
  <c r="BC169" i="45"/>
  <c r="BC170" i="45"/>
  <c r="BC157" i="45"/>
  <c r="BC149" i="45"/>
  <c r="BC150" i="45"/>
  <c r="BC151" i="45"/>
  <c r="BC152" i="45"/>
  <c r="BC153" i="45"/>
  <c r="BC154" i="45"/>
  <c r="BC155" i="45"/>
  <c r="BC148" i="45"/>
  <c r="BC142" i="45"/>
  <c r="BC143" i="45"/>
  <c r="BC144" i="45"/>
  <c r="BC145" i="45"/>
  <c r="BC141" i="45"/>
  <c r="BC139" i="45"/>
  <c r="BC138" i="45"/>
  <c r="BC131" i="45"/>
  <c r="BC132" i="45"/>
  <c r="BC133" i="45"/>
  <c r="BC134" i="45"/>
  <c r="BC135" i="45"/>
  <c r="BC136" i="45"/>
  <c r="BC130" i="45"/>
  <c r="BC128" i="45"/>
  <c r="BC127" i="45"/>
  <c r="BC124" i="45"/>
  <c r="BC123" i="45"/>
  <c r="BC122" i="45"/>
  <c r="BC118" i="45"/>
  <c r="BC119" i="45"/>
  <c r="BC117" i="45"/>
  <c r="BC104" i="45"/>
  <c r="BC105" i="45"/>
  <c r="BC106" i="45"/>
  <c r="BC107" i="45"/>
  <c r="BC108" i="45"/>
  <c r="BC109" i="45"/>
  <c r="BC110" i="45"/>
  <c r="BC111" i="45"/>
  <c r="BC112" i="45"/>
  <c r="BC113" i="45"/>
  <c r="BC114" i="45"/>
  <c r="BC115" i="45"/>
  <c r="BC103" i="45"/>
  <c r="AU224" i="45"/>
  <c r="AU223" i="45"/>
  <c r="AU218" i="45"/>
  <c r="AU219" i="45"/>
  <c r="AU220" i="45"/>
  <c r="AU221" i="45"/>
  <c r="AU217" i="45"/>
  <c r="AU209" i="45"/>
  <c r="AU210" i="45"/>
  <c r="AU211" i="45"/>
  <c r="AU212" i="45"/>
  <c r="AU213" i="45"/>
  <c r="AU214" i="45"/>
  <c r="AU207" i="45"/>
  <c r="AU208" i="45"/>
  <c r="AU202" i="45"/>
  <c r="AU203" i="45"/>
  <c r="AU204" i="45"/>
  <c r="AU205" i="45"/>
  <c r="AU201" i="45"/>
  <c r="AU198" i="45"/>
  <c r="AU199" i="45"/>
  <c r="AU197" i="45"/>
  <c r="AU187" i="45"/>
  <c r="AU188" i="45"/>
  <c r="AU189" i="45"/>
  <c r="AU190" i="45"/>
  <c r="AU191" i="45"/>
  <c r="AU192" i="45"/>
  <c r="AU193" i="45"/>
  <c r="AU194" i="45"/>
  <c r="AU186" i="45"/>
  <c r="AU182" i="45"/>
  <c r="AU183" i="45"/>
  <c r="AU184" i="45"/>
  <c r="AU181" i="45"/>
  <c r="AU174" i="45"/>
  <c r="AU175" i="45"/>
  <c r="AU176" i="45"/>
  <c r="AU177" i="45"/>
  <c r="AU178" i="45"/>
  <c r="AU179" i="45"/>
  <c r="AU173" i="45"/>
  <c r="AU158" i="45"/>
  <c r="AU159" i="45"/>
  <c r="AU160" i="45"/>
  <c r="AU161" i="45"/>
  <c r="AU162" i="45"/>
  <c r="AU163" i="45"/>
  <c r="AU164" i="45"/>
  <c r="AU165" i="45"/>
  <c r="AU166" i="45"/>
  <c r="AU167" i="45"/>
  <c r="AU168" i="45"/>
  <c r="AU169" i="45"/>
  <c r="AU170" i="45"/>
  <c r="AU157" i="45"/>
  <c r="AU155" i="45"/>
  <c r="AU149" i="45"/>
  <c r="AU150" i="45"/>
  <c r="AU151" i="45"/>
  <c r="AU152" i="45"/>
  <c r="AU153" i="45"/>
  <c r="AU154" i="45"/>
  <c r="AU148" i="45"/>
  <c r="AU142" i="45"/>
  <c r="AU143" i="45"/>
  <c r="AU144" i="45"/>
  <c r="AU145" i="45"/>
  <c r="AU141" i="45"/>
  <c r="AU139" i="45"/>
  <c r="AU138" i="45"/>
  <c r="AU131" i="45"/>
  <c r="AU132" i="45"/>
  <c r="AU133" i="45"/>
  <c r="AU134" i="45"/>
  <c r="AU135" i="45"/>
  <c r="AU136" i="45"/>
  <c r="AU130" i="45"/>
  <c r="AU128" i="45"/>
  <c r="AU127" i="45"/>
  <c r="AU124" i="45"/>
  <c r="AU123" i="45"/>
  <c r="AU122" i="45"/>
  <c r="AU118" i="45"/>
  <c r="AU119" i="45"/>
  <c r="AU117" i="45"/>
  <c r="AU104" i="45"/>
  <c r="AU105" i="45"/>
  <c r="AU106" i="45"/>
  <c r="AU107" i="45"/>
  <c r="AU108" i="45"/>
  <c r="AU109" i="45"/>
  <c r="AU110" i="45"/>
  <c r="AU111" i="45"/>
  <c r="AU112" i="45"/>
  <c r="AU113" i="45"/>
  <c r="AU114" i="45"/>
  <c r="AU115" i="45"/>
  <c r="AU103" i="45"/>
  <c r="AM122" i="45"/>
  <c r="AM224" i="45"/>
  <c r="AM223" i="45"/>
  <c r="AM218" i="45"/>
  <c r="AM219" i="45"/>
  <c r="AM220" i="45"/>
  <c r="AM221" i="45"/>
  <c r="AM217" i="45"/>
  <c r="AM208" i="45"/>
  <c r="AM209" i="45"/>
  <c r="AM210" i="45"/>
  <c r="AM211" i="45"/>
  <c r="AM212" i="45"/>
  <c r="AM213" i="45"/>
  <c r="AM214" i="45"/>
  <c r="AM207" i="45"/>
  <c r="AM202" i="45"/>
  <c r="AM203" i="45"/>
  <c r="AM204" i="45"/>
  <c r="AM205" i="45"/>
  <c r="AM201" i="45"/>
  <c r="AM198" i="45"/>
  <c r="AM199" i="45"/>
  <c r="AM197" i="45"/>
  <c r="AM187" i="45"/>
  <c r="AM188" i="45"/>
  <c r="AM189" i="45"/>
  <c r="AM190" i="45"/>
  <c r="AM191" i="45"/>
  <c r="AM192" i="45"/>
  <c r="AM193" i="45"/>
  <c r="AM194" i="45"/>
  <c r="AM186" i="45"/>
  <c r="AM182" i="45"/>
  <c r="AM183" i="45"/>
  <c r="AM184" i="45"/>
  <c r="AM181" i="45"/>
  <c r="AM174" i="45"/>
  <c r="AM175" i="45"/>
  <c r="AM176" i="45"/>
  <c r="AM177" i="45"/>
  <c r="AM178" i="45"/>
  <c r="AM179" i="45"/>
  <c r="AM173" i="45"/>
  <c r="AM158" i="45"/>
  <c r="AM159" i="45"/>
  <c r="AM160" i="45"/>
  <c r="AM161" i="45"/>
  <c r="AM162" i="45"/>
  <c r="AM163" i="45"/>
  <c r="AM164" i="45"/>
  <c r="AM165" i="45"/>
  <c r="AM166" i="45"/>
  <c r="AM167" i="45"/>
  <c r="AM168" i="45"/>
  <c r="AM169" i="45"/>
  <c r="AM170" i="45"/>
  <c r="AM157" i="45"/>
  <c r="AM149" i="45"/>
  <c r="AM150" i="45"/>
  <c r="AM151" i="45"/>
  <c r="AM152" i="45"/>
  <c r="AM153" i="45"/>
  <c r="AM154" i="45"/>
  <c r="AM155" i="45"/>
  <c r="AM148" i="45"/>
  <c r="AM142" i="45"/>
  <c r="AM143" i="45"/>
  <c r="AM144" i="45"/>
  <c r="AM145" i="45"/>
  <c r="AM141" i="45"/>
  <c r="AM139" i="45"/>
  <c r="AM138" i="45"/>
  <c r="AM131" i="45"/>
  <c r="AM132" i="45"/>
  <c r="AM133" i="45"/>
  <c r="AM134" i="45"/>
  <c r="AM135" i="45"/>
  <c r="AM136" i="45"/>
  <c r="AM130" i="45"/>
  <c r="AM128" i="45"/>
  <c r="AM127" i="45"/>
  <c r="AM124" i="45"/>
  <c r="AM123" i="45"/>
  <c r="AM118" i="45"/>
  <c r="AM119" i="45"/>
  <c r="AM117" i="45"/>
  <c r="AM104" i="45"/>
  <c r="AM105" i="45"/>
  <c r="AM106" i="45"/>
  <c r="AM107" i="45"/>
  <c r="AM108" i="45"/>
  <c r="AM109" i="45"/>
  <c r="AM110" i="45"/>
  <c r="AM111" i="45"/>
  <c r="AM112" i="45"/>
  <c r="AM113" i="45"/>
  <c r="AM114" i="45"/>
  <c r="AM115" i="45"/>
  <c r="AM103" i="45"/>
  <c r="AI224" i="45"/>
  <c r="AI223" i="45"/>
  <c r="AI218" i="45"/>
  <c r="AI219" i="45"/>
  <c r="AI220" i="45"/>
  <c r="AI221" i="45"/>
  <c r="AI217" i="45"/>
  <c r="AI208" i="45"/>
  <c r="AI209" i="45"/>
  <c r="AI210" i="45"/>
  <c r="AI211" i="45"/>
  <c r="AI212" i="45"/>
  <c r="AI213" i="45"/>
  <c r="AI214" i="45"/>
  <c r="AI207" i="45"/>
  <c r="AI202" i="45"/>
  <c r="AI203" i="45"/>
  <c r="AI204" i="45"/>
  <c r="AI205" i="45"/>
  <c r="AI201" i="45"/>
  <c r="AI198" i="45"/>
  <c r="AI199" i="45"/>
  <c r="AI197" i="45"/>
  <c r="AI187" i="45"/>
  <c r="AI188" i="45"/>
  <c r="AI189" i="45"/>
  <c r="AI190" i="45"/>
  <c r="AI191" i="45"/>
  <c r="AI192" i="45"/>
  <c r="AI193" i="45"/>
  <c r="AI194" i="45"/>
  <c r="AI186" i="45"/>
  <c r="AI182" i="45"/>
  <c r="AI183" i="45"/>
  <c r="AI184" i="45"/>
  <c r="AI181" i="45"/>
  <c r="AI174" i="45"/>
  <c r="AI175" i="45"/>
  <c r="AI176" i="45"/>
  <c r="AI177" i="45"/>
  <c r="AI178" i="45"/>
  <c r="AI179" i="45"/>
  <c r="AI173" i="45"/>
  <c r="AI158" i="45"/>
  <c r="AI159" i="45"/>
  <c r="AI160" i="45"/>
  <c r="AI161" i="45"/>
  <c r="AI162" i="45"/>
  <c r="AI163" i="45"/>
  <c r="AI164" i="45"/>
  <c r="AI165" i="45"/>
  <c r="AI166" i="45"/>
  <c r="AI167" i="45"/>
  <c r="AI168" i="45"/>
  <c r="AI169" i="45"/>
  <c r="AI170" i="45"/>
  <c r="AI171" i="45"/>
  <c r="AI157" i="45"/>
  <c r="AI149" i="45"/>
  <c r="AI150" i="45"/>
  <c r="AI151" i="45"/>
  <c r="AI152" i="45"/>
  <c r="AI153" i="45"/>
  <c r="AI154" i="45"/>
  <c r="AI155" i="45"/>
  <c r="AI148" i="45"/>
  <c r="AI142" i="45"/>
  <c r="AI143" i="45"/>
  <c r="AI144" i="45"/>
  <c r="AI145" i="45"/>
  <c r="AI141" i="45"/>
  <c r="AI139" i="45"/>
  <c r="AI138" i="45"/>
  <c r="AI131" i="45"/>
  <c r="AI132" i="45"/>
  <c r="AI133" i="45"/>
  <c r="AI134" i="45"/>
  <c r="AI135" i="45"/>
  <c r="AI136" i="45"/>
  <c r="AI130" i="45"/>
  <c r="AI128" i="45"/>
  <c r="AI127" i="45"/>
  <c r="AI123" i="45"/>
  <c r="AI124" i="45"/>
  <c r="AI122" i="45"/>
  <c r="AI118" i="45"/>
  <c r="AI119" i="45"/>
  <c r="AI117" i="45"/>
  <c r="AI104" i="45"/>
  <c r="AI105" i="45"/>
  <c r="AI106" i="45"/>
  <c r="AI107" i="45"/>
  <c r="AI108" i="45"/>
  <c r="AI109" i="45"/>
  <c r="AI110" i="45"/>
  <c r="AI111" i="45"/>
  <c r="AI112" i="45"/>
  <c r="AI113" i="45"/>
  <c r="AI114" i="45"/>
  <c r="AI115" i="45"/>
  <c r="AI103" i="45"/>
  <c r="BC100" i="45"/>
  <c r="BC99" i="45"/>
  <c r="BC94" i="45"/>
  <c r="BC95" i="45"/>
  <c r="BC96" i="45"/>
  <c r="BC97" i="45"/>
  <c r="BC93" i="45"/>
  <c r="BC85" i="45"/>
  <c r="BC86" i="45"/>
  <c r="BC87" i="45"/>
  <c r="BC88" i="45"/>
  <c r="BC89" i="45"/>
  <c r="BC90" i="45"/>
  <c r="BC84" i="45"/>
  <c r="BC82" i="45"/>
  <c r="BC81" i="45"/>
  <c r="BC73" i="45"/>
  <c r="BC74" i="45"/>
  <c r="BC76" i="45"/>
  <c r="BC77" i="45"/>
  <c r="BC78" i="45"/>
  <c r="BC79" i="45"/>
  <c r="BC72" i="45"/>
  <c r="BC66" i="45"/>
  <c r="BC67" i="45"/>
  <c r="BC68" i="45"/>
  <c r="BC69" i="45"/>
  <c r="BC65" i="45"/>
  <c r="BC60" i="45"/>
  <c r="BC61" i="45"/>
  <c r="BC62" i="45"/>
  <c r="BC63" i="45"/>
  <c r="BC59" i="45"/>
  <c r="BC54" i="45"/>
  <c r="BC55" i="45"/>
  <c r="BC56" i="45"/>
  <c r="BC57" i="45"/>
  <c r="BC53" i="45"/>
  <c r="BC42" i="45"/>
  <c r="BC43" i="45"/>
  <c r="BC44" i="45"/>
  <c r="BC45" i="45"/>
  <c r="BC46" i="45"/>
  <c r="BC47" i="45"/>
  <c r="BC48" i="45"/>
  <c r="BC49" i="45"/>
  <c r="BC50" i="45"/>
  <c r="BC51" i="45"/>
  <c r="BC41" i="45"/>
  <c r="BC39" i="45"/>
  <c r="BC31" i="45"/>
  <c r="BC32" i="45"/>
  <c r="BC33" i="45"/>
  <c r="BC34" i="45"/>
  <c r="BC35" i="45"/>
  <c r="BC36" i="45"/>
  <c r="BC37" i="45"/>
  <c r="BC30" i="45"/>
  <c r="BC28" i="45"/>
  <c r="BC27" i="45"/>
  <c r="BC22" i="45"/>
  <c r="BC23" i="45"/>
  <c r="BC24" i="45"/>
  <c r="BC25" i="45"/>
  <c r="BC21" i="45"/>
  <c r="BC16" i="45"/>
  <c r="BC17" i="45"/>
  <c r="BC18" i="45"/>
  <c r="BC19" i="45"/>
  <c r="BC15" i="45"/>
  <c r="BC9" i="45"/>
  <c r="BC10" i="45"/>
  <c r="BC11" i="45"/>
  <c r="BC12" i="45"/>
  <c r="BC13" i="45"/>
  <c r="BC8" i="45"/>
  <c r="AU100" i="45"/>
  <c r="AU99" i="45"/>
  <c r="AU94" i="45"/>
  <c r="AU95" i="45"/>
  <c r="AU96" i="45"/>
  <c r="AU97" i="45"/>
  <c r="AU93" i="45"/>
  <c r="AU90" i="45"/>
  <c r="AU85" i="45"/>
  <c r="AU86" i="45"/>
  <c r="AU87" i="45"/>
  <c r="AU88" i="45"/>
  <c r="AU89" i="45"/>
  <c r="AU84" i="45"/>
  <c r="AU82" i="45"/>
  <c r="AU81" i="45"/>
  <c r="AU77" i="45"/>
  <c r="AU78" i="45"/>
  <c r="AU79" i="45"/>
  <c r="AU76" i="45"/>
  <c r="AU74" i="45"/>
  <c r="AU73" i="45"/>
  <c r="AU72" i="45"/>
  <c r="AU66" i="45"/>
  <c r="AU67" i="45"/>
  <c r="AU68" i="45"/>
  <c r="AU69" i="45"/>
  <c r="AU65" i="45"/>
  <c r="AU60" i="45"/>
  <c r="AU61" i="45"/>
  <c r="AU62" i="45"/>
  <c r="AU63" i="45"/>
  <c r="AU59" i="45"/>
  <c r="AU54" i="45"/>
  <c r="AU55" i="45"/>
  <c r="AU56" i="45"/>
  <c r="AU57" i="45"/>
  <c r="AU53" i="45"/>
  <c r="AU42" i="45"/>
  <c r="AU43" i="45"/>
  <c r="AU44" i="45"/>
  <c r="AU45" i="45"/>
  <c r="AU46" i="45"/>
  <c r="AU47" i="45"/>
  <c r="AU48" i="45"/>
  <c r="AU49" i="45"/>
  <c r="AU50" i="45"/>
  <c r="AU51" i="45"/>
  <c r="AU41" i="45"/>
  <c r="AU39" i="45"/>
  <c r="AU31" i="45"/>
  <c r="AU32" i="45"/>
  <c r="AU33" i="45"/>
  <c r="AU34" i="45"/>
  <c r="AU35" i="45"/>
  <c r="AU36" i="45"/>
  <c r="AU37" i="45"/>
  <c r="AU30" i="45"/>
  <c r="AU28" i="45"/>
  <c r="AU27" i="45"/>
  <c r="AU22" i="45"/>
  <c r="AU23" i="45"/>
  <c r="AU24" i="45"/>
  <c r="AU25" i="45"/>
  <c r="AU21" i="45"/>
  <c r="AU16" i="45"/>
  <c r="AU17" i="45"/>
  <c r="AU18" i="45"/>
  <c r="AU19" i="45"/>
  <c r="AU15" i="45"/>
  <c r="AU9" i="45"/>
  <c r="AU10" i="45"/>
  <c r="AU11" i="45"/>
  <c r="AU12" i="45"/>
  <c r="AU13" i="45"/>
  <c r="AU8" i="45"/>
  <c r="AM100" i="45"/>
  <c r="AM99" i="45"/>
  <c r="AM94" i="45"/>
  <c r="AM95" i="45"/>
  <c r="AM96" i="45"/>
  <c r="AM97" i="45"/>
  <c r="AM93" i="45"/>
  <c r="AM85" i="45"/>
  <c r="AM86" i="45"/>
  <c r="AM87" i="45"/>
  <c r="AM88" i="45"/>
  <c r="AM89" i="45"/>
  <c r="AM90" i="45"/>
  <c r="AM84" i="45"/>
  <c r="AM82" i="45"/>
  <c r="AM81" i="45"/>
  <c r="AM77" i="45"/>
  <c r="AM78" i="45"/>
  <c r="AM79" i="45"/>
  <c r="AM76" i="45"/>
  <c r="AM73" i="45"/>
  <c r="AM74" i="45"/>
  <c r="AM72" i="45"/>
  <c r="AM66" i="45"/>
  <c r="AM67" i="45"/>
  <c r="AM68" i="45"/>
  <c r="AM69" i="45"/>
  <c r="AM65" i="45"/>
  <c r="AM60" i="45"/>
  <c r="AM61" i="45"/>
  <c r="AM62" i="45"/>
  <c r="AM63" i="45"/>
  <c r="AM59" i="45"/>
  <c r="AM54" i="45"/>
  <c r="AM55" i="45"/>
  <c r="AM56" i="45"/>
  <c r="AM57" i="45"/>
  <c r="AM53" i="45"/>
  <c r="AM42" i="45"/>
  <c r="AM43" i="45"/>
  <c r="AM44" i="45"/>
  <c r="AM45" i="45"/>
  <c r="AM46" i="45"/>
  <c r="AM47" i="45"/>
  <c r="AM48" i="45"/>
  <c r="AM49" i="45"/>
  <c r="AM50" i="45"/>
  <c r="AM51" i="45"/>
  <c r="AM41" i="45"/>
  <c r="AM39" i="45"/>
  <c r="AM31" i="45"/>
  <c r="AM32" i="45"/>
  <c r="AM33" i="45"/>
  <c r="AM34" i="45"/>
  <c r="AM35" i="45"/>
  <c r="AM36" i="45"/>
  <c r="AM37" i="45"/>
  <c r="AM30" i="45"/>
  <c r="AM28" i="45"/>
  <c r="AM27" i="45"/>
  <c r="AM22" i="45"/>
  <c r="AM23" i="45"/>
  <c r="AM24" i="45"/>
  <c r="AM25" i="45"/>
  <c r="AM21" i="45"/>
  <c r="AM16" i="45"/>
  <c r="AM17" i="45"/>
  <c r="AM18" i="45"/>
  <c r="AM19" i="45"/>
  <c r="AM15" i="45"/>
  <c r="AM13" i="45"/>
  <c r="AM9" i="45"/>
  <c r="AM10" i="45"/>
  <c r="AM11" i="45"/>
  <c r="AM12" i="45"/>
  <c r="AM8" i="45"/>
  <c r="AI100" i="45"/>
  <c r="AI99" i="45"/>
  <c r="AI94" i="45"/>
  <c r="AI95" i="45"/>
  <c r="AI96" i="45"/>
  <c r="AI97" i="45"/>
  <c r="AI93" i="45"/>
  <c r="AI85" i="45"/>
  <c r="AI86" i="45"/>
  <c r="AI87" i="45"/>
  <c r="AI88" i="45"/>
  <c r="AI89" i="45"/>
  <c r="AI90" i="45"/>
  <c r="AI84" i="45"/>
  <c r="AI82" i="45"/>
  <c r="AI81" i="45"/>
  <c r="AI77" i="45"/>
  <c r="AI78" i="45"/>
  <c r="AI79" i="45"/>
  <c r="AI76" i="45"/>
  <c r="AI73" i="45"/>
  <c r="AI74" i="45"/>
  <c r="AI72" i="45"/>
  <c r="AI66" i="45"/>
  <c r="AI67" i="45"/>
  <c r="AI68" i="45"/>
  <c r="AI69" i="45"/>
  <c r="AI65" i="45"/>
  <c r="AI60" i="45"/>
  <c r="AI61" i="45"/>
  <c r="AI62" i="45"/>
  <c r="AI63" i="45"/>
  <c r="AI59" i="45"/>
  <c r="AI54" i="45"/>
  <c r="AI55" i="45"/>
  <c r="AI56" i="45"/>
  <c r="AI57" i="45"/>
  <c r="AI53" i="45"/>
  <c r="AI42" i="45"/>
  <c r="AI43" i="45"/>
  <c r="AI44" i="45"/>
  <c r="AI45" i="45"/>
  <c r="AI46" i="45"/>
  <c r="AI47" i="45"/>
  <c r="AI48" i="45"/>
  <c r="AI49" i="45"/>
  <c r="AI50" i="45"/>
  <c r="AI51" i="45"/>
  <c r="AI41" i="45"/>
  <c r="AI39" i="45"/>
  <c r="AI31" i="45"/>
  <c r="AI32" i="45"/>
  <c r="AI33" i="45"/>
  <c r="AI34" i="45"/>
  <c r="AI35" i="45"/>
  <c r="AI36" i="45"/>
  <c r="AI37" i="45"/>
  <c r="AI30" i="45"/>
  <c r="AI28" i="45"/>
  <c r="AI27" i="45"/>
  <c r="AI22" i="45"/>
  <c r="AI23" i="45"/>
  <c r="AI24" i="45"/>
  <c r="AI25" i="45"/>
  <c r="AI21" i="45"/>
  <c r="AI16" i="45"/>
  <c r="AI17" i="45"/>
  <c r="AI18" i="45"/>
  <c r="AI19" i="45"/>
  <c r="AI15" i="45"/>
  <c r="AI9" i="45"/>
  <c r="AI10" i="45"/>
  <c r="AI11" i="45"/>
  <c r="AI12" i="45"/>
  <c r="AI13" i="45"/>
  <c r="AI8" i="45"/>
  <c r="AE100" i="45"/>
  <c r="AE99" i="45"/>
  <c r="AE94" i="45"/>
  <c r="AE95" i="45"/>
  <c r="AE96" i="45"/>
  <c r="AE97" i="45"/>
  <c r="AE93" i="45"/>
  <c r="AE85" i="45"/>
  <c r="AE87" i="45"/>
  <c r="AE88" i="45"/>
  <c r="AE89" i="45"/>
  <c r="AE90" i="45"/>
  <c r="AE84" i="45"/>
  <c r="AE82" i="45"/>
  <c r="AE81" i="45"/>
  <c r="AE77" i="45"/>
  <c r="AE78" i="45"/>
  <c r="AE79" i="45"/>
  <c r="AE76" i="45"/>
  <c r="AE73" i="45"/>
  <c r="AE74" i="45"/>
  <c r="AE72" i="45"/>
  <c r="AE66" i="45"/>
  <c r="AE67" i="45"/>
  <c r="AE68" i="45"/>
  <c r="AE69" i="45"/>
  <c r="AE65" i="45"/>
  <c r="AE54" i="45"/>
  <c r="AE55" i="45"/>
  <c r="AE56" i="45"/>
  <c r="AE57" i="45"/>
  <c r="AE59" i="45"/>
  <c r="AE60" i="45"/>
  <c r="AE61" i="45"/>
  <c r="AE62" i="45"/>
  <c r="AE63" i="45"/>
  <c r="AE53" i="45"/>
  <c r="AE42" i="45"/>
  <c r="AE44" i="45"/>
  <c r="AE45" i="45"/>
  <c r="AE46" i="45"/>
  <c r="AE47" i="45"/>
  <c r="AE49" i="45"/>
  <c r="AE50" i="45"/>
  <c r="AE41" i="45"/>
  <c r="AE31" i="45"/>
  <c r="AE32" i="45"/>
  <c r="AE33" i="45"/>
  <c r="AE34" i="45"/>
  <c r="AE35" i="45"/>
  <c r="AE36" i="45"/>
  <c r="AE37" i="45"/>
  <c r="AE30" i="45"/>
  <c r="AE28" i="45"/>
  <c r="AE27" i="45"/>
  <c r="AE22" i="45"/>
  <c r="AE23" i="45"/>
  <c r="AE24" i="45"/>
  <c r="AE25" i="45"/>
  <c r="AE21" i="45"/>
  <c r="AE16" i="45"/>
  <c r="AE17" i="45"/>
  <c r="AE18" i="45"/>
  <c r="AE15" i="45"/>
  <c r="AE9" i="45"/>
  <c r="AE10" i="45"/>
  <c r="AE11" i="45"/>
  <c r="AE12" i="45"/>
  <c r="AE13" i="45"/>
  <c r="AE8" i="45"/>
  <c r="AO31" i="29"/>
  <c r="AE224" i="45"/>
  <c r="AE223" i="45"/>
  <c r="AE218" i="45"/>
  <c r="AE219" i="45"/>
  <c r="AE220" i="45"/>
  <c r="AE221" i="45"/>
  <c r="AE217" i="45"/>
  <c r="AE208" i="45"/>
  <c r="AE209" i="45"/>
  <c r="AE210" i="45"/>
  <c r="AE211" i="45"/>
  <c r="AE212" i="45"/>
  <c r="AE213" i="45"/>
  <c r="AE214" i="45"/>
  <c r="AE207" i="45"/>
  <c r="AE202" i="45"/>
  <c r="AE203" i="45"/>
  <c r="AE204" i="45"/>
  <c r="AE205" i="45"/>
  <c r="AE201" i="45"/>
  <c r="AE198" i="45"/>
  <c r="AE199" i="45"/>
  <c r="AE197" i="45"/>
  <c r="AE187" i="45"/>
  <c r="AE188" i="45"/>
  <c r="AE189" i="45"/>
  <c r="AE190" i="45"/>
  <c r="AE191" i="45"/>
  <c r="AE192" i="45"/>
  <c r="AE193" i="45"/>
  <c r="AE194" i="45"/>
  <c r="AE186" i="45"/>
  <c r="AE182" i="45"/>
  <c r="AE183" i="45"/>
  <c r="AE184" i="45"/>
  <c r="AE181" i="45"/>
  <c r="AE174" i="45"/>
  <c r="AE175" i="45"/>
  <c r="AE176" i="45"/>
  <c r="AE177" i="45"/>
  <c r="AE178" i="45"/>
  <c r="AE179" i="45"/>
  <c r="AE173" i="45"/>
  <c r="AE158" i="45"/>
  <c r="AE159" i="45"/>
  <c r="AE160" i="45"/>
  <c r="AE161" i="45"/>
  <c r="AE162" i="45"/>
  <c r="AE163" i="45"/>
  <c r="AE165" i="45"/>
  <c r="AE166" i="45"/>
  <c r="AE167" i="45"/>
  <c r="AE168" i="45"/>
  <c r="AE169" i="45"/>
  <c r="AE170" i="45"/>
  <c r="AE171" i="45"/>
  <c r="AE157" i="45"/>
  <c r="AE149" i="45"/>
  <c r="AE150" i="45"/>
  <c r="AE151" i="45"/>
  <c r="AE152" i="45"/>
  <c r="AE153" i="45"/>
  <c r="AE154" i="45"/>
  <c r="AE155" i="45"/>
  <c r="AE148" i="45"/>
  <c r="AE142" i="45"/>
  <c r="AE143" i="45"/>
  <c r="AE144" i="45"/>
  <c r="AE139" i="45"/>
  <c r="AE131" i="45"/>
  <c r="AE132" i="45"/>
  <c r="AE134" i="45"/>
  <c r="AE125" i="45"/>
  <c r="AE118" i="45"/>
  <c r="AE119" i="45"/>
  <c r="AE117" i="45"/>
  <c r="AE106" i="45"/>
  <c r="AE107" i="45"/>
  <c r="AE110" i="45"/>
  <c r="AE113" i="45"/>
  <c r="AE114" i="45"/>
  <c r="AE19" i="52"/>
  <c r="AE19" i="45" s="1"/>
  <c r="AE51" i="52"/>
  <c r="AE51" i="45" s="1"/>
  <c r="AE48" i="52"/>
  <c r="AE48" i="45" s="1"/>
  <c r="AE43" i="52"/>
  <c r="AE43" i="45" s="1"/>
  <c r="AE39" i="52"/>
  <c r="AE39" i="45" s="1"/>
  <c r="AE164" i="52"/>
  <c r="AE164" i="45" s="1"/>
  <c r="AE119" i="52"/>
  <c r="AE118" i="52"/>
  <c r="AE112" i="52"/>
  <c r="AE112" i="45" s="1"/>
  <c r="AE108" i="52"/>
  <c r="AE108" i="45" s="1"/>
  <c r="AQ172" i="52"/>
  <c r="AE104" i="52"/>
  <c r="AE104" i="45" s="1"/>
  <c r="AY129" i="45" l="1"/>
  <c r="BS8" i="52"/>
  <c r="BS9" i="52"/>
  <c r="BS10" i="52"/>
  <c r="BS11" i="52"/>
  <c r="BS12" i="52"/>
  <c r="BS13" i="52"/>
  <c r="AI14" i="52"/>
  <c r="AI20" i="52" s="1"/>
  <c r="AM14" i="52"/>
  <c r="AM20" i="52" s="1"/>
  <c r="AQ14" i="52"/>
  <c r="AQ20" i="52" s="1"/>
  <c r="AU14" i="52"/>
  <c r="AU20" i="52" s="1"/>
  <c r="AY14" i="52"/>
  <c r="AY20" i="52" s="1"/>
  <c r="BG14" i="52"/>
  <c r="BG20" i="52" s="1"/>
  <c r="BO14" i="52"/>
  <c r="BO20" i="52" s="1"/>
  <c r="BS14" i="52"/>
  <c r="BS15" i="52"/>
  <c r="BS16" i="52"/>
  <c r="BS17" i="52"/>
  <c r="BS18" i="52"/>
  <c r="BS19" i="52"/>
  <c r="BS21" i="52"/>
  <c r="BS22" i="52"/>
  <c r="BS23" i="52"/>
  <c r="BS24" i="52"/>
  <c r="BS25" i="52"/>
  <c r="AI26" i="52"/>
  <c r="AM26" i="52"/>
  <c r="AQ26" i="52"/>
  <c r="AU26" i="52"/>
  <c r="AY26" i="52"/>
  <c r="BG26" i="52"/>
  <c r="BO26" i="52"/>
  <c r="BS26" i="52"/>
  <c r="BS27" i="52"/>
  <c r="BS28" i="52"/>
  <c r="AI29" i="52"/>
  <c r="AM29" i="52"/>
  <c r="AQ29" i="52"/>
  <c r="AU29" i="52"/>
  <c r="AY29" i="52"/>
  <c r="BG29" i="52"/>
  <c r="BO29" i="52"/>
  <c r="BS29" i="52"/>
  <c r="BS30" i="52"/>
  <c r="BS31" i="52"/>
  <c r="BS32" i="52"/>
  <c r="BS33" i="52"/>
  <c r="BS34" i="52"/>
  <c r="BS35" i="52"/>
  <c r="BS36" i="52"/>
  <c r="BS37" i="52"/>
  <c r="AI38" i="52"/>
  <c r="AI40" i="52" s="1"/>
  <c r="AM38" i="52"/>
  <c r="AM40" i="52" s="1"/>
  <c r="AQ38" i="52"/>
  <c r="AQ40" i="52" s="1"/>
  <c r="AU38" i="52"/>
  <c r="AY38" i="52"/>
  <c r="AY40" i="52" s="1"/>
  <c r="BG38" i="52"/>
  <c r="BG40" i="52" s="1"/>
  <c r="BO38" i="52"/>
  <c r="BO40" i="52" s="1"/>
  <c r="BS38" i="52"/>
  <c r="BS39" i="52"/>
  <c r="BS41" i="52"/>
  <c r="BS42" i="52"/>
  <c r="BS43" i="52"/>
  <c r="BS44" i="52"/>
  <c r="BS45" i="52"/>
  <c r="BS46" i="52"/>
  <c r="BS47" i="52"/>
  <c r="BS48" i="52"/>
  <c r="BS49" i="52"/>
  <c r="BS50" i="52"/>
  <c r="BS51" i="52"/>
  <c r="AI52" i="52"/>
  <c r="AM52" i="52"/>
  <c r="AQ52" i="52"/>
  <c r="AU52" i="52"/>
  <c r="BS52" i="52" s="1"/>
  <c r="AY52" i="52"/>
  <c r="BG52" i="52"/>
  <c r="BO52" i="52"/>
  <c r="BS53" i="52"/>
  <c r="BS54" i="52"/>
  <c r="BS55" i="52"/>
  <c r="BS56" i="52"/>
  <c r="BS57" i="52"/>
  <c r="AI58" i="52"/>
  <c r="AM58" i="52"/>
  <c r="AQ58" i="52"/>
  <c r="AU58" i="52"/>
  <c r="AY58" i="52"/>
  <c r="BG58" i="52"/>
  <c r="BO58" i="52"/>
  <c r="BS58" i="52"/>
  <c r="BS59" i="52"/>
  <c r="BS60" i="52"/>
  <c r="BS61" i="52"/>
  <c r="BS62" i="52"/>
  <c r="BS63" i="52"/>
  <c r="AI64" i="52"/>
  <c r="AM64" i="52"/>
  <c r="AQ64" i="52"/>
  <c r="AU64" i="52"/>
  <c r="AY64" i="52"/>
  <c r="BG64" i="52"/>
  <c r="BO64" i="52"/>
  <c r="BS64" i="52"/>
  <c r="BS65" i="52"/>
  <c r="BS66" i="52"/>
  <c r="BS67" i="52"/>
  <c r="BS68" i="52"/>
  <c r="BS69" i="52"/>
  <c r="AI70" i="52"/>
  <c r="AM70" i="52"/>
  <c r="AQ70" i="52"/>
  <c r="AU70" i="52"/>
  <c r="AY70" i="52"/>
  <c r="BG70" i="52"/>
  <c r="BO70" i="52"/>
  <c r="BS70" i="52"/>
  <c r="BS72" i="52"/>
  <c r="BS73" i="52"/>
  <c r="BS74" i="52"/>
  <c r="AU75" i="52"/>
  <c r="AY75" i="52"/>
  <c r="BG75" i="52"/>
  <c r="BO75" i="52"/>
  <c r="BS75" i="52"/>
  <c r="BS76" i="52"/>
  <c r="BS77" i="52"/>
  <c r="BS78" i="52"/>
  <c r="BS79" i="52"/>
  <c r="AI80" i="52"/>
  <c r="AM80" i="52"/>
  <c r="AQ80" i="52"/>
  <c r="AU80" i="52"/>
  <c r="AY80" i="52"/>
  <c r="BG80" i="52"/>
  <c r="BO80" i="52"/>
  <c r="BS80" i="52"/>
  <c r="BS81" i="52"/>
  <c r="BS82" i="52"/>
  <c r="AI83" i="52"/>
  <c r="AM83" i="52"/>
  <c r="AQ83" i="52"/>
  <c r="AU83" i="52"/>
  <c r="AY83" i="52"/>
  <c r="BG83" i="52"/>
  <c r="BO83" i="52"/>
  <c r="BS83" i="52" s="1"/>
  <c r="BS84" i="52"/>
  <c r="BS85" i="52"/>
  <c r="AE86" i="52"/>
  <c r="BS86" i="52"/>
  <c r="BS87" i="52"/>
  <c r="BS88" i="52"/>
  <c r="BS89" i="52"/>
  <c r="BS90" i="52"/>
  <c r="AI91" i="52"/>
  <c r="AM91" i="52"/>
  <c r="AQ91" i="52"/>
  <c r="AU91" i="52"/>
  <c r="AY91" i="52"/>
  <c r="BG91" i="52"/>
  <c r="BO91" i="52"/>
  <c r="BS93" i="52"/>
  <c r="BS94" i="52"/>
  <c r="BS95" i="52"/>
  <c r="BS96" i="52"/>
  <c r="BS97" i="52"/>
  <c r="AI98" i="52"/>
  <c r="AM98" i="52"/>
  <c r="AQ98" i="52"/>
  <c r="AU98" i="52"/>
  <c r="BS98" i="52" s="1"/>
  <c r="AY98" i="52"/>
  <c r="BG98" i="52"/>
  <c r="BO98" i="52"/>
  <c r="BS99" i="52"/>
  <c r="BS100" i="52"/>
  <c r="AE103" i="52"/>
  <c r="AE103" i="45" s="1"/>
  <c r="BS103" i="52"/>
  <c r="BS104" i="52"/>
  <c r="AE105" i="52"/>
  <c r="AE105" i="45" s="1"/>
  <c r="BS105" i="52"/>
  <c r="BS106" i="52"/>
  <c r="BS107" i="52"/>
  <c r="BS108" i="52"/>
  <c r="AE109" i="52"/>
  <c r="AE109" i="45" s="1"/>
  <c r="BS109" i="52"/>
  <c r="BS110" i="52"/>
  <c r="AE111" i="52"/>
  <c r="AE111" i="45" s="1"/>
  <c r="BS111" i="52"/>
  <c r="BS112" i="52"/>
  <c r="BS113" i="52"/>
  <c r="BS114" i="52"/>
  <c r="AE115" i="52"/>
  <c r="AE115" i="45" s="1"/>
  <c r="BS115" i="52"/>
  <c r="AI116" i="52"/>
  <c r="AM116" i="52"/>
  <c r="AQ116" i="52"/>
  <c r="AU116" i="52"/>
  <c r="AY116" i="52"/>
  <c r="BC116" i="52"/>
  <c r="BG116" i="52"/>
  <c r="BK116" i="52"/>
  <c r="BO116" i="52"/>
  <c r="BS117" i="52"/>
  <c r="BS118" i="52"/>
  <c r="BS119" i="52"/>
  <c r="AI120" i="52"/>
  <c r="AM120" i="52"/>
  <c r="AQ120" i="52"/>
  <c r="AU120" i="52"/>
  <c r="AY120" i="52"/>
  <c r="AY121" i="52" s="1"/>
  <c r="BC120" i="52"/>
  <c r="BG120" i="52"/>
  <c r="BK120" i="52"/>
  <c r="BO120" i="52"/>
  <c r="BO121" i="52" s="1"/>
  <c r="AE122" i="52"/>
  <c r="BS122" i="52"/>
  <c r="AE123" i="52"/>
  <c r="AE123" i="45" s="1"/>
  <c r="BS123" i="52"/>
  <c r="AM124" i="52"/>
  <c r="AE124" i="52" s="1"/>
  <c r="AE124" i="45" s="1"/>
  <c r="BS124" i="52"/>
  <c r="BS125" i="52"/>
  <c r="AI126" i="52"/>
  <c r="AM126" i="52"/>
  <c r="AQ126" i="52"/>
  <c r="AU126" i="52"/>
  <c r="AY126" i="52"/>
  <c r="BC126" i="52"/>
  <c r="BG126" i="52"/>
  <c r="BK126" i="52"/>
  <c r="BO126" i="52"/>
  <c r="AE127" i="52"/>
  <c r="AE127" i="45" s="1"/>
  <c r="BS127" i="52"/>
  <c r="AE128" i="52"/>
  <c r="AE128" i="45" s="1"/>
  <c r="BS128" i="52"/>
  <c r="AI129" i="52"/>
  <c r="AM129" i="52"/>
  <c r="AQ129" i="52"/>
  <c r="AU129" i="52"/>
  <c r="AY129" i="52"/>
  <c r="BC129" i="52"/>
  <c r="BG129" i="52"/>
  <c r="BK129" i="52"/>
  <c r="BO129" i="52"/>
  <c r="AE130" i="52"/>
  <c r="AE130" i="45" s="1"/>
  <c r="BS130" i="52"/>
  <c r="BS131" i="52"/>
  <c r="BS132" i="52"/>
  <c r="AE133" i="52"/>
  <c r="AE133" i="45" s="1"/>
  <c r="BS133" i="52"/>
  <c r="BS134" i="52"/>
  <c r="AE135" i="52"/>
  <c r="AE135" i="45" s="1"/>
  <c r="BS135" i="52"/>
  <c r="AE136" i="52"/>
  <c r="AE136" i="45" s="1"/>
  <c r="BS136" i="52"/>
  <c r="AI137" i="52"/>
  <c r="AM137" i="52"/>
  <c r="AQ137" i="52"/>
  <c r="AU137" i="52"/>
  <c r="AY137" i="52"/>
  <c r="BC137" i="52"/>
  <c r="BG137" i="52"/>
  <c r="BK137" i="52"/>
  <c r="BO137" i="52"/>
  <c r="AE138" i="52"/>
  <c r="AE138" i="45" s="1"/>
  <c r="BS138" i="52"/>
  <c r="BS139" i="52"/>
  <c r="AI140" i="52"/>
  <c r="AM140" i="52"/>
  <c r="AQ140" i="52"/>
  <c r="AU140" i="52"/>
  <c r="AY140" i="52"/>
  <c r="BC140" i="52"/>
  <c r="BG140" i="52"/>
  <c r="BK140" i="52"/>
  <c r="BO140" i="52"/>
  <c r="AM141" i="52"/>
  <c r="AE141" i="52" s="1"/>
  <c r="AE141" i="45" s="1"/>
  <c r="BS141" i="52"/>
  <c r="BS142" i="52"/>
  <c r="BS143" i="52"/>
  <c r="BS144" i="52"/>
  <c r="AE145" i="52"/>
  <c r="AE145" i="45" s="1"/>
  <c r="BS145" i="52"/>
  <c r="AI146" i="52"/>
  <c r="AM146" i="52"/>
  <c r="AQ146" i="52"/>
  <c r="AU146" i="52"/>
  <c r="AY146" i="52"/>
  <c r="BC146" i="52"/>
  <c r="BG146" i="52"/>
  <c r="BK146" i="52"/>
  <c r="BO146" i="52"/>
  <c r="BS148" i="52"/>
  <c r="BS149" i="52"/>
  <c r="BS150" i="52"/>
  <c r="BS151" i="52"/>
  <c r="BS152" i="52"/>
  <c r="BS153" i="52"/>
  <c r="BS154" i="52"/>
  <c r="BS155" i="52"/>
  <c r="AI156" i="52"/>
  <c r="AM156" i="52"/>
  <c r="AQ156" i="52"/>
  <c r="AU156" i="52"/>
  <c r="BS156" i="52" s="1"/>
  <c r="AY156" i="52"/>
  <c r="BC156" i="52"/>
  <c r="BG156" i="52"/>
  <c r="BK156" i="52"/>
  <c r="BO156" i="52"/>
  <c r="BS157" i="52"/>
  <c r="BS158" i="52"/>
  <c r="BS159" i="52"/>
  <c r="BS160" i="52"/>
  <c r="BS161" i="52"/>
  <c r="BS162" i="52"/>
  <c r="BS163" i="52"/>
  <c r="BS164" i="52"/>
  <c r="BS165" i="52"/>
  <c r="BS166" i="52"/>
  <c r="BS167" i="52"/>
  <c r="BS168" i="52"/>
  <c r="BS169" i="52"/>
  <c r="BS170" i="52"/>
  <c r="AE172" i="52"/>
  <c r="AO24" i="29" s="1"/>
  <c r="AU172" i="52"/>
  <c r="AY172" i="52"/>
  <c r="BC172" i="52"/>
  <c r="BG172" i="52"/>
  <c r="BK172" i="52"/>
  <c r="BO172" i="52"/>
  <c r="BS173" i="52"/>
  <c r="BS174" i="52"/>
  <c r="BS175" i="52"/>
  <c r="BS176" i="52"/>
  <c r="BS177" i="52"/>
  <c r="BS178" i="52"/>
  <c r="BS179" i="52"/>
  <c r="AI180" i="52"/>
  <c r="AM180" i="52"/>
  <c r="AQ180" i="52"/>
  <c r="AU180" i="52"/>
  <c r="BS180" i="52" s="1"/>
  <c r="AY180" i="52"/>
  <c r="BC180" i="52"/>
  <c r="BG180" i="52"/>
  <c r="BK180" i="52"/>
  <c r="BO180" i="52"/>
  <c r="BS181" i="52"/>
  <c r="BS182" i="52"/>
  <c r="BS183" i="52"/>
  <c r="BS184" i="52"/>
  <c r="AI185" i="52"/>
  <c r="AM185" i="52"/>
  <c r="AQ185" i="52"/>
  <c r="AU185" i="52"/>
  <c r="BS185" i="52" s="1"/>
  <c r="AY185" i="52"/>
  <c r="BC185" i="52"/>
  <c r="BG185" i="52"/>
  <c r="BK185" i="52"/>
  <c r="BO185" i="52"/>
  <c r="BS186" i="52"/>
  <c r="BS187" i="52"/>
  <c r="BS188" i="52"/>
  <c r="BS189" i="52"/>
  <c r="BS190" i="52"/>
  <c r="BS191" i="52"/>
  <c r="BS192" i="52"/>
  <c r="BS193" i="52"/>
  <c r="BS194" i="52"/>
  <c r="AI195" i="52"/>
  <c r="AM195" i="52"/>
  <c r="AQ195" i="52"/>
  <c r="AU195" i="52"/>
  <c r="BS195" i="52" s="1"/>
  <c r="AY195" i="52"/>
  <c r="BC195" i="52"/>
  <c r="BG195" i="52"/>
  <c r="BK195" i="52"/>
  <c r="BO195" i="52"/>
  <c r="BS197" i="52"/>
  <c r="BS198" i="52"/>
  <c r="BS199" i="52"/>
  <c r="AI200" i="52"/>
  <c r="AM200" i="52"/>
  <c r="AQ200" i="52"/>
  <c r="AU200" i="52"/>
  <c r="BS200" i="52" s="1"/>
  <c r="AY200" i="52"/>
  <c r="BC200" i="52"/>
  <c r="BG200" i="52"/>
  <c r="BK200" i="52"/>
  <c r="BO200" i="52"/>
  <c r="BS201" i="52"/>
  <c r="BS202" i="52"/>
  <c r="BS203" i="52"/>
  <c r="BS204" i="52"/>
  <c r="BS205" i="52"/>
  <c r="AI206" i="52"/>
  <c r="AM206" i="52"/>
  <c r="AQ206" i="52"/>
  <c r="AU206" i="52"/>
  <c r="BS206" i="52" s="1"/>
  <c r="AY206" i="52"/>
  <c r="BC206" i="52"/>
  <c r="BG206" i="52"/>
  <c r="BK206" i="52"/>
  <c r="BO206" i="52"/>
  <c r="BS207" i="52"/>
  <c r="BS208" i="52"/>
  <c r="BS209" i="52"/>
  <c r="BS210" i="52"/>
  <c r="BS211" i="52"/>
  <c r="BS212" i="52"/>
  <c r="BS213" i="52"/>
  <c r="BS214" i="52"/>
  <c r="AI215" i="52"/>
  <c r="AM215" i="52"/>
  <c r="AQ215" i="52"/>
  <c r="AU215" i="52"/>
  <c r="BS215" i="52" s="1"/>
  <c r="AY215" i="52"/>
  <c r="BC215" i="52"/>
  <c r="BG215" i="52"/>
  <c r="BK215" i="52"/>
  <c r="BO215" i="52"/>
  <c r="BS217" i="52"/>
  <c r="BS218" i="52"/>
  <c r="BS219" i="52"/>
  <c r="BS220" i="52"/>
  <c r="BS221" i="52"/>
  <c r="AI222" i="52"/>
  <c r="AM222" i="52"/>
  <c r="AQ222" i="52"/>
  <c r="AU222" i="52"/>
  <c r="BS222" i="52" s="1"/>
  <c r="AY222" i="52"/>
  <c r="BC222" i="52"/>
  <c r="BG222" i="52"/>
  <c r="BK222" i="52"/>
  <c r="BO222" i="52"/>
  <c r="BS223" i="52"/>
  <c r="BS224" i="52"/>
  <c r="AE122" i="45" l="1"/>
  <c r="AO21" i="29"/>
  <c r="AM216" i="52"/>
  <c r="AE86" i="45"/>
  <c r="AO18" i="29"/>
  <c r="AU92" i="52"/>
  <c r="AE52" i="52"/>
  <c r="AO11" i="29" s="1"/>
  <c r="AE222" i="52"/>
  <c r="BS91" i="52"/>
  <c r="AE91" i="52"/>
  <c r="AY92" i="52"/>
  <c r="AY101" i="52" s="1"/>
  <c r="AE83" i="52"/>
  <c r="AM225" i="52"/>
  <c r="BC216" i="52"/>
  <c r="BC225" i="52" s="1"/>
  <c r="AY216" i="52"/>
  <c r="AY225" i="52" s="1"/>
  <c r="AE156" i="52"/>
  <c r="AO23" i="29" s="1"/>
  <c r="BS129" i="52"/>
  <c r="BG147" i="52"/>
  <c r="BC147" i="52"/>
  <c r="BC121" i="52"/>
  <c r="AE26" i="52"/>
  <c r="AO9" i="29" s="1"/>
  <c r="AE40" i="52"/>
  <c r="AO10" i="29" s="1"/>
  <c r="AE29" i="52"/>
  <c r="AE58" i="52"/>
  <c r="AO12" i="29" s="1"/>
  <c r="BG71" i="52"/>
  <c r="AI92" i="52"/>
  <c r="AI101" i="52" s="1"/>
  <c r="BS137" i="52"/>
  <c r="BS140" i="52"/>
  <c r="AE140" i="52"/>
  <c r="BS146" i="52"/>
  <c r="AE185" i="52"/>
  <c r="AO26" i="29" s="1"/>
  <c r="BO216" i="52"/>
  <c r="BO225" i="52" s="1"/>
  <c r="AI216" i="52"/>
  <c r="BG216" i="52"/>
  <c r="BG225" i="52" s="1"/>
  <c r="AQ216" i="52"/>
  <c r="AQ225" i="52" s="1"/>
  <c r="AU101" i="52"/>
  <c r="BS101" i="52" s="1"/>
  <c r="AM71" i="52"/>
  <c r="BK147" i="52"/>
  <c r="AM92" i="52"/>
  <c r="AM101" i="52" s="1"/>
  <c r="BG92" i="52"/>
  <c r="BG101" i="52" s="1"/>
  <c r="AE64" i="52"/>
  <c r="AO13" i="29" s="1"/>
  <c r="BO92" i="52"/>
  <c r="BO101" i="52" s="1"/>
  <c r="AY71" i="52"/>
  <c r="AU40" i="52"/>
  <c r="BS40" i="52" s="1"/>
  <c r="AE215" i="52"/>
  <c r="BK216" i="52"/>
  <c r="BK225" i="52" s="1"/>
  <c r="AE200" i="52"/>
  <c r="AE195" i="52"/>
  <c r="AO27" i="29" s="1"/>
  <c r="BS172" i="52"/>
  <c r="BO147" i="52"/>
  <c r="BO196" i="52" s="1"/>
  <c r="AY147" i="52"/>
  <c r="AY196" i="52" s="1"/>
  <c r="AE98" i="52"/>
  <c r="AE206" i="52"/>
  <c r="AE180" i="52"/>
  <c r="AO25" i="29" s="1"/>
  <c r="BS120" i="52"/>
  <c r="AQ92" i="52"/>
  <c r="AQ101" i="52" s="1"/>
  <c r="AE80" i="52"/>
  <c r="AE70" i="52"/>
  <c r="AO14" i="29" s="1"/>
  <c r="AU147" i="52"/>
  <c r="AE126" i="52"/>
  <c r="AM147" i="52"/>
  <c r="AE20" i="52"/>
  <c r="AO8" i="29" s="1"/>
  <c r="AE146" i="52"/>
  <c r="AQ147" i="52"/>
  <c r="AE137" i="52"/>
  <c r="AE129" i="52"/>
  <c r="AE120" i="52"/>
  <c r="BG121" i="52"/>
  <c r="BK121" i="52"/>
  <c r="BK196" i="52" s="1"/>
  <c r="AU121" i="52"/>
  <c r="AM121" i="52"/>
  <c r="AE116" i="52"/>
  <c r="AQ121" i="52"/>
  <c r="BO71" i="52"/>
  <c r="AQ71" i="52"/>
  <c r="BS20" i="52"/>
  <c r="AU216" i="52"/>
  <c r="AI147" i="52"/>
  <c r="BS126" i="52"/>
  <c r="AI121" i="52"/>
  <c r="BS116" i="52"/>
  <c r="AI71" i="52"/>
  <c r="AE38" i="52"/>
  <c r="AE14" i="52"/>
  <c r="BS92" i="52" l="1"/>
  <c r="AU71" i="52"/>
  <c r="AU102" i="52" s="1"/>
  <c r="W19" i="41" s="1"/>
  <c r="W22" i="41" s="1"/>
  <c r="AY102" i="52"/>
  <c r="BG102" i="52"/>
  <c r="AM196" i="52"/>
  <c r="AM226" i="52" s="1"/>
  <c r="AY226" i="52"/>
  <c r="AE216" i="52"/>
  <c r="BK226" i="52"/>
  <c r="BC196" i="52"/>
  <c r="BC226" i="52" s="1"/>
  <c r="BG196" i="52"/>
  <c r="BG226" i="52" s="1"/>
  <c r="AM102" i="52"/>
  <c r="AE92" i="52"/>
  <c r="AI225" i="52"/>
  <c r="AE225" i="52" s="1"/>
  <c r="AO29" i="29" s="1"/>
  <c r="BO226" i="52"/>
  <c r="BF19" i="41" s="1"/>
  <c r="BF22" i="41" s="1"/>
  <c r="AQ102" i="52"/>
  <c r="BS147" i="52"/>
  <c r="AE101" i="52"/>
  <c r="AO16" i="29" s="1"/>
  <c r="BO102" i="52"/>
  <c r="AA19" i="41" s="1"/>
  <c r="AU196" i="52"/>
  <c r="BS121" i="52"/>
  <c r="AE147" i="52"/>
  <c r="AO22" i="29" s="1"/>
  <c r="AQ196" i="52"/>
  <c r="AQ226" i="52" s="1"/>
  <c r="BS216" i="52"/>
  <c r="AU225" i="52"/>
  <c r="BS225" i="52" s="1"/>
  <c r="AE71" i="52"/>
  <c r="AI102" i="52"/>
  <c r="AE121" i="52"/>
  <c r="AO20" i="29" s="1"/>
  <c r="AI196" i="52"/>
  <c r="BS102" i="52" l="1"/>
  <c r="BS71" i="52"/>
  <c r="AM228" i="52"/>
  <c r="AE102" i="52"/>
  <c r="S19" i="41" s="1"/>
  <c r="S22" i="41" s="1"/>
  <c r="AQ228" i="52"/>
  <c r="BO228" i="52"/>
  <c r="AU226" i="52"/>
  <c r="BS196" i="52"/>
  <c r="AI226" i="52"/>
  <c r="AE196" i="52"/>
  <c r="BS226" i="52" l="1"/>
  <c r="BB19" i="41"/>
  <c r="AU228" i="52"/>
  <c r="AE226" i="52"/>
  <c r="AI228" i="52"/>
  <c r="AE228" i="52" l="1"/>
  <c r="AX19" i="41"/>
  <c r="D29" i="37"/>
  <c r="C30" i="37"/>
  <c r="B30" i="37"/>
  <c r="D81" i="50" l="1"/>
  <c r="E81" i="50"/>
  <c r="F81" i="50"/>
  <c r="C78" i="50" l="1"/>
  <c r="C80" i="50"/>
  <c r="G81" i="50"/>
  <c r="G84" i="50" s="1"/>
  <c r="G79" i="50"/>
  <c r="C79" i="50" s="1"/>
  <c r="D57" i="50"/>
  <c r="C8" i="50"/>
  <c r="C9" i="50"/>
  <c r="C11" i="50"/>
  <c r="C12" i="50"/>
  <c r="C13" i="50"/>
  <c r="C14" i="50"/>
  <c r="C15" i="50"/>
  <c r="C17" i="50"/>
  <c r="C18" i="50"/>
  <c r="C19" i="50"/>
  <c r="C21" i="50"/>
  <c r="C22" i="50"/>
  <c r="C25" i="50"/>
  <c r="C26" i="50"/>
  <c r="C27" i="50"/>
  <c r="C28" i="50"/>
  <c r="C29" i="50"/>
  <c r="C31" i="50"/>
  <c r="C32" i="50"/>
  <c r="C35" i="50"/>
  <c r="C36" i="50"/>
  <c r="C38" i="50"/>
  <c r="C39" i="50"/>
  <c r="C40" i="50"/>
  <c r="C42" i="50"/>
  <c r="C43" i="50"/>
  <c r="C45" i="50"/>
  <c r="C46" i="50"/>
  <c r="C49" i="50"/>
  <c r="C50" i="50"/>
  <c r="C51" i="50"/>
  <c r="C52" i="50"/>
  <c r="C53" i="50"/>
  <c r="C54" i="50"/>
  <c r="C55" i="50"/>
  <c r="C56" i="50"/>
  <c r="C58" i="50"/>
  <c r="C59" i="50"/>
  <c r="C60" i="50"/>
  <c r="C61" i="50"/>
  <c r="C62" i="50"/>
  <c r="C63" i="50"/>
  <c r="C64" i="50"/>
  <c r="C65" i="50"/>
  <c r="C67" i="50"/>
  <c r="C68" i="50"/>
  <c r="C69" i="50"/>
  <c r="C70" i="50"/>
  <c r="C71" i="50"/>
  <c r="C72" i="50"/>
  <c r="C73" i="50"/>
  <c r="C74" i="50"/>
  <c r="C75" i="50"/>
  <c r="C82" i="50"/>
  <c r="C83" i="50"/>
  <c r="C85" i="50"/>
  <c r="C86" i="50"/>
  <c r="C87" i="50"/>
  <c r="C91" i="50"/>
  <c r="C92" i="50"/>
  <c r="C93" i="50"/>
  <c r="C94" i="50"/>
  <c r="C95" i="50"/>
  <c r="C96" i="50"/>
  <c r="C98" i="50"/>
  <c r="C99" i="50"/>
  <c r="C100" i="50"/>
  <c r="C101" i="50"/>
  <c r="C102" i="50"/>
  <c r="C103" i="50"/>
  <c r="C104" i="50"/>
  <c r="C105" i="50"/>
  <c r="C106" i="50"/>
  <c r="C108" i="50"/>
  <c r="C109" i="50"/>
  <c r="C110" i="50"/>
  <c r="C111" i="50"/>
  <c r="C112" i="50"/>
  <c r="C113" i="50"/>
  <c r="C114" i="50"/>
  <c r="C115" i="50"/>
  <c r="C116" i="50"/>
  <c r="C118" i="50"/>
  <c r="C119" i="50"/>
  <c r="C120" i="50"/>
  <c r="C121" i="50"/>
  <c r="C122" i="50"/>
  <c r="C123" i="50"/>
  <c r="C124" i="50"/>
  <c r="C125" i="50"/>
  <c r="C126" i="50"/>
  <c r="C127" i="50"/>
  <c r="C130" i="50"/>
  <c r="C131" i="50"/>
  <c r="C132" i="50"/>
  <c r="C133" i="50"/>
  <c r="D15" i="49"/>
  <c r="E15" i="49"/>
  <c r="E19" i="49" s="1"/>
  <c r="E24" i="49" s="1"/>
  <c r="F15" i="49"/>
  <c r="G15" i="49"/>
  <c r="D18" i="49"/>
  <c r="E18" i="49"/>
  <c r="F18" i="49"/>
  <c r="F19" i="49" s="1"/>
  <c r="F24" i="49" s="1"/>
  <c r="G18" i="49"/>
  <c r="D19" i="49"/>
  <c r="G19" i="49"/>
  <c r="C6" i="49"/>
  <c r="C7" i="49"/>
  <c r="C9" i="49"/>
  <c r="C10" i="49"/>
  <c r="C13" i="49"/>
  <c r="C14" i="49"/>
  <c r="C16" i="49"/>
  <c r="C17" i="49"/>
  <c r="C21" i="49"/>
  <c r="C23" i="49"/>
  <c r="D24" i="49"/>
  <c r="G24" i="49"/>
  <c r="D11" i="49"/>
  <c r="E11" i="49"/>
  <c r="F11" i="49"/>
  <c r="G11" i="49"/>
  <c r="D8" i="49"/>
  <c r="E8" i="49"/>
  <c r="E12" i="49" s="1"/>
  <c r="F8" i="49"/>
  <c r="F12" i="49" s="1"/>
  <c r="G8" i="49"/>
  <c r="G12" i="49" s="1"/>
  <c r="G134" i="50"/>
  <c r="F134" i="50"/>
  <c r="E134" i="50"/>
  <c r="D134" i="50"/>
  <c r="G128" i="50"/>
  <c r="F128" i="50"/>
  <c r="E128" i="50"/>
  <c r="D128" i="50"/>
  <c r="G117" i="50"/>
  <c r="F117" i="50"/>
  <c r="E117" i="50"/>
  <c r="D117" i="50"/>
  <c r="G107" i="50"/>
  <c r="F107" i="50"/>
  <c r="E107" i="50"/>
  <c r="D107" i="50"/>
  <c r="G97" i="50"/>
  <c r="F97" i="50"/>
  <c r="E97" i="50"/>
  <c r="D97" i="50"/>
  <c r="G88" i="50"/>
  <c r="F88" i="50"/>
  <c r="E88" i="50"/>
  <c r="D88" i="50"/>
  <c r="F84" i="50"/>
  <c r="E84" i="50"/>
  <c r="D84" i="50"/>
  <c r="G76" i="50"/>
  <c r="F76" i="50"/>
  <c r="E76" i="50"/>
  <c r="D76" i="50"/>
  <c r="G66" i="50"/>
  <c r="F66" i="50"/>
  <c r="E66" i="50"/>
  <c r="D66" i="50"/>
  <c r="G57" i="50"/>
  <c r="G77" i="50" s="1"/>
  <c r="F57" i="50"/>
  <c r="F77" i="50" s="1"/>
  <c r="E57" i="50"/>
  <c r="G47" i="50"/>
  <c r="F47" i="50"/>
  <c r="E47" i="50"/>
  <c r="D47" i="50"/>
  <c r="G44" i="50"/>
  <c r="F44" i="50"/>
  <c r="E44" i="50"/>
  <c r="D44" i="50"/>
  <c r="G41" i="50"/>
  <c r="F41" i="50"/>
  <c r="E41" i="50"/>
  <c r="D41" i="50"/>
  <c r="G37" i="50"/>
  <c r="F37" i="50"/>
  <c r="E37" i="50"/>
  <c r="D37" i="50"/>
  <c r="G33" i="50"/>
  <c r="F33" i="50"/>
  <c r="E33" i="50"/>
  <c r="D33" i="50"/>
  <c r="G30" i="50"/>
  <c r="G34" i="50" s="1"/>
  <c r="F30" i="50"/>
  <c r="F34" i="50" s="1"/>
  <c r="E30" i="50"/>
  <c r="E34" i="50" s="1"/>
  <c r="D30" i="50"/>
  <c r="D34" i="50" s="1"/>
  <c r="G23" i="50"/>
  <c r="F23" i="50"/>
  <c r="E23" i="50"/>
  <c r="D23" i="50"/>
  <c r="G20" i="50"/>
  <c r="F20" i="50"/>
  <c r="E20" i="50"/>
  <c r="D20" i="50"/>
  <c r="G16" i="50"/>
  <c r="F16" i="50"/>
  <c r="E16" i="50"/>
  <c r="D16" i="50"/>
  <c r="G10" i="50"/>
  <c r="F10" i="50"/>
  <c r="E10" i="50"/>
  <c r="D10" i="50"/>
  <c r="C7" i="50"/>
  <c r="C81" i="50" l="1"/>
  <c r="D77" i="50"/>
  <c r="C128" i="50"/>
  <c r="C33" i="50"/>
  <c r="C37" i="50"/>
  <c r="C47" i="50"/>
  <c r="E77" i="50"/>
  <c r="C77" i="50" s="1"/>
  <c r="C18" i="49"/>
  <c r="C15" i="49"/>
  <c r="C66" i="50"/>
  <c r="G48" i="50"/>
  <c r="G89" i="50" s="1"/>
  <c r="C34" i="50"/>
  <c r="G24" i="50"/>
  <c r="G20" i="49"/>
  <c r="G22" i="49"/>
  <c r="C8" i="49"/>
  <c r="C11" i="49"/>
  <c r="C84" i="50"/>
  <c r="C88" i="50"/>
  <c r="C117" i="50"/>
  <c r="C76" i="50"/>
  <c r="C134" i="50"/>
  <c r="C107" i="50"/>
  <c r="C97" i="50"/>
  <c r="F48" i="50"/>
  <c r="F24" i="50"/>
  <c r="E24" i="50"/>
  <c r="E89" i="50" s="1"/>
  <c r="G129" i="50"/>
  <c r="G135" i="50" s="1"/>
  <c r="E48" i="50"/>
  <c r="F129" i="50"/>
  <c r="F135" i="50" s="1"/>
  <c r="C30" i="50"/>
  <c r="E129" i="50"/>
  <c r="E135" i="50" s="1"/>
  <c r="C10" i="50"/>
  <c r="C16" i="50"/>
  <c r="C20" i="50"/>
  <c r="C23" i="50"/>
  <c r="C41" i="50"/>
  <c r="C44" i="50"/>
  <c r="C57" i="50"/>
  <c r="D48" i="50"/>
  <c r="C24" i="49"/>
  <c r="C19" i="49"/>
  <c r="D12" i="49"/>
  <c r="F20" i="49"/>
  <c r="F22" i="49"/>
  <c r="E20" i="49"/>
  <c r="E22" i="49"/>
  <c r="D24" i="50"/>
  <c r="D129" i="50"/>
  <c r="D135" i="50" s="1"/>
  <c r="F89" i="50" l="1"/>
  <c r="D22" i="49"/>
  <c r="C22" i="49" s="1"/>
  <c r="C12" i="49"/>
  <c r="C24" i="50"/>
  <c r="C135" i="50"/>
  <c r="D89" i="50"/>
  <c r="C48" i="50"/>
  <c r="C129" i="50"/>
  <c r="D20" i="49"/>
  <c r="C20" i="49" s="1"/>
  <c r="C89" i="50" l="1"/>
  <c r="BF9" i="38" l="1"/>
  <c r="BF10" i="38"/>
  <c r="BB9" i="38"/>
  <c r="BB10" i="38"/>
  <c r="AX10" i="38"/>
  <c r="AA9" i="38"/>
  <c r="AA10" i="38"/>
  <c r="W9" i="38"/>
  <c r="W10" i="38"/>
  <c r="S10" i="38"/>
  <c r="S9" i="38"/>
  <c r="BB22" i="41"/>
  <c r="AX22" i="41"/>
  <c r="AX9" i="24"/>
  <c r="BB9" i="24"/>
  <c r="BF9" i="24" l="1"/>
  <c r="BC14" i="44"/>
  <c r="AM14" i="44"/>
  <c r="D7" i="37"/>
  <c r="BC38" i="45" l="1"/>
  <c r="Z26" i="28"/>
  <c r="R26" i="28" l="1"/>
  <c r="AT26" i="28"/>
  <c r="AX26" i="28"/>
  <c r="BB26" i="28"/>
  <c r="V26" i="28"/>
  <c r="Z13" i="48"/>
  <c r="V13" i="48"/>
  <c r="AI127" i="47"/>
  <c r="R11" i="31" l="1"/>
  <c r="B13" i="37" l="1"/>
  <c r="Z14" i="30"/>
  <c r="V14" i="30"/>
  <c r="R14" i="30"/>
  <c r="V11" i="31"/>
  <c r="Z11" i="31"/>
  <c r="AI57" i="25" l="1"/>
  <c r="AQ143" i="44" l="1"/>
  <c r="BB13" i="48" l="1"/>
  <c r="AX13" i="48"/>
  <c r="AT13" i="48"/>
  <c r="R13" i="48"/>
  <c r="BJ32" i="41" l="1"/>
  <c r="AE32" i="41"/>
  <c r="BJ31" i="41"/>
  <c r="AE31" i="41"/>
  <c r="D49" i="37"/>
  <c r="C53" i="37"/>
  <c r="C10" i="36" s="1"/>
  <c r="B53" i="37"/>
  <c r="B10" i="36" s="1"/>
  <c r="D52" i="37"/>
  <c r="D51" i="37"/>
  <c r="D50" i="37"/>
  <c r="D48" i="37"/>
  <c r="C13" i="37"/>
  <c r="C6" i="36" s="1"/>
  <c r="D12" i="37"/>
  <c r="B6" i="36"/>
  <c r="AI162" i="25"/>
  <c r="AM162" i="25"/>
  <c r="AQ162" i="25"/>
  <c r="AU162" i="25"/>
  <c r="AY162" i="25"/>
  <c r="BC162" i="25"/>
  <c r="AE162" i="25"/>
  <c r="AI151" i="25"/>
  <c r="AM151" i="25"/>
  <c r="AQ151" i="25"/>
  <c r="AU151" i="25"/>
  <c r="AY151" i="25"/>
  <c r="BC151" i="25"/>
  <c r="AE151" i="25"/>
  <c r="D10" i="36" l="1"/>
  <c r="D53" i="37"/>
  <c r="AE91" i="45"/>
  <c r="BG238" i="25"/>
  <c r="AI188" i="47" l="1"/>
  <c r="AM188" i="47"/>
  <c r="AQ188" i="47"/>
  <c r="AU188" i="47"/>
  <c r="AY188" i="47"/>
  <c r="BC188" i="47"/>
  <c r="AE188" i="47"/>
  <c r="AI77" i="47"/>
  <c r="AE77" i="47"/>
  <c r="AI38" i="47"/>
  <c r="AE38" i="47"/>
  <c r="AI26" i="47"/>
  <c r="AE26" i="47"/>
  <c r="AE95" i="25" l="1"/>
  <c r="AT31" i="29" l="1"/>
  <c r="AT21" i="29"/>
  <c r="AY21" i="29"/>
  <c r="AY18" i="29"/>
  <c r="AT18" i="29"/>
  <c r="BG240" i="47"/>
  <c r="BG239" i="47"/>
  <c r="BC238" i="47"/>
  <c r="AY238" i="47"/>
  <c r="AU238" i="47"/>
  <c r="AQ238" i="47"/>
  <c r="AM238" i="47"/>
  <c r="AI238" i="47"/>
  <c r="BG238" i="47" s="1"/>
  <c r="AE238" i="47"/>
  <c r="BG237" i="47"/>
  <c r="BG236" i="47"/>
  <c r="BG235" i="47"/>
  <c r="BG234" i="47"/>
  <c r="BG233" i="47"/>
  <c r="BC231" i="47"/>
  <c r="AY231" i="47"/>
  <c r="AU231" i="47"/>
  <c r="AQ231" i="47"/>
  <c r="AM231" i="47"/>
  <c r="AI231" i="47"/>
  <c r="BG231" i="47" s="1"/>
  <c r="AE231" i="47"/>
  <c r="BG230" i="47"/>
  <c r="BG229" i="47"/>
  <c r="BG228" i="47"/>
  <c r="BG227" i="47"/>
  <c r="BG226" i="47"/>
  <c r="BG225" i="47"/>
  <c r="AY31" i="29"/>
  <c r="BG224" i="47"/>
  <c r="BG223" i="47"/>
  <c r="BC222" i="47"/>
  <c r="AY222" i="47"/>
  <c r="AU222" i="47"/>
  <c r="AQ222" i="47"/>
  <c r="AM222" i="47"/>
  <c r="AI222" i="47"/>
  <c r="BG222" i="47" s="1"/>
  <c r="AE222" i="47"/>
  <c r="BG221" i="47"/>
  <c r="BG220" i="47"/>
  <c r="BG219" i="47"/>
  <c r="BG218" i="47"/>
  <c r="BG217" i="47"/>
  <c r="BC216" i="47"/>
  <c r="BC232" i="47" s="1"/>
  <c r="AY216" i="47"/>
  <c r="AU216" i="47"/>
  <c r="AQ216" i="47"/>
  <c r="AQ232" i="47" s="1"/>
  <c r="AM216" i="47"/>
  <c r="AM232" i="47" s="1"/>
  <c r="AI216" i="47"/>
  <c r="AI232" i="47" s="1"/>
  <c r="AE216" i="47"/>
  <c r="AE232" i="47" s="1"/>
  <c r="BG215" i="47"/>
  <c r="BG214" i="47"/>
  <c r="BG213" i="47"/>
  <c r="BC211" i="47"/>
  <c r="AY211" i="47"/>
  <c r="AU211" i="47"/>
  <c r="AQ211" i="47"/>
  <c r="AM211" i="47"/>
  <c r="AI211" i="47"/>
  <c r="BG211" i="47" s="1"/>
  <c r="AE211" i="47"/>
  <c r="AY27" i="29" s="1"/>
  <c r="BG210" i="47"/>
  <c r="BG209" i="47"/>
  <c r="BG208" i="47"/>
  <c r="BG207" i="47"/>
  <c r="BG206" i="47"/>
  <c r="BG205" i="47"/>
  <c r="BG204" i="47"/>
  <c r="BG203" i="47"/>
  <c r="BG202" i="47"/>
  <c r="BC201" i="47"/>
  <c r="AY201" i="47"/>
  <c r="AU201" i="47"/>
  <c r="AQ201" i="47"/>
  <c r="AM201" i="47"/>
  <c r="AI201" i="47"/>
  <c r="AE201" i="47"/>
  <c r="AY26" i="29" s="1"/>
  <c r="BG200" i="47"/>
  <c r="BG199" i="47"/>
  <c r="BG198" i="47"/>
  <c r="BG197" i="47"/>
  <c r="BC196" i="47"/>
  <c r="AY196" i="47"/>
  <c r="AU196" i="47"/>
  <c r="AQ196" i="47"/>
  <c r="AM196" i="47"/>
  <c r="AI196" i="47"/>
  <c r="AE196" i="47"/>
  <c r="AY25" i="29" s="1"/>
  <c r="BG195" i="47"/>
  <c r="BG194" i="47"/>
  <c r="BG193" i="47"/>
  <c r="BG192" i="47"/>
  <c r="BG191" i="47"/>
  <c r="BG190" i="47"/>
  <c r="BG189" i="47"/>
  <c r="BG188" i="47"/>
  <c r="BG186" i="47"/>
  <c r="AY24" i="29"/>
  <c r="BG185" i="47"/>
  <c r="BG184" i="47"/>
  <c r="BG183" i="47"/>
  <c r="BG182" i="47"/>
  <c r="BG181" i="47"/>
  <c r="BG180" i="47"/>
  <c r="BG179" i="47"/>
  <c r="BG178" i="47"/>
  <c r="BG177" i="47"/>
  <c r="BG176" i="47"/>
  <c r="BG175" i="47"/>
  <c r="BG174" i="47"/>
  <c r="BG173" i="47"/>
  <c r="BC172" i="47"/>
  <c r="AY172" i="47"/>
  <c r="AU172" i="47"/>
  <c r="AQ172" i="47"/>
  <c r="AM172" i="47"/>
  <c r="AI172" i="47"/>
  <c r="BG172" i="47" s="1"/>
  <c r="AE172" i="47"/>
  <c r="AY23" i="29" s="1"/>
  <c r="BG171" i="47"/>
  <c r="BG170" i="47"/>
  <c r="BG169" i="47"/>
  <c r="BG168" i="47"/>
  <c r="BG167" i="47"/>
  <c r="BG166" i="47"/>
  <c r="BG165" i="47"/>
  <c r="BG164" i="47"/>
  <c r="BC162" i="47"/>
  <c r="AY162" i="47"/>
  <c r="AU162" i="47"/>
  <c r="AQ162" i="47"/>
  <c r="AM162" i="47"/>
  <c r="AI162" i="47"/>
  <c r="AE162" i="47"/>
  <c r="BG161" i="47"/>
  <c r="BG160" i="47"/>
  <c r="BG159" i="47"/>
  <c r="BG158" i="47"/>
  <c r="BG157" i="47"/>
  <c r="BC156" i="47"/>
  <c r="AY156" i="47"/>
  <c r="AU156" i="47"/>
  <c r="AQ156" i="47"/>
  <c r="AM156" i="47"/>
  <c r="AI156" i="47"/>
  <c r="BG156" i="47" s="1"/>
  <c r="AE156" i="47"/>
  <c r="BG155" i="47"/>
  <c r="BG154" i="47"/>
  <c r="BC153" i="47"/>
  <c r="AY153" i="47"/>
  <c r="AU153" i="47"/>
  <c r="AQ153" i="47"/>
  <c r="AM153" i="47"/>
  <c r="AI153" i="47"/>
  <c r="AE153" i="47"/>
  <c r="BG152" i="47"/>
  <c r="BG151" i="47"/>
  <c r="BG150" i="47"/>
  <c r="BG149" i="47"/>
  <c r="BG148" i="47"/>
  <c r="BG147" i="47"/>
  <c r="BG143" i="47"/>
  <c r="BC142" i="47"/>
  <c r="AY142" i="47"/>
  <c r="AU142" i="47"/>
  <c r="AQ142" i="47"/>
  <c r="AM142" i="47"/>
  <c r="AI142" i="47"/>
  <c r="AE142" i="47"/>
  <c r="BG141" i="47"/>
  <c r="BG140" i="47"/>
  <c r="BC139" i="47"/>
  <c r="AY139" i="47"/>
  <c r="AU139" i="47"/>
  <c r="AQ139" i="47"/>
  <c r="AM139" i="47"/>
  <c r="AI139" i="47"/>
  <c r="BG138" i="47"/>
  <c r="BG131" i="47"/>
  <c r="BG130" i="47"/>
  <c r="BG129" i="47"/>
  <c r="BC127" i="47"/>
  <c r="AY127" i="47"/>
  <c r="AU127" i="47"/>
  <c r="AQ127" i="47"/>
  <c r="AM127" i="47"/>
  <c r="AE127" i="47"/>
  <c r="BG126" i="47"/>
  <c r="BG125" i="47"/>
  <c r="BG124" i="47"/>
  <c r="BC123" i="47"/>
  <c r="AY123" i="47"/>
  <c r="AU123" i="47"/>
  <c r="AQ123" i="47"/>
  <c r="AM123" i="47"/>
  <c r="AI123" i="47"/>
  <c r="AE123" i="47"/>
  <c r="BG122" i="47"/>
  <c r="BG121" i="47"/>
  <c r="BG120" i="47"/>
  <c r="BG119" i="47"/>
  <c r="BG118" i="47"/>
  <c r="BG117" i="47"/>
  <c r="BG116" i="47"/>
  <c r="BG115" i="47"/>
  <c r="BG114" i="47"/>
  <c r="BG113" i="47"/>
  <c r="BG112" i="47"/>
  <c r="BG111" i="47"/>
  <c r="BG110" i="47"/>
  <c r="BG107" i="47"/>
  <c r="BG106" i="47"/>
  <c r="BC105" i="47"/>
  <c r="AU105" i="47"/>
  <c r="AM105" i="47"/>
  <c r="AI105" i="47"/>
  <c r="BG105" i="47" s="1"/>
  <c r="AE105" i="47"/>
  <c r="BG104" i="47"/>
  <c r="BG103" i="47"/>
  <c r="BG102" i="47"/>
  <c r="BG101" i="47"/>
  <c r="BG100" i="47"/>
  <c r="BC98" i="47"/>
  <c r="AU98" i="47"/>
  <c r="AM98" i="47"/>
  <c r="AI98" i="47"/>
  <c r="BG98" i="47" s="1"/>
  <c r="AE98" i="47"/>
  <c r="BG97" i="47"/>
  <c r="BG96" i="47"/>
  <c r="BG95" i="47"/>
  <c r="BG94" i="47"/>
  <c r="BG93" i="47"/>
  <c r="BG92" i="47"/>
  <c r="BG91" i="47"/>
  <c r="BC90" i="47"/>
  <c r="AU90" i="47"/>
  <c r="AM90" i="47"/>
  <c r="AI90" i="47"/>
  <c r="AE90" i="47"/>
  <c r="BG89" i="47"/>
  <c r="BG88" i="47"/>
  <c r="BG87" i="47"/>
  <c r="AE87" i="47"/>
  <c r="BG86" i="47"/>
  <c r="BG85" i="47"/>
  <c r="BG84" i="47"/>
  <c r="BG83" i="47"/>
  <c r="BC82" i="47"/>
  <c r="AU82" i="47"/>
  <c r="AM82" i="47"/>
  <c r="AI82" i="47"/>
  <c r="BG82" i="47" s="1"/>
  <c r="AE82" i="47"/>
  <c r="BG81" i="47"/>
  <c r="BG80" i="47"/>
  <c r="BG79" i="47"/>
  <c r="BC77" i="47"/>
  <c r="AU77" i="47"/>
  <c r="AM77" i="47"/>
  <c r="BG77" i="47"/>
  <c r="AY14" i="29"/>
  <c r="BG76" i="47"/>
  <c r="BG75" i="47"/>
  <c r="BG74" i="47"/>
  <c r="BG73" i="47"/>
  <c r="BG72" i="47"/>
  <c r="BC71" i="47"/>
  <c r="AU71" i="47"/>
  <c r="AM71" i="47"/>
  <c r="AI71" i="47"/>
  <c r="BG71" i="47" s="1"/>
  <c r="AE71" i="47"/>
  <c r="AY13" i="29" s="1"/>
  <c r="BG70" i="47"/>
  <c r="BG69" i="47"/>
  <c r="BG68" i="47"/>
  <c r="BG67" i="47"/>
  <c r="BG66" i="47"/>
  <c r="BC65" i="47"/>
  <c r="AU65" i="47"/>
  <c r="AM65" i="47"/>
  <c r="AI65" i="47"/>
  <c r="BG65" i="47" s="1"/>
  <c r="AE65" i="47"/>
  <c r="AY12" i="29" s="1"/>
  <c r="BG64" i="47"/>
  <c r="BG63" i="47"/>
  <c r="BG62" i="47"/>
  <c r="BG61" i="47"/>
  <c r="BG60" i="47"/>
  <c r="BC59" i="47"/>
  <c r="AU59" i="47"/>
  <c r="AM59" i="47"/>
  <c r="AI59" i="47"/>
  <c r="BG58" i="47"/>
  <c r="BG57" i="47"/>
  <c r="BG56" i="47"/>
  <c r="BG55" i="47"/>
  <c r="BG54" i="47"/>
  <c r="BG53" i="47"/>
  <c r="BG48" i="47"/>
  <c r="BG47" i="47"/>
  <c r="BG46" i="47"/>
  <c r="BG42" i="47"/>
  <c r="BG41" i="47"/>
  <c r="BG39" i="47"/>
  <c r="BC38" i="47"/>
  <c r="AU38" i="47"/>
  <c r="AM38" i="47"/>
  <c r="BG38" i="47"/>
  <c r="BG37" i="47"/>
  <c r="BG36" i="47"/>
  <c r="BG35" i="47"/>
  <c r="BG34" i="47"/>
  <c r="BG33" i="47"/>
  <c r="BG32" i="47"/>
  <c r="BG31" i="47"/>
  <c r="BG30" i="47"/>
  <c r="BC29" i="47"/>
  <c r="AU29" i="47"/>
  <c r="AM29" i="47"/>
  <c r="AM40" i="47" s="1"/>
  <c r="AI29" i="47"/>
  <c r="AE29" i="47"/>
  <c r="BG28" i="47"/>
  <c r="BG27" i="47"/>
  <c r="BC26" i="47"/>
  <c r="AU26" i="47"/>
  <c r="AM26" i="47"/>
  <c r="BG26" i="47"/>
  <c r="BG25" i="47"/>
  <c r="BG24" i="47"/>
  <c r="BG23" i="47"/>
  <c r="BG22" i="47"/>
  <c r="BG21" i="47"/>
  <c r="AY9" i="29"/>
  <c r="BG19" i="47"/>
  <c r="BG18" i="47"/>
  <c r="BG17" i="47"/>
  <c r="BG16" i="47"/>
  <c r="BG15" i="47"/>
  <c r="BC14" i="47"/>
  <c r="BC20" i="47" s="1"/>
  <c r="AU14" i="47"/>
  <c r="AU20" i="47" s="1"/>
  <c r="AM14" i="47"/>
  <c r="AM20" i="47" s="1"/>
  <c r="AI14" i="47"/>
  <c r="BG14" i="47" s="1"/>
  <c r="BG13" i="47"/>
  <c r="BG12" i="47"/>
  <c r="BG11" i="47"/>
  <c r="BG10" i="47"/>
  <c r="BG9" i="47"/>
  <c r="BG8" i="47"/>
  <c r="AE128" i="47" l="1"/>
  <c r="BG142" i="47"/>
  <c r="BG196" i="47"/>
  <c r="BG90" i="47"/>
  <c r="BG201" i="47"/>
  <c r="BG153" i="47"/>
  <c r="BG59" i="47"/>
  <c r="BG162" i="47"/>
  <c r="BG139" i="47"/>
  <c r="BG123" i="47"/>
  <c r="AE139" i="47"/>
  <c r="AE163" i="47" s="1"/>
  <c r="AY22" i="29" s="1"/>
  <c r="AU232" i="47"/>
  <c r="AU241" i="47" s="1"/>
  <c r="AY232" i="47"/>
  <c r="AY241" i="47" s="1"/>
  <c r="AU40" i="47"/>
  <c r="AI40" i="47"/>
  <c r="BG40" i="47" s="1"/>
  <c r="AE99" i="47"/>
  <c r="AE108" i="47" s="1"/>
  <c r="AY16" i="29" s="1"/>
  <c r="AM128" i="47"/>
  <c r="BC128" i="47"/>
  <c r="AE241" i="47"/>
  <c r="AY29" i="29" s="1"/>
  <c r="AU163" i="47"/>
  <c r="AM241" i="47"/>
  <c r="BC241" i="47"/>
  <c r="BC99" i="47"/>
  <c r="BC108" i="47" s="1"/>
  <c r="AQ128" i="47"/>
  <c r="AU99" i="47"/>
  <c r="AU108" i="47" s="1"/>
  <c r="AY20" i="29"/>
  <c r="AU128" i="47"/>
  <c r="AM163" i="47"/>
  <c r="BC163" i="47"/>
  <c r="AQ241" i="47"/>
  <c r="AI128" i="47"/>
  <c r="AY128" i="47"/>
  <c r="AY163" i="47"/>
  <c r="AE14" i="47"/>
  <c r="AE20" i="47" s="1"/>
  <c r="AY8" i="29" s="1"/>
  <c r="AM78" i="47"/>
  <c r="AI20" i="47"/>
  <c r="AE59" i="47"/>
  <c r="AY11" i="29" s="1"/>
  <c r="AM99" i="47"/>
  <c r="AM108" i="47" s="1"/>
  <c r="AQ163" i="47"/>
  <c r="AE40" i="47"/>
  <c r="AY10" i="29" s="1"/>
  <c r="BC40" i="47"/>
  <c r="BC78" i="47" s="1"/>
  <c r="AU78" i="47"/>
  <c r="AI241" i="47"/>
  <c r="BG241" i="47" s="1"/>
  <c r="BG232" i="47"/>
  <c r="BG29" i="47"/>
  <c r="AI99" i="47"/>
  <c r="AI163" i="47"/>
  <c r="BG216" i="47"/>
  <c r="BG127" i="47"/>
  <c r="AI126" i="45"/>
  <c r="AI52" i="45" l="1"/>
  <c r="W10" i="24" s="1"/>
  <c r="BG163" i="47"/>
  <c r="AU212" i="47"/>
  <c r="AU242" i="47" s="1"/>
  <c r="BC212" i="47"/>
  <c r="BC242" i="47" s="1"/>
  <c r="BF41" i="41" s="1"/>
  <c r="BF44" i="41" s="1"/>
  <c r="BG128" i="47"/>
  <c r="AM212" i="47"/>
  <c r="AM242" i="47" s="1"/>
  <c r="AI78" i="47"/>
  <c r="BG78" i="47" s="1"/>
  <c r="AU109" i="47"/>
  <c r="BC109" i="47"/>
  <c r="AA41" i="41" s="1"/>
  <c r="AA44" i="41" s="1"/>
  <c r="AY212" i="47"/>
  <c r="AY242" i="47" s="1"/>
  <c r="AQ212" i="47"/>
  <c r="AQ242" i="47" s="1"/>
  <c r="AE78" i="47"/>
  <c r="AE109" i="47" s="1"/>
  <c r="S41" i="41" s="1"/>
  <c r="S44" i="41" s="1"/>
  <c r="AE212" i="47"/>
  <c r="AE242" i="47" s="1"/>
  <c r="AX41" i="41" s="1"/>
  <c r="AM109" i="47"/>
  <c r="BG20" i="47"/>
  <c r="AI212" i="47"/>
  <c r="BG99" i="47"/>
  <c r="AI108" i="47"/>
  <c r="BC244" i="47" l="1"/>
  <c r="AE244" i="47"/>
  <c r="BG108" i="47"/>
  <c r="AI109" i="47"/>
  <c r="AI242" i="47"/>
  <c r="BB41" i="41" s="1"/>
  <c r="BB44" i="41" s="1"/>
  <c r="BG212" i="47"/>
  <c r="AI233" i="25"/>
  <c r="AM233" i="25"/>
  <c r="AQ233" i="25"/>
  <c r="AU233" i="25"/>
  <c r="AY233" i="25"/>
  <c r="BC233" i="25"/>
  <c r="AJ21" i="29"/>
  <c r="BG109" i="47" l="1"/>
  <c r="W41" i="41"/>
  <c r="W44" i="41" s="1"/>
  <c r="AI244" i="47"/>
  <c r="BG242" i="47"/>
  <c r="AI100" i="25"/>
  <c r="AM100" i="25"/>
  <c r="AU100" i="25"/>
  <c r="BC100" i="25"/>
  <c r="AX11" i="31" l="1"/>
  <c r="BB11" i="31"/>
  <c r="BG131" i="44"/>
  <c r="BG132" i="44"/>
  <c r="BG133" i="44"/>
  <c r="BG237" i="25"/>
  <c r="BG239" i="25"/>
  <c r="AE123" i="25" l="1"/>
  <c r="BG224" i="45" l="1"/>
  <c r="AE9" i="38" l="1"/>
  <c r="AE10" i="38"/>
  <c r="AE41" i="41"/>
  <c r="BJ19" i="41"/>
  <c r="AI245" i="25" l="1"/>
  <c r="AM245" i="25"/>
  <c r="AQ245" i="25"/>
  <c r="AU245" i="25"/>
  <c r="AY245" i="25"/>
  <c r="BC245" i="25"/>
  <c r="AE245" i="25"/>
  <c r="BC95" i="25"/>
  <c r="AU95" i="25"/>
  <c r="AM95" i="25"/>
  <c r="BC57" i="25"/>
  <c r="AU57" i="25"/>
  <c r="AM57" i="25"/>
  <c r="AU29" i="25"/>
  <c r="AJ18" i="29" l="1"/>
  <c r="AI222" i="45"/>
  <c r="AM222" i="45"/>
  <c r="AQ222" i="45"/>
  <c r="AU222" i="45"/>
  <c r="AY222" i="45"/>
  <c r="BC222" i="45"/>
  <c r="AI215" i="45"/>
  <c r="AM215" i="45"/>
  <c r="AQ215" i="45"/>
  <c r="AU215" i="45"/>
  <c r="AY215" i="45"/>
  <c r="BC215" i="45"/>
  <c r="AI206" i="45"/>
  <c r="AM206" i="45"/>
  <c r="AQ206" i="45"/>
  <c r="AU206" i="45"/>
  <c r="AY206" i="45"/>
  <c r="BC206" i="45"/>
  <c r="AI200" i="45"/>
  <c r="AM200" i="45"/>
  <c r="AQ200" i="45"/>
  <c r="AU200" i="45"/>
  <c r="AY200" i="45"/>
  <c r="BC200" i="45"/>
  <c r="AI195" i="45"/>
  <c r="BB26" i="24" s="1"/>
  <c r="AM195" i="45"/>
  <c r="AQ195" i="45"/>
  <c r="AU195" i="45"/>
  <c r="AY195" i="45"/>
  <c r="BC195" i="45"/>
  <c r="BF26" i="24" s="1"/>
  <c r="AI185" i="45"/>
  <c r="BB25" i="24" s="1"/>
  <c r="AM185" i="45"/>
  <c r="AQ185" i="45"/>
  <c r="AU185" i="45"/>
  <c r="AY185" i="45"/>
  <c r="BC185" i="45"/>
  <c r="BF25" i="24" s="1"/>
  <c r="AI180" i="45"/>
  <c r="BB24" i="24" s="1"/>
  <c r="AM180" i="45"/>
  <c r="AQ180" i="45"/>
  <c r="AU180" i="45"/>
  <c r="AY180" i="45"/>
  <c r="BC180" i="45"/>
  <c r="BF24" i="24" s="1"/>
  <c r="AI172" i="45"/>
  <c r="BB12" i="24" s="1"/>
  <c r="AM172" i="45"/>
  <c r="AQ172" i="45"/>
  <c r="AU172" i="45"/>
  <c r="AY172" i="45"/>
  <c r="BC172" i="45"/>
  <c r="BF12" i="24" s="1"/>
  <c r="AI156" i="45"/>
  <c r="BB11" i="24" s="1"/>
  <c r="AM156" i="45"/>
  <c r="AQ156" i="45"/>
  <c r="AU156" i="45"/>
  <c r="AY156" i="45"/>
  <c r="BC156" i="45"/>
  <c r="BF11" i="24" s="1"/>
  <c r="AI146" i="45"/>
  <c r="AM146" i="45"/>
  <c r="AQ146" i="45"/>
  <c r="AU146" i="45"/>
  <c r="AY146" i="45"/>
  <c r="BC146" i="45"/>
  <c r="AI140" i="45"/>
  <c r="AM140" i="45"/>
  <c r="AQ140" i="45"/>
  <c r="AU140" i="45"/>
  <c r="AY140" i="45"/>
  <c r="BC140" i="45"/>
  <c r="AY216" i="45" l="1"/>
  <c r="AY225" i="45" s="1"/>
  <c r="AQ216" i="45"/>
  <c r="AQ225" i="45" s="1"/>
  <c r="BC216" i="45"/>
  <c r="BC225" i="45" s="1"/>
  <c r="BF14" i="24" s="1"/>
  <c r="AU216" i="45"/>
  <c r="AU225" i="45" s="1"/>
  <c r="AM216" i="45"/>
  <c r="AM225" i="45" s="1"/>
  <c r="AI216" i="45"/>
  <c r="AI225" i="45" s="1"/>
  <c r="BB14" i="24" s="1"/>
  <c r="BJ24" i="24"/>
  <c r="BJ25" i="24"/>
  <c r="BJ11" i="24"/>
  <c r="BJ9" i="24"/>
  <c r="BJ12" i="24"/>
  <c r="BJ26" i="24"/>
  <c r="AI137" i="45"/>
  <c r="AM137" i="45"/>
  <c r="AQ137" i="45"/>
  <c r="AU137" i="45"/>
  <c r="AY137" i="45"/>
  <c r="BC137" i="45"/>
  <c r="AI129" i="45"/>
  <c r="AM129" i="45"/>
  <c r="AQ129" i="45"/>
  <c r="AU129" i="45"/>
  <c r="BC129" i="45"/>
  <c r="AM126" i="45"/>
  <c r="AQ126" i="45"/>
  <c r="AU126" i="45"/>
  <c r="AY126" i="45"/>
  <c r="BC126" i="45"/>
  <c r="AI120" i="45"/>
  <c r="AM120" i="45"/>
  <c r="AQ120" i="45"/>
  <c r="AU120" i="45"/>
  <c r="AY120" i="45"/>
  <c r="BC120" i="45"/>
  <c r="AI116" i="45"/>
  <c r="AM116" i="45"/>
  <c r="AQ116" i="45"/>
  <c r="AU116" i="45"/>
  <c r="AY116" i="45"/>
  <c r="BC116" i="45"/>
  <c r="AI98" i="45"/>
  <c r="AM98" i="45"/>
  <c r="AU98" i="45"/>
  <c r="BC98" i="45"/>
  <c r="AI91" i="45"/>
  <c r="AM91" i="45"/>
  <c r="AU91" i="45"/>
  <c r="BC91" i="45"/>
  <c r="AI83" i="45"/>
  <c r="AM83" i="45"/>
  <c r="AU83" i="45"/>
  <c r="BC83" i="45"/>
  <c r="AI80" i="45"/>
  <c r="AM80" i="45"/>
  <c r="AU80" i="45"/>
  <c r="BC80" i="45"/>
  <c r="AE80" i="45"/>
  <c r="AI75" i="45"/>
  <c r="AM75" i="45"/>
  <c r="AU75" i="45"/>
  <c r="AE75" i="45"/>
  <c r="AI70" i="45"/>
  <c r="W26" i="24" s="1"/>
  <c r="AM70" i="45"/>
  <c r="AU70" i="45"/>
  <c r="BC70" i="45"/>
  <c r="AA26" i="24" s="1"/>
  <c r="AI64" i="45"/>
  <c r="W11" i="24" s="1"/>
  <c r="AM64" i="45"/>
  <c r="AU64" i="45"/>
  <c r="BC64" i="45"/>
  <c r="AA11" i="24" s="1"/>
  <c r="AI58" i="45"/>
  <c r="W25" i="24" s="1"/>
  <c r="AM58" i="45"/>
  <c r="AU58" i="45"/>
  <c r="BC58" i="45"/>
  <c r="AA25" i="24" s="1"/>
  <c r="AM52" i="45"/>
  <c r="AU52" i="45"/>
  <c r="BC52" i="45"/>
  <c r="AA10" i="24" s="1"/>
  <c r="AI38" i="45"/>
  <c r="AM38" i="45"/>
  <c r="AU38" i="45"/>
  <c r="AI29" i="45"/>
  <c r="AM29" i="45"/>
  <c r="AU29" i="45"/>
  <c r="BC29" i="45"/>
  <c r="AI26" i="45"/>
  <c r="W24" i="24" s="1"/>
  <c r="AM26" i="45"/>
  <c r="AU26" i="45"/>
  <c r="BC26" i="45"/>
  <c r="AA24" i="24" s="1"/>
  <c r="AM14" i="45"/>
  <c r="AM20" i="45" s="1"/>
  <c r="AU14" i="45"/>
  <c r="AU20" i="45" s="1"/>
  <c r="BC14" i="45"/>
  <c r="BC20" i="45" s="1"/>
  <c r="AA8" i="24" s="1"/>
  <c r="AQ147" i="45" l="1"/>
  <c r="BC40" i="45"/>
  <c r="AA9" i="24" s="1"/>
  <c r="AM40" i="45"/>
  <c r="AM71" i="45" s="1"/>
  <c r="AU40" i="45"/>
  <c r="AU71" i="45" s="1"/>
  <c r="AY121" i="45"/>
  <c r="AQ121" i="45"/>
  <c r="BC147" i="45"/>
  <c r="BF10" i="24" s="1"/>
  <c r="BC121" i="45"/>
  <c r="BF8" i="24" s="1"/>
  <c r="AU147" i="45"/>
  <c r="AU121" i="45"/>
  <c r="AU92" i="45"/>
  <c r="AU101" i="45" s="1"/>
  <c r="AM147" i="45"/>
  <c r="AM121" i="45"/>
  <c r="AM92" i="45"/>
  <c r="AM101" i="45" s="1"/>
  <c r="AI40" i="45"/>
  <c r="W9" i="24" s="1"/>
  <c r="AE24" i="24"/>
  <c r="AI121" i="45"/>
  <c r="BB8" i="24" s="1"/>
  <c r="AE10" i="24"/>
  <c r="AE11" i="24"/>
  <c r="AE26" i="24"/>
  <c r="AY147" i="45"/>
  <c r="AI147" i="45"/>
  <c r="BB10" i="24" s="1"/>
  <c r="AI92" i="45"/>
  <c r="BG137" i="45"/>
  <c r="AE137" i="45"/>
  <c r="BG223" i="45"/>
  <c r="BG222" i="45"/>
  <c r="AE222" i="45"/>
  <c r="BG221" i="45"/>
  <c r="BG220" i="45"/>
  <c r="BG219" i="45"/>
  <c r="BG218" i="45"/>
  <c r="BG217" i="45"/>
  <c r="BG215" i="45"/>
  <c r="AE215" i="45"/>
  <c r="BG214" i="45"/>
  <c r="BG213" i="45"/>
  <c r="BG212" i="45"/>
  <c r="BG211" i="45"/>
  <c r="BG210" i="45"/>
  <c r="BG209" i="45"/>
  <c r="BG208" i="45"/>
  <c r="BG207" i="45"/>
  <c r="BG206" i="45"/>
  <c r="AE206" i="45"/>
  <c r="BG205" i="45"/>
  <c r="BG204" i="45"/>
  <c r="BG203" i="45"/>
  <c r="BG202" i="45"/>
  <c r="BG201" i="45"/>
  <c r="AE200" i="45"/>
  <c r="BG199" i="45"/>
  <c r="BG198" i="45"/>
  <c r="BG197" i="45"/>
  <c r="BG195" i="45"/>
  <c r="AE195" i="45"/>
  <c r="AX26" i="24" s="1"/>
  <c r="BG194" i="45"/>
  <c r="BG193" i="45"/>
  <c r="BG192" i="45"/>
  <c r="BG191" i="45"/>
  <c r="BG190" i="45"/>
  <c r="BG189" i="45"/>
  <c r="BG188" i="45"/>
  <c r="BG187" i="45"/>
  <c r="BG186" i="45"/>
  <c r="BG185" i="45"/>
  <c r="AE185" i="45"/>
  <c r="AX25" i="24" s="1"/>
  <c r="BG184" i="45"/>
  <c r="BG183" i="45"/>
  <c r="BG182" i="45"/>
  <c r="BG181" i="45"/>
  <c r="BG180" i="45"/>
  <c r="AE180" i="45"/>
  <c r="AX24" i="24" s="1"/>
  <c r="BG179" i="45"/>
  <c r="BG178" i="45"/>
  <c r="BG177" i="45"/>
  <c r="BG176" i="45"/>
  <c r="BG175" i="45"/>
  <c r="BG174" i="45"/>
  <c r="BG173" i="45"/>
  <c r="BG172" i="45"/>
  <c r="AE172" i="45"/>
  <c r="AX12" i="24" s="1"/>
  <c r="BG170" i="45"/>
  <c r="BG169" i="45"/>
  <c r="BG168" i="45"/>
  <c r="BG167" i="45"/>
  <c r="BG166" i="45"/>
  <c r="BG165" i="45"/>
  <c r="BG164" i="45"/>
  <c r="BG163" i="45"/>
  <c r="BG162" i="45"/>
  <c r="BG161" i="45"/>
  <c r="BG160" i="45"/>
  <c r="BG159" i="45"/>
  <c r="BG158" i="45"/>
  <c r="BG157" i="45"/>
  <c r="BG156" i="45"/>
  <c r="AE156" i="45"/>
  <c r="AX11" i="24" s="1"/>
  <c r="BG155" i="45"/>
  <c r="BG154" i="45"/>
  <c r="BG153" i="45"/>
  <c r="BG152" i="45"/>
  <c r="BG151" i="45"/>
  <c r="BG150" i="45"/>
  <c r="BG149" i="45"/>
  <c r="BG148" i="45"/>
  <c r="BG146" i="45"/>
  <c r="BG145" i="45"/>
  <c r="BG144" i="45"/>
  <c r="BG143" i="45"/>
  <c r="BG142" i="45"/>
  <c r="BG141" i="45"/>
  <c r="BG140" i="45"/>
  <c r="AE140" i="45"/>
  <c r="BG139" i="45"/>
  <c r="BG138" i="45"/>
  <c r="BG136" i="45"/>
  <c r="BG135" i="45"/>
  <c r="BG134" i="45"/>
  <c r="BG133" i="45"/>
  <c r="BG132" i="45"/>
  <c r="BG131" i="45"/>
  <c r="BG130" i="45"/>
  <c r="BG129" i="45"/>
  <c r="AE129" i="45"/>
  <c r="BG128" i="45"/>
  <c r="BG127" i="45"/>
  <c r="AE126" i="45"/>
  <c r="BG125" i="45"/>
  <c r="BG124" i="45"/>
  <c r="BG123" i="45"/>
  <c r="BG122" i="45"/>
  <c r="AE120" i="45"/>
  <c r="BG119" i="45"/>
  <c r="BG118" i="45"/>
  <c r="BG117" i="45"/>
  <c r="BG116" i="45"/>
  <c r="AE116" i="45"/>
  <c r="BG115" i="45"/>
  <c r="BG114" i="45"/>
  <c r="BG113" i="45"/>
  <c r="BG112" i="45"/>
  <c r="BG111" i="45"/>
  <c r="BG110" i="45"/>
  <c r="BG109" i="45"/>
  <c r="BG108" i="45"/>
  <c r="BG107" i="45"/>
  <c r="BG106" i="45"/>
  <c r="BG105" i="45"/>
  <c r="BG104" i="45"/>
  <c r="BG103" i="45"/>
  <c r="BG100" i="45"/>
  <c r="BG99" i="45"/>
  <c r="BG98" i="45"/>
  <c r="AE98" i="45"/>
  <c r="BG97" i="45"/>
  <c r="BG96" i="45"/>
  <c r="BG95" i="45"/>
  <c r="BG94" i="45"/>
  <c r="BG93" i="45"/>
  <c r="BG91" i="45"/>
  <c r="BG90" i="45"/>
  <c r="BG89" i="45"/>
  <c r="BG88" i="45"/>
  <c r="BG87" i="45"/>
  <c r="BG86" i="45"/>
  <c r="BG85" i="45"/>
  <c r="BG84" i="45"/>
  <c r="BG83" i="45"/>
  <c r="AE83" i="45"/>
  <c r="BG82" i="45"/>
  <c r="BG81" i="45"/>
  <c r="BG80" i="45"/>
  <c r="BG79" i="45"/>
  <c r="BG78" i="45"/>
  <c r="BG77" i="45"/>
  <c r="BG76" i="45"/>
  <c r="BG74" i="45"/>
  <c r="BG73" i="45"/>
  <c r="BG72" i="45"/>
  <c r="BG70" i="45"/>
  <c r="AE70" i="45"/>
  <c r="S26" i="24" s="1"/>
  <c r="BG69" i="45"/>
  <c r="BG68" i="45"/>
  <c r="BG67" i="45"/>
  <c r="BG66" i="45"/>
  <c r="BG65" i="45"/>
  <c r="BG64" i="45"/>
  <c r="AE64" i="45"/>
  <c r="S11" i="24" s="1"/>
  <c r="BG63" i="45"/>
  <c r="BG62" i="45"/>
  <c r="BG61" i="45"/>
  <c r="BG60" i="45"/>
  <c r="BG59" i="45"/>
  <c r="BG58" i="45"/>
  <c r="BG57" i="45"/>
  <c r="BG56" i="45"/>
  <c r="BG55" i="45"/>
  <c r="BG54" i="45"/>
  <c r="BG53" i="45"/>
  <c r="BG52" i="45"/>
  <c r="BG51" i="45"/>
  <c r="BG50" i="45"/>
  <c r="BG49" i="45"/>
  <c r="BG48" i="45"/>
  <c r="BG47" i="45"/>
  <c r="BG46" i="45"/>
  <c r="BG45" i="45"/>
  <c r="BG44" i="45"/>
  <c r="BG43" i="45"/>
  <c r="BG42" i="45"/>
  <c r="BG41" i="45"/>
  <c r="BG39" i="45"/>
  <c r="BG38" i="45"/>
  <c r="BG37" i="45"/>
  <c r="BG36" i="45"/>
  <c r="BG35" i="45"/>
  <c r="BG34" i="45"/>
  <c r="BG33" i="45"/>
  <c r="BG32" i="45"/>
  <c r="BG31" i="45"/>
  <c r="BG30" i="45"/>
  <c r="AE29" i="45"/>
  <c r="BG28" i="45"/>
  <c r="BG27" i="45"/>
  <c r="BG26" i="45"/>
  <c r="BG25" i="45"/>
  <c r="BG24" i="45"/>
  <c r="BG23" i="45"/>
  <c r="BG22" i="45"/>
  <c r="BG21" i="45"/>
  <c r="BG19" i="45"/>
  <c r="BG18" i="45"/>
  <c r="BG17" i="45"/>
  <c r="BG16" i="45"/>
  <c r="BG15" i="45"/>
  <c r="BG13" i="45"/>
  <c r="BG12" i="45"/>
  <c r="BG11" i="45"/>
  <c r="BG10" i="45"/>
  <c r="BG9" i="45"/>
  <c r="BG227" i="44"/>
  <c r="BG226" i="44"/>
  <c r="BC225" i="44"/>
  <c r="AY225" i="44"/>
  <c r="AU225" i="44"/>
  <c r="AQ225" i="44"/>
  <c r="AM225" i="44"/>
  <c r="AI225" i="44"/>
  <c r="BG225" i="44" s="1"/>
  <c r="AE225" i="44"/>
  <c r="BG224" i="44"/>
  <c r="BG223" i="44"/>
  <c r="BG222" i="44"/>
  <c r="BG221" i="44"/>
  <c r="BG220" i="44"/>
  <c r="BC218" i="44"/>
  <c r="AY218" i="44"/>
  <c r="AU218" i="44"/>
  <c r="AQ218" i="44"/>
  <c r="AM218" i="44"/>
  <c r="AI218" i="44"/>
  <c r="BG218" i="44" s="1"/>
  <c r="AE218" i="44"/>
  <c r="BG217" i="44"/>
  <c r="BG216" i="44"/>
  <c r="BG215" i="44"/>
  <c r="BG214" i="44"/>
  <c r="BG213" i="44"/>
  <c r="BG212" i="44"/>
  <c r="BG211" i="44"/>
  <c r="BG210" i="44"/>
  <c r="BC209" i="44"/>
  <c r="AY209" i="44"/>
  <c r="AU209" i="44"/>
  <c r="AQ209" i="44"/>
  <c r="AM209" i="44"/>
  <c r="AI209" i="44"/>
  <c r="BG209" i="44" s="1"/>
  <c r="AE209" i="44"/>
  <c r="BG208" i="44"/>
  <c r="BG207" i="44"/>
  <c r="BG206" i="44"/>
  <c r="BG205" i="44"/>
  <c r="BG204" i="44"/>
  <c r="BC203" i="44"/>
  <c r="AY203" i="44"/>
  <c r="AU203" i="44"/>
  <c r="AQ203" i="44"/>
  <c r="AM203" i="44"/>
  <c r="AI203" i="44"/>
  <c r="BG203" i="44" s="1"/>
  <c r="AE203" i="44"/>
  <c r="BG202" i="44"/>
  <c r="BG201" i="44"/>
  <c r="BG200" i="44"/>
  <c r="AE198" i="44"/>
  <c r="AT27" i="29" s="1"/>
  <c r="BG197" i="44"/>
  <c r="BG196" i="44"/>
  <c r="BG195" i="44"/>
  <c r="BG194" i="44"/>
  <c r="BG193" i="44"/>
  <c r="BG192" i="44"/>
  <c r="BG191" i="44"/>
  <c r="BG190" i="44"/>
  <c r="BG189" i="44"/>
  <c r="BC188" i="44"/>
  <c r="AY188" i="44"/>
  <c r="AU188" i="44"/>
  <c r="AQ188" i="44"/>
  <c r="AM188" i="44"/>
  <c r="AI188" i="44"/>
  <c r="AE188" i="44"/>
  <c r="AT26" i="29" s="1"/>
  <c r="BG187" i="44"/>
  <c r="BG186" i="44"/>
  <c r="BG185" i="44"/>
  <c r="BG184" i="44"/>
  <c r="BC183" i="44"/>
  <c r="AY183" i="44"/>
  <c r="AU183" i="44"/>
  <c r="AQ183" i="44"/>
  <c r="AM183" i="44"/>
  <c r="AI183" i="44"/>
  <c r="AE183" i="44"/>
  <c r="AT25" i="29" s="1"/>
  <c r="BG182" i="44"/>
  <c r="BG181" i="44"/>
  <c r="BG180" i="44"/>
  <c r="BG179" i="44"/>
  <c r="BG178" i="44"/>
  <c r="BG177" i="44"/>
  <c r="BG176" i="44"/>
  <c r="BC175" i="44"/>
  <c r="AY175" i="44"/>
  <c r="AU175" i="44"/>
  <c r="AQ175" i="44"/>
  <c r="AM175" i="44"/>
  <c r="AI175" i="44"/>
  <c r="AE175" i="44"/>
  <c r="AT24" i="29" s="1"/>
  <c r="BG173" i="44"/>
  <c r="BG172" i="44"/>
  <c r="BG171" i="44"/>
  <c r="BG170" i="44"/>
  <c r="BG169" i="44"/>
  <c r="BG168" i="44"/>
  <c r="BG167" i="44"/>
  <c r="BG166" i="44"/>
  <c r="BG165" i="44"/>
  <c r="BG164" i="44"/>
  <c r="BG163" i="44"/>
  <c r="BG162" i="44"/>
  <c r="BG161" i="44"/>
  <c r="BG160" i="44"/>
  <c r="BC159" i="44"/>
  <c r="AY159" i="44"/>
  <c r="AU159" i="44"/>
  <c r="AQ159" i="44"/>
  <c r="AM159" i="44"/>
  <c r="AI159" i="44"/>
  <c r="AE159" i="44"/>
  <c r="AT23" i="29" s="1"/>
  <c r="BG158" i="44"/>
  <c r="BG157" i="44"/>
  <c r="BG156" i="44"/>
  <c r="BG155" i="44"/>
  <c r="BG154" i="44"/>
  <c r="BG153" i="44"/>
  <c r="BG152" i="44"/>
  <c r="BG151" i="44"/>
  <c r="BC149" i="44"/>
  <c r="AY149" i="44"/>
  <c r="AU149" i="44"/>
  <c r="AQ149" i="44"/>
  <c r="AM149" i="44"/>
  <c r="AI149" i="44"/>
  <c r="AE149" i="44"/>
  <c r="BG148" i="44"/>
  <c r="BG147" i="44"/>
  <c r="BG146" i="44"/>
  <c r="BG145" i="44"/>
  <c r="BG144" i="44"/>
  <c r="BC143" i="44"/>
  <c r="AY143" i="44"/>
  <c r="AU143" i="44"/>
  <c r="AM143" i="44"/>
  <c r="AI143" i="44"/>
  <c r="AE143" i="44"/>
  <c r="BG142" i="44"/>
  <c r="BG141" i="44"/>
  <c r="BC140" i="44"/>
  <c r="AY140" i="44"/>
  <c r="AU140" i="44"/>
  <c r="AQ140" i="44"/>
  <c r="AM140" i="44"/>
  <c r="AI140" i="44"/>
  <c r="AE140" i="44"/>
  <c r="BG139" i="44"/>
  <c r="BG138" i="44"/>
  <c r="BG137" i="44"/>
  <c r="BG136" i="44"/>
  <c r="BG135" i="44"/>
  <c r="BG134" i="44"/>
  <c r="BG130" i="44"/>
  <c r="BC129" i="44"/>
  <c r="AY129" i="44"/>
  <c r="AU129" i="44"/>
  <c r="AQ129" i="44"/>
  <c r="AM129" i="44"/>
  <c r="AI129" i="44"/>
  <c r="AE129" i="44"/>
  <c r="BG128" i="44"/>
  <c r="BG127" i="44"/>
  <c r="BC126" i="44"/>
  <c r="AY126" i="44"/>
  <c r="AU126" i="44"/>
  <c r="AQ126" i="44"/>
  <c r="AM126" i="44"/>
  <c r="AI126" i="44"/>
  <c r="AE126" i="44"/>
  <c r="BG125" i="44"/>
  <c r="BG124" i="44"/>
  <c r="BG123" i="44"/>
  <c r="BG122" i="44"/>
  <c r="BC120" i="44"/>
  <c r="AY120" i="44"/>
  <c r="AU120" i="44"/>
  <c r="AQ120" i="44"/>
  <c r="AM120" i="44"/>
  <c r="AI120" i="44"/>
  <c r="AE120" i="44"/>
  <c r="BG119" i="44"/>
  <c r="BG118" i="44"/>
  <c r="BG117" i="44"/>
  <c r="BC116" i="44"/>
  <c r="AY116" i="44"/>
  <c r="AU116" i="44"/>
  <c r="AQ116" i="44"/>
  <c r="AM116" i="44"/>
  <c r="AI116" i="44"/>
  <c r="AE116" i="44"/>
  <c r="BG115" i="44"/>
  <c r="BG114" i="44"/>
  <c r="BG113" i="44"/>
  <c r="BG112" i="44"/>
  <c r="BG111" i="44"/>
  <c r="BG110" i="44"/>
  <c r="BG109" i="44"/>
  <c r="BG108" i="44"/>
  <c r="BG107" i="44"/>
  <c r="BG106" i="44"/>
  <c r="BG105" i="44"/>
  <c r="BG104" i="44"/>
  <c r="BG103" i="44"/>
  <c r="BG100" i="44"/>
  <c r="BG99" i="44"/>
  <c r="BC98" i="44"/>
  <c r="AU98" i="44"/>
  <c r="AM98" i="44"/>
  <c r="AI98" i="44"/>
  <c r="BG98" i="44" s="1"/>
  <c r="BG97" i="44"/>
  <c r="BG96" i="44"/>
  <c r="BG95" i="44"/>
  <c r="BG94" i="44"/>
  <c r="BG93" i="44"/>
  <c r="AE98" i="44"/>
  <c r="BC91" i="44"/>
  <c r="AU91" i="44"/>
  <c r="AM91" i="44"/>
  <c r="AI91" i="44"/>
  <c r="BG91" i="44" s="1"/>
  <c r="BG90" i="44"/>
  <c r="BG89" i="44"/>
  <c r="AE91" i="44"/>
  <c r="BG88" i="44"/>
  <c r="BG87" i="44"/>
  <c r="BG86" i="44"/>
  <c r="BG85" i="44"/>
  <c r="BG84" i="44"/>
  <c r="BC83" i="44"/>
  <c r="AU83" i="44"/>
  <c r="AM83" i="44"/>
  <c r="AI83" i="44"/>
  <c r="BG82" i="44"/>
  <c r="BG81" i="44"/>
  <c r="AE83" i="44"/>
  <c r="BC80" i="44"/>
  <c r="AU80" i="44"/>
  <c r="AM80" i="44"/>
  <c r="AI80" i="44"/>
  <c r="BG79" i="44"/>
  <c r="BG78" i="44"/>
  <c r="BG77" i="44"/>
  <c r="BG76" i="44"/>
  <c r="AE80" i="44"/>
  <c r="BC75" i="44"/>
  <c r="AU75" i="44"/>
  <c r="AM75" i="44"/>
  <c r="AI75" i="44"/>
  <c r="BG75" i="44" s="1"/>
  <c r="BG74" i="44"/>
  <c r="BG73" i="44"/>
  <c r="BG72" i="44"/>
  <c r="BC70" i="44"/>
  <c r="AU70" i="44"/>
  <c r="AM70" i="44"/>
  <c r="AI70" i="44"/>
  <c r="BG69" i="44"/>
  <c r="BG68" i="44"/>
  <c r="BG67" i="44"/>
  <c r="BG66" i="44"/>
  <c r="BG65" i="44"/>
  <c r="AE70" i="44"/>
  <c r="AT14" i="29" s="1"/>
  <c r="BC64" i="44"/>
  <c r="AU64" i="44"/>
  <c r="AM64" i="44"/>
  <c r="AI64" i="44"/>
  <c r="BG63" i="44"/>
  <c r="BG62" i="44"/>
  <c r="BG61" i="44"/>
  <c r="BG60" i="44"/>
  <c r="BG59" i="44"/>
  <c r="AE64" i="44"/>
  <c r="AT13" i="29" s="1"/>
  <c r="BC58" i="44"/>
  <c r="AU58" i="44"/>
  <c r="AM58" i="44"/>
  <c r="AI58" i="44"/>
  <c r="BG57" i="44"/>
  <c r="BG56" i="44"/>
  <c r="BG55" i="44"/>
  <c r="BG54" i="44"/>
  <c r="BG53" i="44"/>
  <c r="AE58" i="44"/>
  <c r="AT12" i="29" s="1"/>
  <c r="BC52" i="44"/>
  <c r="AU52" i="44"/>
  <c r="AM52" i="44"/>
  <c r="AI52" i="44"/>
  <c r="BG51" i="44"/>
  <c r="BG50" i="44"/>
  <c r="BG49" i="44"/>
  <c r="BG48" i="44"/>
  <c r="BG47" i="44"/>
  <c r="BG46" i="44"/>
  <c r="BG45" i="44"/>
  <c r="BG44" i="44"/>
  <c r="BG43" i="44"/>
  <c r="BG42" i="44"/>
  <c r="BG41" i="44"/>
  <c r="AE52" i="44"/>
  <c r="AT11" i="29" s="1"/>
  <c r="BG39" i="44"/>
  <c r="BC38" i="44"/>
  <c r="AU38" i="44"/>
  <c r="AM38" i="44"/>
  <c r="AI38" i="44"/>
  <c r="BG38" i="44" s="1"/>
  <c r="BG37" i="44"/>
  <c r="BG36" i="44"/>
  <c r="BG35" i="44"/>
  <c r="BG34" i="44"/>
  <c r="BG33" i="44"/>
  <c r="AE38" i="44"/>
  <c r="BG32" i="44"/>
  <c r="BG31" i="44"/>
  <c r="BG30" i="44"/>
  <c r="BC29" i="44"/>
  <c r="AU29" i="44"/>
  <c r="AM29" i="44"/>
  <c r="AI29" i="44"/>
  <c r="BG29" i="44" s="1"/>
  <c r="BG28" i="44"/>
  <c r="BG27" i="44"/>
  <c r="AE29" i="44"/>
  <c r="BC26" i="44"/>
  <c r="AU26" i="44"/>
  <c r="AM26" i="44"/>
  <c r="AI26" i="44"/>
  <c r="BG25" i="44"/>
  <c r="BG24" i="44"/>
  <c r="BG23" i="44"/>
  <c r="BG22" i="44"/>
  <c r="BG21" i="44"/>
  <c r="AE26" i="44"/>
  <c r="AT9" i="29" s="1"/>
  <c r="BG19" i="44"/>
  <c r="BG18" i="44"/>
  <c r="BG17" i="44"/>
  <c r="BG16" i="44"/>
  <c r="BG15" i="44"/>
  <c r="BC20" i="44"/>
  <c r="AU14" i="44"/>
  <c r="AU20" i="44" s="1"/>
  <c r="AM20" i="44"/>
  <c r="AI14" i="44"/>
  <c r="AI20" i="44" s="1"/>
  <c r="BG13" i="44"/>
  <c r="BG12" i="44"/>
  <c r="BG11" i="44"/>
  <c r="BG10" i="44"/>
  <c r="BG9" i="44"/>
  <c r="BG8" i="44"/>
  <c r="AE14" i="44"/>
  <c r="BC75" i="45" l="1"/>
  <c r="BC92" i="45" s="1"/>
  <c r="BC101" i="45" s="1"/>
  <c r="AA14" i="24" s="1"/>
  <c r="AI101" i="45"/>
  <c r="W14" i="24" s="1"/>
  <c r="AE9" i="24"/>
  <c r="BG120" i="44"/>
  <c r="BC71" i="45"/>
  <c r="AI121" i="44"/>
  <c r="AY121" i="44"/>
  <c r="BG26" i="44"/>
  <c r="BG159" i="44"/>
  <c r="BG64" i="44"/>
  <c r="BG198" i="44"/>
  <c r="BG58" i="44"/>
  <c r="BG70" i="44"/>
  <c r="AU121" i="44"/>
  <c r="AY196" i="45"/>
  <c r="AY226" i="45" s="1"/>
  <c r="AQ196" i="45"/>
  <c r="AQ226" i="45" s="1"/>
  <c r="BJ10" i="24"/>
  <c r="BC196" i="45"/>
  <c r="BC226" i="45" s="1"/>
  <c r="AU196" i="45"/>
  <c r="AU226" i="45" s="1"/>
  <c r="AU102" i="45"/>
  <c r="AM196" i="45"/>
  <c r="AM226" i="45" s="1"/>
  <c r="AM102" i="45"/>
  <c r="BG149" i="44"/>
  <c r="BG143" i="44"/>
  <c r="AE121" i="44"/>
  <c r="AT20" i="29" s="1"/>
  <c r="BG40" i="45"/>
  <c r="BG147" i="45"/>
  <c r="AI196" i="45"/>
  <c r="AI226" i="45" s="1"/>
  <c r="AY219" i="44"/>
  <c r="AY228" i="44" s="1"/>
  <c r="AM219" i="44"/>
  <c r="AM228" i="44" s="1"/>
  <c r="BC219" i="44"/>
  <c r="BC228" i="44" s="1"/>
  <c r="AM121" i="44"/>
  <c r="BC121" i="44"/>
  <c r="BG129" i="44"/>
  <c r="BG183" i="44"/>
  <c r="AE219" i="44"/>
  <c r="AE228" i="44" s="1"/>
  <c r="AT29" i="29" s="1"/>
  <c r="AU219" i="44"/>
  <c r="AU228" i="44" s="1"/>
  <c r="BJ8" i="24"/>
  <c r="BG188" i="44"/>
  <c r="BG175" i="44"/>
  <c r="BG140" i="44"/>
  <c r="AQ150" i="44"/>
  <c r="AQ121" i="44"/>
  <c r="BC92" i="44"/>
  <c r="BC101" i="44" s="1"/>
  <c r="BG83" i="44"/>
  <c r="AM92" i="44"/>
  <c r="AM101" i="44" s="1"/>
  <c r="BG52" i="44"/>
  <c r="AE20" i="44"/>
  <c r="AT8" i="29" s="1"/>
  <c r="AE121" i="45"/>
  <c r="AX8" i="24" s="1"/>
  <c r="BG29" i="45"/>
  <c r="AE92" i="45"/>
  <c r="AE101" i="45" s="1"/>
  <c r="S14" i="24" s="1"/>
  <c r="BG121" i="45"/>
  <c r="BG225" i="45"/>
  <c r="BG216" i="45"/>
  <c r="BG75" i="45"/>
  <c r="BG120" i="45"/>
  <c r="BG126" i="45"/>
  <c r="BG200" i="45"/>
  <c r="AU40" i="44"/>
  <c r="AU71" i="44" s="1"/>
  <c r="AU92" i="44"/>
  <c r="AU101" i="44" s="1"/>
  <c r="AI92" i="44"/>
  <c r="AM40" i="44"/>
  <c r="AM71" i="44" s="1"/>
  <c r="BC40" i="44"/>
  <c r="BC71" i="44" s="1"/>
  <c r="AE75" i="44"/>
  <c r="AE92" i="44" s="1"/>
  <c r="AE101" i="44" s="1"/>
  <c r="AT16" i="29" s="1"/>
  <c r="AE150" i="44"/>
  <c r="AT22" i="29" s="1"/>
  <c r="AU150" i="44"/>
  <c r="AQ219" i="44"/>
  <c r="AQ228" i="44" s="1"/>
  <c r="AI150" i="44"/>
  <c r="AY150" i="44"/>
  <c r="AM150" i="44"/>
  <c r="BC150" i="44"/>
  <c r="BG20" i="44"/>
  <c r="AE40" i="44"/>
  <c r="AT10" i="29" s="1"/>
  <c r="BG116" i="44"/>
  <c r="AI40" i="44"/>
  <c r="AI219" i="44"/>
  <c r="BG14" i="44"/>
  <c r="BG80" i="44"/>
  <c r="BG126" i="44"/>
  <c r="AE14" i="24" l="1"/>
  <c r="BC102" i="45"/>
  <c r="BG92" i="44"/>
  <c r="BC102" i="44"/>
  <c r="AA30" i="41" s="1"/>
  <c r="AA33" i="41" s="1"/>
  <c r="AY199" i="44"/>
  <c r="AY229" i="44" s="1"/>
  <c r="BG121" i="44"/>
  <c r="AU199" i="44"/>
  <c r="AU229" i="44" s="1"/>
  <c r="AM199" i="44"/>
  <c r="AM229" i="44" s="1"/>
  <c r="AM102" i="44"/>
  <c r="AT28" i="29"/>
  <c r="AT30" i="29" s="1"/>
  <c r="AT32" i="29" s="1"/>
  <c r="AT15" i="29"/>
  <c r="AT17" i="29" s="1"/>
  <c r="AT19" i="29" s="1"/>
  <c r="BG40" i="44"/>
  <c r="AY15" i="29"/>
  <c r="AI199" i="44"/>
  <c r="AY28" i="29"/>
  <c r="BC199" i="44"/>
  <c r="BC229" i="44" s="1"/>
  <c r="AI101" i="44"/>
  <c r="AQ199" i="44"/>
  <c r="AQ229" i="44" s="1"/>
  <c r="BG150" i="44"/>
  <c r="AU102" i="44"/>
  <c r="AE199" i="44"/>
  <c r="AE229" i="44" s="1"/>
  <c r="AX30" i="41" s="1"/>
  <c r="AX33" i="41" s="1"/>
  <c r="BG101" i="45"/>
  <c r="BG92" i="45"/>
  <c r="AE71" i="44"/>
  <c r="AE102" i="44" s="1"/>
  <c r="S30" i="41" s="1"/>
  <c r="S33" i="41" s="1"/>
  <c r="BG196" i="45"/>
  <c r="AI71" i="44"/>
  <c r="BG71" i="44" s="1"/>
  <c r="AI228" i="44"/>
  <c r="BG219" i="44"/>
  <c r="BC231" i="44" l="1"/>
  <c r="BF30" i="41"/>
  <c r="BG199" i="44"/>
  <c r="BG228" i="44"/>
  <c r="AY30" i="29"/>
  <c r="AY32" i="29" s="1"/>
  <c r="BG101" i="44"/>
  <c r="AY17" i="29"/>
  <c r="AY19" i="29" s="1"/>
  <c r="AI102" i="44"/>
  <c r="BC228" i="45"/>
  <c r="BG226" i="45"/>
  <c r="AI229" i="44"/>
  <c r="BG254" i="25"/>
  <c r="BG250" i="25"/>
  <c r="BG245" i="25"/>
  <c r="BG244" i="25"/>
  <c r="BG243" i="25"/>
  <c r="BG231" i="25"/>
  <c r="BG220" i="25"/>
  <c r="BG194" i="25"/>
  <c r="BG184" i="25"/>
  <c r="BG185" i="25"/>
  <c r="BG124" i="25"/>
  <c r="BC116" i="25"/>
  <c r="AU116" i="25"/>
  <c r="AI116" i="25"/>
  <c r="BG116" i="25" s="1"/>
  <c r="AM116" i="25"/>
  <c r="AE116" i="25"/>
  <c r="BG122" i="25"/>
  <c r="BG115" i="25"/>
  <c r="BG114" i="25"/>
  <c r="BG91" i="25"/>
  <c r="BG90" i="25"/>
  <c r="BG85" i="25"/>
  <c r="BG84" i="25"/>
  <c r="BG74" i="25"/>
  <c r="BF33" i="41" l="1"/>
  <c r="BG229" i="44"/>
  <c r="BB30" i="41"/>
  <c r="BG102" i="44"/>
  <c r="W30" i="41"/>
  <c r="AO15" i="29"/>
  <c r="AO17" i="29" s="1"/>
  <c r="AO19" i="29" s="1"/>
  <c r="AO28" i="29"/>
  <c r="AO30" i="29" s="1"/>
  <c r="AO32" i="29" s="1"/>
  <c r="AE231" i="44"/>
  <c r="AI231" i="44"/>
  <c r="BB33" i="41" l="1"/>
  <c r="BJ33" i="41" s="1"/>
  <c r="BJ30" i="41"/>
  <c r="W33" i="41"/>
  <c r="AE33" i="41" s="1"/>
  <c r="AE30" i="41"/>
  <c r="AA22" i="41"/>
  <c r="AE19" i="41"/>
  <c r="AE14" i="45"/>
  <c r="AE20" i="45" s="1"/>
  <c r="S8" i="24" s="1"/>
  <c r="AE26" i="45"/>
  <c r="S24" i="24" s="1"/>
  <c r="AE38" i="45"/>
  <c r="AE40" i="45" s="1"/>
  <c r="S9" i="24" s="1"/>
  <c r="AJ31" i="29" l="1"/>
  <c r="AE216" i="45"/>
  <c r="AE225" i="45" s="1"/>
  <c r="AX14" i="24" s="1"/>
  <c r="AI14" i="45"/>
  <c r="BG8" i="45"/>
  <c r="AI20" i="45" l="1"/>
  <c r="W8" i="24" s="1"/>
  <c r="BG14" i="45"/>
  <c r="BC42" i="25"/>
  <c r="AU42" i="25"/>
  <c r="AM42" i="25"/>
  <c r="AM76" i="25"/>
  <c r="BJ43" i="41"/>
  <c r="AE43" i="41"/>
  <c r="BJ21" i="41"/>
  <c r="BJ20" i="41"/>
  <c r="AE21" i="41"/>
  <c r="AE20" i="41"/>
  <c r="BJ30" i="24"/>
  <c r="AE30" i="24"/>
  <c r="BG14" i="25"/>
  <c r="BG18" i="25"/>
  <c r="BG25" i="25"/>
  <c r="BG27" i="25"/>
  <c r="BG28" i="25"/>
  <c r="BG30" i="25"/>
  <c r="BG31" i="25"/>
  <c r="BG32" i="25"/>
  <c r="BG33" i="25"/>
  <c r="BG34" i="25"/>
  <c r="BG36" i="25"/>
  <c r="BG38" i="25"/>
  <c r="BG39" i="25"/>
  <c r="BG40" i="25"/>
  <c r="BG41" i="25"/>
  <c r="BG43" i="25"/>
  <c r="BG44" i="25"/>
  <c r="BG46" i="25"/>
  <c r="BG47" i="25"/>
  <c r="BG48" i="25"/>
  <c r="BG50" i="25"/>
  <c r="BG52" i="25"/>
  <c r="BG53" i="25"/>
  <c r="BG54" i="25"/>
  <c r="BG55" i="25"/>
  <c r="BG58" i="25"/>
  <c r="BG62" i="25"/>
  <c r="BG63" i="25"/>
  <c r="BG67" i="25"/>
  <c r="BG68" i="25"/>
  <c r="BG69" i="25"/>
  <c r="BG70" i="25"/>
  <c r="BG71" i="25"/>
  <c r="BG72" i="25"/>
  <c r="BG73" i="25"/>
  <c r="BG75" i="25"/>
  <c r="BG77" i="25"/>
  <c r="BG78" i="25"/>
  <c r="BG79" i="25"/>
  <c r="BG80" i="25"/>
  <c r="BG81" i="25"/>
  <c r="BG83" i="25"/>
  <c r="BG86" i="25"/>
  <c r="BG87" i="25"/>
  <c r="BG89" i="25"/>
  <c r="BG92" i="25"/>
  <c r="BG93" i="25"/>
  <c r="BG97" i="25"/>
  <c r="BG98" i="25"/>
  <c r="BG99" i="25"/>
  <c r="BG101" i="25"/>
  <c r="BG102" i="25"/>
  <c r="BG103" i="25"/>
  <c r="BG104" i="25"/>
  <c r="BG106" i="25"/>
  <c r="BG107" i="25"/>
  <c r="BG109" i="25"/>
  <c r="BG110" i="25"/>
  <c r="BG111" i="25"/>
  <c r="BG112" i="25"/>
  <c r="BG113" i="25"/>
  <c r="BG118" i="25"/>
  <c r="BG119" i="25"/>
  <c r="BG120" i="25"/>
  <c r="BG121" i="25"/>
  <c r="BG125" i="25"/>
  <c r="BG128" i="25"/>
  <c r="BG129" i="25"/>
  <c r="BG130" i="25"/>
  <c r="BG131" i="25"/>
  <c r="BG132" i="25"/>
  <c r="BG133" i="25"/>
  <c r="BG134" i="25"/>
  <c r="BG135" i="25"/>
  <c r="BG136" i="25"/>
  <c r="BG137" i="25"/>
  <c r="BG138" i="25"/>
  <c r="BG139" i="25"/>
  <c r="BG140" i="25"/>
  <c r="BG142" i="25"/>
  <c r="BG143" i="25"/>
  <c r="BG144" i="25"/>
  <c r="BG147" i="25"/>
  <c r="BG148" i="25"/>
  <c r="BG149" i="25"/>
  <c r="BG150" i="25"/>
  <c r="BG152" i="25"/>
  <c r="BG153" i="25"/>
  <c r="BG155" i="25"/>
  <c r="BG156" i="25"/>
  <c r="BG157" i="25"/>
  <c r="BG158" i="25"/>
  <c r="BG159" i="25"/>
  <c r="BG160" i="25"/>
  <c r="BG161" i="25"/>
  <c r="BG163" i="25"/>
  <c r="BG164" i="25"/>
  <c r="BG166" i="25"/>
  <c r="BG167" i="25"/>
  <c r="BG168" i="25"/>
  <c r="BG169" i="25"/>
  <c r="BG170" i="25"/>
  <c r="BG173" i="25"/>
  <c r="BG174" i="25"/>
  <c r="BG175" i="25"/>
  <c r="BG176" i="25"/>
  <c r="BG177" i="25"/>
  <c r="BG178" i="25"/>
  <c r="BG179" i="25"/>
  <c r="BG180" i="25"/>
  <c r="BG182" i="25"/>
  <c r="BG183" i="25"/>
  <c r="BG186" i="25"/>
  <c r="BG187" i="25"/>
  <c r="BG188" i="25"/>
  <c r="BG189" i="25"/>
  <c r="BG190" i="25"/>
  <c r="BG191" i="25"/>
  <c r="BG192" i="25"/>
  <c r="BG193" i="25"/>
  <c r="BG195" i="25"/>
  <c r="BG200" i="25"/>
  <c r="BG201" i="25"/>
  <c r="BG202" i="25"/>
  <c r="BG203" i="25"/>
  <c r="BG204" i="25"/>
  <c r="BG205" i="25"/>
  <c r="BG206" i="25"/>
  <c r="BG208" i="25"/>
  <c r="BG209" i="25"/>
  <c r="BG210" i="25"/>
  <c r="BG211" i="25"/>
  <c r="BG213" i="25"/>
  <c r="BG214" i="25"/>
  <c r="BG215" i="25"/>
  <c r="BG216" i="25"/>
  <c r="BG217" i="25"/>
  <c r="BG218" i="25"/>
  <c r="BG219" i="25"/>
  <c r="BG221" i="25"/>
  <c r="BG224" i="25"/>
  <c r="BG225" i="25"/>
  <c r="BG226" i="25"/>
  <c r="BG228" i="25"/>
  <c r="BG229" i="25"/>
  <c r="BG230" i="25"/>
  <c r="BG232" i="25"/>
  <c r="BG234" i="25"/>
  <c r="BG235" i="25"/>
  <c r="BG236" i="25"/>
  <c r="BG240" i="25"/>
  <c r="BG241" i="25"/>
  <c r="BG242" i="25"/>
  <c r="BG247" i="25"/>
  <c r="BG248" i="25"/>
  <c r="BG249" i="25"/>
  <c r="BG251" i="25"/>
  <c r="BG253" i="25"/>
  <c r="BG8" i="25"/>
  <c r="AQ252" i="25"/>
  <c r="AU252" i="25"/>
  <c r="AY252" i="25"/>
  <c r="BC252" i="25"/>
  <c r="AI252" i="25"/>
  <c r="BG252" i="25" s="1"/>
  <c r="AM252" i="25"/>
  <c r="AI227" i="25"/>
  <c r="AM227" i="25"/>
  <c r="AQ227" i="25"/>
  <c r="AU227" i="25"/>
  <c r="AY227" i="25"/>
  <c r="BC227" i="25"/>
  <c r="AI222" i="25"/>
  <c r="AM222" i="25"/>
  <c r="AQ222" i="25"/>
  <c r="AU222" i="25"/>
  <c r="AY222" i="25"/>
  <c r="BC222" i="25"/>
  <c r="AI212" i="25"/>
  <c r="AM212" i="25"/>
  <c r="AQ212" i="25"/>
  <c r="AU212" i="25"/>
  <c r="AY212" i="25"/>
  <c r="BC212" i="25"/>
  <c r="AI207" i="25"/>
  <c r="AM207" i="25"/>
  <c r="AQ207" i="25"/>
  <c r="AU207" i="25"/>
  <c r="AY207" i="25"/>
  <c r="BC207" i="25"/>
  <c r="AI199" i="25"/>
  <c r="AM199" i="25"/>
  <c r="AQ199" i="25"/>
  <c r="AU199" i="25"/>
  <c r="AY199" i="25"/>
  <c r="BC199" i="25"/>
  <c r="AI181" i="25"/>
  <c r="AM181" i="25"/>
  <c r="AQ181" i="25"/>
  <c r="AU181" i="25"/>
  <c r="AY181" i="25"/>
  <c r="BC181" i="25"/>
  <c r="AI171" i="25"/>
  <c r="AM171" i="25"/>
  <c r="AQ171" i="25"/>
  <c r="AU171" i="25"/>
  <c r="AY171" i="25"/>
  <c r="BC171" i="25"/>
  <c r="AI165" i="25"/>
  <c r="AM165" i="25"/>
  <c r="AQ165" i="25"/>
  <c r="AU165" i="25"/>
  <c r="AY165" i="25"/>
  <c r="BC165" i="25"/>
  <c r="AI154" i="25"/>
  <c r="AM154" i="25"/>
  <c r="AQ154" i="25"/>
  <c r="AU154" i="25"/>
  <c r="AY154" i="25"/>
  <c r="BC154" i="25"/>
  <c r="AI145" i="25"/>
  <c r="AM145" i="25"/>
  <c r="AQ145" i="25"/>
  <c r="AU145" i="25"/>
  <c r="AY145" i="25"/>
  <c r="BC145" i="25"/>
  <c r="AI141" i="25"/>
  <c r="AM141" i="25"/>
  <c r="AQ141" i="25"/>
  <c r="AU141" i="25"/>
  <c r="AY141" i="25"/>
  <c r="BC141" i="25"/>
  <c r="BC123" i="25"/>
  <c r="AU123" i="25"/>
  <c r="AI123" i="25"/>
  <c r="BG123" i="25" s="1"/>
  <c r="AM123" i="25"/>
  <c r="BC108" i="25"/>
  <c r="AU108" i="25"/>
  <c r="AU117" i="25" s="1"/>
  <c r="AU126" i="25" s="1"/>
  <c r="AI108" i="25"/>
  <c r="AM108" i="25"/>
  <c r="AM117" i="25" s="1"/>
  <c r="BG105" i="25"/>
  <c r="AI95" i="25"/>
  <c r="BC88" i="25"/>
  <c r="AU88" i="25"/>
  <c r="AI88" i="25"/>
  <c r="AM88" i="25"/>
  <c r="BC82" i="25"/>
  <c r="AU82" i="25"/>
  <c r="AI82" i="25"/>
  <c r="AM82" i="25"/>
  <c r="BC76" i="25"/>
  <c r="AU76" i="25"/>
  <c r="AI76" i="25"/>
  <c r="BG57" i="25"/>
  <c r="BC45" i="25"/>
  <c r="BC61" i="25" s="1"/>
  <c r="AU45" i="25"/>
  <c r="AU61" i="25" s="1"/>
  <c r="AI45" i="25"/>
  <c r="BG45" i="25" s="1"/>
  <c r="AM45" i="25"/>
  <c r="AM61" i="25" s="1"/>
  <c r="AI42" i="25"/>
  <c r="BC29" i="25"/>
  <c r="BC35" i="25" s="1"/>
  <c r="AU35" i="25"/>
  <c r="AI29" i="25"/>
  <c r="AM29" i="25"/>
  <c r="AM35" i="25" s="1"/>
  <c r="BC146" i="25" l="1"/>
  <c r="AM146" i="25"/>
  <c r="AM126" i="25"/>
  <c r="AE22" i="41"/>
  <c r="BJ22" i="41"/>
  <c r="AY146" i="25"/>
  <c r="BG95" i="25"/>
  <c r="BG76" i="25"/>
  <c r="BG42" i="25"/>
  <c r="AI246" i="25"/>
  <c r="AI255" i="25" s="1"/>
  <c r="BC172" i="25"/>
  <c r="AY172" i="25"/>
  <c r="AM172" i="25"/>
  <c r="BC117" i="25"/>
  <c r="BC126" i="25" s="1"/>
  <c r="BG100" i="25"/>
  <c r="BG88" i="25"/>
  <c r="AU146" i="25"/>
  <c r="AI71" i="45"/>
  <c r="AE8" i="24"/>
  <c r="BG20" i="45"/>
  <c r="BG233" i="25"/>
  <c r="BC96" i="25"/>
  <c r="BC246" i="25"/>
  <c r="BC255" i="25" s="1"/>
  <c r="AY246" i="25"/>
  <c r="AY255" i="25" s="1"/>
  <c r="AU246" i="25"/>
  <c r="AU255" i="25" s="1"/>
  <c r="AQ246" i="25"/>
  <c r="AQ255" i="25" s="1"/>
  <c r="AM246" i="25"/>
  <c r="AM255" i="25" s="1"/>
  <c r="BJ9" i="41"/>
  <c r="BJ10" i="41"/>
  <c r="AE9" i="41"/>
  <c r="AE10" i="41"/>
  <c r="AU96" i="25"/>
  <c r="AU127" i="25" s="1"/>
  <c r="BG141" i="25"/>
  <c r="BG151" i="25"/>
  <c r="AU172" i="25"/>
  <c r="BG154" i="25"/>
  <c r="BG162" i="25"/>
  <c r="BG165" i="25"/>
  <c r="BG171" i="25"/>
  <c r="BG181" i="25"/>
  <c r="BG207" i="25"/>
  <c r="BG227" i="25"/>
  <c r="BJ10" i="38"/>
  <c r="AM96" i="25"/>
  <c r="AQ172" i="25"/>
  <c r="AQ146" i="25"/>
  <c r="AA29" i="24"/>
  <c r="AA31" i="24" s="1"/>
  <c r="BG108" i="25"/>
  <c r="BG82" i="25"/>
  <c r="BG29" i="25"/>
  <c r="BG145" i="25"/>
  <c r="BG199" i="25"/>
  <c r="BG212" i="25"/>
  <c r="BG222" i="25"/>
  <c r="AI172" i="25"/>
  <c r="AI146" i="25"/>
  <c r="AI117" i="25"/>
  <c r="AI61" i="25"/>
  <c r="AI35" i="25"/>
  <c r="C41" i="37"/>
  <c r="C9" i="36" s="1"/>
  <c r="B41" i="37"/>
  <c r="B9" i="36" s="1"/>
  <c r="D40" i="37"/>
  <c r="D39" i="37"/>
  <c r="D38" i="37"/>
  <c r="D37" i="37"/>
  <c r="C8" i="36"/>
  <c r="B8" i="36"/>
  <c r="D28" i="37"/>
  <c r="D27" i="37"/>
  <c r="D26" i="37"/>
  <c r="C20" i="37"/>
  <c r="C7" i="36" s="1"/>
  <c r="B20" i="37"/>
  <c r="B7" i="36" s="1"/>
  <c r="D19" i="37"/>
  <c r="D11" i="37"/>
  <c r="D10" i="37"/>
  <c r="D9" i="37"/>
  <c r="D8" i="37"/>
  <c r="D6" i="37"/>
  <c r="D6" i="36"/>
  <c r="C7" i="35"/>
  <c r="AT11" i="31"/>
  <c r="AX14" i="30"/>
  <c r="AT14" i="30"/>
  <c r="D30" i="37" l="1"/>
  <c r="D9" i="36"/>
  <c r="D8" i="36"/>
  <c r="B11" i="36"/>
  <c r="C11" i="36"/>
  <c r="D7" i="36"/>
  <c r="AU223" i="25"/>
  <c r="AU256" i="25" s="1"/>
  <c r="D13" i="37"/>
  <c r="BC127" i="25"/>
  <c r="AA8" i="41" s="1"/>
  <c r="BC223" i="25"/>
  <c r="BC256" i="25" s="1"/>
  <c r="BF8" i="41" s="1"/>
  <c r="AM223" i="25"/>
  <c r="AM256" i="25" s="1"/>
  <c r="AM127" i="25"/>
  <c r="AY223" i="25"/>
  <c r="AY256" i="25" s="1"/>
  <c r="BG255" i="25"/>
  <c r="BG246" i="25"/>
  <c r="D41" i="37"/>
  <c r="AI102" i="45"/>
  <c r="BG71" i="45"/>
  <c r="BF29" i="24"/>
  <c r="BF31" i="24" s="1"/>
  <c r="BF32" i="24" s="1"/>
  <c r="BJ41" i="41"/>
  <c r="BJ44" i="41"/>
  <c r="BJ9" i="38"/>
  <c r="BJ42" i="41"/>
  <c r="AE44" i="41"/>
  <c r="AE42" i="41"/>
  <c r="AQ223" i="25"/>
  <c r="AQ256" i="25" s="1"/>
  <c r="AE25" i="24"/>
  <c r="D20" i="37"/>
  <c r="BG61" i="25"/>
  <c r="BG172" i="25"/>
  <c r="BB14" i="30"/>
  <c r="BG146" i="25"/>
  <c r="AI223" i="25"/>
  <c r="BG117" i="25"/>
  <c r="AI126" i="25"/>
  <c r="BG35" i="25"/>
  <c r="AI96" i="25"/>
  <c r="BD18" i="29"/>
  <c r="AE21" i="29"/>
  <c r="AE199" i="25"/>
  <c r="AJ24" i="29" s="1"/>
  <c r="AE165" i="25"/>
  <c r="AE154" i="25"/>
  <c r="AE145" i="25"/>
  <c r="AE141" i="25"/>
  <c r="AE222" i="25"/>
  <c r="AE212" i="25"/>
  <c r="AE207" i="25"/>
  <c r="AJ25" i="29" s="1"/>
  <c r="AE252" i="25"/>
  <c r="AE233" i="25"/>
  <c r="AE227" i="25"/>
  <c r="AE246" i="25" s="1"/>
  <c r="AA11" i="41" l="1"/>
  <c r="AA8" i="38"/>
  <c r="AA11" i="38" s="1"/>
  <c r="BF11" i="41"/>
  <c r="BF8" i="38"/>
  <c r="BF11" i="38" s="1"/>
  <c r="D11" i="36"/>
  <c r="BC258" i="25"/>
  <c r="AJ27" i="29"/>
  <c r="AE27" i="29" s="1"/>
  <c r="AJ26" i="29"/>
  <c r="AE26" i="29" s="1"/>
  <c r="BG102" i="45"/>
  <c r="AI228" i="45"/>
  <c r="AE255" i="25"/>
  <c r="AJ29" i="29" s="1"/>
  <c r="AA32" i="24"/>
  <c r="BF13" i="24"/>
  <c r="BF15" i="24" s="1"/>
  <c r="BF35" i="24" s="1"/>
  <c r="AA13" i="24"/>
  <c r="AA15" i="24" s="1"/>
  <c r="AA35" i="24" s="1"/>
  <c r="AE181" i="25"/>
  <c r="BB29" i="24"/>
  <c r="BJ29" i="24" s="1"/>
  <c r="BG126" i="25"/>
  <c r="BJ14" i="24"/>
  <c r="AE146" i="25"/>
  <c r="W29" i="24"/>
  <c r="AE29" i="24" s="1"/>
  <c r="BG223" i="25"/>
  <c r="AI256" i="25"/>
  <c r="BB8" i="41" s="1"/>
  <c r="BG96" i="25"/>
  <c r="AI127" i="25"/>
  <c r="AE24" i="29"/>
  <c r="AE25" i="29"/>
  <c r="BD31" i="29"/>
  <c r="AE108" i="25"/>
  <c r="AE29" i="25"/>
  <c r="AE35" i="25" s="1"/>
  <c r="AJ8" i="29" s="1"/>
  <c r="AE105" i="25"/>
  <c r="AE100" i="25"/>
  <c r="AE88" i="25"/>
  <c r="AE82" i="25"/>
  <c r="AE58" i="45" s="1"/>
  <c r="S25" i="24" s="1"/>
  <c r="AE57" i="25"/>
  <c r="AE45" i="25"/>
  <c r="AE42" i="25"/>
  <c r="BG127" i="25" l="1"/>
  <c r="W8" i="41"/>
  <c r="BB11" i="41"/>
  <c r="BJ11" i="41" s="1"/>
  <c r="BB8" i="38"/>
  <c r="BJ8" i="41"/>
  <c r="AJ20" i="29"/>
  <c r="AE20" i="29" s="1"/>
  <c r="AJ23" i="29"/>
  <c r="AE23" i="29" s="1"/>
  <c r="AJ12" i="29"/>
  <c r="AE12" i="29" s="1"/>
  <c r="AJ9" i="29"/>
  <c r="AE9" i="29" s="1"/>
  <c r="AJ14" i="29"/>
  <c r="AE14" i="29" s="1"/>
  <c r="AJ13" i="29"/>
  <c r="AE13" i="29" s="1"/>
  <c r="AE171" i="25"/>
  <c r="AE172" i="25" s="1"/>
  <c r="AJ22" i="29" s="1"/>
  <c r="AE146" i="45"/>
  <c r="AE147" i="45" s="1"/>
  <c r="AE117" i="25"/>
  <c r="AE126" i="25" s="1"/>
  <c r="AJ16" i="29" s="1"/>
  <c r="AE29" i="29"/>
  <c r="BB13" i="24"/>
  <c r="BJ13" i="24" s="1"/>
  <c r="AA16" i="24"/>
  <c r="BF16" i="24"/>
  <c r="BG256" i="25"/>
  <c r="AI258" i="25"/>
  <c r="BB31" i="24"/>
  <c r="BJ31" i="24" s="1"/>
  <c r="W13" i="24"/>
  <c r="AE13" i="24" s="1"/>
  <c r="W31" i="24"/>
  <c r="AE31" i="24" s="1"/>
  <c r="AE61" i="25"/>
  <c r="BB11" i="38" l="1"/>
  <c r="BJ11" i="38" s="1"/>
  <c r="BJ8" i="38"/>
  <c r="W11" i="41"/>
  <c r="AE11" i="41" s="1"/>
  <c r="W8" i="38"/>
  <c r="AE8" i="41"/>
  <c r="AE196" i="45"/>
  <c r="AE226" i="45" s="1"/>
  <c r="AX10" i="24"/>
  <c r="AE223" i="25"/>
  <c r="AE256" i="25" s="1"/>
  <c r="AX8" i="41" s="1"/>
  <c r="AX11" i="41" s="1"/>
  <c r="AJ28" i="29"/>
  <c r="AJ30" i="29" s="1"/>
  <c r="AJ32" i="29" s="1"/>
  <c r="AE76" i="25"/>
  <c r="AE96" i="25" s="1"/>
  <c r="AE127" i="25" s="1"/>
  <c r="S8" i="41" s="1"/>
  <c r="S11" i="41" s="1"/>
  <c r="AJ10" i="29"/>
  <c r="AE52" i="45"/>
  <c r="S10" i="24" s="1"/>
  <c r="AE8" i="29"/>
  <c r="BB15" i="24"/>
  <c r="W32" i="24"/>
  <c r="W15" i="24"/>
  <c r="W35" i="24" s="1"/>
  <c r="BB32" i="24"/>
  <c r="W11" i="38" l="1"/>
  <c r="AE11" i="38" s="1"/>
  <c r="AE8" i="38"/>
  <c r="AE258" i="25"/>
  <c r="AE10" i="29"/>
  <c r="AJ11" i="29"/>
  <c r="AJ15" i="29" s="1"/>
  <c r="AJ17" i="29" s="1"/>
  <c r="AJ19" i="29" s="1"/>
  <c r="BJ15" i="24"/>
  <c r="BB35" i="24"/>
  <c r="AE71" i="45"/>
  <c r="S13" i="24"/>
  <c r="S15" i="24" s="1"/>
  <c r="W16" i="24"/>
  <c r="AE15" i="24"/>
  <c r="BB16" i="24"/>
  <c r="AX29" i="24"/>
  <c r="AX31" i="24" s="1"/>
  <c r="S29" i="24"/>
  <c r="S31" i="24" s="1"/>
  <c r="AE22" i="29"/>
  <c r="S35" i="24" l="1"/>
  <c r="AE11" i="29"/>
  <c r="AE102" i="45"/>
  <c r="AE228" i="45" s="1"/>
  <c r="AX13" i="24"/>
  <c r="AX15" i="24" s="1"/>
  <c r="S32" i="24"/>
  <c r="AX32" i="24"/>
  <c r="AE15" i="29" l="1"/>
  <c r="AX16" i="24"/>
  <c r="AX35" i="24"/>
  <c r="S16" i="24"/>
  <c r="AE28" i="29"/>
  <c r="AE16" i="29"/>
  <c r="AE30" i="29" l="1"/>
  <c r="AE17" i="29"/>
  <c r="S8" i="38"/>
  <c r="S11" i="38" s="1"/>
  <c r="AX8" i="38"/>
  <c r="AX9" i="38" l="1"/>
  <c r="AX11" i="38" s="1"/>
  <c r="AX44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PHÖ</author>
  </authors>
  <commentList>
    <comment ref="AE3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központtól, MVH-tól (550000) kapott működési támogatások, Várdomb-Pörböly közös hivatal támogatása (2860000), OEP finanszírozás (14000000), TOP 7.282.500,-</t>
        </r>
      </text>
    </comment>
    <comment ref="AE37" authorId="0" shapeId="0" xr:uid="{00000000-0006-0000-0300-000002000000}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</commentList>
</comments>
</file>

<file path=xl/sharedStrings.xml><?xml version="1.0" encoding="utf-8"?>
<sst xmlns="http://schemas.openxmlformats.org/spreadsheetml/2006/main" count="5884" uniqueCount="1080">
  <si>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</si>
  <si>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</si>
  <si>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</si>
  <si>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</si>
  <si>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</si>
  <si>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</si>
  <si>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</si>
  <si>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</si>
  <si>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</si>
  <si>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</si>
  <si>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</si>
  <si>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</si>
  <si>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</si>
  <si>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</si>
  <si>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</si>
  <si>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</si>
  <si>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</si>
  <si>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</si>
  <si>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</si>
  <si>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</si>
  <si>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</si>
  <si>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</si>
  <si>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</si>
  <si>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</si>
  <si>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</si>
  <si>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</si>
  <si>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</si>
  <si>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</si>
  <si>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</si>
  <si>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</si>
  <si>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</si>
  <si>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</si>
  <si>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</si>
  <si>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</si>
  <si>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</si>
  <si>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</si>
  <si>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</si>
  <si>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</si>
  <si>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</si>
  <si>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</si>
  <si>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</si>
  <si>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</si>
  <si>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</si>
  <si>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</si>
  <si>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</si>
  <si>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</si>
  <si>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</si>
  <si>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</si>
  <si>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</si>
  <si>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</si>
  <si>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</si>
  <si>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</si>
  <si>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</si>
  <si>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</si>
  <si>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</si>
  <si>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</si>
  <si>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</si>
  <si>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</si>
  <si>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</si>
  <si>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</si>
  <si>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</si>
  <si>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</si>
  <si>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</si>
  <si>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</si>
  <si>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</si>
  <si>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</si>
  <si>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</si>
  <si>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</si>
  <si>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</si>
  <si>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</si>
  <si>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</si>
  <si>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</si>
  <si>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</si>
  <si>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</si>
  <si>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</si>
  <si>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</si>
  <si>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</si>
  <si>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</si>
  <si>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</si>
  <si>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</si>
  <si>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</si>
  <si>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</si>
  <si>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</si>
  <si>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</si>
  <si>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</si>
  <si>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</si>
  <si>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</si>
  <si>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</si>
  <si>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</si>
  <si>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</si>
  <si>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</si>
  <si>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</si>
  <si>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</si>
  <si>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</si>
  <si>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</si>
  <si>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</si>
  <si>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</si>
  <si>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</si>
  <si>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</si>
  <si>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</si>
  <si>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</si>
  <si>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</si>
  <si>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</si>
  <si>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</si>
  <si>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</si>
  <si>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</si>
  <si>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</si>
  <si>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</si>
  <si>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</si>
  <si>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</si>
  <si>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</si>
  <si>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</si>
  <si>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</si>
  <si>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</si>
  <si>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</si>
  <si>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</si>
  <si>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</si>
  <si>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</si>
  <si>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</si>
  <si>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</si>
  <si>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</si>
  <si>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</si>
  <si>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</si>
  <si>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</si>
  <si>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</si>
  <si>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</si>
  <si>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</si>
  <si>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</si>
  <si>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</si>
  <si>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</si>
  <si>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</si>
  <si>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</si>
  <si>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</si>
  <si>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</si>
  <si>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</si>
  <si>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</si>
  <si>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</si>
  <si>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</si>
  <si>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</si>
  <si>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</si>
  <si>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</si>
  <si>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</si>
  <si>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</si>
  <si>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</si>
  <si>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</si>
  <si>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</si>
  <si>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</si>
  <si>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</si>
  <si>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</si>
  <si>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</si>
  <si>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</si>
  <si>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</si>
  <si>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</si>
  <si>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</si>
  <si>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</si>
  <si>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</si>
  <si>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</si>
  <si>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</si>
  <si>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</si>
  <si>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</si>
  <si>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</si>
  <si>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</si>
  <si>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</si>
  <si>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</si>
  <si>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</si>
  <si>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</si>
  <si>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</si>
  <si>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</si>
  <si>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</si>
  <si>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</si>
  <si>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</si>
  <si>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</si>
  <si>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</si>
  <si>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</si>
  <si>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</si>
  <si>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</si>
  <si>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</si>
  <si>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</si>
  <si>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</si>
  <si>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</si>
  <si>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</si>
  <si>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</si>
  <si>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</si>
  <si>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</si>
  <si>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</si>
  <si>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</si>
  <si>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</si>
  <si>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</si>
  <si>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</si>
  <si>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</si>
  <si>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</si>
  <si>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</si>
  <si>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</si>
  <si>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</si>
  <si>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</si>
  <si>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</si>
  <si>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</si>
  <si>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</si>
  <si>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</si>
  <si>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</si>
  <si>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</si>
  <si>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</si>
  <si>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</si>
  <si>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</si>
  <si>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</si>
  <si>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</si>
  <si>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</si>
  <si>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</si>
  <si>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</si>
  <si>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</si>
  <si>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</si>
  <si>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</si>
  <si>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</si>
  <si>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</si>
  <si>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</si>
  <si>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</si>
  <si>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</si>
  <si>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</si>
  <si>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</si>
  <si>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</si>
  <si>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</si>
  <si>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</si>
  <si>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</si>
  <si>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</si>
  <si>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</si>
  <si>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</si>
  <si>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</si>
  <si>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</si>
  <si>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</si>
  <si>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</si>
  <si>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</si>
  <si>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</si>
  <si>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</si>
  <si>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</si>
  <si>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</si>
  <si>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</si>
  <si>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</si>
  <si>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</si>
  <si>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</si>
  <si>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</si>
  <si>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</si>
  <si>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</si>
  <si>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</si>
  <si>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</si>
  <si>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</si>
  <si>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</si>
  <si>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</si>
  <si>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</si>
  <si>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</si>
  <si>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</si>
  <si>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</si>
  <si>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</si>
  <si>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</si>
  <si>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</si>
  <si>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</si>
  <si>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</si>
  <si>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</si>
  <si>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</si>
  <si>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</si>
  <si>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</si>
  <si>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</si>
  <si>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</si>
  <si>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</si>
  <si>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</si>
  <si>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</si>
  <si>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</si>
  <si>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</si>
  <si>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</si>
  <si>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</si>
  <si>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</si>
  <si>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</si>
  <si>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</si>
  <si>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</si>
  <si>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</si>
  <si>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</si>
  <si>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</si>
  <si>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</si>
  <si>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</si>
  <si>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</si>
  <si>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</si>
  <si>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</si>
  <si>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</si>
  <si>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</si>
  <si>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</si>
  <si>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</si>
  <si>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</si>
  <si>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</si>
  <si>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</si>
  <si>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</si>
  <si>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</si>
  <si>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</si>
  <si>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</si>
  <si>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</si>
  <si>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</si>
  <si>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</si>
  <si>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</si>
  <si>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</si>
  <si>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</si>
  <si>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</si>
  <si>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</si>
  <si>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</si>
  <si>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</si>
  <si>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</si>
  <si>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</si>
  <si>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</si>
  <si>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</si>
  <si>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</si>
  <si>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</si>
  <si>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</si>
  <si>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</si>
  <si>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</si>
  <si>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</si>
  <si>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</si>
  <si>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</si>
  <si>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</si>
  <si>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</si>
  <si>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</si>
  <si>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</si>
  <si>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</si>
  <si>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</si>
  <si>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</si>
  <si>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</si>
  <si>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</si>
  <si>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</si>
  <si>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</si>
  <si>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</si>
  <si>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</si>
  <si>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</si>
  <si>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</si>
  <si>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</si>
  <si>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</si>
  <si>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</si>
  <si>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</si>
  <si>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</si>
  <si>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</si>
  <si>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</si>
  <si>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</si>
  <si>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</si>
  <si>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</si>
  <si>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</si>
  <si>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</si>
  <si>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</si>
  <si>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</si>
  <si>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</si>
  <si>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</si>
  <si>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</si>
  <si>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</si>
  <si>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</si>
  <si>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</si>
  <si>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</si>
  <si>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</si>
  <si>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</si>
  <si>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</si>
  <si>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</si>
  <si>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</si>
  <si>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</si>
  <si>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</si>
  <si>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</si>
  <si>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</si>
  <si>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</si>
  <si>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</si>
  <si>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</si>
  <si>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</si>
  <si>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</si>
  <si>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</si>
  <si>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</si>
  <si>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</si>
  <si>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</si>
  <si>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</si>
  <si>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</si>
  <si>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</si>
  <si>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</si>
  <si>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</si>
  <si>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</si>
  <si>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</si>
  <si>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</si>
  <si>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</si>
  <si>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</si>
  <si>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</si>
  <si>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</si>
  <si>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</si>
  <si>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</si>
  <si>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</si>
  <si>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</si>
  <si>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</si>
  <si>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</si>
  <si>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</si>
  <si>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</si>
  <si>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</si>
  <si>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</si>
  <si>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</si>
  <si>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</si>
  <si>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</si>
  <si>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</si>
  <si>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</si>
  <si>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</si>
  <si>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</si>
  <si>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</si>
  <si>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</si>
  <si>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</si>
  <si>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</si>
  <si>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</si>
  <si>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</si>
  <si>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</si>
  <si>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</si>
  <si>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</si>
  <si>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</si>
  <si>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</si>
  <si>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</si>
  <si>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</si>
  <si>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</si>
  <si>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</si>
  <si>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</si>
  <si>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</si>
  <si>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</si>
  <si>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</si>
  <si>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</si>
  <si>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</si>
  <si>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</si>
  <si>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</si>
  <si>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</si>
  <si>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</si>
  <si>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</si>
  <si>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</si>
  <si>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</si>
  <si>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</si>
  <si>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</si>
  <si>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</si>
  <si>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</si>
  <si>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</si>
  <si>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</si>
  <si>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</si>
  <si>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</si>
  <si>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</si>
  <si>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</si>
  <si>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</si>
  <si>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</si>
  <si>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</si>
  <si>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</si>
  <si>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</si>
  <si>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</si>
  <si>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</si>
  <si>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</si>
  <si>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</si>
  <si>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</si>
  <si>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</si>
  <si>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</si>
  <si>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</si>
  <si>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</si>
  <si>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</si>
  <si>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</si>
  <si>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</si>
  <si>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</si>
  <si>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</si>
  <si>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</si>
  <si>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</si>
  <si>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</si>
  <si>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</si>
  <si>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</si>
  <si>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</si>
  <si>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</si>
  <si>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</si>
  <si>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</si>
  <si>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</si>
  <si>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</si>
  <si>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</si>
  <si>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</si>
  <si>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</si>
  <si>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</si>
  <si>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</si>
  <si>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</si>
  <si>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</si>
  <si>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</si>
  <si>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</si>
  <si>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</si>
  <si>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</si>
  <si>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</si>
  <si>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</si>
  <si>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</si>
  <si>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</si>
  <si>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</si>
  <si>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</si>
  <si>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</si>
  <si>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</si>
  <si>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</si>
  <si>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</si>
  <si>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</si>
  <si>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</si>
  <si>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</si>
  <si>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</si>
  <si>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</si>
  <si>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</si>
  <si>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</si>
  <si>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</si>
  <si>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</si>
  <si>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</si>
  <si>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</si>
  <si>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</si>
  <si>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</si>
  <si>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</si>
  <si>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</si>
  <si>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</si>
  <si>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</si>
  <si>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</si>
  <si>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</si>
  <si>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</si>
  <si>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</si>
  <si>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</si>
  <si>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</si>
  <si>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</si>
  <si>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</si>
  <si>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</si>
  <si>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</si>
  <si>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</si>
  <si>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</si>
  <si>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</si>
  <si>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</si>
  <si>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</si>
  <si>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</si>
  <si>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</si>
  <si>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</si>
  <si>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</si>
  <si>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</si>
  <si>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</si>
  <si>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</si>
  <si>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</si>
  <si>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</si>
  <si>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</si>
  <si>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</si>
  <si>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</si>
  <si>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</si>
  <si>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</si>
  <si>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</si>
  <si>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</si>
  <si>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</si>
  <si>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</si>
  <si>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</si>
  <si>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</si>
  <si>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</si>
  <si>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</si>
  <si>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</si>
  <si>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</si>
  <si>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</si>
  <si>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</si>
  <si>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</si>
  <si>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</si>
  <si>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</si>
  <si>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</si>
  <si>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</si>
  <si>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</si>
  <si>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</si>
  <si>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</si>
  <si>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</si>
  <si>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</si>
  <si>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</si>
  <si>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</si>
  <si>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</si>
  <si>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</si>
  <si>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</si>
  <si>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</si>
  <si>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</si>
  <si>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</si>
  <si>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</si>
  <si>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</si>
  <si>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</si>
  <si>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</si>
  <si>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</si>
  <si>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</si>
  <si>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</si>
  <si>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</si>
  <si>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</si>
  <si>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</si>
  <si>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</si>
  <si>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</si>
  <si>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</si>
  <si>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Összesen:</t>
  </si>
  <si>
    <t>Bevételi jogcím</t>
  </si>
  <si>
    <t>Kedvezmény nélkül elérhető bevétel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</si>
  <si>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</si>
  <si>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</si>
  <si>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</si>
  <si>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</si>
  <si>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</si>
  <si>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</si>
  <si>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</si>
  <si>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</si>
  <si>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</si>
  <si>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</si>
  <si>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</si>
  <si>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</si>
  <si>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</si>
  <si>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</si>
  <si>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</si>
  <si>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</si>
  <si>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</si>
  <si>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</si>
  <si>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</si>
  <si>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</si>
  <si>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</si>
  <si>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</si>
  <si>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</si>
  <si>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</si>
  <si>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</si>
  <si>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</si>
  <si>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</si>
  <si>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</si>
  <si>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</si>
  <si>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</si>
  <si>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</si>
  <si>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</si>
  <si>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</si>
  <si>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</si>
  <si>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</si>
  <si>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</si>
  <si>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</si>
  <si>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</si>
  <si>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</si>
  <si>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</si>
  <si>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</si>
  <si>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</si>
  <si>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</si>
  <si>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</si>
  <si>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</si>
  <si>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</si>
  <si>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</si>
  <si>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</si>
  <si>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</si>
  <si>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</si>
  <si>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</si>
  <si>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</si>
  <si>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</si>
  <si>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</si>
  <si>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</si>
  <si>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</si>
  <si>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</si>
  <si>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</si>
  <si>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</si>
  <si>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</si>
  <si>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</si>
  <si>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</si>
  <si>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</si>
  <si>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</si>
  <si>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</si>
  <si>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</si>
  <si>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</si>
  <si>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</si>
  <si>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</si>
  <si>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</si>
  <si>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</si>
  <si>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</si>
  <si>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</si>
  <si>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</si>
  <si>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</si>
  <si>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</si>
  <si>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</si>
  <si>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</si>
  <si>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</si>
  <si>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</si>
  <si>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</si>
  <si>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</si>
  <si>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</si>
  <si>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</si>
  <si>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</si>
  <si>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</si>
  <si>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</si>
  <si>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</si>
  <si>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</si>
  <si>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</si>
  <si>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</si>
  <si>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</si>
  <si>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</si>
  <si>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</si>
  <si>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</si>
  <si>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</si>
  <si>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</si>
  <si>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</si>
  <si>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</si>
  <si>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</si>
  <si>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</si>
  <si>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</si>
  <si>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</si>
  <si>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</si>
  <si>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</si>
  <si>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</si>
  <si>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</si>
  <si>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</si>
  <si>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</si>
  <si>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</si>
  <si>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</si>
  <si>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</si>
  <si>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</si>
  <si>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</si>
  <si>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</si>
  <si>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</si>
  <si>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</si>
  <si>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</si>
  <si>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</si>
  <si>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</si>
  <si>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</si>
  <si>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</si>
  <si>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</si>
  <si>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</si>
  <si>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</si>
  <si>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</si>
  <si>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</si>
  <si>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</si>
  <si>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</si>
  <si>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</si>
  <si>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</si>
  <si>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</si>
  <si>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</si>
  <si>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</si>
  <si>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</si>
  <si>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</si>
  <si>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</si>
  <si>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</si>
  <si>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</si>
  <si>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</si>
  <si>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</si>
  <si>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</si>
  <si>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</si>
  <si>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</si>
  <si>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</si>
  <si>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</si>
  <si>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</si>
  <si>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</si>
  <si>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</si>
  <si>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</si>
  <si>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</si>
  <si>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</si>
  <si>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</si>
  <si>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</si>
  <si>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</si>
  <si>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</si>
  <si>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</si>
  <si>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</si>
  <si>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</si>
  <si>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</si>
  <si>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</si>
  <si>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</si>
  <si>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</si>
  <si>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</si>
  <si>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</si>
  <si>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</si>
  <si>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</si>
  <si>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</si>
  <si>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</si>
  <si>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</si>
  <si>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</si>
  <si>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</si>
  <si>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</si>
  <si>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</si>
  <si>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</si>
  <si>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</si>
  <si>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</si>
  <si>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</si>
  <si>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</si>
  <si>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</si>
  <si>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</si>
  <si>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</si>
  <si>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</si>
  <si>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</si>
  <si>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</si>
  <si>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</si>
  <si>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</si>
  <si>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</si>
  <si>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</si>
  <si>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</si>
  <si>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</si>
  <si>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</si>
  <si>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</si>
  <si>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</si>
  <si>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</si>
  <si>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</si>
  <si>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</si>
  <si>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</si>
  <si>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</si>
  <si>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</si>
  <si>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</si>
  <si>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</si>
  <si>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</si>
  <si>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</si>
  <si>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</si>
  <si>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</si>
  <si>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</si>
  <si>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</si>
  <si>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</si>
  <si>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</si>
  <si>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</si>
  <si>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</si>
  <si>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</si>
  <si>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</si>
  <si>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</si>
  <si>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</si>
  <si>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</si>
  <si>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</si>
  <si>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</si>
  <si>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</si>
  <si>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</si>
  <si>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</si>
  <si>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</si>
  <si>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</si>
  <si>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</si>
  <si>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</si>
  <si>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</si>
  <si>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</si>
  <si>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</si>
  <si>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</si>
  <si>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</si>
  <si>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</si>
  <si>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Eredeti
ŐCSÉNY</t>
  </si>
  <si>
    <t>Eredeti
VÁRDOMB-PÖRBÖLY</t>
  </si>
  <si>
    <t>ebből Bölcsődei ellátás</t>
  </si>
  <si>
    <t>ebből Szünidei étkeztetés</t>
  </si>
  <si>
    <t>ebből Bérleti díj bevételek (TAM)</t>
  </si>
  <si>
    <t>ebből Vendég étkezés bevétele</t>
  </si>
  <si>
    <t>ebből Ételszállítás bevétele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</si>
  <si>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</si>
  <si>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</si>
  <si>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</si>
  <si>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</si>
  <si>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</si>
  <si>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</si>
  <si>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</si>
  <si>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</si>
  <si>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ebből Egyéb működési célú pénzeszköz-átadás (Bursa H.)</t>
  </si>
  <si>
    <t>Asszisztens</t>
  </si>
  <si>
    <t>Karbantartó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</si>
  <si>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</si>
  <si>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</si>
  <si>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</si>
  <si>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</si>
  <si>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</si>
  <si>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</si>
  <si>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</si>
  <si>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</si>
  <si>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</si>
  <si>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ebből Polgármesteri illetmény támogatása</t>
  </si>
  <si>
    <t>ebből Bérleti díj bevételek és egyéb</t>
  </si>
  <si>
    <t>Beruházások összesen (=01+…+20)</t>
  </si>
  <si>
    <t>Beruházások összesen (=01+…+06)</t>
  </si>
  <si>
    <t>2019. jan. 1.</t>
  </si>
  <si>
    <t>2019. dec. 31.</t>
  </si>
  <si>
    <t>Könyvtáros és könyvtári dolgozó</t>
  </si>
  <si>
    <t>Beruházások összesen 
(=01+…+05)</t>
  </si>
  <si>
    <t>Fogorvos bérleti díja</t>
  </si>
  <si>
    <t>70 évnél idősebbek kommunális adó kedvezménye</t>
  </si>
  <si>
    <t>Maradványkimutatás</t>
  </si>
  <si>
    <t xml:space="preserve"> Forintban</t>
  </si>
  <si>
    <t>Összevont</t>
  </si>
  <si>
    <t>Önk.</t>
  </si>
  <si>
    <t>Hivatal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</si>
  <si>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</si>
  <si>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</si>
  <si>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</si>
  <si>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</si>
  <si>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</si>
  <si>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(=04-05)</t>
  </si>
  <si>
    <t>Alaptevékenység maradványa (=03+06)</t>
  </si>
  <si>
    <t>Vállalkozási tevékenység költségvetési bevételei</t>
  </si>
  <si>
    <t>Vállalkozási tevékenység költségvetési kiadásai</t>
  </si>
  <si>
    <t>Vállalkozási tevékenység költségvetési egyenlege (=08-09)</t>
  </si>
  <si>
    <t>Vállalkozási tevékenység finanszírozási bevételei</t>
  </si>
  <si>
    <t>Vállalkozási tevékenység finanszírozási kiadásai</t>
  </si>
  <si>
    <t>Vállalkozási tevékenység finanszírozási egyenlege (=11-12)</t>
  </si>
  <si>
    <t>Vállalkozási tevékenység maradványa (=10+13)</t>
  </si>
  <si>
    <t>Összes maradvány (=07+14)</t>
  </si>
  <si>
    <t>Alaptevékenység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</si>
  <si>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</si>
  <si>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</si>
  <si>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</si>
  <si>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Mérleg</t>
  </si>
  <si>
    <t>Mérlegsor</t>
  </si>
  <si>
    <t/>
  </si>
  <si>
    <t>ESZKÖZÖK</t>
  </si>
  <si>
    <t>Vagyoni értékű jogok</t>
  </si>
  <si>
    <t>Szellemi termékek</t>
  </si>
  <si>
    <t>Immateriális javak értékhelyesbítése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</si>
  <si>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</si>
  <si>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</si>
  <si>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</si>
  <si>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</si>
  <si>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</si>
  <si>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>Tárgyi eszközök értékhelyesbítése</t>
  </si>
  <si>
    <t>Tárgyi eszközök</t>
  </si>
  <si>
    <t>Tartós részesedések</t>
  </si>
  <si>
    <t>Tartós hitelviszonyt megtestesítő értékpapírok</t>
  </si>
  <si>
    <t>Befektetett pénzügyi eszközök értékhelyesbítése</t>
  </si>
  <si>
    <t>Befektetett pénzügyi eszközök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</si>
  <si>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</si>
  <si>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</si>
  <si>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</si>
  <si>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</si>
  <si>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</si>
  <si>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</si>
  <si>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</si>
  <si>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Növendék-, hízó és egyéb állatok</t>
  </si>
  <si>
    <t>Készletek</t>
  </si>
  <si>
    <t>Nem tartós részesedések</t>
  </si>
  <si>
    <t>Forgatási célú hitelviszonyt megtestesítő értékpapírok</t>
  </si>
  <si>
    <t>Értékpapírok</t>
  </si>
  <si>
    <t>NEMZETI VAGYONBA TARTOZÓ FORGÓESZKÖZÖK</t>
  </si>
  <si>
    <t>Éven túli lejáratú forint lekötött bankbetétek</t>
  </si>
  <si>
    <t>Éven túli lejáratú deviza lekötött bankbetétek</t>
  </si>
  <si>
    <t>Lekötött bankbetétek</t>
  </si>
  <si>
    <t>Forintpénztár</t>
  </si>
  <si>
    <t>Valutapénztár</t>
  </si>
  <si>
    <t>Betétkönyvek, csekkek, elektronikus pénzeszközök</t>
  </si>
  <si>
    <t>Pénztárak, csekkek, betétkönyvek</t>
  </si>
  <si>
    <t>Kincstáron kívüli forintszámlák</t>
  </si>
  <si>
    <t>Kincstárban vezetett forintszámlák</t>
  </si>
  <si>
    <t>Forintszámlák</t>
  </si>
  <si>
    <t>Kincstáron kívüli devizaszámlák</t>
  </si>
  <si>
    <t>Kincstárban vezetett devizaszámlák</t>
  </si>
  <si>
    <t>Devizaszámlák</t>
  </si>
  <si>
    <t>PÉNZESZKÖZÖK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</si>
  <si>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</si>
  <si>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</si>
  <si>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bevételre</t>
  </si>
  <si>
    <t>Költségvetési évben esedékes követelések működési bevételre</t>
  </si>
  <si>
    <t>Költségvetési évben esedékes követelések felhalmozási bevételre</t>
  </si>
  <si>
    <t>Költségvetési évben esedékes követelések működési célú átvett pénzeszközre</t>
  </si>
  <si>
    <t>Költségvetési évben esedékes követelések felhalmozási célú átvett pénzeszközre</t>
  </si>
  <si>
    <t>Költségvetési évben esedékes követelések finanszírozási bevételekre</t>
  </si>
  <si>
    <t>Költségvetési évben esedékes követelések</t>
  </si>
  <si>
    <t>Költségvetési évet követően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</si>
  <si>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</si>
  <si>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bevételre</t>
  </si>
  <si>
    <t>Költségvetési évet követően esedékes követelések működési bevételre</t>
  </si>
  <si>
    <t>Költségvetési évet követően esedékes követelések felhalmozási bevételre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</si>
  <si>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</si>
  <si>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</si>
  <si>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 finanszírozási bevételekre</t>
  </si>
  <si>
    <t>Költségvetési évet követően esedékes követelések</t>
  </si>
  <si>
    <t>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</si>
  <si>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</si>
  <si>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</si>
  <si>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</si>
  <si>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</si>
  <si>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</si>
  <si>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</si>
  <si>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Gazdasági társaság alapítása, jegyzett tőkéjének emelése esetén a társaságnak ténylegesen átadott eszközök</t>
  </si>
  <si>
    <t>Letétre, megőrzésre, fedezetkezelésre átadott pénzeszközök, biztosítékok</t>
  </si>
  <si>
    <t>Követelés jellegű sajátos elszámolások</t>
  </si>
  <si>
    <t>KÖVETELÉSEK</t>
  </si>
  <si>
    <t>December havi illetmények, munkabérek elszámolása</t>
  </si>
  <si>
    <t>Utalványok, bérletek és más hasonló, készpénz-helyettesítő fizetési eszköznek nem minősülő eszközök elszámolásai</t>
  </si>
  <si>
    <t>EGYÉB SAJÁTOS ESZKÖZOLDALI  ELSZÁMOLÁSOK</t>
  </si>
  <si>
    <t>Eredményszemléletű bevételek aktív időbeli elhatárolása</t>
  </si>
  <si>
    <t>Költségek, ráfordítások aktív időbeli elhatárolása</t>
  </si>
  <si>
    <t>Halasztott ráfordítások</t>
  </si>
  <si>
    <t>AKTÍV IDŐBELI  ELHATÁROLÁSOK</t>
  </si>
  <si>
    <t>ESZKÖZÖK ÖSSZESEN</t>
  </si>
  <si>
    <t>FORRÁSOK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</si>
  <si>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</si>
  <si>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</si>
  <si>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</si>
  <si>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</si>
  <si>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</si>
  <si>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</si>
  <si>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</si>
  <si>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</si>
  <si>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</si>
  <si>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</si>
  <si>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ellátottak pénzbeli juttatásaira</t>
  </si>
  <si>
    <t>Költségvetési évben esedékes kötelezettségek egyéb működési célú kiadásokra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</si>
  <si>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</si>
  <si>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</si>
  <si>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célú kiadásokra</t>
  </si>
  <si>
    <t>Költségvetési évben esedékes kötelezettségek finanszírozási kiadásokra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</si>
  <si>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</si>
  <si>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</si>
  <si>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</si>
  <si>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</si>
  <si>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</si>
  <si>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</si>
  <si>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</si>
  <si>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</si>
  <si>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</si>
  <si>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</si>
  <si>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Költségvetési évet követően esedékes kötelezettségek</t>
  </si>
  <si>
    <t>Kapott előlegek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</si>
  <si>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</si>
  <si>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</si>
  <si>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</si>
  <si>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</si>
  <si>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H/III/8 Letétre, megőrzésre, fedezetkezelésre átvett pénzeszközök, biztosítékok</t>
  </si>
  <si>
    <t>Nemzetközi támogatási programok pénzeszközei</t>
  </si>
  <si>
    <t>Államadósság Kezelő Központ Zrt.-nél elhelyezett fedezeti betétek</t>
  </si>
  <si>
    <t>Kötelezettség jellegű sajátos elszámolások</t>
  </si>
  <si>
    <t>KÖTELEZETTSÉGEK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</si>
  <si>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</si>
  <si>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</si>
  <si>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</si>
  <si>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</si>
  <si>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ELHATÁROLÁSOK</t>
  </si>
  <si>
    <t>FORRÁSOK ÖSSZESEN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</si>
  <si>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</si>
  <si>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</si>
  <si>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</si>
  <si>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</si>
  <si>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Üzleti részesedések bemutatása</t>
  </si>
  <si>
    <t>ezer Forintban</t>
  </si>
  <si>
    <t>Cég neve és címe</t>
  </si>
  <si>
    <t>Törzstőke</t>
  </si>
  <si>
    <t>Tulajdonostárs</t>
  </si>
  <si>
    <t>Tulajdonos társ törzstőke része</t>
  </si>
  <si>
    <t>Tulajdonos társ törzstőke aránya</t>
  </si>
  <si>
    <t>Önkormányzat tulajdon része</t>
  </si>
  <si>
    <t>Önkormányzat tulajdon aránya</t>
  </si>
  <si>
    <t>Őcsény Repülőtér Fejlesztő és Működtető KHT. Őcsény Repülőtér</t>
  </si>
  <si>
    <t>3.000.000,- Ft</t>
  </si>
  <si>
    <t>Őcsény Airport Kft</t>
  </si>
  <si>
    <t>1.470.000,- Ft</t>
  </si>
  <si>
    <t>1.530.000,- Ft</t>
  </si>
  <si>
    <t>Re-víz Duna-menti Kft.</t>
  </si>
  <si>
    <t>259.320.000,- Ft</t>
  </si>
  <si>
    <t>további önkormányzatok</t>
  </si>
  <si>
    <t>252.110.000,- Ft</t>
  </si>
  <si>
    <t>7.210.000,- Ft</t>
  </si>
  <si>
    <t>ŐVN Őcsényi Vagyonkezelő Nonprofit Kft.</t>
  </si>
  <si>
    <t>2020. jan. 1.</t>
  </si>
  <si>
    <t>2020. dec. 31.</t>
  </si>
  <si>
    <t>Tanyagondok</t>
  </si>
  <si>
    <t>Református temető-Urnafal készítés</t>
  </si>
  <si>
    <t xml:space="preserve">277 db lámpatest vásárlás </t>
  </si>
  <si>
    <t>Őcsény belterület 723/3. hrsz.-ú közterületi ingatlan</t>
  </si>
  <si>
    <t>Gépiföldmunka</t>
  </si>
  <si>
    <t>Hp 250 Laptop 3 db</t>
  </si>
  <si>
    <t>VW Transporter Kombi HT 2.0 TDI</t>
  </si>
  <si>
    <t>NKA-Közgyűjtemények Kollégiuma-Könyvtár eszközbeszerzés</t>
  </si>
  <si>
    <t>Közművelődési érdekeltség növelő pályázat-eszközbeszerzés</t>
  </si>
  <si>
    <t>CRP NyCard Reader készülék - Gyermekorvosi rendelő</t>
  </si>
  <si>
    <t xml:space="preserve">MTD Smart 51 bc Motoros fűnyírógép </t>
  </si>
  <si>
    <t>Zárható fenyő hirdető tábla</t>
  </si>
  <si>
    <t>Magyar Falu Program-Kistelepülések járda építésének felújításának anyagtámogatása</t>
  </si>
  <si>
    <t>Ingatlanvásárlás</t>
  </si>
  <si>
    <t>VP6-7.2.1-7.4.1.3-17 Közétkeztetés fejlesztése</t>
  </si>
  <si>
    <t>WiFi4EU kiépítése</t>
  </si>
  <si>
    <t>TOP-3.2.1.-16-TL1-2018-00004 Őcsény Község Polgármesteri Hivatal energetikai korszerűsítése</t>
  </si>
  <si>
    <t>MFP-BJA/2019. Fő u. járda felújítás</t>
  </si>
  <si>
    <t>Közművelődési érdekeltségnövelő pályázat- Közösségi tér klímatizálása</t>
  </si>
  <si>
    <t>2020. Gft munkálatok (E.R.Ö.V)</t>
  </si>
  <si>
    <t>Őcsény napraforgó utcai kerítés áthelyezése</t>
  </si>
  <si>
    <t>Őcsény, Fő u. járda 8 db tölgyfa korlát készítése és szerelése</t>
  </si>
  <si>
    <t>Őcsény, Jókai u.23. Szociális lakások villamossági felújítás</t>
  </si>
  <si>
    <t>Gépi földmunka</t>
  </si>
  <si>
    <t>Őcsény repülőtér energetikai korszerűsítés kiegészítő munkák</t>
  </si>
  <si>
    <t>Útjavítás,kátyúzás</t>
  </si>
  <si>
    <t>Őcsényi Konyha- nyílászáró csere</t>
  </si>
  <si>
    <t>Konyha pályázat KIF csatlakozás</t>
  </si>
  <si>
    <t>"Sárköz belvízrendezése-Őcsény I.ütem" Őcsény Árpád sor csapadékvíz elvezetése</t>
  </si>
  <si>
    <t xml:space="preserve">Innovációs és Technológiai  Minisztérium </t>
  </si>
  <si>
    <t>TLA/NEPI2019/100254</t>
  </si>
  <si>
    <t>MFP-TFB/2019</t>
  </si>
  <si>
    <t>Lenovo Laptop</t>
  </si>
  <si>
    <t>Porszívó</t>
  </si>
  <si>
    <t xml:space="preserve">Hűtőszekrény </t>
  </si>
  <si>
    <t>Sióagárd</t>
  </si>
  <si>
    <t>14.</t>
  </si>
  <si>
    <t>Eredeti
SIÓAGÁRD</t>
  </si>
  <si>
    <t>1. melléklet a 3/2021. (V.31.)  önkormányzati rendelethez</t>
  </si>
  <si>
    <t>2. melléklet a 3/2021. (V.31.)  önkormányzati rendelethez</t>
  </si>
  <si>
    <t>3. melléklet a 3/2021. (V.31.) önkormányzati rendelethez</t>
  </si>
  <si>
    <t>4. melléklet a 3/2021. (V.31.).  önkormányzati rendelethez</t>
  </si>
  <si>
    <t>5. melléklet a 3/2021. (V.31.) önkormányzati rendelethez</t>
  </si>
  <si>
    <t>6. melléklet a 3/2021. (V.31.).  önkormányzati rendelethez</t>
  </si>
  <si>
    <t>7. melléklet a 3/2021. (V.31.). önkormányzati rendelethez</t>
  </si>
  <si>
    <t>8. melléklet a 3/2021. (V.31.)  önkormányzati rendelethez</t>
  </si>
  <si>
    <t>9. melléklet a 3/2021. (V.31.).  önkormányzati rendelethez</t>
  </si>
  <si>
    <t>10. melléklet a 3/2021. (V.31.)  önkormányzati rendelethez</t>
  </si>
  <si>
    <t>11. melléklet a 3/2021. (V.31.).  önkormányzati rendelethez</t>
  </si>
  <si>
    <t>12. melléklet a 3/2021. (V.31.)  önkormányzati rendelethez</t>
  </si>
  <si>
    <t>13. melléklet a 3/2021. (V.31.).  önkormányzati rendelethez</t>
  </si>
  <si>
    <t>14. melléklet a 3/2021. (V.31.)  önkormányzati rendelethez</t>
  </si>
  <si>
    <t>15. melléklet a 3/2021. (V.31.)  önkormányzati rendelethez</t>
  </si>
  <si>
    <t>16. melléklet a 3/2021. (V.31.) önkormányzati rendelethez</t>
  </si>
  <si>
    <t>17. melléklet a 3/2021. (V.31.)  önkormányzati rendelethez</t>
  </si>
  <si>
    <t>18. melléklet a 3/2021. (V.31.) önkormányzati rendelethez</t>
  </si>
  <si>
    <t>19. melléklet a 3/2021.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</si>
</sst>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00"/>
    <numFmt numFmtId="168" formatCode="\ ##########"/>
    <numFmt numFmtId="169" formatCode="General\ \f\ő"/>
    <numFmt numFmtId="170" formatCode="_-* #,##0\ _F_t_-;\-* #,##0\ _F_t_-;_-* &quot;-&quot;??\ _F_t_-;_-@_-"/>
  </numFmts>
  <fonts count="47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b/>
      <sz val="1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</borders>
  <cellStyleXfs count="48">
    <xf numFmtId="0" fontId="0" fillId="0" borderId="0"/>
    <xf numFmtId="0" fontId="3" fillId="0" borderId="0"/>
    <xf numFmtId="0" fontId="23" fillId="0" borderId="0"/>
    <xf numFmtId="165" fontId="17" fillId="0" borderId="0" applyFon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15" applyNumberFormat="0" applyAlignment="0" applyProtection="0"/>
    <xf numFmtId="0" fontId="31" fillId="29" borderId="16" applyNumberFormat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15" applyNumberFormat="0" applyAlignment="0" applyProtection="0"/>
    <xf numFmtId="0" fontId="38" fillId="0" borderId="20" applyNumberFormat="0" applyFill="0" applyAlignment="0" applyProtection="0"/>
    <xf numFmtId="0" fontId="39" fillId="30" borderId="0" applyNumberFormat="0" applyBorder="0" applyAlignment="0" applyProtection="0"/>
    <xf numFmtId="0" fontId="40" fillId="0" borderId="0"/>
    <xf numFmtId="0" fontId="27" fillId="31" borderId="21" applyNumberFormat="0" applyFont="0" applyAlignment="0" applyProtection="0"/>
    <xf numFmtId="0" fontId="41" fillId="28" borderId="22" applyNumberFormat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/>
  </cellStyleXfs>
  <cellXfs count="70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7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164" fontId="4" fillId="8" borderId="1" xfId="0" applyNumberFormat="1" applyFont="1" applyFill="1" applyBorder="1" applyAlignment="1">
      <alignment vertical="center"/>
    </xf>
    <xf numFmtId="10" fontId="20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169" fontId="0" fillId="0" borderId="1" xfId="0" applyNumberFormat="1" applyFont="1" applyBorder="1" applyAlignment="1">
      <alignment horizontal="center" vertical="center"/>
    </xf>
    <xf numFmtId="169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9" fontId="21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justify" vertical="center"/>
    </xf>
    <xf numFmtId="169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9" fontId="4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9" fontId="3" fillId="5" borderId="1" xfId="0" applyNumberFormat="1" applyFont="1" applyFill="1" applyBorder="1" applyAlignment="1">
      <alignment horizontal="center" vertical="center"/>
    </xf>
    <xf numFmtId="169" fontId="21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right" vertical="center"/>
    </xf>
    <xf numFmtId="9" fontId="2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9" borderId="0" xfId="0" applyFont="1" applyFill="1"/>
    <xf numFmtId="0" fontId="9" fillId="0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7" fillId="4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26" fillId="0" borderId="0" xfId="4"/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26" fillId="0" borderId="0" xfId="4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left" vertical="center" wrapText="1"/>
    </xf>
    <xf numFmtId="3" fontId="3" fillId="0" borderId="1" xfId="4" applyNumberFormat="1" applyFont="1" applyBorder="1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3" fontId="4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26" fillId="0" borderId="0" xfId="4" applyFont="1"/>
    <xf numFmtId="0" fontId="8" fillId="0" borderId="1" xfId="4" applyFont="1" applyBorder="1" applyAlignment="1">
      <alignment horizontal="center" vertical="center" wrapText="1"/>
    </xf>
    <xf numFmtId="0" fontId="45" fillId="0" borderId="1" xfId="4" applyFont="1" applyBorder="1" applyAlignment="1">
      <alignment horizontal="center" vertical="center" wrapText="1"/>
    </xf>
    <xf numFmtId="3" fontId="3" fillId="0" borderId="1" xfId="4" applyNumberFormat="1" applyFont="1" applyBorder="1" applyAlignment="1">
      <alignment horizontal="right" vertical="center" wrapText="1"/>
    </xf>
    <xf numFmtId="0" fontId="46" fillId="0" borderId="1" xfId="4" applyFont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right" vertical="center" wrapText="1"/>
    </xf>
    <xf numFmtId="3" fontId="3" fillId="0" borderId="1" xfId="4" applyNumberFormat="1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vertical="center"/>
    </xf>
    <xf numFmtId="0" fontId="45" fillId="0" borderId="1" xfId="4" applyFont="1" applyBorder="1" applyAlignment="1">
      <alignment horizontal="left" vertical="center" wrapText="1"/>
    </xf>
    <xf numFmtId="0" fontId="46" fillId="0" borderId="1" xfId="4" applyFont="1" applyBorder="1" applyAlignment="1">
      <alignment horizontal="left" vertical="center" wrapText="1"/>
    </xf>
    <xf numFmtId="0" fontId="3" fillId="0" borderId="0" xfId="1"/>
    <xf numFmtId="3" fontId="4" fillId="0" borderId="1" xfId="4" applyNumberFormat="1" applyFont="1" applyBorder="1" applyAlignment="1">
      <alignment horizontal="right" vertical="center"/>
    </xf>
    <xf numFmtId="0" fontId="26" fillId="0" borderId="0" xfId="4" applyBorder="1"/>
    <xf numFmtId="0" fontId="3" fillId="0" borderId="1" xfId="4" applyFont="1" applyFill="1" applyBorder="1" applyAlignment="1">
      <alignment horizontal="center" vertical="center"/>
    </xf>
    <xf numFmtId="0" fontId="3" fillId="0" borderId="1" xfId="47" quotePrefix="1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/>
    </xf>
    <xf numFmtId="9" fontId="3" fillId="0" borderId="1" xfId="47" applyNumberFormat="1" applyFont="1" applyBorder="1" applyAlignment="1">
      <alignment horizontal="center" vertical="center" wrapText="1"/>
    </xf>
    <xf numFmtId="9" fontId="3" fillId="0" borderId="1" xfId="47" applyNumberFormat="1" applyFont="1" applyBorder="1" applyAlignment="1">
      <alignment horizontal="center" vertical="center"/>
    </xf>
    <xf numFmtId="49" fontId="3" fillId="0" borderId="1" xfId="47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right" vertical="top"/>
      <protection locked="0"/>
    </xf>
    <xf numFmtId="167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7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168" fontId="9" fillId="0" borderId="4" xfId="0" applyNumberFormat="1" applyFont="1" applyFill="1" applyBorder="1" applyAlignment="1" applyProtection="1">
      <alignment vertical="center"/>
    </xf>
    <xf numFmtId="168" fontId="9" fillId="0" borderId="3" xfId="0" applyNumberFormat="1" applyFont="1" applyFill="1" applyBorder="1" applyAlignment="1" applyProtection="1">
      <alignment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168" fontId="7" fillId="0" borderId="4" xfId="0" applyNumberFormat="1" applyFont="1" applyFill="1" applyBorder="1" applyAlignment="1" applyProtection="1">
      <alignment vertical="center"/>
    </xf>
    <xf numFmtId="168" fontId="7" fillId="0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168" fontId="9" fillId="0" borderId="2" xfId="0" applyNumberFormat="1" applyFont="1" applyFill="1" applyBorder="1" applyAlignment="1" applyProtection="1">
      <alignment vertical="center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 applyProtection="1">
      <alignment horizontal="left" vertical="center"/>
    </xf>
    <xf numFmtId="166" fontId="3" fillId="0" borderId="3" xfId="0" applyNumberFormat="1" applyFont="1" applyFill="1" applyBorder="1" applyAlignment="1" applyProtection="1">
      <alignment horizontal="left" vertical="center"/>
    </xf>
    <xf numFmtId="166" fontId="3" fillId="0" borderId="2" xfId="0" applyNumberFormat="1" applyFont="1" applyFill="1" applyBorder="1" applyAlignment="1" applyProtection="1">
      <alignment horizontal="left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168" fontId="7" fillId="5" borderId="4" xfId="0" applyNumberFormat="1" applyFont="1" applyFill="1" applyBorder="1" applyAlignment="1" applyProtection="1">
      <alignment vertical="center"/>
    </xf>
    <xf numFmtId="168" fontId="7" fillId="5" borderId="3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right"/>
    </xf>
    <xf numFmtId="167" fontId="1" fillId="0" borderId="8" xfId="0" applyNumberFormat="1" applyFont="1" applyFill="1" applyBorder="1" applyAlignment="1" applyProtection="1">
      <alignment horizontal="center" vertical="center"/>
    </xf>
    <xf numFmtId="167" fontId="1" fillId="0" borderId="10" xfId="0" applyNumberFormat="1" applyFont="1" applyFill="1" applyBorder="1" applyAlignment="1" applyProtection="1">
      <alignment horizontal="center" vertical="center"/>
    </xf>
    <xf numFmtId="167" fontId="10" fillId="0" borderId="6" xfId="0" applyNumberFormat="1" applyFont="1" applyFill="1" applyBorder="1" applyAlignment="1" applyProtection="1">
      <alignment horizontal="center" vertical="center"/>
    </xf>
    <xf numFmtId="167" fontId="10" fillId="0" borderId="7" xfId="0" applyNumberFormat="1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7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8" fontId="9" fillId="0" borderId="4" xfId="0" applyNumberFormat="1" applyFont="1" applyFill="1" applyBorder="1" applyAlignment="1">
      <alignment vertical="center"/>
    </xf>
    <xf numFmtId="168" fontId="9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8" fontId="7" fillId="5" borderId="4" xfId="0" applyNumberFormat="1" applyFont="1" applyFill="1" applyBorder="1" applyAlignment="1">
      <alignment vertical="center"/>
    </xf>
    <xf numFmtId="168" fontId="7" fillId="5" borderId="3" xfId="0" applyNumberFormat="1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0" fontId="24" fillId="0" borderId="4" xfId="0" quotePrefix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168" fontId="7" fillId="0" borderId="4" xfId="0" applyNumberFormat="1" applyFont="1" applyFill="1" applyBorder="1" applyAlignment="1">
      <alignment vertical="center"/>
    </xf>
    <xf numFmtId="168" fontId="7" fillId="0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left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9" fontId="11" fillId="7" borderId="2" xfId="0" quotePrefix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4" xfId="3" applyNumberFormat="1" applyFont="1" applyFill="1" applyBorder="1" applyAlignment="1">
      <alignment horizontal="right" vertical="center"/>
    </xf>
    <xf numFmtId="1" fontId="1" fillId="0" borderId="3" xfId="3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170" fontId="1" fillId="0" borderId="4" xfId="3" applyNumberFormat="1" applyFont="1" applyFill="1" applyBorder="1" applyAlignment="1">
      <alignment horizontal="center" vertical="center"/>
    </xf>
    <xf numFmtId="170" fontId="1" fillId="0" borderId="3" xfId="3" applyNumberFormat="1" applyFont="1" applyFill="1" applyBorder="1" applyAlignment="1">
      <alignment horizontal="center" vertical="center"/>
    </xf>
    <xf numFmtId="170" fontId="1" fillId="0" borderId="2" xfId="3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0" fontId="1" fillId="0" borderId="27" xfId="3" applyNumberFormat="1" applyFont="1" applyFill="1" applyBorder="1" applyAlignment="1">
      <alignment horizontal="center" vertical="center"/>
    </xf>
    <xf numFmtId="170" fontId="1" fillId="0" borderId="25" xfId="3" applyNumberFormat="1" applyFont="1" applyFill="1" applyBorder="1" applyAlignment="1">
      <alignment horizontal="center" vertical="center"/>
    </xf>
    <xf numFmtId="170" fontId="1" fillId="0" borderId="28" xfId="3" applyNumberFormat="1" applyFont="1" applyFill="1" applyBorder="1" applyAlignment="1">
      <alignment horizontal="center" vertical="center"/>
    </xf>
    <xf numFmtId="1" fontId="1" fillId="0" borderId="11" xfId="3" applyNumberFormat="1" applyFont="1" applyFill="1" applyBorder="1" applyAlignment="1">
      <alignment horizontal="center" vertical="center" wrapText="1"/>
    </xf>
    <xf numFmtId="170" fontId="1" fillId="0" borderId="11" xfId="3" applyNumberFormat="1" applyFont="1" applyFill="1" applyBorder="1" applyAlignment="1">
      <alignment horizontal="center" vertical="center" wrapText="1"/>
    </xf>
    <xf numFmtId="1" fontId="1" fillId="0" borderId="1" xfId="3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0" fontId="1" fillId="0" borderId="1" xfId="3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" fontId="1" fillId="0" borderId="5" xfId="3" applyNumberFormat="1" applyFont="1" applyFill="1" applyBorder="1" applyAlignment="1">
      <alignment horizontal="center" vertical="center"/>
    </xf>
    <xf numFmtId="1" fontId="1" fillId="0" borderId="6" xfId="3" applyNumberFormat="1" applyFont="1" applyFill="1" applyBorder="1" applyAlignment="1">
      <alignment horizontal="center" vertical="center"/>
    </xf>
    <xf numFmtId="1" fontId="1" fillId="0" borderId="7" xfId="3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1" fontId="1" fillId="0" borderId="4" xfId="3" applyNumberFormat="1" applyFont="1" applyFill="1" applyBorder="1" applyAlignment="1">
      <alignment horizontal="center" vertical="center"/>
    </xf>
    <xf numFmtId="1" fontId="1" fillId="0" borderId="3" xfId="3" applyNumberFormat="1" applyFont="1" applyFill="1" applyBorder="1" applyAlignment="1">
      <alignment horizontal="center" vertical="center"/>
    </xf>
    <xf numFmtId="1" fontId="1" fillId="0" borderId="2" xfId="3" applyNumberFormat="1" applyFont="1" applyFill="1" applyBorder="1" applyAlignment="1">
      <alignment horizontal="center" vertical="center"/>
    </xf>
    <xf numFmtId="170" fontId="1" fillId="0" borderId="5" xfId="3" applyNumberFormat="1" applyFont="1" applyFill="1" applyBorder="1" applyAlignment="1">
      <alignment horizontal="center" vertical="center"/>
    </xf>
    <xf numFmtId="170" fontId="1" fillId="0" borderId="6" xfId="3" applyNumberFormat="1" applyFont="1" applyFill="1" applyBorder="1" applyAlignment="1">
      <alignment horizontal="center" vertical="center"/>
    </xf>
    <xf numFmtId="170" fontId="1" fillId="0" borderId="7" xfId="3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170" fontId="1" fillId="0" borderId="1" xfId="3" applyNumberFormat="1" applyFont="1" applyBorder="1" applyAlignment="1">
      <alignment horizontal="center" vertical="center" wrapText="1"/>
    </xf>
    <xf numFmtId="170" fontId="25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70" fontId="1" fillId="0" borderId="1" xfId="3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 vertical="center"/>
    </xf>
    <xf numFmtId="167" fontId="19" fillId="0" borderId="5" xfId="0" applyNumberFormat="1" applyFont="1" applyFill="1" applyBorder="1" applyAlignment="1">
      <alignment horizontal="center" vertical="center"/>
    </xf>
    <xf numFmtId="167" fontId="19" fillId="0" borderId="6" xfId="0" applyNumberFormat="1" applyFont="1" applyFill="1" applyBorder="1" applyAlignment="1">
      <alignment horizontal="center" vertical="center"/>
    </xf>
    <xf numFmtId="167" fontId="19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 vertical="top"/>
    </xf>
    <xf numFmtId="167" fontId="10" fillId="0" borderId="4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top"/>
    </xf>
    <xf numFmtId="167" fontId="19" fillId="0" borderId="4" xfId="0" applyNumberFormat="1" applyFont="1" applyFill="1" applyBorder="1" applyAlignment="1">
      <alignment horizontal="center" vertical="center"/>
    </xf>
    <xf numFmtId="167" fontId="19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top"/>
    </xf>
    <xf numFmtId="0" fontId="11" fillId="0" borderId="6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7" fontId="19" fillId="0" borderId="1" xfId="0" applyNumberFormat="1" applyFont="1" applyFill="1" applyBorder="1" applyAlignment="1">
      <alignment horizontal="center" vertical="center"/>
    </xf>
  </cellXfs>
  <cellStyles count="48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Ezres" xfId="3" builtinId="3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2" xfId="1" xr:uid="{00000000-0005-0000-0000-000026000000}"/>
    <cellStyle name="Normál 2 2" xfId="41" xr:uid="{00000000-0005-0000-0000-000027000000}"/>
    <cellStyle name="Normál 3" xfId="2" xr:uid="{00000000-0005-0000-0000-000028000000}"/>
    <cellStyle name="Normál 4" xfId="4" xr:uid="{00000000-0005-0000-0000-000029000000}"/>
    <cellStyle name="Normál_2012-7-m1" xfId="47" xr:uid="{00000000-0005-0000-0000-00002A000000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" xfId="45" xr:uid="{00000000-0005-0000-0000-00002E000000}"/>
    <cellStyle name="Warning Text" xfId="46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I228"/>
  <sheetViews>
    <sheetView showGridLines="0" tabSelected="1"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29" width="2.7109375" style="1" customWidth="1"/>
    <col min="30" max="30" width="4.28515625" style="1" customWidth="1"/>
    <col min="31" max="33" width="2.7109375" style="1" customWidth="1"/>
    <col min="34" max="34" width="4.140625" style="1" customWidth="1"/>
    <col min="35" max="35" width="2.7109375" style="1" customWidth="1"/>
    <col min="36" max="36" width="4.140625" style="1" customWidth="1"/>
    <col min="37" max="38" width="2.7109375" style="1" customWidth="1"/>
    <col min="39" max="39" width="3.85546875" style="1" customWidth="1"/>
    <col min="40" max="44" width="2.7109375" style="1" customWidth="1"/>
    <col min="45" max="45" width="2.140625" style="1" customWidth="1"/>
    <col min="46" max="46" width="5" style="1" customWidth="1"/>
    <col min="47" max="47" width="2.7109375" style="1" customWidth="1"/>
    <col min="48" max="48" width="3.28515625" style="1" customWidth="1"/>
    <col min="49" max="49" width="2.7109375" style="1" customWidth="1"/>
    <col min="50" max="50" width="3.140625" style="1" customWidth="1"/>
    <col min="51" max="53" width="2.7109375" style="1" customWidth="1"/>
    <col min="54" max="54" width="1.7109375" style="1" customWidth="1"/>
    <col min="55" max="55" width="3.28515625" style="1" customWidth="1"/>
    <col min="56" max="57" width="2.7109375" style="1" customWidth="1"/>
    <col min="58" max="58" width="4" style="1" customWidth="1"/>
    <col min="59" max="59" width="3.42578125" style="1" customWidth="1"/>
    <col min="60" max="60" width="4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149" t="s">
        <v>1061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</row>
    <row r="2" spans="1:61" ht="28.5" customHeight="1" x14ac:dyDescent="0.2">
      <c r="A2" s="150" t="s">
        <v>443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2"/>
    </row>
    <row r="3" spans="1:61" ht="15" customHeight="1" x14ac:dyDescent="0.2">
      <c r="A3" s="153" t="s">
        <v>615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5"/>
    </row>
    <row r="4" spans="1:61" ht="15.95" customHeight="1" x14ac:dyDescent="0.2">
      <c r="A4" s="156" t="s">
        <v>611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2"/>
    </row>
    <row r="5" spans="1:61" ht="15.95" customHeight="1" x14ac:dyDescent="0.2">
      <c r="A5" s="158" t="s">
        <v>441</v>
      </c>
      <c r="B5" s="158"/>
      <c r="C5" s="159" t="s">
        <v>26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60" t="s">
        <v>442</v>
      </c>
      <c r="AD5" s="160"/>
      <c r="AE5" s="161" t="s">
        <v>469</v>
      </c>
      <c r="AF5" s="161"/>
      <c r="AG5" s="161"/>
      <c r="AH5" s="161"/>
      <c r="AI5" s="161"/>
      <c r="AJ5" s="161"/>
      <c r="AK5" s="161"/>
      <c r="AL5" s="161"/>
      <c r="AM5" s="162" t="s">
        <v>613</v>
      </c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165" t="s">
        <v>438</v>
      </c>
      <c r="BD5" s="165"/>
      <c r="BE5" s="165"/>
      <c r="BF5" s="165"/>
      <c r="BG5" s="165" t="s">
        <v>439</v>
      </c>
      <c r="BH5" s="165"/>
      <c r="BI5" s="2"/>
    </row>
    <row r="6" spans="1:61" ht="54" customHeight="1" x14ac:dyDescent="0.2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60"/>
      <c r="AD6" s="160"/>
      <c r="AE6" s="184" t="s">
        <v>467</v>
      </c>
      <c r="AF6" s="185"/>
      <c r="AG6" s="185"/>
      <c r="AH6" s="185"/>
      <c r="AI6" s="184" t="s">
        <v>468</v>
      </c>
      <c r="AJ6" s="185"/>
      <c r="AK6" s="185"/>
      <c r="AL6" s="185"/>
      <c r="AM6" s="186" t="s">
        <v>470</v>
      </c>
      <c r="AN6" s="187"/>
      <c r="AO6" s="187"/>
      <c r="AP6" s="188"/>
      <c r="AQ6" s="186" t="s">
        <v>473</v>
      </c>
      <c r="AR6" s="187"/>
      <c r="AS6" s="187"/>
      <c r="AT6" s="188"/>
      <c r="AU6" s="186" t="s">
        <v>471</v>
      </c>
      <c r="AV6" s="187"/>
      <c r="AW6" s="187"/>
      <c r="AX6" s="188"/>
      <c r="AY6" s="186" t="s">
        <v>472</v>
      </c>
      <c r="AZ6" s="187"/>
      <c r="BA6" s="187"/>
      <c r="BB6" s="188"/>
      <c r="BC6" s="165"/>
      <c r="BD6" s="165"/>
      <c r="BE6" s="165"/>
      <c r="BF6" s="165"/>
      <c r="BG6" s="165"/>
      <c r="BH6" s="165"/>
    </row>
    <row r="7" spans="1:61" x14ac:dyDescent="0.2">
      <c r="A7" s="181" t="s">
        <v>176</v>
      </c>
      <c r="B7" s="182"/>
      <c r="C7" s="169" t="s">
        <v>177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69" t="s">
        <v>178</v>
      </c>
      <c r="AD7" s="183"/>
      <c r="AE7" s="169" t="s">
        <v>175</v>
      </c>
      <c r="AF7" s="183"/>
      <c r="AG7" s="183"/>
      <c r="AH7" s="170"/>
      <c r="AI7" s="169" t="s">
        <v>440</v>
      </c>
      <c r="AJ7" s="183"/>
      <c r="AK7" s="183"/>
      <c r="AL7" s="170"/>
      <c r="AM7" s="169" t="s">
        <v>553</v>
      </c>
      <c r="AN7" s="183"/>
      <c r="AO7" s="183"/>
      <c r="AP7" s="170"/>
      <c r="AQ7" s="166" t="s">
        <v>554</v>
      </c>
      <c r="AR7" s="167"/>
      <c r="AS7" s="167"/>
      <c r="AT7" s="168"/>
      <c r="AU7" s="166" t="s">
        <v>568</v>
      </c>
      <c r="AV7" s="167"/>
      <c r="AW7" s="167"/>
      <c r="AX7" s="168"/>
      <c r="AY7" s="166" t="s">
        <v>569</v>
      </c>
      <c r="AZ7" s="167"/>
      <c r="BA7" s="167"/>
      <c r="BB7" s="168"/>
      <c r="BC7" s="166" t="s">
        <v>570</v>
      </c>
      <c r="BD7" s="167"/>
      <c r="BE7" s="167"/>
      <c r="BF7" s="168"/>
      <c r="BG7" s="169" t="s">
        <v>571</v>
      </c>
      <c r="BH7" s="170"/>
    </row>
    <row r="8" spans="1:61" ht="20.100000000000001" customHeight="1" x14ac:dyDescent="0.2">
      <c r="A8" s="171" t="s">
        <v>0</v>
      </c>
      <c r="B8" s="172"/>
      <c r="C8" s="173" t="s">
        <v>242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5"/>
      <c r="AC8" s="176" t="s">
        <v>243</v>
      </c>
      <c r="AD8" s="177"/>
      <c r="AE8" s="178">
        <f>VLOOKUP($AC8,'04'!$AC$8:$BH$256,3,FALSE)+VLOOKUP($AC8,'05'!$AC$8:$BT$226,3,FALSE)+VLOOKUP($AC8,'06'!$AC$8:$BH$229,3,FALSE)+VLOOKUP($AC8,'07'!$AC$8:$BH$242,3,FALSE)</f>
        <v>70655669</v>
      </c>
      <c r="AF8" s="179"/>
      <c r="AG8" s="179"/>
      <c r="AH8" s="180"/>
      <c r="AI8" s="178">
        <f>VLOOKUP($AC8,'04'!$AC$8:$BH$256,7,FALSE)+VLOOKUP($AC8,'05'!$AC$8:$BT$226,19,FALSE)+VLOOKUP($AC8,'06'!$AC$8:$BH$229,7,FALSE)+VLOOKUP($AC8,'07'!$AC$8:$BH$242,7,FALSE)</f>
        <v>100562133</v>
      </c>
      <c r="AJ8" s="179"/>
      <c r="AK8" s="179"/>
      <c r="AL8" s="180"/>
      <c r="AM8" s="178">
        <f>VLOOKUP($AC8,'04'!$AC$8:$BH$256,11,FALSE)+VLOOKUP($AC8,'05'!$AC$8:$BT$226,23,FALSE)+VLOOKUP($AC8,'06'!$AC$8:$BH$229,11,FALSE)+VLOOKUP($AC8,'07'!$AC$8:$BH$242,11,FALSE)</f>
        <v>100562133</v>
      </c>
      <c r="AN8" s="179"/>
      <c r="AO8" s="179"/>
      <c r="AP8" s="180"/>
      <c r="AQ8" s="197" t="s">
        <v>612</v>
      </c>
      <c r="AR8" s="198"/>
      <c r="AS8" s="198"/>
      <c r="AT8" s="199"/>
      <c r="AU8" s="178">
        <f>VLOOKUP($AC8,'04'!$AC$8:$BH$256,19,FALSE)+VLOOKUP($AC8,'05'!$AC$8:$BT$226,31,FALSE)+VLOOKUP($AC8,'06'!$AC$8:$BH$229,19,FALSE)+VLOOKUP($AC8,'07'!$AC$8:$BH$242,19,FALSE)</f>
        <v>0</v>
      </c>
      <c r="AV8" s="179"/>
      <c r="AW8" s="179"/>
      <c r="AX8" s="180"/>
      <c r="AY8" s="197" t="s">
        <v>612</v>
      </c>
      <c r="AZ8" s="198"/>
      <c r="BA8" s="198"/>
      <c r="BB8" s="199"/>
      <c r="BC8" s="178">
        <f>VLOOKUP($AC8,'04'!$AC$8:$BH$256,27,FALSE)+VLOOKUP($AC8,'05'!$AC$8:$BT$226,39,FALSE)+VLOOKUP($AC8,'06'!$AC$8:$BH$229,27,FALSE)+VLOOKUP($AC8,'07'!$AC$8:$BH$242,27,FALSE)</f>
        <v>100562133</v>
      </c>
      <c r="BD8" s="179"/>
      <c r="BE8" s="179"/>
      <c r="BF8" s="180"/>
      <c r="BG8" s="192">
        <f>IF(AI8&gt;0,BC8/AI8,"n.é.")</f>
        <v>1</v>
      </c>
      <c r="BH8" s="193"/>
    </row>
    <row r="9" spans="1:61" ht="20.100000000000001" customHeight="1" x14ac:dyDescent="0.2">
      <c r="A9" s="171" t="s">
        <v>1</v>
      </c>
      <c r="B9" s="172"/>
      <c r="C9" s="194" t="s">
        <v>244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6"/>
      <c r="AC9" s="176" t="s">
        <v>245</v>
      </c>
      <c r="AD9" s="177"/>
      <c r="AE9" s="178">
        <f>VLOOKUP($AC9,'04'!$AC$8:$BH$256,3,FALSE)+VLOOKUP($AC9,'05'!$AC$8:$BT$226,3,FALSE)+VLOOKUP($AC9,'06'!$AC$8:$BH$229,3,FALSE)+VLOOKUP($AC9,'07'!$AC$8:$BH$242,3,FALSE)</f>
        <v>50845400</v>
      </c>
      <c r="AF9" s="179"/>
      <c r="AG9" s="179"/>
      <c r="AH9" s="180"/>
      <c r="AI9" s="178">
        <f>VLOOKUP($AC9,'04'!$AC$8:$BH$256,7,FALSE)+VLOOKUP($AC9,'05'!$AC$8:$BT$226,19,FALSE)+VLOOKUP($AC9,'06'!$AC$8:$BH$229,7,FALSE)+VLOOKUP($AC9,'07'!$AC$8:$BH$242,7,FALSE)</f>
        <v>54728950</v>
      </c>
      <c r="AJ9" s="179"/>
      <c r="AK9" s="179"/>
      <c r="AL9" s="180"/>
      <c r="AM9" s="178">
        <f>VLOOKUP($AC9,'04'!$AC$8:$BH$256,11,FALSE)+VLOOKUP($AC9,'05'!$AC$8:$BT$226,23,FALSE)+VLOOKUP($AC9,'06'!$AC$8:$BH$229,11,FALSE)+VLOOKUP($AC9,'07'!$AC$8:$BH$242,11,FALSE)</f>
        <v>54728950</v>
      </c>
      <c r="AN9" s="179"/>
      <c r="AO9" s="179"/>
      <c r="AP9" s="180"/>
      <c r="AQ9" s="189" t="s">
        <v>612</v>
      </c>
      <c r="AR9" s="190"/>
      <c r="AS9" s="190"/>
      <c r="AT9" s="191"/>
      <c r="AU9" s="178">
        <f>VLOOKUP($AC9,'04'!$AC$8:$BH$256,19,FALSE)+VLOOKUP($AC9,'05'!$AC$8:$BT$226,31,FALSE)+VLOOKUP($AC9,'06'!$AC$8:$BH$229,19,FALSE)+VLOOKUP($AC9,'07'!$AC$8:$BH$242,19,FALSE)</f>
        <v>0</v>
      </c>
      <c r="AV9" s="179"/>
      <c r="AW9" s="179"/>
      <c r="AX9" s="180"/>
      <c r="AY9" s="189" t="s">
        <v>612</v>
      </c>
      <c r="AZ9" s="190"/>
      <c r="BA9" s="190"/>
      <c r="BB9" s="191"/>
      <c r="BC9" s="178">
        <f>VLOOKUP($AC9,'04'!$AC$8:$BH$256,27,FALSE)+VLOOKUP($AC9,'05'!$AC$8:$BT$226,39,FALSE)+VLOOKUP($AC9,'06'!$AC$8:$BH$229,27,FALSE)+VLOOKUP($AC9,'07'!$AC$8:$BH$242,27,FALSE)</f>
        <v>54728950</v>
      </c>
      <c r="BD9" s="179"/>
      <c r="BE9" s="179"/>
      <c r="BF9" s="180"/>
      <c r="BG9" s="192">
        <f t="shared" ref="BG9:BG72" si="0">IF(AI9&gt;0,BC9/AI9,"n.é.")</f>
        <v>1</v>
      </c>
      <c r="BH9" s="193"/>
    </row>
    <row r="10" spans="1:61" ht="20.100000000000001" customHeight="1" x14ac:dyDescent="0.2">
      <c r="A10" s="171" t="s">
        <v>2</v>
      </c>
      <c r="B10" s="172"/>
      <c r="C10" s="194" t="s">
        <v>246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176" t="s">
        <v>247</v>
      </c>
      <c r="AD10" s="177"/>
      <c r="AE10" s="178">
        <f>VLOOKUP($AC10,'04'!$AC$8:$BH$256,3,FALSE)+VLOOKUP($AC10,'05'!$AC$8:$BT$226,3,FALSE)+VLOOKUP($AC10,'06'!$AC$8:$BH$229,3,FALSE)+VLOOKUP($AC10,'07'!$AC$8:$BH$242,3,FALSE)</f>
        <v>45305545</v>
      </c>
      <c r="AF10" s="179"/>
      <c r="AG10" s="179"/>
      <c r="AH10" s="180"/>
      <c r="AI10" s="178">
        <f>VLOOKUP($AC10,'04'!$AC$8:$BH$256,7,FALSE)+VLOOKUP($AC10,'05'!$AC$8:$BT$226,19,FALSE)+VLOOKUP($AC10,'06'!$AC$8:$BH$229,7,FALSE)+VLOOKUP($AC10,'07'!$AC$8:$BH$242,7,FALSE)</f>
        <v>51863574</v>
      </c>
      <c r="AJ10" s="179"/>
      <c r="AK10" s="179"/>
      <c r="AL10" s="180"/>
      <c r="AM10" s="178">
        <f>VLOOKUP($AC10,'04'!$AC$8:$BH$256,11,FALSE)+VLOOKUP($AC10,'05'!$AC$8:$BT$226,23,FALSE)+VLOOKUP($AC10,'06'!$AC$8:$BH$229,11,FALSE)+VLOOKUP($AC10,'07'!$AC$8:$BH$242,11,FALSE)</f>
        <v>51863574</v>
      </c>
      <c r="AN10" s="179"/>
      <c r="AO10" s="179"/>
      <c r="AP10" s="180"/>
      <c r="AQ10" s="189" t="s">
        <v>612</v>
      </c>
      <c r="AR10" s="190"/>
      <c r="AS10" s="190"/>
      <c r="AT10" s="191"/>
      <c r="AU10" s="178">
        <f>VLOOKUP($AC10,'04'!$AC$8:$BH$256,19,FALSE)+VLOOKUP($AC10,'05'!$AC$8:$BT$226,31,FALSE)+VLOOKUP($AC10,'06'!$AC$8:$BH$229,19,FALSE)+VLOOKUP($AC10,'07'!$AC$8:$BH$242,19,FALSE)</f>
        <v>0</v>
      </c>
      <c r="AV10" s="179"/>
      <c r="AW10" s="179"/>
      <c r="AX10" s="180"/>
      <c r="AY10" s="189" t="s">
        <v>612</v>
      </c>
      <c r="AZ10" s="190"/>
      <c r="BA10" s="190"/>
      <c r="BB10" s="191"/>
      <c r="BC10" s="178">
        <f>VLOOKUP($AC10,'04'!$AC$8:$BH$256,27,FALSE)+VLOOKUP($AC10,'05'!$AC$8:$BT$226,39,FALSE)+VLOOKUP($AC10,'06'!$AC$8:$BH$229,27,FALSE)+VLOOKUP($AC10,'07'!$AC$8:$BH$242,27,FALSE)</f>
        <v>51863574</v>
      </c>
      <c r="BD10" s="179"/>
      <c r="BE10" s="179"/>
      <c r="BF10" s="180"/>
      <c r="BG10" s="192">
        <f t="shared" si="0"/>
        <v>1</v>
      </c>
      <c r="BH10" s="193"/>
    </row>
    <row r="11" spans="1:61" ht="20.100000000000001" customHeight="1" x14ac:dyDescent="0.2">
      <c r="A11" s="171" t="s">
        <v>3</v>
      </c>
      <c r="B11" s="172"/>
      <c r="C11" s="194" t="s">
        <v>248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6"/>
      <c r="AC11" s="176" t="s">
        <v>249</v>
      </c>
      <c r="AD11" s="177"/>
      <c r="AE11" s="178">
        <f>VLOOKUP($AC11,'04'!$AC$8:$BH$256,3,FALSE)+VLOOKUP($AC11,'05'!$AC$8:$BT$226,3,FALSE)+VLOOKUP($AC11,'06'!$AC$8:$BH$229,3,FALSE)+VLOOKUP($AC11,'07'!$AC$8:$BH$242,3,FALSE)</f>
        <v>3041181</v>
      </c>
      <c r="AF11" s="179"/>
      <c r="AG11" s="179"/>
      <c r="AH11" s="180"/>
      <c r="AI11" s="178">
        <f>VLOOKUP($AC11,'04'!$AC$8:$BH$256,7,FALSE)+VLOOKUP($AC11,'05'!$AC$8:$BT$226,19,FALSE)+VLOOKUP($AC11,'06'!$AC$8:$BH$229,7,FALSE)+VLOOKUP($AC11,'07'!$AC$8:$BH$242,7,FALSE)</f>
        <v>4086511</v>
      </c>
      <c r="AJ11" s="179"/>
      <c r="AK11" s="179"/>
      <c r="AL11" s="180"/>
      <c r="AM11" s="178">
        <f>VLOOKUP($AC11,'04'!$AC$8:$BH$256,11,FALSE)+VLOOKUP($AC11,'05'!$AC$8:$BT$226,23,FALSE)+VLOOKUP($AC11,'06'!$AC$8:$BH$229,11,FALSE)+VLOOKUP($AC11,'07'!$AC$8:$BH$242,11,FALSE)</f>
        <v>4086511</v>
      </c>
      <c r="AN11" s="179"/>
      <c r="AO11" s="179"/>
      <c r="AP11" s="180"/>
      <c r="AQ11" s="189" t="s">
        <v>612</v>
      </c>
      <c r="AR11" s="190"/>
      <c r="AS11" s="190"/>
      <c r="AT11" s="191"/>
      <c r="AU11" s="178">
        <f>VLOOKUP($AC11,'04'!$AC$8:$BH$256,19,FALSE)+VLOOKUP($AC11,'05'!$AC$8:$BT$226,31,FALSE)+VLOOKUP($AC11,'06'!$AC$8:$BH$229,19,FALSE)+VLOOKUP($AC11,'07'!$AC$8:$BH$242,19,FALSE)</f>
        <v>0</v>
      </c>
      <c r="AV11" s="179"/>
      <c r="AW11" s="179"/>
      <c r="AX11" s="180"/>
      <c r="AY11" s="189" t="s">
        <v>612</v>
      </c>
      <c r="AZ11" s="190"/>
      <c r="BA11" s="190"/>
      <c r="BB11" s="191"/>
      <c r="BC11" s="178">
        <f>VLOOKUP($AC11,'04'!$AC$8:$BH$256,27,FALSE)+VLOOKUP($AC11,'05'!$AC$8:$BT$226,39,FALSE)+VLOOKUP($AC11,'06'!$AC$8:$BH$229,27,FALSE)+VLOOKUP($AC11,'07'!$AC$8:$BH$242,27,FALSE)</f>
        <v>4086511</v>
      </c>
      <c r="BD11" s="179"/>
      <c r="BE11" s="179"/>
      <c r="BF11" s="180"/>
      <c r="BG11" s="192">
        <f t="shared" si="0"/>
        <v>1</v>
      </c>
      <c r="BH11" s="193"/>
    </row>
    <row r="12" spans="1:61" ht="20.100000000000001" customHeight="1" x14ac:dyDescent="0.2">
      <c r="A12" s="171" t="s">
        <v>4</v>
      </c>
      <c r="B12" s="172"/>
      <c r="C12" s="194" t="s">
        <v>619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76" t="s">
        <v>250</v>
      </c>
      <c r="AD12" s="177"/>
      <c r="AE12" s="178">
        <f>VLOOKUP($AC12,'04'!$AC$8:$BH$256,3,FALSE)+VLOOKUP($AC12,'05'!$AC$8:$BT$226,3,FALSE)+VLOOKUP($AC12,'06'!$AC$8:$BH$229,3,FALSE)+VLOOKUP($AC12,'07'!$AC$8:$BH$242,3,FALSE)</f>
        <v>0</v>
      </c>
      <c r="AF12" s="179"/>
      <c r="AG12" s="179"/>
      <c r="AH12" s="180"/>
      <c r="AI12" s="178">
        <f>VLOOKUP($AC12,'04'!$AC$8:$BH$256,7,FALSE)+VLOOKUP($AC12,'05'!$AC$8:$BT$226,19,FALSE)+VLOOKUP($AC12,'06'!$AC$8:$BH$229,7,FALSE)+VLOOKUP($AC12,'07'!$AC$8:$BH$242,7,FALSE)</f>
        <v>2724150</v>
      </c>
      <c r="AJ12" s="179"/>
      <c r="AK12" s="179"/>
      <c r="AL12" s="180"/>
      <c r="AM12" s="178">
        <f>VLOOKUP($AC12,'04'!$AC$8:$BH$256,11,FALSE)+VLOOKUP($AC12,'05'!$AC$8:$BT$226,23,FALSE)+VLOOKUP($AC12,'06'!$AC$8:$BH$229,11,FALSE)+VLOOKUP($AC12,'07'!$AC$8:$BH$242,11,FALSE)</f>
        <v>2724150</v>
      </c>
      <c r="AN12" s="179"/>
      <c r="AO12" s="179"/>
      <c r="AP12" s="180"/>
      <c r="AQ12" s="189" t="s">
        <v>612</v>
      </c>
      <c r="AR12" s="190"/>
      <c r="AS12" s="190"/>
      <c r="AT12" s="191"/>
      <c r="AU12" s="178">
        <f>VLOOKUP($AC12,'04'!$AC$8:$BH$256,19,FALSE)+VLOOKUP($AC12,'05'!$AC$8:$BT$226,31,FALSE)+VLOOKUP($AC12,'06'!$AC$8:$BH$229,19,FALSE)+VLOOKUP($AC12,'07'!$AC$8:$BH$242,19,FALSE)</f>
        <v>0</v>
      </c>
      <c r="AV12" s="179"/>
      <c r="AW12" s="179"/>
      <c r="AX12" s="180"/>
      <c r="AY12" s="189" t="s">
        <v>612</v>
      </c>
      <c r="AZ12" s="190"/>
      <c r="BA12" s="190"/>
      <c r="BB12" s="191"/>
      <c r="BC12" s="178">
        <f>VLOOKUP($AC12,'04'!$AC$8:$BH$256,27,FALSE)+VLOOKUP($AC12,'05'!$AC$8:$BT$226,39,FALSE)+VLOOKUP($AC12,'06'!$AC$8:$BH$229,27,FALSE)+VLOOKUP($AC12,'07'!$AC$8:$BH$242,27,FALSE)</f>
        <v>2724150</v>
      </c>
      <c r="BD12" s="179"/>
      <c r="BE12" s="179"/>
      <c r="BF12" s="180"/>
      <c r="BG12" s="192">
        <f t="shared" si="0"/>
        <v>1</v>
      </c>
      <c r="BH12" s="193"/>
    </row>
    <row r="13" spans="1:61" ht="20.100000000000001" customHeight="1" x14ac:dyDescent="0.2">
      <c r="A13" s="171" t="s">
        <v>5</v>
      </c>
      <c r="B13" s="172"/>
      <c r="C13" s="194" t="s">
        <v>620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6"/>
      <c r="AC13" s="176" t="s">
        <v>251</v>
      </c>
      <c r="AD13" s="177"/>
      <c r="AE13" s="178">
        <f>VLOOKUP($AC13,'04'!$AC$8:$BH$256,3,FALSE)+VLOOKUP($AC13,'05'!$AC$8:$BT$226,3,FALSE)+VLOOKUP($AC13,'06'!$AC$8:$BH$229,3,FALSE)+VLOOKUP($AC13,'07'!$AC$8:$BH$242,3,FALSE)</f>
        <v>0</v>
      </c>
      <c r="AF13" s="179"/>
      <c r="AG13" s="179"/>
      <c r="AH13" s="180"/>
      <c r="AI13" s="178">
        <f>VLOOKUP($AC13,'04'!$AC$8:$BH$256,7,FALSE)+VLOOKUP($AC13,'05'!$AC$8:$BT$226,19,FALSE)+VLOOKUP($AC13,'06'!$AC$8:$BH$229,7,FALSE)+VLOOKUP($AC13,'07'!$AC$8:$BH$242,7,FALSE)</f>
        <v>0</v>
      </c>
      <c r="AJ13" s="179"/>
      <c r="AK13" s="179"/>
      <c r="AL13" s="180"/>
      <c r="AM13" s="178">
        <f>VLOOKUP($AC13,'04'!$AC$8:$BH$256,11,FALSE)+VLOOKUP($AC13,'05'!$AC$8:$BT$226,23,FALSE)+VLOOKUP($AC13,'06'!$AC$8:$BH$229,11,FALSE)+VLOOKUP($AC13,'07'!$AC$8:$BH$242,11,FALSE)</f>
        <v>0</v>
      </c>
      <c r="AN13" s="179"/>
      <c r="AO13" s="179"/>
      <c r="AP13" s="180"/>
      <c r="AQ13" s="189" t="s">
        <v>612</v>
      </c>
      <c r="AR13" s="190"/>
      <c r="AS13" s="190"/>
      <c r="AT13" s="191"/>
      <c r="AU13" s="178">
        <f>VLOOKUP($AC13,'04'!$AC$8:$BH$256,19,FALSE)+VLOOKUP($AC13,'05'!$AC$8:$BT$226,31,FALSE)+VLOOKUP($AC13,'06'!$AC$8:$BH$229,19,FALSE)+VLOOKUP($AC13,'07'!$AC$8:$BH$242,19,FALSE)</f>
        <v>0</v>
      </c>
      <c r="AV13" s="179"/>
      <c r="AW13" s="179"/>
      <c r="AX13" s="180"/>
      <c r="AY13" s="189" t="s">
        <v>612</v>
      </c>
      <c r="AZ13" s="190"/>
      <c r="BA13" s="190"/>
      <c r="BB13" s="191"/>
      <c r="BC13" s="178">
        <f>VLOOKUP($AC13,'04'!$AC$8:$BH$256,27,FALSE)+VLOOKUP($AC13,'05'!$AC$8:$BT$226,39,FALSE)+VLOOKUP($AC13,'06'!$AC$8:$BH$229,27,FALSE)+VLOOKUP($AC13,'07'!$AC$8:$BH$242,27,FALSE)</f>
        <v>0</v>
      </c>
      <c r="BD13" s="179"/>
      <c r="BE13" s="179"/>
      <c r="BF13" s="180"/>
      <c r="BG13" s="192" t="str">
        <f t="shared" si="0"/>
        <v>n.é.</v>
      </c>
      <c r="BH13" s="193"/>
    </row>
    <row r="14" spans="1:61" s="3" customFormat="1" ht="20.100000000000001" customHeight="1" x14ac:dyDescent="0.2">
      <c r="A14" s="200" t="s">
        <v>6</v>
      </c>
      <c r="B14" s="201"/>
      <c r="C14" s="202" t="s">
        <v>252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4"/>
      <c r="AC14" s="205" t="s">
        <v>253</v>
      </c>
      <c r="AD14" s="206"/>
      <c r="AE14" s="207">
        <f>SUM(AE8:AH13)</f>
        <v>169847795</v>
      </c>
      <c r="AF14" s="208"/>
      <c r="AG14" s="208"/>
      <c r="AH14" s="209"/>
      <c r="AI14" s="207">
        <f t="shared" ref="AI14" si="1">SUM(AI8:AL13)</f>
        <v>213965318</v>
      </c>
      <c r="AJ14" s="208"/>
      <c r="AK14" s="208"/>
      <c r="AL14" s="209"/>
      <c r="AM14" s="207">
        <f t="shared" ref="AM14" si="2">SUM(AM8:AP13)</f>
        <v>213965318</v>
      </c>
      <c r="AN14" s="208"/>
      <c r="AO14" s="208"/>
      <c r="AP14" s="209"/>
      <c r="AQ14" s="210" t="s">
        <v>612</v>
      </c>
      <c r="AR14" s="211"/>
      <c r="AS14" s="211"/>
      <c r="AT14" s="212"/>
      <c r="AU14" s="207">
        <f t="shared" ref="AU14" si="3">SUM(AU8:AX13)</f>
        <v>0</v>
      </c>
      <c r="AV14" s="208"/>
      <c r="AW14" s="208"/>
      <c r="AX14" s="209"/>
      <c r="AY14" s="210" t="s">
        <v>612</v>
      </c>
      <c r="AZ14" s="211"/>
      <c r="BA14" s="211"/>
      <c r="BB14" s="212"/>
      <c r="BC14" s="207">
        <f t="shared" ref="BC14" si="4">SUM(BC8:BF13)</f>
        <v>213965318</v>
      </c>
      <c r="BD14" s="208"/>
      <c r="BE14" s="208"/>
      <c r="BF14" s="209"/>
      <c r="BG14" s="213">
        <f t="shared" si="0"/>
        <v>1</v>
      </c>
      <c r="BH14" s="214"/>
    </row>
    <row r="15" spans="1:61" ht="20.100000000000001" customHeight="1" x14ac:dyDescent="0.2">
      <c r="A15" s="171" t="s">
        <v>7</v>
      </c>
      <c r="B15" s="172"/>
      <c r="C15" s="194" t="s">
        <v>254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6"/>
      <c r="AC15" s="176" t="s">
        <v>255</v>
      </c>
      <c r="AD15" s="177"/>
      <c r="AE15" s="178">
        <f>VLOOKUP($AC15,'04'!$AC$8:$BH$256,3,FALSE)+VLOOKUP($AC15,'05'!$AC$8:$BT$226,3,FALSE)+VLOOKUP($AC15,'06'!$AC$8:$BH$229,3,FALSE)+VLOOKUP($AC15,'07'!$AC$8:$BH$242,3,FALSE)</f>
        <v>0</v>
      </c>
      <c r="AF15" s="179"/>
      <c r="AG15" s="179"/>
      <c r="AH15" s="180"/>
      <c r="AI15" s="178">
        <f>VLOOKUP($AC15,'04'!$AC$8:$BH$256,7,FALSE)+VLOOKUP($AC15,'05'!$AC$8:$BT$226,19,FALSE)+VLOOKUP($AC15,'06'!$AC$8:$BH$229,7,FALSE)+VLOOKUP($AC15,'07'!$AC$8:$BH$242,7,FALSE)</f>
        <v>0</v>
      </c>
      <c r="AJ15" s="179"/>
      <c r="AK15" s="179"/>
      <c r="AL15" s="180"/>
      <c r="AM15" s="178">
        <f>VLOOKUP($AC15,'04'!$AC$8:$BH$256,11,FALSE)+VLOOKUP($AC15,'05'!$AC$8:$BT$226,23,FALSE)+VLOOKUP($AC15,'06'!$AC$8:$BH$229,11,FALSE)+VLOOKUP($AC15,'07'!$AC$8:$BH$242,11,FALSE)</f>
        <v>0</v>
      </c>
      <c r="AN15" s="179"/>
      <c r="AO15" s="179"/>
      <c r="AP15" s="180"/>
      <c r="AQ15" s="189" t="s">
        <v>612</v>
      </c>
      <c r="AR15" s="190"/>
      <c r="AS15" s="190"/>
      <c r="AT15" s="191"/>
      <c r="AU15" s="178">
        <f>VLOOKUP($AC15,'04'!$AC$8:$BH$256,19,FALSE)+VLOOKUP($AC15,'05'!$AC$8:$BT$226,31,FALSE)+VLOOKUP($AC15,'06'!$AC$8:$BH$229,19,FALSE)+VLOOKUP($AC15,'07'!$AC$8:$BH$242,19,FALSE)</f>
        <v>0</v>
      </c>
      <c r="AV15" s="179"/>
      <c r="AW15" s="179"/>
      <c r="AX15" s="180"/>
      <c r="AY15" s="189" t="s">
        <v>612</v>
      </c>
      <c r="AZ15" s="190"/>
      <c r="BA15" s="190"/>
      <c r="BB15" s="191"/>
      <c r="BC15" s="178">
        <f>VLOOKUP($AC15,'04'!$AC$8:$BH$256,27,FALSE)+VLOOKUP($AC15,'05'!$AC$8:$BT$226,39,FALSE)+VLOOKUP($AC15,'06'!$AC$8:$BH$229,27,FALSE)+VLOOKUP($AC15,'07'!$AC$8:$BH$242,27,FALSE)</f>
        <v>0</v>
      </c>
      <c r="BD15" s="179"/>
      <c r="BE15" s="179"/>
      <c r="BF15" s="180"/>
      <c r="BG15" s="192" t="str">
        <f t="shared" si="0"/>
        <v>n.é.</v>
      </c>
      <c r="BH15" s="193"/>
    </row>
    <row r="16" spans="1:61" ht="20.100000000000001" customHeight="1" x14ac:dyDescent="0.2">
      <c r="A16" s="171" t="s">
        <v>8</v>
      </c>
      <c r="B16" s="172"/>
      <c r="C16" s="194" t="s">
        <v>427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6"/>
      <c r="AC16" s="176" t="s">
        <v>256</v>
      </c>
      <c r="AD16" s="177"/>
      <c r="AE16" s="178">
        <f>VLOOKUP($AC16,'04'!$AC$8:$BH$256,3,FALSE)+VLOOKUP($AC16,'05'!$AC$8:$BT$226,3,FALSE)+VLOOKUP($AC16,'06'!$AC$8:$BH$229,3,FALSE)+VLOOKUP($AC16,'07'!$AC$8:$BH$242,3,FALSE)</f>
        <v>0</v>
      </c>
      <c r="AF16" s="179"/>
      <c r="AG16" s="179"/>
      <c r="AH16" s="180"/>
      <c r="AI16" s="178">
        <f>VLOOKUP($AC16,'04'!$AC$8:$BH$256,7,FALSE)+VLOOKUP($AC16,'05'!$AC$8:$BT$226,19,FALSE)+VLOOKUP($AC16,'06'!$AC$8:$BH$229,7,FALSE)+VLOOKUP($AC16,'07'!$AC$8:$BH$242,7,FALSE)</f>
        <v>0</v>
      </c>
      <c r="AJ16" s="179"/>
      <c r="AK16" s="179"/>
      <c r="AL16" s="180"/>
      <c r="AM16" s="178">
        <f>VLOOKUP($AC16,'04'!$AC$8:$BH$256,11,FALSE)+VLOOKUP($AC16,'05'!$AC$8:$BT$226,23,FALSE)+VLOOKUP($AC16,'06'!$AC$8:$BH$229,11,FALSE)+VLOOKUP($AC16,'07'!$AC$8:$BH$242,11,FALSE)</f>
        <v>0</v>
      </c>
      <c r="AN16" s="179"/>
      <c r="AO16" s="179"/>
      <c r="AP16" s="180"/>
      <c r="AQ16" s="189" t="s">
        <v>612</v>
      </c>
      <c r="AR16" s="190"/>
      <c r="AS16" s="190"/>
      <c r="AT16" s="191"/>
      <c r="AU16" s="178">
        <f>VLOOKUP($AC16,'04'!$AC$8:$BH$256,19,FALSE)+VLOOKUP($AC16,'05'!$AC$8:$BT$226,31,FALSE)+VLOOKUP($AC16,'06'!$AC$8:$BH$229,19,FALSE)+VLOOKUP($AC16,'07'!$AC$8:$BH$242,19,FALSE)</f>
        <v>0</v>
      </c>
      <c r="AV16" s="179"/>
      <c r="AW16" s="179"/>
      <c r="AX16" s="180"/>
      <c r="AY16" s="189" t="s">
        <v>612</v>
      </c>
      <c r="AZ16" s="190"/>
      <c r="BA16" s="190"/>
      <c r="BB16" s="191"/>
      <c r="BC16" s="178">
        <f>VLOOKUP($AC16,'04'!$AC$8:$BH$256,27,FALSE)+VLOOKUP($AC16,'05'!$AC$8:$BT$226,39,FALSE)+VLOOKUP($AC16,'06'!$AC$8:$BH$229,27,FALSE)+VLOOKUP($AC16,'07'!$AC$8:$BH$242,27,FALSE)</f>
        <v>0</v>
      </c>
      <c r="BD16" s="179"/>
      <c r="BE16" s="179"/>
      <c r="BF16" s="180"/>
      <c r="BG16" s="192" t="str">
        <f t="shared" si="0"/>
        <v>n.é.</v>
      </c>
      <c r="BH16" s="193"/>
    </row>
    <row r="17" spans="1:60" ht="28.5" customHeight="1" x14ac:dyDescent="0.2">
      <c r="A17" s="171" t="s">
        <v>9</v>
      </c>
      <c r="B17" s="172"/>
      <c r="C17" s="194" t="s">
        <v>428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176" t="s">
        <v>257</v>
      </c>
      <c r="AD17" s="177"/>
      <c r="AE17" s="178">
        <f>VLOOKUP($AC17,'04'!$AC$8:$BH$256,3,FALSE)+VLOOKUP($AC17,'05'!$AC$8:$BT$226,3,FALSE)+VLOOKUP($AC17,'06'!$AC$8:$BH$229,3,FALSE)+VLOOKUP($AC17,'07'!$AC$8:$BH$242,3,FALSE)</f>
        <v>0</v>
      </c>
      <c r="AF17" s="179"/>
      <c r="AG17" s="179"/>
      <c r="AH17" s="180"/>
      <c r="AI17" s="178">
        <f>VLOOKUP($AC17,'04'!$AC$8:$BH$256,7,FALSE)+VLOOKUP($AC17,'05'!$AC$8:$BT$226,19,FALSE)+VLOOKUP($AC17,'06'!$AC$8:$BH$229,7,FALSE)+VLOOKUP($AC17,'07'!$AC$8:$BH$242,7,FALSE)</f>
        <v>0</v>
      </c>
      <c r="AJ17" s="179"/>
      <c r="AK17" s="179"/>
      <c r="AL17" s="180"/>
      <c r="AM17" s="178">
        <f>VLOOKUP($AC17,'04'!$AC$8:$BH$256,11,FALSE)+VLOOKUP($AC17,'05'!$AC$8:$BT$226,23,FALSE)+VLOOKUP($AC17,'06'!$AC$8:$BH$229,11,FALSE)+VLOOKUP($AC17,'07'!$AC$8:$BH$242,11,FALSE)</f>
        <v>0</v>
      </c>
      <c r="AN17" s="179"/>
      <c r="AO17" s="179"/>
      <c r="AP17" s="180"/>
      <c r="AQ17" s="189" t="s">
        <v>612</v>
      </c>
      <c r="AR17" s="190"/>
      <c r="AS17" s="190"/>
      <c r="AT17" s="191"/>
      <c r="AU17" s="178">
        <f>VLOOKUP($AC17,'04'!$AC$8:$BH$256,19,FALSE)+VLOOKUP($AC17,'05'!$AC$8:$BT$226,31,FALSE)+VLOOKUP($AC17,'06'!$AC$8:$BH$229,19,FALSE)+VLOOKUP($AC17,'07'!$AC$8:$BH$242,19,FALSE)</f>
        <v>0</v>
      </c>
      <c r="AV17" s="179"/>
      <c r="AW17" s="179"/>
      <c r="AX17" s="180"/>
      <c r="AY17" s="189" t="s">
        <v>612</v>
      </c>
      <c r="AZ17" s="190"/>
      <c r="BA17" s="190"/>
      <c r="BB17" s="191"/>
      <c r="BC17" s="178">
        <f>VLOOKUP($AC17,'04'!$AC$8:$BH$256,27,FALSE)+VLOOKUP($AC17,'05'!$AC$8:$BT$226,39,FALSE)+VLOOKUP($AC17,'06'!$AC$8:$BH$229,27,FALSE)+VLOOKUP($AC17,'07'!$AC$8:$BH$242,27,FALSE)</f>
        <v>0</v>
      </c>
      <c r="BD17" s="179"/>
      <c r="BE17" s="179"/>
      <c r="BF17" s="180"/>
      <c r="BG17" s="192" t="str">
        <f t="shared" si="0"/>
        <v>n.é.</v>
      </c>
      <c r="BH17" s="193"/>
    </row>
    <row r="18" spans="1:60" ht="26.25" customHeight="1" x14ac:dyDescent="0.2">
      <c r="A18" s="171" t="s">
        <v>10</v>
      </c>
      <c r="B18" s="172"/>
      <c r="C18" s="194" t="s">
        <v>429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6"/>
      <c r="AC18" s="176" t="s">
        <v>258</v>
      </c>
      <c r="AD18" s="177"/>
      <c r="AE18" s="178">
        <f>VLOOKUP($AC18,'04'!$AC$8:$BH$256,3,FALSE)+VLOOKUP($AC18,'05'!$AC$8:$BT$226,3,FALSE)+VLOOKUP($AC18,'06'!$AC$8:$BH$229,3,FALSE)+VLOOKUP($AC18,'07'!$AC$8:$BH$242,3,FALSE)</f>
        <v>0</v>
      </c>
      <c r="AF18" s="179"/>
      <c r="AG18" s="179"/>
      <c r="AH18" s="180"/>
      <c r="AI18" s="178">
        <f>VLOOKUP($AC18,'04'!$AC$8:$BH$256,7,FALSE)+VLOOKUP($AC18,'05'!$AC$8:$BT$226,19,FALSE)+VLOOKUP($AC18,'06'!$AC$8:$BH$229,7,FALSE)+VLOOKUP($AC18,'07'!$AC$8:$BH$242,7,FALSE)</f>
        <v>0</v>
      </c>
      <c r="AJ18" s="179"/>
      <c r="AK18" s="179"/>
      <c r="AL18" s="180"/>
      <c r="AM18" s="178">
        <f>VLOOKUP($AC18,'04'!$AC$8:$BH$256,11,FALSE)+VLOOKUP($AC18,'05'!$AC$8:$BT$226,23,FALSE)+VLOOKUP($AC18,'06'!$AC$8:$BH$229,11,FALSE)+VLOOKUP($AC18,'07'!$AC$8:$BH$242,11,FALSE)</f>
        <v>0</v>
      </c>
      <c r="AN18" s="179"/>
      <c r="AO18" s="179"/>
      <c r="AP18" s="180"/>
      <c r="AQ18" s="189" t="s">
        <v>612</v>
      </c>
      <c r="AR18" s="190"/>
      <c r="AS18" s="190"/>
      <c r="AT18" s="191"/>
      <c r="AU18" s="178">
        <f>VLOOKUP($AC18,'04'!$AC$8:$BH$256,19,FALSE)+VLOOKUP($AC18,'05'!$AC$8:$BT$226,31,FALSE)+VLOOKUP($AC18,'06'!$AC$8:$BH$229,19,FALSE)+VLOOKUP($AC18,'07'!$AC$8:$BH$242,19,FALSE)</f>
        <v>0</v>
      </c>
      <c r="AV18" s="179"/>
      <c r="AW18" s="179"/>
      <c r="AX18" s="180"/>
      <c r="AY18" s="189" t="s">
        <v>612</v>
      </c>
      <c r="AZ18" s="190"/>
      <c r="BA18" s="190"/>
      <c r="BB18" s="191"/>
      <c r="BC18" s="178">
        <f>VLOOKUP($AC18,'04'!$AC$8:$BH$256,27,FALSE)+VLOOKUP($AC18,'05'!$AC$8:$BT$226,39,FALSE)+VLOOKUP($AC18,'06'!$AC$8:$BH$229,27,FALSE)+VLOOKUP($AC18,'07'!$AC$8:$BH$242,27,FALSE)</f>
        <v>0</v>
      </c>
      <c r="BD18" s="179"/>
      <c r="BE18" s="179"/>
      <c r="BF18" s="180"/>
      <c r="BG18" s="192" t="str">
        <f t="shared" si="0"/>
        <v>n.é.</v>
      </c>
      <c r="BH18" s="193"/>
    </row>
    <row r="19" spans="1:60" ht="20.100000000000001" customHeight="1" x14ac:dyDescent="0.2">
      <c r="A19" s="171" t="s">
        <v>11</v>
      </c>
      <c r="B19" s="172"/>
      <c r="C19" s="194" t="s">
        <v>259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6"/>
      <c r="AC19" s="176" t="s">
        <v>260</v>
      </c>
      <c r="AD19" s="177"/>
      <c r="AE19" s="178">
        <f>VLOOKUP($AC19,'04'!$AC$8:$BH$256,3,FALSE)+VLOOKUP($AC19,'05'!$AC$8:$BT$226,3,FALSE)+VLOOKUP($AC19,'06'!$AC$8:$BH$229,3,FALSE)+VLOOKUP($AC19,'07'!$AC$8:$BH$242,3,FALSE)</f>
        <v>85408015</v>
      </c>
      <c r="AF19" s="179"/>
      <c r="AG19" s="179"/>
      <c r="AH19" s="180"/>
      <c r="AI19" s="178">
        <f>VLOOKUP($AC19,'04'!$AC$8:$BH$256,7,FALSE)+VLOOKUP($AC19,'05'!$AC$8:$BT$226,19,FALSE)+VLOOKUP($AC19,'06'!$AC$8:$BH$229,7,FALSE)+VLOOKUP($AC19,'07'!$AC$8:$BH$242,7,FALSE)</f>
        <v>86524817</v>
      </c>
      <c r="AJ19" s="179"/>
      <c r="AK19" s="179"/>
      <c r="AL19" s="180"/>
      <c r="AM19" s="178">
        <f>VLOOKUP($AC19,'04'!$AC$8:$BH$256,11,FALSE)+VLOOKUP($AC19,'05'!$AC$8:$BT$226,23,FALSE)+VLOOKUP($AC19,'06'!$AC$8:$BH$229,11,FALSE)+VLOOKUP($AC19,'07'!$AC$8:$BH$242,11,FALSE)</f>
        <v>56899783</v>
      </c>
      <c r="AN19" s="179"/>
      <c r="AO19" s="179"/>
      <c r="AP19" s="180"/>
      <c r="AQ19" s="189" t="s">
        <v>612</v>
      </c>
      <c r="AR19" s="190"/>
      <c r="AS19" s="190"/>
      <c r="AT19" s="191"/>
      <c r="AU19" s="178">
        <f>VLOOKUP($AC19,'04'!$AC$8:$BH$256,19,FALSE)+VLOOKUP($AC19,'05'!$AC$8:$BT$226,31,FALSE)+VLOOKUP($AC19,'06'!$AC$8:$BH$229,19,FALSE)+VLOOKUP($AC19,'07'!$AC$8:$BH$242,19,FALSE)</f>
        <v>0</v>
      </c>
      <c r="AV19" s="179"/>
      <c r="AW19" s="179"/>
      <c r="AX19" s="180"/>
      <c r="AY19" s="189" t="s">
        <v>612</v>
      </c>
      <c r="AZ19" s="190"/>
      <c r="BA19" s="190"/>
      <c r="BB19" s="191"/>
      <c r="BC19" s="178">
        <f>VLOOKUP($AC19,'04'!$AC$8:$BH$256,27,FALSE)+VLOOKUP($AC19,'05'!$AC$8:$BT$226,39,FALSE)+VLOOKUP($AC19,'06'!$AC$8:$BH$229,27,FALSE)+VLOOKUP($AC19,'07'!$AC$8:$BH$242,27,FALSE)</f>
        <v>56899783</v>
      </c>
      <c r="BD19" s="179"/>
      <c r="BE19" s="179"/>
      <c r="BF19" s="180"/>
      <c r="BG19" s="192">
        <f t="shared" si="0"/>
        <v>0.65761228943136629</v>
      </c>
      <c r="BH19" s="193"/>
    </row>
    <row r="20" spans="1:60" s="3" customFormat="1" ht="20.100000000000001" customHeight="1" x14ac:dyDescent="0.2">
      <c r="A20" s="200" t="s">
        <v>12</v>
      </c>
      <c r="B20" s="201"/>
      <c r="C20" s="202" t="s">
        <v>261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4"/>
      <c r="AC20" s="205" t="s">
        <v>262</v>
      </c>
      <c r="AD20" s="206"/>
      <c r="AE20" s="207">
        <f>SUM(AE14:AH19)</f>
        <v>255255810</v>
      </c>
      <c r="AF20" s="208"/>
      <c r="AG20" s="208"/>
      <c r="AH20" s="209"/>
      <c r="AI20" s="207">
        <f t="shared" ref="AI20" si="5">SUM(AI14:AL19)</f>
        <v>300490135</v>
      </c>
      <c r="AJ20" s="208"/>
      <c r="AK20" s="208"/>
      <c r="AL20" s="209"/>
      <c r="AM20" s="207">
        <f t="shared" ref="AM20" si="6">SUM(AM14:AP19)</f>
        <v>270865101</v>
      </c>
      <c r="AN20" s="208"/>
      <c r="AO20" s="208"/>
      <c r="AP20" s="209"/>
      <c r="AQ20" s="210" t="s">
        <v>612</v>
      </c>
      <c r="AR20" s="211"/>
      <c r="AS20" s="211"/>
      <c r="AT20" s="212"/>
      <c r="AU20" s="207">
        <f t="shared" ref="AU20" si="7">SUM(AU14:AX19)</f>
        <v>0</v>
      </c>
      <c r="AV20" s="208"/>
      <c r="AW20" s="208"/>
      <c r="AX20" s="209"/>
      <c r="AY20" s="210" t="s">
        <v>612</v>
      </c>
      <c r="AZ20" s="211"/>
      <c r="BA20" s="211"/>
      <c r="BB20" s="212"/>
      <c r="BC20" s="207">
        <f t="shared" ref="BC20" si="8">SUM(BC14:BF19)</f>
        <v>270865101</v>
      </c>
      <c r="BD20" s="208"/>
      <c r="BE20" s="208"/>
      <c r="BF20" s="209"/>
      <c r="BG20" s="213">
        <f t="shared" si="0"/>
        <v>0.90141095979739905</v>
      </c>
      <c r="BH20" s="214"/>
    </row>
    <row r="21" spans="1:60" ht="20.100000000000001" customHeight="1" x14ac:dyDescent="0.2">
      <c r="A21" s="171" t="s">
        <v>13</v>
      </c>
      <c r="B21" s="172"/>
      <c r="C21" s="194" t="s">
        <v>263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176" t="s">
        <v>264</v>
      </c>
      <c r="AD21" s="177"/>
      <c r="AE21" s="178">
        <f>VLOOKUP($AC21,'04'!$AC$8:$BH$256,3,FALSE)+VLOOKUP($AC21,'05'!$AC$8:$BT$226,3,FALSE)+VLOOKUP($AC21,'06'!$AC$8:$BH$229,3,FALSE)+VLOOKUP($AC21,'07'!$AC$8:$BH$242,3,FALSE)</f>
        <v>0</v>
      </c>
      <c r="AF21" s="179"/>
      <c r="AG21" s="179"/>
      <c r="AH21" s="180"/>
      <c r="AI21" s="178">
        <f>VLOOKUP($AC21,'04'!$AC$8:$BH$256,7,FALSE)+VLOOKUP($AC21,'05'!$AC$8:$BT$226,19,FALSE)+VLOOKUP($AC21,'06'!$AC$8:$BH$229,7,FALSE)+VLOOKUP($AC21,'07'!$AC$8:$BH$242,7,FALSE)</f>
        <v>253000</v>
      </c>
      <c r="AJ21" s="179"/>
      <c r="AK21" s="179"/>
      <c r="AL21" s="180"/>
      <c r="AM21" s="178">
        <f>VLOOKUP($AC21,'04'!$AC$8:$BH$256,11,FALSE)+VLOOKUP($AC21,'05'!$AC$8:$BT$226,23,FALSE)+VLOOKUP($AC21,'06'!$AC$8:$BH$229,11,FALSE)+VLOOKUP($AC21,'07'!$AC$8:$BH$242,11,FALSE)</f>
        <v>253000</v>
      </c>
      <c r="AN21" s="179"/>
      <c r="AO21" s="179"/>
      <c r="AP21" s="180"/>
      <c r="AQ21" s="189" t="s">
        <v>612</v>
      </c>
      <c r="AR21" s="190"/>
      <c r="AS21" s="190"/>
      <c r="AT21" s="191"/>
      <c r="AU21" s="178">
        <f>VLOOKUP($AC21,'04'!$AC$8:$BH$256,19,FALSE)+VLOOKUP($AC21,'05'!$AC$8:$BT$226,31,FALSE)+VLOOKUP($AC21,'06'!$AC$8:$BH$229,19,FALSE)+VLOOKUP($AC21,'07'!$AC$8:$BH$242,19,FALSE)</f>
        <v>0</v>
      </c>
      <c r="AV21" s="179"/>
      <c r="AW21" s="179"/>
      <c r="AX21" s="180"/>
      <c r="AY21" s="189" t="s">
        <v>612</v>
      </c>
      <c r="AZ21" s="190"/>
      <c r="BA21" s="190"/>
      <c r="BB21" s="191"/>
      <c r="BC21" s="178">
        <f>VLOOKUP($AC21,'04'!$AC$8:$BH$256,27,FALSE)+VLOOKUP($AC21,'05'!$AC$8:$BT$226,39,FALSE)+VLOOKUP($AC21,'06'!$AC$8:$BH$229,27,FALSE)+VLOOKUP($AC21,'07'!$AC$8:$BH$242,27,FALSE)</f>
        <v>253000</v>
      </c>
      <c r="BD21" s="179"/>
      <c r="BE21" s="179"/>
      <c r="BF21" s="180"/>
      <c r="BG21" s="192">
        <f t="shared" si="0"/>
        <v>1</v>
      </c>
      <c r="BH21" s="193"/>
    </row>
    <row r="22" spans="1:60" ht="26.25" customHeight="1" x14ac:dyDescent="0.2">
      <c r="A22" s="171" t="s">
        <v>14</v>
      </c>
      <c r="B22" s="172"/>
      <c r="C22" s="194" t="s">
        <v>430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6"/>
      <c r="AC22" s="176" t="s">
        <v>265</v>
      </c>
      <c r="AD22" s="177"/>
      <c r="AE22" s="178">
        <f>VLOOKUP($AC22,'04'!$AC$8:$BH$256,3,FALSE)+VLOOKUP($AC22,'05'!$AC$8:$BT$226,3,FALSE)+VLOOKUP($AC22,'06'!$AC$8:$BH$229,3,FALSE)+VLOOKUP($AC22,'07'!$AC$8:$BH$242,3,FALSE)</f>
        <v>0</v>
      </c>
      <c r="AF22" s="179"/>
      <c r="AG22" s="179"/>
      <c r="AH22" s="180"/>
      <c r="AI22" s="178">
        <f>VLOOKUP($AC22,'04'!$AC$8:$BH$256,7,FALSE)+VLOOKUP($AC22,'05'!$AC$8:$BT$226,19,FALSE)+VLOOKUP($AC22,'06'!$AC$8:$BH$229,7,FALSE)+VLOOKUP($AC22,'07'!$AC$8:$BH$242,7,FALSE)</f>
        <v>0</v>
      </c>
      <c r="AJ22" s="179"/>
      <c r="AK22" s="179"/>
      <c r="AL22" s="180"/>
      <c r="AM22" s="178">
        <f>VLOOKUP($AC22,'04'!$AC$8:$BH$256,11,FALSE)+VLOOKUP($AC22,'05'!$AC$8:$BT$226,23,FALSE)+VLOOKUP($AC22,'06'!$AC$8:$BH$229,11,FALSE)+VLOOKUP($AC22,'07'!$AC$8:$BH$242,11,FALSE)</f>
        <v>0</v>
      </c>
      <c r="AN22" s="179"/>
      <c r="AO22" s="179"/>
      <c r="AP22" s="180"/>
      <c r="AQ22" s="189" t="s">
        <v>612</v>
      </c>
      <c r="AR22" s="190"/>
      <c r="AS22" s="190"/>
      <c r="AT22" s="191"/>
      <c r="AU22" s="178">
        <f>VLOOKUP($AC22,'04'!$AC$8:$BH$256,19,FALSE)+VLOOKUP($AC22,'05'!$AC$8:$BT$226,31,FALSE)+VLOOKUP($AC22,'06'!$AC$8:$BH$229,19,FALSE)+VLOOKUP($AC22,'07'!$AC$8:$BH$242,19,FALSE)</f>
        <v>0</v>
      </c>
      <c r="AV22" s="179"/>
      <c r="AW22" s="179"/>
      <c r="AX22" s="180"/>
      <c r="AY22" s="189" t="s">
        <v>612</v>
      </c>
      <c r="AZ22" s="190"/>
      <c r="BA22" s="190"/>
      <c r="BB22" s="191"/>
      <c r="BC22" s="178">
        <f>VLOOKUP($AC22,'04'!$AC$8:$BH$256,27,FALSE)+VLOOKUP($AC22,'05'!$AC$8:$BT$226,39,FALSE)+VLOOKUP($AC22,'06'!$AC$8:$BH$229,27,FALSE)+VLOOKUP($AC22,'07'!$AC$8:$BH$242,27,FALSE)</f>
        <v>0</v>
      </c>
      <c r="BD22" s="179"/>
      <c r="BE22" s="179"/>
      <c r="BF22" s="180"/>
      <c r="BG22" s="192" t="str">
        <f t="shared" si="0"/>
        <v>n.é.</v>
      </c>
      <c r="BH22" s="193"/>
    </row>
    <row r="23" spans="1:60" ht="20.100000000000001" customHeight="1" x14ac:dyDescent="0.2">
      <c r="A23" s="171" t="s">
        <v>15</v>
      </c>
      <c r="B23" s="172"/>
      <c r="C23" s="194" t="s">
        <v>431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  <c r="AC23" s="176" t="s">
        <v>266</v>
      </c>
      <c r="AD23" s="177"/>
      <c r="AE23" s="178">
        <f>VLOOKUP($AC23,'04'!$AC$8:$BH$256,3,FALSE)+VLOOKUP($AC23,'05'!$AC$8:$BT$226,3,FALSE)+VLOOKUP($AC23,'06'!$AC$8:$BH$229,3,FALSE)+VLOOKUP($AC23,'07'!$AC$8:$BH$242,3,FALSE)</f>
        <v>0</v>
      </c>
      <c r="AF23" s="179"/>
      <c r="AG23" s="179"/>
      <c r="AH23" s="180"/>
      <c r="AI23" s="178">
        <f>VLOOKUP($AC23,'04'!$AC$8:$BH$256,7,FALSE)+VLOOKUP($AC23,'05'!$AC$8:$BT$226,19,FALSE)+VLOOKUP($AC23,'06'!$AC$8:$BH$229,7,FALSE)+VLOOKUP($AC23,'07'!$AC$8:$BH$242,7,FALSE)</f>
        <v>0</v>
      </c>
      <c r="AJ23" s="179"/>
      <c r="AK23" s="179"/>
      <c r="AL23" s="180"/>
      <c r="AM23" s="178">
        <f>VLOOKUP($AC23,'04'!$AC$8:$BH$256,11,FALSE)+VLOOKUP($AC23,'05'!$AC$8:$BT$226,23,FALSE)+VLOOKUP($AC23,'06'!$AC$8:$BH$229,11,FALSE)+VLOOKUP($AC23,'07'!$AC$8:$BH$242,11,FALSE)</f>
        <v>0</v>
      </c>
      <c r="AN23" s="179"/>
      <c r="AO23" s="179"/>
      <c r="AP23" s="180"/>
      <c r="AQ23" s="189" t="s">
        <v>612</v>
      </c>
      <c r="AR23" s="190"/>
      <c r="AS23" s="190"/>
      <c r="AT23" s="191"/>
      <c r="AU23" s="178">
        <f>VLOOKUP($AC23,'04'!$AC$8:$BH$256,19,FALSE)+VLOOKUP($AC23,'05'!$AC$8:$BT$226,31,FALSE)+VLOOKUP($AC23,'06'!$AC$8:$BH$229,19,FALSE)+VLOOKUP($AC23,'07'!$AC$8:$BH$242,19,FALSE)</f>
        <v>0</v>
      </c>
      <c r="AV23" s="179"/>
      <c r="AW23" s="179"/>
      <c r="AX23" s="180"/>
      <c r="AY23" s="189" t="s">
        <v>612</v>
      </c>
      <c r="AZ23" s="190"/>
      <c r="BA23" s="190"/>
      <c r="BB23" s="191"/>
      <c r="BC23" s="178">
        <f>VLOOKUP($AC23,'04'!$AC$8:$BH$256,27,FALSE)+VLOOKUP($AC23,'05'!$AC$8:$BT$226,39,FALSE)+VLOOKUP($AC23,'06'!$AC$8:$BH$229,27,FALSE)+VLOOKUP($AC23,'07'!$AC$8:$BH$242,27,FALSE)</f>
        <v>0</v>
      </c>
      <c r="BD23" s="179"/>
      <c r="BE23" s="179"/>
      <c r="BF23" s="180"/>
      <c r="BG23" s="192" t="str">
        <f t="shared" si="0"/>
        <v>n.é.</v>
      </c>
      <c r="BH23" s="193"/>
    </row>
    <row r="24" spans="1:60" ht="20.100000000000001" customHeight="1" x14ac:dyDescent="0.2">
      <c r="A24" s="171" t="s">
        <v>53</v>
      </c>
      <c r="B24" s="172"/>
      <c r="C24" s="194" t="s">
        <v>432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6"/>
      <c r="AC24" s="176" t="s">
        <v>267</v>
      </c>
      <c r="AD24" s="177"/>
      <c r="AE24" s="178">
        <f>VLOOKUP($AC24,'04'!$AC$8:$BH$256,3,FALSE)+VLOOKUP($AC24,'05'!$AC$8:$BT$226,3,FALSE)+VLOOKUP($AC24,'06'!$AC$8:$BH$229,3,FALSE)+VLOOKUP($AC24,'07'!$AC$8:$BH$242,3,FALSE)</f>
        <v>0</v>
      </c>
      <c r="AF24" s="179"/>
      <c r="AG24" s="179"/>
      <c r="AH24" s="180"/>
      <c r="AI24" s="178">
        <f>VLOOKUP($AC24,'04'!$AC$8:$BH$256,7,FALSE)+VLOOKUP($AC24,'05'!$AC$8:$BT$226,19,FALSE)+VLOOKUP($AC24,'06'!$AC$8:$BH$229,7,FALSE)+VLOOKUP($AC24,'07'!$AC$8:$BH$242,7,FALSE)</f>
        <v>0</v>
      </c>
      <c r="AJ24" s="179"/>
      <c r="AK24" s="179"/>
      <c r="AL24" s="180"/>
      <c r="AM24" s="178">
        <f>VLOOKUP($AC24,'04'!$AC$8:$BH$256,11,FALSE)+VLOOKUP($AC24,'05'!$AC$8:$BT$226,23,FALSE)+VLOOKUP($AC24,'06'!$AC$8:$BH$229,11,FALSE)+VLOOKUP($AC24,'07'!$AC$8:$BH$242,11,FALSE)</f>
        <v>0</v>
      </c>
      <c r="AN24" s="179"/>
      <c r="AO24" s="179"/>
      <c r="AP24" s="180"/>
      <c r="AQ24" s="189" t="s">
        <v>612</v>
      </c>
      <c r="AR24" s="190"/>
      <c r="AS24" s="190"/>
      <c r="AT24" s="191"/>
      <c r="AU24" s="178">
        <f>VLOOKUP($AC24,'04'!$AC$8:$BH$256,19,FALSE)+VLOOKUP($AC24,'05'!$AC$8:$BT$226,31,FALSE)+VLOOKUP($AC24,'06'!$AC$8:$BH$229,19,FALSE)+VLOOKUP($AC24,'07'!$AC$8:$BH$242,19,FALSE)</f>
        <v>0</v>
      </c>
      <c r="AV24" s="179"/>
      <c r="AW24" s="179"/>
      <c r="AX24" s="180"/>
      <c r="AY24" s="189" t="s">
        <v>612</v>
      </c>
      <c r="AZ24" s="190"/>
      <c r="BA24" s="190"/>
      <c r="BB24" s="191"/>
      <c r="BC24" s="178">
        <f>VLOOKUP($AC24,'04'!$AC$8:$BH$256,27,FALSE)+VLOOKUP($AC24,'05'!$AC$8:$BT$226,39,FALSE)+VLOOKUP($AC24,'06'!$AC$8:$BH$229,27,FALSE)+VLOOKUP($AC24,'07'!$AC$8:$BH$242,27,FALSE)</f>
        <v>0</v>
      </c>
      <c r="BD24" s="179"/>
      <c r="BE24" s="179"/>
      <c r="BF24" s="180"/>
      <c r="BG24" s="192" t="str">
        <f t="shared" si="0"/>
        <v>n.é.</v>
      </c>
      <c r="BH24" s="193"/>
    </row>
    <row r="25" spans="1:60" ht="20.100000000000001" customHeight="1" x14ac:dyDescent="0.2">
      <c r="A25" s="171" t="s">
        <v>54</v>
      </c>
      <c r="B25" s="172"/>
      <c r="C25" s="194" t="s">
        <v>268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6"/>
      <c r="AC25" s="176" t="s">
        <v>269</v>
      </c>
      <c r="AD25" s="177"/>
      <c r="AE25" s="178">
        <f>VLOOKUP($AC25,'04'!$AC$8:$BH$256,3,FALSE)+VLOOKUP($AC25,'05'!$AC$8:$BT$226,3,FALSE)+VLOOKUP($AC25,'06'!$AC$8:$BH$229,3,FALSE)+VLOOKUP($AC25,'07'!$AC$8:$BH$242,3,FALSE)</f>
        <v>234479639</v>
      </c>
      <c r="AF25" s="179"/>
      <c r="AG25" s="179"/>
      <c r="AH25" s="180"/>
      <c r="AI25" s="178">
        <f>VLOOKUP($AC25,'04'!$AC$8:$BH$256,7,FALSE)+VLOOKUP($AC25,'05'!$AC$8:$BT$226,19,FALSE)+VLOOKUP($AC25,'06'!$AC$8:$BH$229,7,FALSE)+VLOOKUP($AC25,'07'!$AC$8:$BH$242,7,FALSE)</f>
        <v>234479639</v>
      </c>
      <c r="AJ25" s="179"/>
      <c r="AK25" s="179"/>
      <c r="AL25" s="180"/>
      <c r="AM25" s="178">
        <f>VLOOKUP($AC25,'04'!$AC$8:$BH$256,11,FALSE)+VLOOKUP($AC25,'05'!$AC$8:$BT$226,23,FALSE)+VLOOKUP($AC25,'06'!$AC$8:$BH$229,11,FALSE)+VLOOKUP($AC25,'07'!$AC$8:$BH$242,11,FALSE)</f>
        <v>173391474</v>
      </c>
      <c r="AN25" s="179"/>
      <c r="AO25" s="179"/>
      <c r="AP25" s="180"/>
      <c r="AQ25" s="189" t="s">
        <v>612</v>
      </c>
      <c r="AR25" s="190"/>
      <c r="AS25" s="190"/>
      <c r="AT25" s="191"/>
      <c r="AU25" s="178">
        <f>VLOOKUP($AC25,'04'!$AC$8:$BH$256,19,FALSE)+VLOOKUP($AC25,'05'!$AC$8:$BT$226,31,FALSE)+VLOOKUP($AC25,'06'!$AC$8:$BH$229,19,FALSE)+VLOOKUP($AC25,'07'!$AC$8:$BH$242,19,FALSE)</f>
        <v>0</v>
      </c>
      <c r="AV25" s="179"/>
      <c r="AW25" s="179"/>
      <c r="AX25" s="180"/>
      <c r="AY25" s="189" t="s">
        <v>612</v>
      </c>
      <c r="AZ25" s="190"/>
      <c r="BA25" s="190"/>
      <c r="BB25" s="191"/>
      <c r="BC25" s="178">
        <f>VLOOKUP($AC25,'04'!$AC$8:$BH$256,27,FALSE)+VLOOKUP($AC25,'05'!$AC$8:$BT$226,39,FALSE)+VLOOKUP($AC25,'06'!$AC$8:$BH$229,27,FALSE)+VLOOKUP($AC25,'07'!$AC$8:$BH$242,27,FALSE)</f>
        <v>173391474</v>
      </c>
      <c r="BD25" s="179"/>
      <c r="BE25" s="179"/>
      <c r="BF25" s="180"/>
      <c r="BG25" s="192">
        <f t="shared" si="0"/>
        <v>0.73947347726853163</v>
      </c>
      <c r="BH25" s="193"/>
    </row>
    <row r="26" spans="1:60" s="3" customFormat="1" ht="20.100000000000001" customHeight="1" x14ac:dyDescent="0.2">
      <c r="A26" s="200" t="s">
        <v>55</v>
      </c>
      <c r="B26" s="201"/>
      <c r="C26" s="202" t="s">
        <v>270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4"/>
      <c r="AC26" s="205" t="s">
        <v>271</v>
      </c>
      <c r="AD26" s="206"/>
      <c r="AE26" s="207">
        <f>SUM(AE21:AH25)</f>
        <v>234479639</v>
      </c>
      <c r="AF26" s="208"/>
      <c r="AG26" s="208"/>
      <c r="AH26" s="209"/>
      <c r="AI26" s="207">
        <f t="shared" ref="AI26" si="9">SUM(AI21:AL25)</f>
        <v>234732639</v>
      </c>
      <c r="AJ26" s="208"/>
      <c r="AK26" s="208"/>
      <c r="AL26" s="209"/>
      <c r="AM26" s="207">
        <f t="shared" ref="AM26" si="10">SUM(AM21:AP25)</f>
        <v>173644474</v>
      </c>
      <c r="AN26" s="208"/>
      <c r="AO26" s="208"/>
      <c r="AP26" s="209"/>
      <c r="AQ26" s="210" t="s">
        <v>612</v>
      </c>
      <c r="AR26" s="211"/>
      <c r="AS26" s="211"/>
      <c r="AT26" s="212"/>
      <c r="AU26" s="207">
        <f t="shared" ref="AU26" si="11">SUM(AU21:AX25)</f>
        <v>0</v>
      </c>
      <c r="AV26" s="208"/>
      <c r="AW26" s="208"/>
      <c r="AX26" s="209"/>
      <c r="AY26" s="210" t="s">
        <v>612</v>
      </c>
      <c r="AZ26" s="211"/>
      <c r="BA26" s="211"/>
      <c r="BB26" s="212"/>
      <c r="BC26" s="207">
        <f t="shared" ref="BC26" si="12">SUM(BC21:BF25)</f>
        <v>173644474</v>
      </c>
      <c r="BD26" s="208"/>
      <c r="BE26" s="208"/>
      <c r="BF26" s="209"/>
      <c r="BG26" s="213">
        <f t="shared" si="0"/>
        <v>0.73975427848361552</v>
      </c>
      <c r="BH26" s="214"/>
    </row>
    <row r="27" spans="1:60" ht="20.100000000000001" customHeight="1" x14ac:dyDescent="0.2">
      <c r="A27" s="171" t="s">
        <v>56</v>
      </c>
      <c r="B27" s="172"/>
      <c r="C27" s="194" t="s">
        <v>272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6"/>
      <c r="AC27" s="176" t="s">
        <v>273</v>
      </c>
      <c r="AD27" s="177"/>
      <c r="AE27" s="178">
        <f>VLOOKUP($AC27,'04'!$AC$8:$BH$256,3,FALSE)+VLOOKUP($AC27,'05'!$AC$8:$BT$226,3,FALSE)+VLOOKUP($AC27,'06'!$AC$8:$BH$229,3,FALSE)+VLOOKUP($AC27,'07'!$AC$8:$BH$242,3,FALSE)</f>
        <v>0</v>
      </c>
      <c r="AF27" s="179"/>
      <c r="AG27" s="179"/>
      <c r="AH27" s="180"/>
      <c r="AI27" s="178">
        <f>VLOOKUP($AC27,'04'!$AC$8:$BH$256,7,FALSE)+VLOOKUP($AC27,'05'!$AC$8:$BT$226,19,FALSE)+VLOOKUP($AC27,'06'!$AC$8:$BH$229,7,FALSE)+VLOOKUP($AC27,'07'!$AC$8:$BH$242,7,FALSE)</f>
        <v>0</v>
      </c>
      <c r="AJ27" s="179"/>
      <c r="AK27" s="179"/>
      <c r="AL27" s="180"/>
      <c r="AM27" s="178">
        <f>VLOOKUP($AC27,'04'!$AC$8:$BH$256,11,FALSE)+VLOOKUP($AC27,'05'!$AC$8:$BT$226,23,FALSE)+VLOOKUP($AC27,'06'!$AC$8:$BH$229,11,FALSE)+VLOOKUP($AC27,'07'!$AC$8:$BH$242,11,FALSE)</f>
        <v>0</v>
      </c>
      <c r="AN27" s="179"/>
      <c r="AO27" s="179"/>
      <c r="AP27" s="180"/>
      <c r="AQ27" s="189" t="s">
        <v>612</v>
      </c>
      <c r="AR27" s="190"/>
      <c r="AS27" s="190"/>
      <c r="AT27" s="191"/>
      <c r="AU27" s="178">
        <f>VLOOKUP($AC27,'04'!$AC$8:$BH$256,19,FALSE)+VLOOKUP($AC27,'05'!$AC$8:$BT$226,31,FALSE)+VLOOKUP($AC27,'06'!$AC$8:$BH$229,19,FALSE)+VLOOKUP($AC27,'07'!$AC$8:$BH$242,19,FALSE)</f>
        <v>0</v>
      </c>
      <c r="AV27" s="179"/>
      <c r="AW27" s="179"/>
      <c r="AX27" s="180"/>
      <c r="AY27" s="189" t="s">
        <v>612</v>
      </c>
      <c r="AZ27" s="190"/>
      <c r="BA27" s="190"/>
      <c r="BB27" s="191"/>
      <c r="BC27" s="178">
        <f>VLOOKUP($AC27,'04'!$AC$8:$BH$256,27,FALSE)+VLOOKUP($AC27,'05'!$AC$8:$BT$226,39,FALSE)+VLOOKUP($AC27,'06'!$AC$8:$BH$229,27,FALSE)+VLOOKUP($AC27,'07'!$AC$8:$BH$242,27,FALSE)</f>
        <v>0</v>
      </c>
      <c r="BD27" s="179"/>
      <c r="BE27" s="179"/>
      <c r="BF27" s="180"/>
      <c r="BG27" s="192" t="str">
        <f t="shared" si="0"/>
        <v>n.é.</v>
      </c>
      <c r="BH27" s="193"/>
    </row>
    <row r="28" spans="1:60" ht="20.100000000000001" customHeight="1" x14ac:dyDescent="0.2">
      <c r="A28" s="171" t="s">
        <v>106</v>
      </c>
      <c r="B28" s="172"/>
      <c r="C28" s="194" t="s">
        <v>274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6"/>
      <c r="AC28" s="176" t="s">
        <v>275</v>
      </c>
      <c r="AD28" s="177"/>
      <c r="AE28" s="178">
        <f>VLOOKUP($AC28,'04'!$AC$8:$BH$256,3,FALSE)+VLOOKUP($AC28,'05'!$AC$8:$BT$226,3,FALSE)+VLOOKUP($AC28,'06'!$AC$8:$BH$229,3,FALSE)+VLOOKUP($AC28,'07'!$AC$8:$BH$242,3,FALSE)</f>
        <v>0</v>
      </c>
      <c r="AF28" s="179"/>
      <c r="AG28" s="179"/>
      <c r="AH28" s="180"/>
      <c r="AI28" s="178">
        <f>VLOOKUP($AC28,'04'!$AC$8:$BH$256,7,FALSE)+VLOOKUP($AC28,'05'!$AC$8:$BT$226,19,FALSE)+VLOOKUP($AC28,'06'!$AC$8:$BH$229,7,FALSE)+VLOOKUP($AC28,'07'!$AC$8:$BH$242,7,FALSE)</f>
        <v>0</v>
      </c>
      <c r="AJ28" s="179"/>
      <c r="AK28" s="179"/>
      <c r="AL28" s="180"/>
      <c r="AM28" s="178">
        <f>VLOOKUP($AC28,'04'!$AC$8:$BH$256,11,FALSE)+VLOOKUP($AC28,'05'!$AC$8:$BT$226,23,FALSE)+VLOOKUP($AC28,'06'!$AC$8:$BH$229,11,FALSE)+VLOOKUP($AC28,'07'!$AC$8:$BH$242,11,FALSE)</f>
        <v>0</v>
      </c>
      <c r="AN28" s="179"/>
      <c r="AO28" s="179"/>
      <c r="AP28" s="180"/>
      <c r="AQ28" s="189" t="s">
        <v>612</v>
      </c>
      <c r="AR28" s="190"/>
      <c r="AS28" s="190"/>
      <c r="AT28" s="191"/>
      <c r="AU28" s="178">
        <f>VLOOKUP($AC28,'04'!$AC$8:$BH$256,19,FALSE)+VLOOKUP($AC28,'05'!$AC$8:$BT$226,31,FALSE)+VLOOKUP($AC28,'06'!$AC$8:$BH$229,19,FALSE)+VLOOKUP($AC28,'07'!$AC$8:$BH$242,19,FALSE)</f>
        <v>0</v>
      </c>
      <c r="AV28" s="179"/>
      <c r="AW28" s="179"/>
      <c r="AX28" s="180"/>
      <c r="AY28" s="189" t="s">
        <v>612</v>
      </c>
      <c r="AZ28" s="190"/>
      <c r="BA28" s="190"/>
      <c r="BB28" s="191"/>
      <c r="BC28" s="178">
        <f>VLOOKUP($AC28,'04'!$AC$8:$BH$256,27,FALSE)+VLOOKUP($AC28,'05'!$AC$8:$BT$226,39,FALSE)+VLOOKUP($AC28,'06'!$AC$8:$BH$229,27,FALSE)+VLOOKUP($AC28,'07'!$AC$8:$BH$242,27,FALSE)</f>
        <v>0</v>
      </c>
      <c r="BD28" s="179"/>
      <c r="BE28" s="179"/>
      <c r="BF28" s="180"/>
      <c r="BG28" s="192" t="str">
        <f t="shared" si="0"/>
        <v>n.é.</v>
      </c>
      <c r="BH28" s="193"/>
    </row>
    <row r="29" spans="1:60" s="3" customFormat="1" ht="20.100000000000001" customHeight="1" x14ac:dyDescent="0.2">
      <c r="A29" s="200" t="s">
        <v>107</v>
      </c>
      <c r="B29" s="201"/>
      <c r="C29" s="202" t="s">
        <v>276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4"/>
      <c r="AC29" s="205" t="s">
        <v>277</v>
      </c>
      <c r="AD29" s="206"/>
      <c r="AE29" s="207">
        <f>SUM(AE27:AH28)</f>
        <v>0</v>
      </c>
      <c r="AF29" s="208"/>
      <c r="AG29" s="208"/>
      <c r="AH29" s="209"/>
      <c r="AI29" s="207">
        <f t="shared" ref="AI29" si="13">SUM(AI27:AL28)</f>
        <v>0</v>
      </c>
      <c r="AJ29" s="208"/>
      <c r="AK29" s="208"/>
      <c r="AL29" s="209"/>
      <c r="AM29" s="207">
        <f t="shared" ref="AM29" si="14">SUM(AM27:AP28)</f>
        <v>0</v>
      </c>
      <c r="AN29" s="208"/>
      <c r="AO29" s="208"/>
      <c r="AP29" s="209"/>
      <c r="AQ29" s="210" t="s">
        <v>612</v>
      </c>
      <c r="AR29" s="211"/>
      <c r="AS29" s="211"/>
      <c r="AT29" s="212"/>
      <c r="AU29" s="207">
        <f t="shared" ref="AU29" si="15">SUM(AU27:AX28)</f>
        <v>0</v>
      </c>
      <c r="AV29" s="208"/>
      <c r="AW29" s="208"/>
      <c r="AX29" s="209"/>
      <c r="AY29" s="210" t="s">
        <v>612</v>
      </c>
      <c r="AZ29" s="211"/>
      <c r="BA29" s="211"/>
      <c r="BB29" s="212"/>
      <c r="BC29" s="207">
        <f t="shared" ref="BC29" si="16">SUM(BC27:BF28)</f>
        <v>0</v>
      </c>
      <c r="BD29" s="208"/>
      <c r="BE29" s="208"/>
      <c r="BF29" s="209"/>
      <c r="BG29" s="213" t="str">
        <f t="shared" si="0"/>
        <v>n.é.</v>
      </c>
      <c r="BH29" s="214"/>
    </row>
    <row r="30" spans="1:60" ht="20.100000000000001" customHeight="1" x14ac:dyDescent="0.2">
      <c r="A30" s="171" t="s">
        <v>179</v>
      </c>
      <c r="B30" s="172"/>
      <c r="C30" s="194" t="s">
        <v>278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6"/>
      <c r="AC30" s="176" t="s">
        <v>279</v>
      </c>
      <c r="AD30" s="177"/>
      <c r="AE30" s="178">
        <f>VLOOKUP($AC30,'04'!$AC$8:$BH$256,3,FALSE)+VLOOKUP($AC30,'05'!$AC$8:$BT$226,3,FALSE)+VLOOKUP($AC30,'06'!$AC$8:$BH$229,3,FALSE)+VLOOKUP($AC30,'07'!$AC$8:$BH$242,3,FALSE)</f>
        <v>0</v>
      </c>
      <c r="AF30" s="179"/>
      <c r="AG30" s="179"/>
      <c r="AH30" s="180"/>
      <c r="AI30" s="178">
        <f>VLOOKUP($AC30,'04'!$AC$8:$BH$256,7,FALSE)+VLOOKUP($AC30,'05'!$AC$8:$BT$226,19,FALSE)+VLOOKUP($AC30,'06'!$AC$8:$BH$229,7,FALSE)+VLOOKUP($AC30,'07'!$AC$8:$BH$242,7,FALSE)</f>
        <v>0</v>
      </c>
      <c r="AJ30" s="179"/>
      <c r="AK30" s="179"/>
      <c r="AL30" s="180"/>
      <c r="AM30" s="178">
        <f>VLOOKUP($AC30,'04'!$AC$8:$BH$256,11,FALSE)+VLOOKUP($AC30,'05'!$AC$8:$BT$226,23,FALSE)+VLOOKUP($AC30,'06'!$AC$8:$BH$229,11,FALSE)+VLOOKUP($AC30,'07'!$AC$8:$BH$242,11,FALSE)</f>
        <v>0</v>
      </c>
      <c r="AN30" s="179"/>
      <c r="AO30" s="179"/>
      <c r="AP30" s="180"/>
      <c r="AQ30" s="189" t="s">
        <v>612</v>
      </c>
      <c r="AR30" s="190"/>
      <c r="AS30" s="190"/>
      <c r="AT30" s="191"/>
      <c r="AU30" s="178">
        <f>VLOOKUP($AC30,'04'!$AC$8:$BH$256,19,FALSE)+VLOOKUP($AC30,'05'!$AC$8:$BT$226,31,FALSE)+VLOOKUP($AC30,'06'!$AC$8:$BH$229,19,FALSE)+VLOOKUP($AC30,'07'!$AC$8:$BH$242,19,FALSE)</f>
        <v>0</v>
      </c>
      <c r="AV30" s="179"/>
      <c r="AW30" s="179"/>
      <c r="AX30" s="180"/>
      <c r="AY30" s="189" t="s">
        <v>612</v>
      </c>
      <c r="AZ30" s="190"/>
      <c r="BA30" s="190"/>
      <c r="BB30" s="191"/>
      <c r="BC30" s="178">
        <f>VLOOKUP($AC30,'04'!$AC$8:$BH$256,27,FALSE)+VLOOKUP($AC30,'05'!$AC$8:$BT$226,39,FALSE)+VLOOKUP($AC30,'06'!$AC$8:$BH$229,27,FALSE)+VLOOKUP($AC30,'07'!$AC$8:$BH$242,27,FALSE)</f>
        <v>0</v>
      </c>
      <c r="BD30" s="179"/>
      <c r="BE30" s="179"/>
      <c r="BF30" s="180"/>
      <c r="BG30" s="192" t="str">
        <f t="shared" si="0"/>
        <v>n.é.</v>
      </c>
      <c r="BH30" s="193"/>
    </row>
    <row r="31" spans="1:60" ht="20.100000000000001" customHeight="1" x14ac:dyDescent="0.2">
      <c r="A31" s="171" t="s">
        <v>180</v>
      </c>
      <c r="B31" s="172"/>
      <c r="C31" s="194" t="s">
        <v>280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C31" s="176" t="s">
        <v>281</v>
      </c>
      <c r="AD31" s="177"/>
      <c r="AE31" s="178">
        <f>VLOOKUP($AC31,'04'!$AC$8:$BH$256,3,FALSE)+VLOOKUP($AC31,'05'!$AC$8:$BT$226,3,FALSE)+VLOOKUP($AC31,'06'!$AC$8:$BH$229,3,FALSE)+VLOOKUP($AC31,'07'!$AC$8:$BH$242,3,FALSE)</f>
        <v>0</v>
      </c>
      <c r="AF31" s="179"/>
      <c r="AG31" s="179"/>
      <c r="AH31" s="180"/>
      <c r="AI31" s="178">
        <f>VLOOKUP($AC31,'04'!$AC$8:$BH$256,7,FALSE)+VLOOKUP($AC31,'05'!$AC$8:$BT$226,19,FALSE)+VLOOKUP($AC31,'06'!$AC$8:$BH$229,7,FALSE)+VLOOKUP($AC31,'07'!$AC$8:$BH$242,7,FALSE)</f>
        <v>0</v>
      </c>
      <c r="AJ31" s="179"/>
      <c r="AK31" s="179"/>
      <c r="AL31" s="180"/>
      <c r="AM31" s="178">
        <f>VLOOKUP($AC31,'04'!$AC$8:$BH$256,11,FALSE)+VLOOKUP($AC31,'05'!$AC$8:$BT$226,23,FALSE)+VLOOKUP($AC31,'06'!$AC$8:$BH$229,11,FALSE)+VLOOKUP($AC31,'07'!$AC$8:$BH$242,11,FALSE)</f>
        <v>0</v>
      </c>
      <c r="AN31" s="179"/>
      <c r="AO31" s="179"/>
      <c r="AP31" s="180"/>
      <c r="AQ31" s="189" t="s">
        <v>612</v>
      </c>
      <c r="AR31" s="190"/>
      <c r="AS31" s="190"/>
      <c r="AT31" s="191"/>
      <c r="AU31" s="178">
        <f>VLOOKUP($AC31,'04'!$AC$8:$BH$256,19,FALSE)+VLOOKUP($AC31,'05'!$AC$8:$BT$226,31,FALSE)+VLOOKUP($AC31,'06'!$AC$8:$BH$229,19,FALSE)+VLOOKUP($AC31,'07'!$AC$8:$BH$242,19,FALSE)</f>
        <v>0</v>
      </c>
      <c r="AV31" s="179"/>
      <c r="AW31" s="179"/>
      <c r="AX31" s="180"/>
      <c r="AY31" s="189" t="s">
        <v>612</v>
      </c>
      <c r="AZ31" s="190"/>
      <c r="BA31" s="190"/>
      <c r="BB31" s="191"/>
      <c r="BC31" s="178">
        <f>VLOOKUP($AC31,'04'!$AC$8:$BH$256,27,FALSE)+VLOOKUP($AC31,'05'!$AC$8:$BT$226,39,FALSE)+VLOOKUP($AC31,'06'!$AC$8:$BH$229,27,FALSE)+VLOOKUP($AC31,'07'!$AC$8:$BH$242,27,FALSE)</f>
        <v>0</v>
      </c>
      <c r="BD31" s="179"/>
      <c r="BE31" s="179"/>
      <c r="BF31" s="180"/>
      <c r="BG31" s="192" t="str">
        <f t="shared" si="0"/>
        <v>n.é.</v>
      </c>
      <c r="BH31" s="193"/>
    </row>
    <row r="32" spans="1:60" ht="20.100000000000001" customHeight="1" x14ac:dyDescent="0.2">
      <c r="A32" s="171" t="s">
        <v>181</v>
      </c>
      <c r="B32" s="172"/>
      <c r="C32" s="194" t="s">
        <v>282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6"/>
      <c r="AC32" s="176" t="s">
        <v>283</v>
      </c>
      <c r="AD32" s="177"/>
      <c r="AE32" s="178">
        <f>VLOOKUP($AC32,'04'!$AC$8:$BH$256,3,FALSE)+VLOOKUP($AC32,'05'!$AC$8:$BT$226,3,FALSE)+VLOOKUP($AC32,'06'!$AC$8:$BH$229,3,FALSE)+VLOOKUP($AC32,'07'!$AC$8:$BH$242,3,FALSE)</f>
        <v>3500000</v>
      </c>
      <c r="AF32" s="179"/>
      <c r="AG32" s="179"/>
      <c r="AH32" s="180"/>
      <c r="AI32" s="178">
        <f>VLOOKUP($AC32,'04'!$AC$8:$BH$256,7,FALSE)+VLOOKUP($AC32,'05'!$AC$8:$BT$226,19,FALSE)+VLOOKUP($AC32,'06'!$AC$8:$BH$229,7,FALSE)+VLOOKUP($AC32,'07'!$AC$8:$BH$242,7,FALSE)</f>
        <v>3500000</v>
      </c>
      <c r="AJ32" s="179"/>
      <c r="AK32" s="179"/>
      <c r="AL32" s="180"/>
      <c r="AM32" s="178">
        <f>VLOOKUP($AC32,'04'!$AC$8:$BH$256,11,FALSE)+VLOOKUP($AC32,'05'!$AC$8:$BT$226,23,FALSE)+VLOOKUP($AC32,'06'!$AC$8:$BH$229,11,FALSE)+VLOOKUP($AC32,'07'!$AC$8:$BH$242,11,FALSE)</f>
        <v>4083468</v>
      </c>
      <c r="AN32" s="179"/>
      <c r="AO32" s="179"/>
      <c r="AP32" s="180"/>
      <c r="AQ32" s="189" t="s">
        <v>612</v>
      </c>
      <c r="AR32" s="190"/>
      <c r="AS32" s="190"/>
      <c r="AT32" s="191"/>
      <c r="AU32" s="178">
        <f>VLOOKUP($AC32,'04'!$AC$8:$BH$256,19,FALSE)+VLOOKUP($AC32,'05'!$AC$8:$BT$226,31,FALSE)+VLOOKUP($AC32,'06'!$AC$8:$BH$229,19,FALSE)+VLOOKUP($AC32,'07'!$AC$8:$BH$242,19,FALSE)</f>
        <v>0</v>
      </c>
      <c r="AV32" s="179"/>
      <c r="AW32" s="179"/>
      <c r="AX32" s="180"/>
      <c r="AY32" s="189" t="s">
        <v>612</v>
      </c>
      <c r="AZ32" s="190"/>
      <c r="BA32" s="190"/>
      <c r="BB32" s="191"/>
      <c r="BC32" s="178">
        <f>VLOOKUP($AC32,'04'!$AC$8:$BH$256,27,FALSE)+VLOOKUP($AC32,'05'!$AC$8:$BT$226,39,FALSE)+VLOOKUP($AC32,'06'!$AC$8:$BH$229,27,FALSE)+VLOOKUP($AC32,'07'!$AC$8:$BH$242,27,FALSE)</f>
        <v>3623910</v>
      </c>
      <c r="BD32" s="179"/>
      <c r="BE32" s="179"/>
      <c r="BF32" s="180"/>
      <c r="BG32" s="192">
        <f t="shared" si="0"/>
        <v>1.0354028571428571</v>
      </c>
      <c r="BH32" s="193"/>
    </row>
    <row r="33" spans="1:60" ht="20.100000000000001" customHeight="1" x14ac:dyDescent="0.2">
      <c r="A33" s="171" t="s">
        <v>182</v>
      </c>
      <c r="B33" s="172"/>
      <c r="C33" s="194" t="s">
        <v>284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6"/>
      <c r="AC33" s="176" t="s">
        <v>285</v>
      </c>
      <c r="AD33" s="177"/>
      <c r="AE33" s="178">
        <f>VLOOKUP($AC33,'04'!$AC$8:$BH$256,3,FALSE)+VLOOKUP($AC33,'05'!$AC$8:$BT$226,3,FALSE)+VLOOKUP($AC33,'06'!$AC$8:$BH$229,3,FALSE)+VLOOKUP($AC33,'07'!$AC$8:$BH$242,3,FALSE)</f>
        <v>98500000</v>
      </c>
      <c r="AF33" s="179"/>
      <c r="AG33" s="179"/>
      <c r="AH33" s="180"/>
      <c r="AI33" s="178">
        <f>VLOOKUP($AC33,'04'!$AC$8:$BH$256,7,FALSE)+VLOOKUP($AC33,'05'!$AC$8:$BT$226,19,FALSE)+VLOOKUP($AC33,'06'!$AC$8:$BH$229,7,FALSE)+VLOOKUP($AC33,'07'!$AC$8:$BH$242,7,FALSE)</f>
        <v>100329527</v>
      </c>
      <c r="AJ33" s="179"/>
      <c r="AK33" s="179"/>
      <c r="AL33" s="180"/>
      <c r="AM33" s="178">
        <f>VLOOKUP($AC33,'04'!$AC$8:$BH$256,11,FALSE)+VLOOKUP($AC33,'05'!$AC$8:$BT$226,23,FALSE)+VLOOKUP($AC33,'06'!$AC$8:$BH$229,11,FALSE)+VLOOKUP($AC33,'07'!$AC$8:$BH$242,11,FALSE)</f>
        <v>97730037</v>
      </c>
      <c r="AN33" s="179"/>
      <c r="AO33" s="179"/>
      <c r="AP33" s="180"/>
      <c r="AQ33" s="189" t="s">
        <v>612</v>
      </c>
      <c r="AR33" s="190"/>
      <c r="AS33" s="190"/>
      <c r="AT33" s="191"/>
      <c r="AU33" s="178">
        <f>VLOOKUP($AC33,'04'!$AC$8:$BH$256,19,FALSE)+VLOOKUP($AC33,'05'!$AC$8:$BT$226,31,FALSE)+VLOOKUP($AC33,'06'!$AC$8:$BH$229,19,FALSE)+VLOOKUP($AC33,'07'!$AC$8:$BH$242,19,FALSE)</f>
        <v>0</v>
      </c>
      <c r="AV33" s="179"/>
      <c r="AW33" s="179"/>
      <c r="AX33" s="180"/>
      <c r="AY33" s="189" t="s">
        <v>612</v>
      </c>
      <c r="AZ33" s="190"/>
      <c r="BA33" s="190"/>
      <c r="BB33" s="191"/>
      <c r="BC33" s="178">
        <f>VLOOKUP($AC33,'04'!$AC$8:$BH$256,27,FALSE)+VLOOKUP($AC33,'05'!$AC$8:$BT$226,39,FALSE)+VLOOKUP($AC33,'06'!$AC$8:$BH$229,27,FALSE)+VLOOKUP($AC33,'07'!$AC$8:$BH$242,27,FALSE)</f>
        <v>92143074</v>
      </c>
      <c r="BD33" s="179"/>
      <c r="BE33" s="179"/>
      <c r="BF33" s="180"/>
      <c r="BG33" s="192">
        <f t="shared" si="0"/>
        <v>0.91840434969856877</v>
      </c>
      <c r="BH33" s="193"/>
    </row>
    <row r="34" spans="1:60" ht="20.100000000000001" customHeight="1" x14ac:dyDescent="0.2">
      <c r="A34" s="171" t="s">
        <v>183</v>
      </c>
      <c r="B34" s="172"/>
      <c r="C34" s="194" t="s">
        <v>286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6"/>
      <c r="AC34" s="176" t="s">
        <v>287</v>
      </c>
      <c r="AD34" s="177"/>
      <c r="AE34" s="178">
        <f>VLOOKUP($AC34,'04'!$AC$8:$BH$256,3,FALSE)+VLOOKUP($AC34,'05'!$AC$8:$BT$226,3,FALSE)+VLOOKUP($AC34,'06'!$AC$8:$BH$229,3,FALSE)+VLOOKUP($AC34,'07'!$AC$8:$BH$242,3,FALSE)</f>
        <v>0</v>
      </c>
      <c r="AF34" s="179"/>
      <c r="AG34" s="179"/>
      <c r="AH34" s="180"/>
      <c r="AI34" s="178">
        <f>VLOOKUP($AC34,'04'!$AC$8:$BH$256,7,FALSE)+VLOOKUP($AC34,'05'!$AC$8:$BT$226,19,FALSE)+VLOOKUP($AC34,'06'!$AC$8:$BH$229,7,FALSE)+VLOOKUP($AC34,'07'!$AC$8:$BH$242,7,FALSE)</f>
        <v>0</v>
      </c>
      <c r="AJ34" s="179"/>
      <c r="AK34" s="179"/>
      <c r="AL34" s="180"/>
      <c r="AM34" s="178">
        <f>VLOOKUP($AC34,'04'!$AC$8:$BH$256,11,FALSE)+VLOOKUP($AC34,'05'!$AC$8:$BT$226,23,FALSE)+VLOOKUP($AC34,'06'!$AC$8:$BH$229,11,FALSE)+VLOOKUP($AC34,'07'!$AC$8:$BH$242,11,FALSE)</f>
        <v>0</v>
      </c>
      <c r="AN34" s="179"/>
      <c r="AO34" s="179"/>
      <c r="AP34" s="180"/>
      <c r="AQ34" s="189" t="s">
        <v>612</v>
      </c>
      <c r="AR34" s="190"/>
      <c r="AS34" s="190"/>
      <c r="AT34" s="191"/>
      <c r="AU34" s="178">
        <f>VLOOKUP($AC34,'04'!$AC$8:$BH$256,19,FALSE)+VLOOKUP($AC34,'05'!$AC$8:$BT$226,31,FALSE)+VLOOKUP($AC34,'06'!$AC$8:$BH$229,19,FALSE)+VLOOKUP($AC34,'07'!$AC$8:$BH$242,19,FALSE)</f>
        <v>0</v>
      </c>
      <c r="AV34" s="179"/>
      <c r="AW34" s="179"/>
      <c r="AX34" s="180"/>
      <c r="AY34" s="189" t="s">
        <v>612</v>
      </c>
      <c r="AZ34" s="190"/>
      <c r="BA34" s="190"/>
      <c r="BB34" s="191"/>
      <c r="BC34" s="178">
        <f>VLOOKUP($AC34,'04'!$AC$8:$BH$256,27,FALSE)+VLOOKUP($AC34,'05'!$AC$8:$BT$226,39,FALSE)+VLOOKUP($AC34,'06'!$AC$8:$BH$229,27,FALSE)+VLOOKUP($AC34,'07'!$AC$8:$BH$242,27,FALSE)</f>
        <v>0</v>
      </c>
      <c r="BD34" s="179"/>
      <c r="BE34" s="179"/>
      <c r="BF34" s="180"/>
      <c r="BG34" s="192" t="str">
        <f t="shared" si="0"/>
        <v>n.é.</v>
      </c>
      <c r="BH34" s="193"/>
    </row>
    <row r="35" spans="1:60" ht="20.100000000000001" customHeight="1" x14ac:dyDescent="0.2">
      <c r="A35" s="171" t="s">
        <v>184</v>
      </c>
      <c r="B35" s="172"/>
      <c r="C35" s="194" t="s">
        <v>288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6"/>
      <c r="AC35" s="176" t="s">
        <v>289</v>
      </c>
      <c r="AD35" s="177"/>
      <c r="AE35" s="178">
        <f>VLOOKUP($AC35,'04'!$AC$8:$BH$256,3,FALSE)+VLOOKUP($AC35,'05'!$AC$8:$BT$226,3,FALSE)+VLOOKUP($AC35,'06'!$AC$8:$BH$229,3,FALSE)+VLOOKUP($AC35,'07'!$AC$8:$BH$242,3,FALSE)</f>
        <v>0</v>
      </c>
      <c r="AF35" s="179"/>
      <c r="AG35" s="179"/>
      <c r="AH35" s="180"/>
      <c r="AI35" s="178">
        <f>VLOOKUP($AC35,'04'!$AC$8:$BH$256,7,FALSE)+VLOOKUP($AC35,'05'!$AC$8:$BT$226,19,FALSE)+VLOOKUP($AC35,'06'!$AC$8:$BH$229,7,FALSE)+VLOOKUP($AC35,'07'!$AC$8:$BH$242,7,FALSE)</f>
        <v>0</v>
      </c>
      <c r="AJ35" s="179"/>
      <c r="AK35" s="179"/>
      <c r="AL35" s="180"/>
      <c r="AM35" s="178">
        <f>VLOOKUP($AC35,'04'!$AC$8:$BH$256,11,FALSE)+VLOOKUP($AC35,'05'!$AC$8:$BT$226,23,FALSE)+VLOOKUP($AC35,'06'!$AC$8:$BH$229,11,FALSE)+VLOOKUP($AC35,'07'!$AC$8:$BH$242,11,FALSE)</f>
        <v>0</v>
      </c>
      <c r="AN35" s="179"/>
      <c r="AO35" s="179"/>
      <c r="AP35" s="180"/>
      <c r="AQ35" s="189" t="s">
        <v>612</v>
      </c>
      <c r="AR35" s="190"/>
      <c r="AS35" s="190"/>
      <c r="AT35" s="191"/>
      <c r="AU35" s="178">
        <f>VLOOKUP($AC35,'04'!$AC$8:$BH$256,19,FALSE)+VLOOKUP($AC35,'05'!$AC$8:$BT$226,31,FALSE)+VLOOKUP($AC35,'06'!$AC$8:$BH$229,19,FALSE)+VLOOKUP($AC35,'07'!$AC$8:$BH$242,19,FALSE)</f>
        <v>0</v>
      </c>
      <c r="AV35" s="179"/>
      <c r="AW35" s="179"/>
      <c r="AX35" s="180"/>
      <c r="AY35" s="189" t="s">
        <v>612</v>
      </c>
      <c r="AZ35" s="190"/>
      <c r="BA35" s="190"/>
      <c r="BB35" s="191"/>
      <c r="BC35" s="178">
        <f>VLOOKUP($AC35,'04'!$AC$8:$BH$256,27,FALSE)+VLOOKUP($AC35,'05'!$AC$8:$BT$226,39,FALSE)+VLOOKUP($AC35,'06'!$AC$8:$BH$229,27,FALSE)+VLOOKUP($AC35,'07'!$AC$8:$BH$242,27,FALSE)</f>
        <v>0</v>
      </c>
      <c r="BD35" s="179"/>
      <c r="BE35" s="179"/>
      <c r="BF35" s="180"/>
      <c r="BG35" s="192" t="str">
        <f t="shared" si="0"/>
        <v>n.é.</v>
      </c>
      <c r="BH35" s="193"/>
    </row>
    <row r="36" spans="1:60" ht="20.100000000000001" customHeight="1" x14ac:dyDescent="0.2">
      <c r="A36" s="171" t="s">
        <v>185</v>
      </c>
      <c r="B36" s="172"/>
      <c r="C36" s="194" t="s">
        <v>290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6"/>
      <c r="AC36" s="176" t="s">
        <v>291</v>
      </c>
      <c r="AD36" s="177"/>
      <c r="AE36" s="178">
        <f>VLOOKUP($AC36,'04'!$AC$8:$BH$256,3,FALSE)+VLOOKUP($AC36,'05'!$AC$8:$BT$226,3,FALSE)+VLOOKUP($AC36,'06'!$AC$8:$BH$229,3,FALSE)+VLOOKUP($AC36,'07'!$AC$8:$BH$242,3,FALSE)</f>
        <v>7450000</v>
      </c>
      <c r="AF36" s="179"/>
      <c r="AG36" s="179"/>
      <c r="AH36" s="180"/>
      <c r="AI36" s="178">
        <f>VLOOKUP($AC36,'04'!$AC$8:$BH$256,7,FALSE)+VLOOKUP($AC36,'05'!$AC$8:$BT$226,19,FALSE)+VLOOKUP($AC36,'06'!$AC$8:$BH$229,7,FALSE)+VLOOKUP($AC36,'07'!$AC$8:$BH$242,7,FALSE)</f>
        <v>0</v>
      </c>
      <c r="AJ36" s="179"/>
      <c r="AK36" s="179"/>
      <c r="AL36" s="180"/>
      <c r="AM36" s="178">
        <f>VLOOKUP($AC36,'04'!$AC$8:$BH$256,11,FALSE)+VLOOKUP($AC36,'05'!$AC$8:$BT$226,23,FALSE)+VLOOKUP($AC36,'06'!$AC$8:$BH$229,11,FALSE)+VLOOKUP($AC36,'07'!$AC$8:$BH$242,11,FALSE)</f>
        <v>0</v>
      </c>
      <c r="AN36" s="179"/>
      <c r="AO36" s="179"/>
      <c r="AP36" s="180"/>
      <c r="AQ36" s="189" t="s">
        <v>612</v>
      </c>
      <c r="AR36" s="190"/>
      <c r="AS36" s="190"/>
      <c r="AT36" s="191"/>
      <c r="AU36" s="178">
        <f>VLOOKUP($AC36,'04'!$AC$8:$BH$256,19,FALSE)+VLOOKUP($AC36,'05'!$AC$8:$BT$226,31,FALSE)+VLOOKUP($AC36,'06'!$AC$8:$BH$229,19,FALSE)+VLOOKUP($AC36,'07'!$AC$8:$BH$242,19,FALSE)</f>
        <v>0</v>
      </c>
      <c r="AV36" s="179"/>
      <c r="AW36" s="179"/>
      <c r="AX36" s="180"/>
      <c r="AY36" s="189" t="s">
        <v>612</v>
      </c>
      <c r="AZ36" s="190"/>
      <c r="BA36" s="190"/>
      <c r="BB36" s="191"/>
      <c r="BC36" s="178">
        <f>VLOOKUP($AC36,'04'!$AC$8:$BH$256,27,FALSE)+VLOOKUP($AC36,'05'!$AC$8:$BT$226,39,FALSE)+VLOOKUP($AC36,'06'!$AC$8:$BH$229,27,FALSE)+VLOOKUP($AC36,'07'!$AC$8:$BH$242,27,FALSE)</f>
        <v>0</v>
      </c>
      <c r="BD36" s="179"/>
      <c r="BE36" s="179"/>
      <c r="BF36" s="180"/>
      <c r="BG36" s="192" t="str">
        <f t="shared" si="0"/>
        <v>n.é.</v>
      </c>
      <c r="BH36" s="193"/>
    </row>
    <row r="37" spans="1:60" ht="20.100000000000001" customHeight="1" x14ac:dyDescent="0.2">
      <c r="A37" s="171" t="s">
        <v>186</v>
      </c>
      <c r="B37" s="172"/>
      <c r="C37" s="194" t="s">
        <v>292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6"/>
      <c r="AC37" s="176" t="s">
        <v>293</v>
      </c>
      <c r="AD37" s="177"/>
      <c r="AE37" s="178">
        <f>VLOOKUP($AC37,'04'!$AC$8:$BH$256,3,FALSE)+VLOOKUP($AC37,'05'!$AC$8:$BT$226,3,FALSE)+VLOOKUP($AC37,'06'!$AC$8:$BH$229,3,FALSE)+VLOOKUP($AC37,'07'!$AC$8:$BH$242,3,FALSE)</f>
        <v>0</v>
      </c>
      <c r="AF37" s="179"/>
      <c r="AG37" s="179"/>
      <c r="AH37" s="180"/>
      <c r="AI37" s="178">
        <f>VLOOKUP($AC37,'04'!$AC$8:$BH$256,7,FALSE)+VLOOKUP($AC37,'05'!$AC$8:$BT$226,19,FALSE)+VLOOKUP($AC37,'06'!$AC$8:$BH$229,7,FALSE)+VLOOKUP($AC37,'07'!$AC$8:$BH$242,7,FALSE)</f>
        <v>0</v>
      </c>
      <c r="AJ37" s="179"/>
      <c r="AK37" s="179"/>
      <c r="AL37" s="180"/>
      <c r="AM37" s="178">
        <f>VLOOKUP($AC37,'04'!$AC$8:$BH$256,11,FALSE)+VLOOKUP($AC37,'05'!$AC$8:$BT$226,23,FALSE)+VLOOKUP($AC37,'06'!$AC$8:$BH$229,11,FALSE)+VLOOKUP($AC37,'07'!$AC$8:$BH$242,11,FALSE)</f>
        <v>0</v>
      </c>
      <c r="AN37" s="179"/>
      <c r="AO37" s="179"/>
      <c r="AP37" s="180"/>
      <c r="AQ37" s="189" t="s">
        <v>612</v>
      </c>
      <c r="AR37" s="190"/>
      <c r="AS37" s="190"/>
      <c r="AT37" s="191"/>
      <c r="AU37" s="178">
        <f>VLOOKUP($AC37,'04'!$AC$8:$BH$256,19,FALSE)+VLOOKUP($AC37,'05'!$AC$8:$BT$226,31,FALSE)+VLOOKUP($AC37,'06'!$AC$8:$BH$229,19,FALSE)+VLOOKUP($AC37,'07'!$AC$8:$BH$242,19,FALSE)</f>
        <v>0</v>
      </c>
      <c r="AV37" s="179"/>
      <c r="AW37" s="179"/>
      <c r="AX37" s="180"/>
      <c r="AY37" s="189" t="s">
        <v>612</v>
      </c>
      <c r="AZ37" s="190"/>
      <c r="BA37" s="190"/>
      <c r="BB37" s="191"/>
      <c r="BC37" s="178">
        <f>VLOOKUP($AC37,'04'!$AC$8:$BH$256,27,FALSE)+VLOOKUP($AC37,'05'!$AC$8:$BT$226,39,FALSE)+VLOOKUP($AC37,'06'!$AC$8:$BH$229,27,FALSE)+VLOOKUP($AC37,'07'!$AC$8:$BH$242,27,FALSE)</f>
        <v>0</v>
      </c>
      <c r="BD37" s="179"/>
      <c r="BE37" s="179"/>
      <c r="BF37" s="180"/>
      <c r="BG37" s="192" t="str">
        <f t="shared" si="0"/>
        <v>n.é.</v>
      </c>
      <c r="BH37" s="193"/>
    </row>
    <row r="38" spans="1:60" s="3" customFormat="1" ht="20.100000000000001" customHeight="1" x14ac:dyDescent="0.2">
      <c r="A38" s="200" t="s">
        <v>187</v>
      </c>
      <c r="B38" s="201"/>
      <c r="C38" s="202" t="s">
        <v>294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4"/>
      <c r="AC38" s="205" t="s">
        <v>295</v>
      </c>
      <c r="AD38" s="206"/>
      <c r="AE38" s="207">
        <f>SUM(AE33:AH37)</f>
        <v>105950000</v>
      </c>
      <c r="AF38" s="208"/>
      <c r="AG38" s="208"/>
      <c r="AH38" s="209"/>
      <c r="AI38" s="207">
        <f t="shared" ref="AI38" si="17">SUM(AI33:AL37)</f>
        <v>100329527</v>
      </c>
      <c r="AJ38" s="208"/>
      <c r="AK38" s="208"/>
      <c r="AL38" s="209"/>
      <c r="AM38" s="207">
        <f t="shared" ref="AM38" si="18">SUM(AM33:AP37)</f>
        <v>97730037</v>
      </c>
      <c r="AN38" s="208"/>
      <c r="AO38" s="208"/>
      <c r="AP38" s="209"/>
      <c r="AQ38" s="210" t="s">
        <v>612</v>
      </c>
      <c r="AR38" s="211"/>
      <c r="AS38" s="211"/>
      <c r="AT38" s="212"/>
      <c r="AU38" s="207">
        <f t="shared" ref="AU38" si="19">SUM(AU33:AX37)</f>
        <v>0</v>
      </c>
      <c r="AV38" s="208"/>
      <c r="AW38" s="208"/>
      <c r="AX38" s="209"/>
      <c r="AY38" s="210" t="s">
        <v>612</v>
      </c>
      <c r="AZ38" s="211"/>
      <c r="BA38" s="211"/>
      <c r="BB38" s="212"/>
      <c r="BC38" s="207">
        <f t="shared" ref="BC38" si="20">SUM(BC33:BF37)</f>
        <v>92143074</v>
      </c>
      <c r="BD38" s="208"/>
      <c r="BE38" s="208"/>
      <c r="BF38" s="209"/>
      <c r="BG38" s="213">
        <f t="shared" si="0"/>
        <v>0.91840434969856877</v>
      </c>
      <c r="BH38" s="214"/>
    </row>
    <row r="39" spans="1:60" ht="20.100000000000001" customHeight="1" x14ac:dyDescent="0.2">
      <c r="A39" s="171" t="s">
        <v>188</v>
      </c>
      <c r="B39" s="172"/>
      <c r="C39" s="194" t="s">
        <v>296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6"/>
      <c r="AC39" s="176" t="s">
        <v>297</v>
      </c>
      <c r="AD39" s="177"/>
      <c r="AE39" s="178">
        <f>VLOOKUP($AC39,'04'!$AC$8:$BH$256,3,FALSE)+VLOOKUP($AC39,'05'!$AC$8:$BT$226,3,FALSE)+VLOOKUP($AC39,'06'!$AC$8:$BH$229,3,FALSE)+VLOOKUP($AC39,'07'!$AC$8:$BH$242,3,FALSE)</f>
        <v>550000</v>
      </c>
      <c r="AF39" s="179"/>
      <c r="AG39" s="179"/>
      <c r="AH39" s="180"/>
      <c r="AI39" s="178">
        <f>VLOOKUP($AC39,'04'!$AC$8:$BH$256,7,FALSE)+VLOOKUP($AC39,'05'!$AC$8:$BT$226,19,FALSE)+VLOOKUP($AC39,'06'!$AC$8:$BH$229,7,FALSE)+VLOOKUP($AC39,'07'!$AC$8:$BH$242,7,FALSE)</f>
        <v>550000</v>
      </c>
      <c r="AJ39" s="179"/>
      <c r="AK39" s="179"/>
      <c r="AL39" s="180"/>
      <c r="AM39" s="178">
        <f>VLOOKUP($AC39,'04'!$AC$8:$BH$256,11,FALSE)+VLOOKUP($AC39,'05'!$AC$8:$BT$226,23,FALSE)+VLOOKUP($AC39,'06'!$AC$8:$BH$229,11,FALSE)+VLOOKUP($AC39,'07'!$AC$8:$BH$242,11,FALSE)</f>
        <v>1187025</v>
      </c>
      <c r="AN39" s="179"/>
      <c r="AO39" s="179"/>
      <c r="AP39" s="180"/>
      <c r="AQ39" s="189" t="s">
        <v>612</v>
      </c>
      <c r="AR39" s="190"/>
      <c r="AS39" s="190"/>
      <c r="AT39" s="191"/>
      <c r="AU39" s="178">
        <f>VLOOKUP($AC39,'04'!$AC$8:$BH$256,19,FALSE)+VLOOKUP($AC39,'05'!$AC$8:$BT$226,31,FALSE)+VLOOKUP($AC39,'06'!$AC$8:$BH$229,19,FALSE)+VLOOKUP($AC39,'07'!$AC$8:$BH$242,19,FALSE)</f>
        <v>0</v>
      </c>
      <c r="AV39" s="179"/>
      <c r="AW39" s="179"/>
      <c r="AX39" s="180"/>
      <c r="AY39" s="189" t="s">
        <v>612</v>
      </c>
      <c r="AZ39" s="190"/>
      <c r="BA39" s="190"/>
      <c r="BB39" s="191"/>
      <c r="BC39" s="178">
        <f>VLOOKUP($AC39,'04'!$AC$8:$BH$256,27,FALSE)+VLOOKUP($AC39,'05'!$AC$8:$BT$226,39,FALSE)+VLOOKUP($AC39,'06'!$AC$8:$BH$229,27,FALSE)+VLOOKUP($AC39,'07'!$AC$8:$BH$242,27,FALSE)</f>
        <v>510562</v>
      </c>
      <c r="BD39" s="179"/>
      <c r="BE39" s="179"/>
      <c r="BF39" s="180"/>
      <c r="BG39" s="192">
        <f t="shared" si="0"/>
        <v>0.92829454545454548</v>
      </c>
      <c r="BH39" s="193"/>
    </row>
    <row r="40" spans="1:60" s="3" customFormat="1" ht="20.100000000000001" customHeight="1" x14ac:dyDescent="0.2">
      <c r="A40" s="200" t="s">
        <v>189</v>
      </c>
      <c r="B40" s="201"/>
      <c r="C40" s="202" t="s">
        <v>298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C40" s="205" t="s">
        <v>299</v>
      </c>
      <c r="AD40" s="206"/>
      <c r="AE40" s="207">
        <f>SUM(AE29:AH32,AE38:AH39)</f>
        <v>110000000</v>
      </c>
      <c r="AF40" s="208"/>
      <c r="AG40" s="208"/>
      <c r="AH40" s="209"/>
      <c r="AI40" s="207">
        <f t="shared" ref="AI40" si="21">SUM(AI29:AL32,AI38:AL39)</f>
        <v>104379527</v>
      </c>
      <c r="AJ40" s="208"/>
      <c r="AK40" s="208"/>
      <c r="AL40" s="209"/>
      <c r="AM40" s="207">
        <f t="shared" ref="AM40" si="22">SUM(AM29:AP32,AM38:AP39)</f>
        <v>103000530</v>
      </c>
      <c r="AN40" s="208"/>
      <c r="AO40" s="208"/>
      <c r="AP40" s="209"/>
      <c r="AQ40" s="210" t="s">
        <v>612</v>
      </c>
      <c r="AR40" s="211"/>
      <c r="AS40" s="211"/>
      <c r="AT40" s="212"/>
      <c r="AU40" s="207">
        <f t="shared" ref="AU40" si="23">SUM(AU29:AX32,AU38:AX39)</f>
        <v>0</v>
      </c>
      <c r="AV40" s="208"/>
      <c r="AW40" s="208"/>
      <c r="AX40" s="209"/>
      <c r="AY40" s="210" t="s">
        <v>612</v>
      </c>
      <c r="AZ40" s="211"/>
      <c r="BA40" s="211"/>
      <c r="BB40" s="212"/>
      <c r="BC40" s="207">
        <f t="shared" ref="BC40" si="24">SUM(BC29:BF32,BC38:BF39)</f>
        <v>96277546</v>
      </c>
      <c r="BD40" s="208"/>
      <c r="BE40" s="208"/>
      <c r="BF40" s="209"/>
      <c r="BG40" s="213">
        <f t="shared" si="0"/>
        <v>0.92237959652758339</v>
      </c>
      <c r="BH40" s="214"/>
    </row>
    <row r="41" spans="1:60" ht="20.100000000000001" customHeight="1" x14ac:dyDescent="0.2">
      <c r="A41" s="171" t="s">
        <v>190</v>
      </c>
      <c r="B41" s="172"/>
      <c r="C41" s="194" t="s">
        <v>300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6"/>
      <c r="AC41" s="176" t="s">
        <v>301</v>
      </c>
      <c r="AD41" s="177"/>
      <c r="AE41" s="178">
        <f>VLOOKUP($AC41,'04'!$AC$8:$BH$256,3,FALSE)+VLOOKUP($AC41,'05'!$AC$8:$BT$226,3,FALSE)+VLOOKUP($AC41,'06'!$AC$8:$BH$229,3,FALSE)+VLOOKUP($AC41,'07'!$AC$8:$BH$242,3,FALSE)</f>
        <v>0</v>
      </c>
      <c r="AF41" s="179"/>
      <c r="AG41" s="179"/>
      <c r="AH41" s="180"/>
      <c r="AI41" s="178">
        <f>VLOOKUP($AC41,'04'!$AC$8:$BH$256,7,FALSE)+VLOOKUP($AC41,'05'!$AC$8:$BT$226,19,FALSE)+VLOOKUP($AC41,'06'!$AC$8:$BH$229,7,FALSE)+VLOOKUP($AC41,'07'!$AC$8:$BH$242,7,FALSE)</f>
        <v>0</v>
      </c>
      <c r="AJ41" s="179"/>
      <c r="AK41" s="179"/>
      <c r="AL41" s="180"/>
      <c r="AM41" s="178">
        <f>VLOOKUP($AC41,'04'!$AC$8:$BH$256,11,FALSE)+VLOOKUP($AC41,'05'!$AC$8:$BT$226,23,FALSE)+VLOOKUP($AC41,'06'!$AC$8:$BH$229,11,FALSE)+VLOOKUP($AC41,'07'!$AC$8:$BH$242,11,FALSE)</f>
        <v>93352</v>
      </c>
      <c r="AN41" s="179"/>
      <c r="AO41" s="179"/>
      <c r="AP41" s="180"/>
      <c r="AQ41" s="189" t="s">
        <v>612</v>
      </c>
      <c r="AR41" s="190"/>
      <c r="AS41" s="190"/>
      <c r="AT41" s="191"/>
      <c r="AU41" s="178">
        <f>VLOOKUP($AC41,'04'!$AC$8:$BH$256,19,FALSE)+VLOOKUP($AC41,'05'!$AC$8:$BT$226,31,FALSE)+VLOOKUP($AC41,'06'!$AC$8:$BH$229,19,FALSE)+VLOOKUP($AC41,'07'!$AC$8:$BH$242,19,FALSE)</f>
        <v>0</v>
      </c>
      <c r="AV41" s="179"/>
      <c r="AW41" s="179"/>
      <c r="AX41" s="180"/>
      <c r="AY41" s="189" t="s">
        <v>612</v>
      </c>
      <c r="AZ41" s="190"/>
      <c r="BA41" s="190"/>
      <c r="BB41" s="191"/>
      <c r="BC41" s="178">
        <f>VLOOKUP($AC41,'04'!$AC$8:$BH$256,27,FALSE)+VLOOKUP($AC41,'05'!$AC$8:$BT$226,39,FALSE)+VLOOKUP($AC41,'06'!$AC$8:$BH$229,27,FALSE)+VLOOKUP($AC41,'07'!$AC$8:$BH$242,27,FALSE)</f>
        <v>93352</v>
      </c>
      <c r="BD41" s="179"/>
      <c r="BE41" s="179"/>
      <c r="BF41" s="180"/>
      <c r="BG41" s="192" t="str">
        <f t="shared" si="0"/>
        <v>n.é.</v>
      </c>
      <c r="BH41" s="193"/>
    </row>
    <row r="42" spans="1:60" ht="20.100000000000001" customHeight="1" x14ac:dyDescent="0.2">
      <c r="A42" s="171" t="s">
        <v>191</v>
      </c>
      <c r="B42" s="172"/>
      <c r="C42" s="194" t="s">
        <v>302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  <c r="AC42" s="176" t="s">
        <v>303</v>
      </c>
      <c r="AD42" s="177"/>
      <c r="AE42" s="178">
        <f>VLOOKUP($AC42,'04'!$AC$8:$BH$256,3,FALSE)+VLOOKUP($AC42,'05'!$AC$8:$BT$226,3,FALSE)+VLOOKUP($AC42,'06'!$AC$8:$BH$229,3,FALSE)+VLOOKUP($AC42,'07'!$AC$8:$BH$242,3,FALSE)</f>
        <v>22662333</v>
      </c>
      <c r="AF42" s="179"/>
      <c r="AG42" s="179"/>
      <c r="AH42" s="180"/>
      <c r="AI42" s="178">
        <f>VLOOKUP($AC42,'04'!$AC$8:$BH$256,7,FALSE)+VLOOKUP($AC42,'05'!$AC$8:$BT$226,19,FALSE)+VLOOKUP($AC42,'06'!$AC$8:$BH$229,7,FALSE)+VLOOKUP($AC42,'07'!$AC$8:$BH$242,7,FALSE)</f>
        <v>35659813</v>
      </c>
      <c r="AJ42" s="179"/>
      <c r="AK42" s="179"/>
      <c r="AL42" s="180"/>
      <c r="AM42" s="178">
        <f>VLOOKUP($AC42,'04'!$AC$8:$BH$256,11,FALSE)+VLOOKUP($AC42,'05'!$AC$8:$BT$226,23,FALSE)+VLOOKUP($AC42,'06'!$AC$8:$BH$229,11,FALSE)+VLOOKUP($AC42,'07'!$AC$8:$BH$242,11,FALSE)</f>
        <v>38106272</v>
      </c>
      <c r="AN42" s="179"/>
      <c r="AO42" s="179"/>
      <c r="AP42" s="180"/>
      <c r="AQ42" s="189" t="s">
        <v>612</v>
      </c>
      <c r="AR42" s="190"/>
      <c r="AS42" s="190"/>
      <c r="AT42" s="191"/>
      <c r="AU42" s="178">
        <f>VLOOKUP($AC42,'04'!$AC$8:$BH$256,19,FALSE)+VLOOKUP($AC42,'05'!$AC$8:$BT$226,31,FALSE)+VLOOKUP($AC42,'06'!$AC$8:$BH$229,19,FALSE)+VLOOKUP($AC42,'07'!$AC$8:$BH$242,19,FALSE)</f>
        <v>0</v>
      </c>
      <c r="AV42" s="179"/>
      <c r="AW42" s="179"/>
      <c r="AX42" s="180"/>
      <c r="AY42" s="189" t="s">
        <v>612</v>
      </c>
      <c r="AZ42" s="190"/>
      <c r="BA42" s="190"/>
      <c r="BB42" s="191"/>
      <c r="BC42" s="178">
        <f>VLOOKUP($AC42,'04'!$AC$8:$BH$256,27,FALSE)+VLOOKUP($AC42,'05'!$AC$8:$BT$226,39,FALSE)+VLOOKUP($AC42,'06'!$AC$8:$BH$229,27,FALSE)+VLOOKUP($AC42,'07'!$AC$8:$BH$242,27,FALSE)</f>
        <v>35920636</v>
      </c>
      <c r="BD42" s="179"/>
      <c r="BE42" s="179"/>
      <c r="BF42" s="180"/>
      <c r="BG42" s="192">
        <f t="shared" si="0"/>
        <v>1.0073141998809696</v>
      </c>
      <c r="BH42" s="193"/>
    </row>
    <row r="43" spans="1:60" ht="20.100000000000001" customHeight="1" x14ac:dyDescent="0.2">
      <c r="A43" s="171" t="s">
        <v>192</v>
      </c>
      <c r="B43" s="172"/>
      <c r="C43" s="194" t="s">
        <v>304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6"/>
      <c r="AC43" s="176" t="s">
        <v>305</v>
      </c>
      <c r="AD43" s="177"/>
      <c r="AE43" s="178">
        <f>VLOOKUP($AC43,'04'!$AC$8:$BH$256,3,FALSE)+VLOOKUP($AC43,'05'!$AC$8:$BT$226,3,FALSE)+VLOOKUP($AC43,'06'!$AC$8:$BH$229,3,FALSE)+VLOOKUP($AC43,'07'!$AC$8:$BH$242,3,FALSE)</f>
        <v>2000000</v>
      </c>
      <c r="AF43" s="179"/>
      <c r="AG43" s="179"/>
      <c r="AH43" s="180"/>
      <c r="AI43" s="178">
        <f>VLOOKUP($AC43,'04'!$AC$8:$BH$256,7,FALSE)+VLOOKUP($AC43,'05'!$AC$8:$BT$226,19,FALSE)+VLOOKUP($AC43,'06'!$AC$8:$BH$229,7,FALSE)+VLOOKUP($AC43,'07'!$AC$8:$BH$242,7,FALSE)</f>
        <v>2000000</v>
      </c>
      <c r="AJ43" s="179"/>
      <c r="AK43" s="179"/>
      <c r="AL43" s="180"/>
      <c r="AM43" s="178">
        <f>VLOOKUP($AC43,'04'!$AC$8:$BH$256,11,FALSE)+VLOOKUP($AC43,'05'!$AC$8:$BT$226,23,FALSE)+VLOOKUP($AC43,'06'!$AC$8:$BH$229,11,FALSE)+VLOOKUP($AC43,'07'!$AC$8:$BH$242,11,FALSE)</f>
        <v>6047006</v>
      </c>
      <c r="AN43" s="179"/>
      <c r="AO43" s="179"/>
      <c r="AP43" s="180"/>
      <c r="AQ43" s="215" t="s">
        <v>612</v>
      </c>
      <c r="AR43" s="216"/>
      <c r="AS43" s="216"/>
      <c r="AT43" s="217"/>
      <c r="AU43" s="178">
        <f>VLOOKUP($AC43,'04'!$AC$8:$BH$256,19,FALSE)+VLOOKUP($AC43,'05'!$AC$8:$BT$226,31,FALSE)+VLOOKUP($AC43,'06'!$AC$8:$BH$229,19,FALSE)+VLOOKUP($AC43,'07'!$AC$8:$BH$242,19,FALSE)</f>
        <v>0</v>
      </c>
      <c r="AV43" s="179"/>
      <c r="AW43" s="179"/>
      <c r="AX43" s="180"/>
      <c r="AY43" s="215" t="s">
        <v>612</v>
      </c>
      <c r="AZ43" s="216"/>
      <c r="BA43" s="216"/>
      <c r="BB43" s="217"/>
      <c r="BC43" s="178">
        <f>VLOOKUP($AC43,'04'!$AC$8:$BH$256,27,FALSE)+VLOOKUP($AC43,'05'!$AC$8:$BT$226,39,FALSE)+VLOOKUP($AC43,'06'!$AC$8:$BH$229,27,FALSE)+VLOOKUP($AC43,'07'!$AC$8:$BH$242,27,FALSE)</f>
        <v>6002381</v>
      </c>
      <c r="BD43" s="179"/>
      <c r="BE43" s="179"/>
      <c r="BF43" s="180"/>
      <c r="BG43" s="218">
        <f t="shared" si="0"/>
        <v>3.0011904999999999</v>
      </c>
      <c r="BH43" s="219"/>
    </row>
    <row r="44" spans="1:60" ht="20.100000000000001" customHeight="1" x14ac:dyDescent="0.2">
      <c r="A44" s="171" t="s">
        <v>193</v>
      </c>
      <c r="B44" s="172"/>
      <c r="C44" s="194" t="s">
        <v>306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6"/>
      <c r="AC44" s="176" t="s">
        <v>307</v>
      </c>
      <c r="AD44" s="177"/>
      <c r="AE44" s="178">
        <f>VLOOKUP($AC44,'04'!$AC$8:$BH$256,3,FALSE)+VLOOKUP($AC44,'05'!$AC$8:$BT$226,3,FALSE)+VLOOKUP($AC44,'06'!$AC$8:$BH$229,3,FALSE)+VLOOKUP($AC44,'07'!$AC$8:$BH$242,3,FALSE)</f>
        <v>1500000</v>
      </c>
      <c r="AF44" s="179"/>
      <c r="AG44" s="179"/>
      <c r="AH44" s="180"/>
      <c r="AI44" s="178">
        <f>VLOOKUP($AC44,'04'!$AC$8:$BH$256,7,FALSE)+VLOOKUP($AC44,'05'!$AC$8:$BT$226,19,FALSE)+VLOOKUP($AC44,'06'!$AC$8:$BH$229,7,FALSE)+VLOOKUP($AC44,'07'!$AC$8:$BH$242,7,FALSE)</f>
        <v>1500000</v>
      </c>
      <c r="AJ44" s="179"/>
      <c r="AK44" s="179"/>
      <c r="AL44" s="180"/>
      <c r="AM44" s="178">
        <f>VLOOKUP($AC44,'04'!$AC$8:$BH$256,11,FALSE)+VLOOKUP($AC44,'05'!$AC$8:$BT$226,23,FALSE)+VLOOKUP($AC44,'06'!$AC$8:$BH$229,11,FALSE)+VLOOKUP($AC44,'07'!$AC$8:$BH$242,11,FALSE)</f>
        <v>718860</v>
      </c>
      <c r="AN44" s="179"/>
      <c r="AO44" s="179"/>
      <c r="AP44" s="180"/>
      <c r="AQ44" s="215" t="s">
        <v>612</v>
      </c>
      <c r="AR44" s="216"/>
      <c r="AS44" s="216"/>
      <c r="AT44" s="217"/>
      <c r="AU44" s="178">
        <f>VLOOKUP($AC44,'04'!$AC$8:$BH$256,19,FALSE)+VLOOKUP($AC44,'05'!$AC$8:$BT$226,31,FALSE)+VLOOKUP($AC44,'06'!$AC$8:$BH$229,19,FALSE)+VLOOKUP($AC44,'07'!$AC$8:$BH$242,19,FALSE)</f>
        <v>0</v>
      </c>
      <c r="AV44" s="179"/>
      <c r="AW44" s="179"/>
      <c r="AX44" s="180"/>
      <c r="AY44" s="215" t="s">
        <v>612</v>
      </c>
      <c r="AZ44" s="216"/>
      <c r="BA44" s="216"/>
      <c r="BB44" s="217"/>
      <c r="BC44" s="178">
        <f>VLOOKUP($AC44,'04'!$AC$8:$BH$256,27,FALSE)+VLOOKUP($AC44,'05'!$AC$8:$BT$226,39,FALSE)+VLOOKUP($AC44,'06'!$AC$8:$BH$229,27,FALSE)+VLOOKUP($AC44,'07'!$AC$8:$BH$242,27,FALSE)</f>
        <v>718860</v>
      </c>
      <c r="BD44" s="179"/>
      <c r="BE44" s="179"/>
      <c r="BF44" s="180"/>
      <c r="BG44" s="218">
        <f t="shared" si="0"/>
        <v>0.47924</v>
      </c>
      <c r="BH44" s="219"/>
    </row>
    <row r="45" spans="1:60" ht="20.100000000000001" customHeight="1" x14ac:dyDescent="0.2">
      <c r="A45" s="171" t="s">
        <v>194</v>
      </c>
      <c r="B45" s="172"/>
      <c r="C45" s="194" t="s">
        <v>308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6"/>
      <c r="AC45" s="176" t="s">
        <v>309</v>
      </c>
      <c r="AD45" s="177"/>
      <c r="AE45" s="178">
        <f>VLOOKUP($AC45,'04'!$AC$8:$BH$256,3,FALSE)+VLOOKUP($AC45,'05'!$AC$8:$BT$226,3,FALSE)+VLOOKUP($AC45,'06'!$AC$8:$BH$229,3,FALSE)+VLOOKUP($AC45,'07'!$AC$8:$BH$242,3,FALSE)</f>
        <v>6020000</v>
      </c>
      <c r="AF45" s="179"/>
      <c r="AG45" s="179"/>
      <c r="AH45" s="180"/>
      <c r="AI45" s="178">
        <f>VLOOKUP($AC45,'04'!$AC$8:$BH$256,7,FALSE)+VLOOKUP($AC45,'05'!$AC$8:$BT$226,19,FALSE)+VLOOKUP($AC45,'06'!$AC$8:$BH$229,7,FALSE)+VLOOKUP($AC45,'07'!$AC$8:$BH$242,7,FALSE)</f>
        <v>6020000</v>
      </c>
      <c r="AJ45" s="179"/>
      <c r="AK45" s="179"/>
      <c r="AL45" s="180"/>
      <c r="AM45" s="178">
        <f>VLOOKUP($AC45,'04'!$AC$8:$BH$256,11,FALSE)+VLOOKUP($AC45,'05'!$AC$8:$BT$226,23,FALSE)+VLOOKUP($AC45,'06'!$AC$8:$BH$229,11,FALSE)+VLOOKUP($AC45,'07'!$AC$8:$BH$242,11,FALSE)</f>
        <v>6148057</v>
      </c>
      <c r="AN45" s="179"/>
      <c r="AO45" s="179"/>
      <c r="AP45" s="180"/>
      <c r="AQ45" s="215" t="s">
        <v>612</v>
      </c>
      <c r="AR45" s="216"/>
      <c r="AS45" s="216"/>
      <c r="AT45" s="217"/>
      <c r="AU45" s="178">
        <f>VLOOKUP($AC45,'04'!$AC$8:$BH$256,19,FALSE)+VLOOKUP($AC45,'05'!$AC$8:$BT$226,31,FALSE)+VLOOKUP($AC45,'06'!$AC$8:$BH$229,19,FALSE)+VLOOKUP($AC45,'07'!$AC$8:$BH$242,19,FALSE)</f>
        <v>0</v>
      </c>
      <c r="AV45" s="179"/>
      <c r="AW45" s="179"/>
      <c r="AX45" s="180"/>
      <c r="AY45" s="215" t="s">
        <v>612</v>
      </c>
      <c r="AZ45" s="216"/>
      <c r="BA45" s="216"/>
      <c r="BB45" s="217"/>
      <c r="BC45" s="178">
        <f>VLOOKUP($AC45,'04'!$AC$8:$BH$256,27,FALSE)+VLOOKUP($AC45,'05'!$AC$8:$BT$226,39,FALSE)+VLOOKUP($AC45,'06'!$AC$8:$BH$229,27,FALSE)+VLOOKUP($AC45,'07'!$AC$8:$BH$242,27,FALSE)</f>
        <v>5660990</v>
      </c>
      <c r="BD45" s="179"/>
      <c r="BE45" s="179"/>
      <c r="BF45" s="180"/>
      <c r="BG45" s="218">
        <f t="shared" si="0"/>
        <v>0.94036378737541526</v>
      </c>
      <c r="BH45" s="219"/>
    </row>
    <row r="46" spans="1:60" ht="20.100000000000001" customHeight="1" x14ac:dyDescent="0.2">
      <c r="A46" s="171" t="s">
        <v>195</v>
      </c>
      <c r="B46" s="172"/>
      <c r="C46" s="194" t="s">
        <v>310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6"/>
      <c r="AC46" s="176" t="s">
        <v>311</v>
      </c>
      <c r="AD46" s="177"/>
      <c r="AE46" s="178">
        <f>VLOOKUP($AC46,'04'!$AC$8:$BH$256,3,FALSE)+VLOOKUP($AC46,'05'!$AC$8:$BT$226,3,FALSE)+VLOOKUP($AC46,'06'!$AC$8:$BH$229,3,FALSE)+VLOOKUP($AC46,'07'!$AC$8:$BH$242,3,FALSE)</f>
        <v>6766290</v>
      </c>
      <c r="AF46" s="179"/>
      <c r="AG46" s="179"/>
      <c r="AH46" s="180"/>
      <c r="AI46" s="178">
        <f>VLOOKUP($AC46,'04'!$AC$8:$BH$256,7,FALSE)+VLOOKUP($AC46,'05'!$AC$8:$BT$226,19,FALSE)+VLOOKUP($AC46,'06'!$AC$8:$BH$229,7,FALSE)+VLOOKUP($AC46,'07'!$AC$8:$BH$242,7,FALSE)</f>
        <v>6766290</v>
      </c>
      <c r="AJ46" s="179"/>
      <c r="AK46" s="179"/>
      <c r="AL46" s="180"/>
      <c r="AM46" s="178">
        <f>VLOOKUP($AC46,'04'!$AC$8:$BH$256,11,FALSE)+VLOOKUP($AC46,'05'!$AC$8:$BT$226,23,FALSE)+VLOOKUP($AC46,'06'!$AC$8:$BH$229,11,FALSE)+VLOOKUP($AC46,'07'!$AC$8:$BH$242,11,FALSE)</f>
        <v>6920883</v>
      </c>
      <c r="AN46" s="179"/>
      <c r="AO46" s="179"/>
      <c r="AP46" s="180"/>
      <c r="AQ46" s="215" t="s">
        <v>612</v>
      </c>
      <c r="AR46" s="216"/>
      <c r="AS46" s="216"/>
      <c r="AT46" s="217"/>
      <c r="AU46" s="178">
        <f>VLOOKUP($AC46,'04'!$AC$8:$BH$256,19,FALSE)+VLOOKUP($AC46,'05'!$AC$8:$BT$226,31,FALSE)+VLOOKUP($AC46,'06'!$AC$8:$BH$229,19,FALSE)+VLOOKUP($AC46,'07'!$AC$8:$BH$242,19,FALSE)</f>
        <v>0</v>
      </c>
      <c r="AV46" s="179"/>
      <c r="AW46" s="179"/>
      <c r="AX46" s="180"/>
      <c r="AY46" s="215" t="s">
        <v>612</v>
      </c>
      <c r="AZ46" s="216"/>
      <c r="BA46" s="216"/>
      <c r="BB46" s="217"/>
      <c r="BC46" s="178">
        <f>VLOOKUP($AC46,'04'!$AC$8:$BH$256,27,FALSE)+VLOOKUP($AC46,'05'!$AC$8:$BT$226,39,FALSE)+VLOOKUP($AC46,'06'!$AC$8:$BH$229,27,FALSE)+VLOOKUP($AC46,'07'!$AC$8:$BH$242,27,FALSE)</f>
        <v>6261336</v>
      </c>
      <c r="BD46" s="179"/>
      <c r="BE46" s="179"/>
      <c r="BF46" s="180"/>
      <c r="BG46" s="218">
        <f t="shared" si="0"/>
        <v>0.92537210199385478</v>
      </c>
      <c r="BH46" s="219"/>
    </row>
    <row r="47" spans="1:60" ht="20.100000000000001" customHeight="1" x14ac:dyDescent="0.2">
      <c r="A47" s="171" t="s">
        <v>196</v>
      </c>
      <c r="B47" s="172"/>
      <c r="C47" s="194" t="s">
        <v>312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6"/>
      <c r="AC47" s="176" t="s">
        <v>313</v>
      </c>
      <c r="AD47" s="177"/>
      <c r="AE47" s="178">
        <f>VLOOKUP($AC47,'04'!$AC$8:$BH$256,3,FALSE)+VLOOKUP($AC47,'05'!$AC$8:$BT$226,3,FALSE)+VLOOKUP($AC47,'06'!$AC$8:$BH$229,3,FALSE)+VLOOKUP($AC47,'07'!$AC$8:$BH$242,3,FALSE)</f>
        <v>0</v>
      </c>
      <c r="AF47" s="179"/>
      <c r="AG47" s="179"/>
      <c r="AH47" s="180"/>
      <c r="AI47" s="178">
        <f>VLOOKUP($AC47,'04'!$AC$8:$BH$256,7,FALSE)+VLOOKUP($AC47,'05'!$AC$8:$BT$226,19,FALSE)+VLOOKUP($AC47,'06'!$AC$8:$BH$229,7,FALSE)+VLOOKUP($AC47,'07'!$AC$8:$BH$242,7,FALSE)</f>
        <v>0</v>
      </c>
      <c r="AJ47" s="179"/>
      <c r="AK47" s="179"/>
      <c r="AL47" s="180"/>
      <c r="AM47" s="178">
        <f>VLOOKUP($AC47,'04'!$AC$8:$BH$256,11,FALSE)+VLOOKUP($AC47,'05'!$AC$8:$BT$226,23,FALSE)+VLOOKUP($AC47,'06'!$AC$8:$BH$229,11,FALSE)+VLOOKUP($AC47,'07'!$AC$8:$BH$242,11,FALSE)</f>
        <v>0</v>
      </c>
      <c r="AN47" s="179"/>
      <c r="AO47" s="179"/>
      <c r="AP47" s="180"/>
      <c r="AQ47" s="215" t="s">
        <v>612</v>
      </c>
      <c r="AR47" s="216"/>
      <c r="AS47" s="216"/>
      <c r="AT47" s="217"/>
      <c r="AU47" s="178">
        <f>VLOOKUP($AC47,'04'!$AC$8:$BH$256,19,FALSE)+VLOOKUP($AC47,'05'!$AC$8:$BT$226,31,FALSE)+VLOOKUP($AC47,'06'!$AC$8:$BH$229,19,FALSE)+VLOOKUP($AC47,'07'!$AC$8:$BH$242,19,FALSE)</f>
        <v>0</v>
      </c>
      <c r="AV47" s="179"/>
      <c r="AW47" s="179"/>
      <c r="AX47" s="180"/>
      <c r="AY47" s="215" t="s">
        <v>612</v>
      </c>
      <c r="AZ47" s="216"/>
      <c r="BA47" s="216"/>
      <c r="BB47" s="217"/>
      <c r="BC47" s="178">
        <f>VLOOKUP($AC47,'04'!$AC$8:$BH$256,27,FALSE)+VLOOKUP($AC47,'05'!$AC$8:$BT$226,39,FALSE)+VLOOKUP($AC47,'06'!$AC$8:$BH$229,27,FALSE)+VLOOKUP($AC47,'07'!$AC$8:$BH$242,27,FALSE)</f>
        <v>0</v>
      </c>
      <c r="BD47" s="179"/>
      <c r="BE47" s="179"/>
      <c r="BF47" s="180"/>
      <c r="BG47" s="218" t="str">
        <f t="shared" si="0"/>
        <v>n.é.</v>
      </c>
      <c r="BH47" s="219"/>
    </row>
    <row r="48" spans="1:60" ht="20.100000000000001" customHeight="1" x14ac:dyDescent="0.2">
      <c r="A48" s="171" t="s">
        <v>197</v>
      </c>
      <c r="B48" s="172"/>
      <c r="C48" s="194" t="s">
        <v>314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6"/>
      <c r="AC48" s="176" t="s">
        <v>315</v>
      </c>
      <c r="AD48" s="177"/>
      <c r="AE48" s="178">
        <f>VLOOKUP($AC48,'04'!$AC$8:$BH$256,3,FALSE)+VLOOKUP($AC48,'05'!$AC$8:$BT$226,3,FALSE)+VLOOKUP($AC48,'06'!$AC$8:$BH$229,3,FALSE)+VLOOKUP($AC48,'07'!$AC$8:$BH$242,3,FALSE)</f>
        <v>0</v>
      </c>
      <c r="AF48" s="179"/>
      <c r="AG48" s="179"/>
      <c r="AH48" s="180"/>
      <c r="AI48" s="178">
        <f>VLOOKUP($AC48,'04'!$AC$8:$BH$256,7,FALSE)+VLOOKUP($AC48,'05'!$AC$8:$BT$226,19,FALSE)+VLOOKUP($AC48,'06'!$AC$8:$BH$229,7,FALSE)+VLOOKUP($AC48,'07'!$AC$8:$BH$242,7,FALSE)</f>
        <v>0</v>
      </c>
      <c r="AJ48" s="179"/>
      <c r="AK48" s="179"/>
      <c r="AL48" s="180"/>
      <c r="AM48" s="178">
        <f>VLOOKUP($AC48,'04'!$AC$8:$BH$256,11,FALSE)+VLOOKUP($AC48,'05'!$AC$8:$BT$226,23,FALSE)+VLOOKUP($AC48,'06'!$AC$8:$BH$229,11,FALSE)+VLOOKUP($AC48,'07'!$AC$8:$BH$242,11,FALSE)</f>
        <v>2</v>
      </c>
      <c r="AN48" s="179"/>
      <c r="AO48" s="179"/>
      <c r="AP48" s="180"/>
      <c r="AQ48" s="215" t="s">
        <v>612</v>
      </c>
      <c r="AR48" s="216"/>
      <c r="AS48" s="216"/>
      <c r="AT48" s="217"/>
      <c r="AU48" s="178">
        <f>VLOOKUP($AC48,'04'!$AC$8:$BH$256,19,FALSE)+VLOOKUP($AC48,'05'!$AC$8:$BT$226,31,FALSE)+VLOOKUP($AC48,'06'!$AC$8:$BH$229,19,FALSE)+VLOOKUP($AC48,'07'!$AC$8:$BH$242,19,FALSE)</f>
        <v>0</v>
      </c>
      <c r="AV48" s="179"/>
      <c r="AW48" s="179"/>
      <c r="AX48" s="180"/>
      <c r="AY48" s="215" t="s">
        <v>612</v>
      </c>
      <c r="AZ48" s="216"/>
      <c r="BA48" s="216"/>
      <c r="BB48" s="217"/>
      <c r="BC48" s="178">
        <f>VLOOKUP($AC48,'04'!$AC$8:$BH$256,27,FALSE)+VLOOKUP($AC48,'05'!$AC$8:$BT$226,39,FALSE)+VLOOKUP($AC48,'06'!$AC$8:$BH$229,27,FALSE)+VLOOKUP($AC48,'07'!$AC$8:$BH$242,27,FALSE)</f>
        <v>2</v>
      </c>
      <c r="BD48" s="179"/>
      <c r="BE48" s="179"/>
      <c r="BF48" s="180"/>
      <c r="BG48" s="218" t="str">
        <f t="shared" si="0"/>
        <v>n.é.</v>
      </c>
      <c r="BH48" s="219"/>
    </row>
    <row r="49" spans="1:60" ht="20.100000000000001" customHeight="1" x14ac:dyDescent="0.2">
      <c r="A49" s="171" t="s">
        <v>198</v>
      </c>
      <c r="B49" s="172"/>
      <c r="C49" s="194" t="s">
        <v>316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6"/>
      <c r="AC49" s="176" t="s">
        <v>317</v>
      </c>
      <c r="AD49" s="177"/>
      <c r="AE49" s="178">
        <f>VLOOKUP($AC49,'04'!$AC$8:$BH$256,3,FALSE)+VLOOKUP($AC49,'05'!$AC$8:$BT$226,3,FALSE)+VLOOKUP($AC49,'06'!$AC$8:$BH$229,3,FALSE)+VLOOKUP($AC49,'07'!$AC$8:$BH$242,3,FALSE)</f>
        <v>0</v>
      </c>
      <c r="AF49" s="179"/>
      <c r="AG49" s="179"/>
      <c r="AH49" s="180"/>
      <c r="AI49" s="178">
        <f>VLOOKUP($AC49,'04'!$AC$8:$BH$256,7,FALSE)+VLOOKUP($AC49,'05'!$AC$8:$BT$226,19,FALSE)+VLOOKUP($AC49,'06'!$AC$8:$BH$229,7,FALSE)+VLOOKUP($AC49,'07'!$AC$8:$BH$242,7,FALSE)</f>
        <v>0</v>
      </c>
      <c r="AJ49" s="179"/>
      <c r="AK49" s="179"/>
      <c r="AL49" s="180"/>
      <c r="AM49" s="178">
        <f>VLOOKUP($AC49,'04'!$AC$8:$BH$256,11,FALSE)+VLOOKUP($AC49,'05'!$AC$8:$BT$226,23,FALSE)+VLOOKUP($AC49,'06'!$AC$8:$BH$229,11,FALSE)+VLOOKUP($AC49,'07'!$AC$8:$BH$242,11,FALSE)</f>
        <v>0</v>
      </c>
      <c r="AN49" s="179"/>
      <c r="AO49" s="179"/>
      <c r="AP49" s="180"/>
      <c r="AQ49" s="215" t="s">
        <v>612</v>
      </c>
      <c r="AR49" s="216"/>
      <c r="AS49" s="216"/>
      <c r="AT49" s="217"/>
      <c r="AU49" s="178">
        <f>VLOOKUP($AC49,'04'!$AC$8:$BH$256,19,FALSE)+VLOOKUP($AC49,'05'!$AC$8:$BT$226,31,FALSE)+VLOOKUP($AC49,'06'!$AC$8:$BH$229,19,FALSE)+VLOOKUP($AC49,'07'!$AC$8:$BH$242,19,FALSE)</f>
        <v>0</v>
      </c>
      <c r="AV49" s="179"/>
      <c r="AW49" s="179"/>
      <c r="AX49" s="180"/>
      <c r="AY49" s="215" t="s">
        <v>612</v>
      </c>
      <c r="AZ49" s="216"/>
      <c r="BA49" s="216"/>
      <c r="BB49" s="217"/>
      <c r="BC49" s="178">
        <f>VLOOKUP($AC49,'04'!$AC$8:$BH$256,27,FALSE)+VLOOKUP($AC49,'05'!$AC$8:$BT$226,39,FALSE)+VLOOKUP($AC49,'06'!$AC$8:$BH$229,27,FALSE)+VLOOKUP($AC49,'07'!$AC$8:$BH$242,27,FALSE)</f>
        <v>0</v>
      </c>
      <c r="BD49" s="179"/>
      <c r="BE49" s="179"/>
      <c r="BF49" s="180"/>
      <c r="BG49" s="218" t="str">
        <f t="shared" si="0"/>
        <v>n.é.</v>
      </c>
      <c r="BH49" s="219"/>
    </row>
    <row r="50" spans="1:60" ht="20.100000000000001" customHeight="1" x14ac:dyDescent="0.2">
      <c r="A50" s="171" t="s">
        <v>199</v>
      </c>
      <c r="B50" s="172"/>
      <c r="C50" s="194" t="s">
        <v>623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6"/>
      <c r="AC50" s="176" t="s">
        <v>319</v>
      </c>
      <c r="AD50" s="177"/>
      <c r="AE50" s="178">
        <f>VLOOKUP($AC50,'04'!$AC$8:$BH$256,3,FALSE)+VLOOKUP($AC50,'05'!$AC$8:$BT$226,3,FALSE)+VLOOKUP($AC50,'06'!$AC$8:$BH$229,3,FALSE)+VLOOKUP($AC50,'07'!$AC$8:$BH$242,3,FALSE)</f>
        <v>0</v>
      </c>
      <c r="AF50" s="179"/>
      <c r="AG50" s="179"/>
      <c r="AH50" s="180"/>
      <c r="AI50" s="178">
        <f>VLOOKUP($AC50,'04'!$AC$8:$BH$256,7,FALSE)+VLOOKUP($AC50,'05'!$AC$8:$BT$226,19,FALSE)+VLOOKUP($AC50,'06'!$AC$8:$BH$229,7,FALSE)+VLOOKUP($AC50,'07'!$AC$8:$BH$242,7,FALSE)</f>
        <v>0</v>
      </c>
      <c r="AJ50" s="179"/>
      <c r="AK50" s="179"/>
      <c r="AL50" s="180"/>
      <c r="AM50" s="178">
        <f>VLOOKUP($AC50,'04'!$AC$8:$BH$256,11,FALSE)+VLOOKUP($AC50,'05'!$AC$8:$BT$226,23,FALSE)+VLOOKUP($AC50,'06'!$AC$8:$BH$229,11,FALSE)+VLOOKUP($AC50,'07'!$AC$8:$BH$242,11,FALSE)</f>
        <v>0</v>
      </c>
      <c r="AN50" s="179"/>
      <c r="AO50" s="179"/>
      <c r="AP50" s="180"/>
      <c r="AQ50" s="215" t="s">
        <v>612</v>
      </c>
      <c r="AR50" s="216"/>
      <c r="AS50" s="216"/>
      <c r="AT50" s="217"/>
      <c r="AU50" s="178">
        <f>VLOOKUP($AC50,'04'!$AC$8:$BH$256,19,FALSE)+VLOOKUP($AC50,'05'!$AC$8:$BT$226,31,FALSE)+VLOOKUP($AC50,'06'!$AC$8:$BH$229,19,FALSE)+VLOOKUP($AC50,'07'!$AC$8:$BH$242,19,FALSE)</f>
        <v>0</v>
      </c>
      <c r="AV50" s="179"/>
      <c r="AW50" s="179"/>
      <c r="AX50" s="180"/>
      <c r="AY50" s="215" t="s">
        <v>612</v>
      </c>
      <c r="AZ50" s="216"/>
      <c r="BA50" s="216"/>
      <c r="BB50" s="217"/>
      <c r="BC50" s="178">
        <f>VLOOKUP($AC50,'04'!$AC$8:$BH$256,27,FALSE)+VLOOKUP($AC50,'05'!$AC$8:$BT$226,39,FALSE)+VLOOKUP($AC50,'06'!$AC$8:$BH$229,27,FALSE)+VLOOKUP($AC50,'07'!$AC$8:$BH$242,27,FALSE)</f>
        <v>0</v>
      </c>
      <c r="BD50" s="179"/>
      <c r="BE50" s="179"/>
      <c r="BF50" s="180"/>
      <c r="BG50" s="218" t="str">
        <f t="shared" si="0"/>
        <v>n.é.</v>
      </c>
      <c r="BH50" s="219"/>
    </row>
    <row r="51" spans="1:60" ht="20.100000000000001" customHeight="1" x14ac:dyDescent="0.2">
      <c r="A51" s="171" t="s">
        <v>200</v>
      </c>
      <c r="B51" s="172"/>
      <c r="C51" s="194" t="s">
        <v>318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6"/>
      <c r="AC51" s="176" t="s">
        <v>622</v>
      </c>
      <c r="AD51" s="177"/>
      <c r="AE51" s="178">
        <f>VLOOKUP($AC51,'04'!$AC$8:$BH$256,3,FALSE)+VLOOKUP($AC51,'05'!$AC$8:$BT$226,3,FALSE)+VLOOKUP($AC51,'06'!$AC$8:$BH$229,3,FALSE)+VLOOKUP($AC51,'07'!$AC$8:$BH$242,3,FALSE)</f>
        <v>0</v>
      </c>
      <c r="AF51" s="179"/>
      <c r="AG51" s="179"/>
      <c r="AH51" s="180"/>
      <c r="AI51" s="178">
        <f>VLOOKUP($AC51,'04'!$AC$8:$BH$256,7,FALSE)+VLOOKUP($AC51,'05'!$AC$8:$BT$226,19,FALSE)+VLOOKUP($AC51,'06'!$AC$8:$BH$229,7,FALSE)+VLOOKUP($AC51,'07'!$AC$8:$BH$242,7,FALSE)</f>
        <v>2454947</v>
      </c>
      <c r="AJ51" s="179"/>
      <c r="AK51" s="179"/>
      <c r="AL51" s="180"/>
      <c r="AM51" s="178">
        <f>VLOOKUP($AC51,'04'!$AC$8:$BH$256,11,FALSE)+VLOOKUP($AC51,'05'!$AC$8:$BT$226,23,FALSE)+VLOOKUP($AC51,'06'!$AC$8:$BH$229,11,FALSE)+VLOOKUP($AC51,'07'!$AC$8:$BH$242,11,FALSE)</f>
        <v>36874</v>
      </c>
      <c r="AN51" s="179"/>
      <c r="AO51" s="179"/>
      <c r="AP51" s="180"/>
      <c r="AQ51" s="215" t="s">
        <v>612</v>
      </c>
      <c r="AR51" s="216"/>
      <c r="AS51" s="216"/>
      <c r="AT51" s="217"/>
      <c r="AU51" s="178">
        <f>VLOOKUP($AC51,'04'!$AC$8:$BH$256,19,FALSE)+VLOOKUP($AC51,'05'!$AC$8:$BT$226,31,FALSE)+VLOOKUP($AC51,'06'!$AC$8:$BH$229,19,FALSE)+VLOOKUP($AC51,'07'!$AC$8:$BH$242,19,FALSE)</f>
        <v>0</v>
      </c>
      <c r="AV51" s="179"/>
      <c r="AW51" s="179"/>
      <c r="AX51" s="180"/>
      <c r="AY51" s="215" t="s">
        <v>612</v>
      </c>
      <c r="AZ51" s="216"/>
      <c r="BA51" s="216"/>
      <c r="BB51" s="217"/>
      <c r="BC51" s="178">
        <f>VLOOKUP($AC51,'04'!$AC$8:$BH$256,27,FALSE)+VLOOKUP($AC51,'05'!$AC$8:$BT$226,39,FALSE)+VLOOKUP($AC51,'06'!$AC$8:$BH$229,27,FALSE)+VLOOKUP($AC51,'07'!$AC$8:$BH$242,27,FALSE)</f>
        <v>36872</v>
      </c>
      <c r="BD51" s="179"/>
      <c r="BE51" s="179"/>
      <c r="BF51" s="180"/>
      <c r="BG51" s="218">
        <f t="shared" si="0"/>
        <v>1.5019468852077051E-2</v>
      </c>
      <c r="BH51" s="219"/>
    </row>
    <row r="52" spans="1:60" s="3" customFormat="1" ht="20.100000000000001" customHeight="1" x14ac:dyDescent="0.2">
      <c r="A52" s="200" t="s">
        <v>201</v>
      </c>
      <c r="B52" s="201"/>
      <c r="C52" s="202" t="s">
        <v>624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4"/>
      <c r="AC52" s="205" t="s">
        <v>320</v>
      </c>
      <c r="AD52" s="206"/>
      <c r="AE52" s="207">
        <f>SUM(AE41:AH51)</f>
        <v>38948623</v>
      </c>
      <c r="AF52" s="208"/>
      <c r="AG52" s="208"/>
      <c r="AH52" s="209"/>
      <c r="AI52" s="207">
        <f>SUM(AI41:AL51)</f>
        <v>54401050</v>
      </c>
      <c r="AJ52" s="208"/>
      <c r="AK52" s="208"/>
      <c r="AL52" s="209"/>
      <c r="AM52" s="207">
        <f t="shared" ref="AM52" si="25">SUM(AM41:AP51)</f>
        <v>58071306</v>
      </c>
      <c r="AN52" s="208"/>
      <c r="AO52" s="208"/>
      <c r="AP52" s="209"/>
      <c r="AQ52" s="210" t="s">
        <v>612</v>
      </c>
      <c r="AR52" s="211"/>
      <c r="AS52" s="211"/>
      <c r="AT52" s="212"/>
      <c r="AU52" s="207">
        <f t="shared" ref="AU52" si="26">SUM(AU41:AX51)</f>
        <v>0</v>
      </c>
      <c r="AV52" s="208"/>
      <c r="AW52" s="208"/>
      <c r="AX52" s="209"/>
      <c r="AY52" s="210" t="s">
        <v>612</v>
      </c>
      <c r="AZ52" s="211"/>
      <c r="BA52" s="211"/>
      <c r="BB52" s="212"/>
      <c r="BC52" s="207">
        <f t="shared" ref="BC52" si="27">SUM(BC41:BF51)</f>
        <v>54694429</v>
      </c>
      <c r="BD52" s="208"/>
      <c r="BE52" s="208"/>
      <c r="BF52" s="209"/>
      <c r="BG52" s="220">
        <f t="shared" si="0"/>
        <v>1.0053928922327786</v>
      </c>
      <c r="BH52" s="221"/>
    </row>
    <row r="53" spans="1:60" ht="20.100000000000001" customHeight="1" x14ac:dyDescent="0.2">
      <c r="A53" s="171" t="s">
        <v>202</v>
      </c>
      <c r="B53" s="172"/>
      <c r="C53" s="194" t="s">
        <v>321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6"/>
      <c r="AC53" s="176" t="s">
        <v>322</v>
      </c>
      <c r="AD53" s="177"/>
      <c r="AE53" s="178">
        <f>VLOOKUP($AC53,'04'!$AC$8:$BH$256,3,FALSE)+VLOOKUP($AC53,'05'!$AC$8:$BT$226,3,FALSE)+VLOOKUP($AC53,'06'!$AC$8:$BH$229,3,FALSE)+VLOOKUP($AC53,'07'!$AC$8:$BH$242,3,FALSE)</f>
        <v>0</v>
      </c>
      <c r="AF53" s="179"/>
      <c r="AG53" s="179"/>
      <c r="AH53" s="180"/>
      <c r="AI53" s="178">
        <f>VLOOKUP($AC53,'04'!$AC$8:$BH$256,7,FALSE)+VLOOKUP($AC53,'05'!$AC$8:$BT$226,19,FALSE)+VLOOKUP($AC53,'06'!$AC$8:$BH$229,7,FALSE)+VLOOKUP($AC53,'07'!$AC$8:$BH$242,7,FALSE)</f>
        <v>0</v>
      </c>
      <c r="AJ53" s="179"/>
      <c r="AK53" s="179"/>
      <c r="AL53" s="180"/>
      <c r="AM53" s="178">
        <f>VLOOKUP($AC53,'04'!$AC$8:$BH$256,11,FALSE)+VLOOKUP($AC53,'05'!$AC$8:$BT$226,23,FALSE)+VLOOKUP($AC53,'06'!$AC$8:$BH$229,11,FALSE)+VLOOKUP($AC53,'07'!$AC$8:$BH$242,11,FALSE)</f>
        <v>0</v>
      </c>
      <c r="AN53" s="179"/>
      <c r="AO53" s="179"/>
      <c r="AP53" s="180"/>
      <c r="AQ53" s="215" t="s">
        <v>612</v>
      </c>
      <c r="AR53" s="216"/>
      <c r="AS53" s="216"/>
      <c r="AT53" s="217"/>
      <c r="AU53" s="178">
        <f>VLOOKUP($AC53,'04'!$AC$8:$BH$256,19,FALSE)+VLOOKUP($AC53,'05'!$AC$8:$BT$226,31,FALSE)+VLOOKUP($AC53,'06'!$AC$8:$BH$229,19,FALSE)+VLOOKUP($AC53,'07'!$AC$8:$BH$242,19,FALSE)</f>
        <v>0</v>
      </c>
      <c r="AV53" s="179"/>
      <c r="AW53" s="179"/>
      <c r="AX53" s="180"/>
      <c r="AY53" s="215" t="s">
        <v>612</v>
      </c>
      <c r="AZ53" s="216"/>
      <c r="BA53" s="216"/>
      <c r="BB53" s="217"/>
      <c r="BC53" s="178">
        <f>VLOOKUP($AC53,'04'!$AC$8:$BH$256,27,FALSE)+VLOOKUP($AC53,'05'!$AC$8:$BT$226,39,FALSE)+VLOOKUP($AC53,'06'!$AC$8:$BH$229,27,FALSE)+VLOOKUP($AC53,'07'!$AC$8:$BH$242,27,FALSE)</f>
        <v>0</v>
      </c>
      <c r="BD53" s="179"/>
      <c r="BE53" s="179"/>
      <c r="BF53" s="180"/>
      <c r="BG53" s="218" t="str">
        <f t="shared" si="0"/>
        <v>n.é.</v>
      </c>
      <c r="BH53" s="219"/>
    </row>
    <row r="54" spans="1:60" ht="20.100000000000001" customHeight="1" x14ac:dyDescent="0.2">
      <c r="A54" s="171" t="s">
        <v>203</v>
      </c>
      <c r="B54" s="172"/>
      <c r="C54" s="194" t="s">
        <v>323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6"/>
      <c r="AC54" s="176" t="s">
        <v>324</v>
      </c>
      <c r="AD54" s="177"/>
      <c r="AE54" s="178">
        <f>VLOOKUP($AC54,'04'!$AC$8:$BH$256,3,FALSE)+VLOOKUP($AC54,'05'!$AC$8:$BT$226,3,FALSE)+VLOOKUP($AC54,'06'!$AC$8:$BH$229,3,FALSE)+VLOOKUP($AC54,'07'!$AC$8:$BH$242,3,FALSE)</f>
        <v>0</v>
      </c>
      <c r="AF54" s="179"/>
      <c r="AG54" s="179"/>
      <c r="AH54" s="180"/>
      <c r="AI54" s="178">
        <f>VLOOKUP($AC54,'04'!$AC$8:$BH$256,7,FALSE)+VLOOKUP($AC54,'05'!$AC$8:$BT$226,19,FALSE)+VLOOKUP($AC54,'06'!$AC$8:$BH$229,7,FALSE)+VLOOKUP($AC54,'07'!$AC$8:$BH$242,7,FALSE)</f>
        <v>0</v>
      </c>
      <c r="AJ54" s="179"/>
      <c r="AK54" s="179"/>
      <c r="AL54" s="180"/>
      <c r="AM54" s="178">
        <f>VLOOKUP($AC54,'04'!$AC$8:$BH$256,11,FALSE)+VLOOKUP($AC54,'05'!$AC$8:$BT$226,23,FALSE)+VLOOKUP($AC54,'06'!$AC$8:$BH$229,11,FALSE)+VLOOKUP($AC54,'07'!$AC$8:$BH$242,11,FALSE)</f>
        <v>1256800</v>
      </c>
      <c r="AN54" s="179"/>
      <c r="AO54" s="179"/>
      <c r="AP54" s="180"/>
      <c r="AQ54" s="215" t="s">
        <v>612</v>
      </c>
      <c r="AR54" s="216"/>
      <c r="AS54" s="216"/>
      <c r="AT54" s="217"/>
      <c r="AU54" s="178">
        <f>VLOOKUP($AC54,'04'!$AC$8:$BH$256,19,FALSE)+VLOOKUP($AC54,'05'!$AC$8:$BT$226,31,FALSE)+VLOOKUP($AC54,'06'!$AC$8:$BH$229,19,FALSE)+VLOOKUP($AC54,'07'!$AC$8:$BH$242,19,FALSE)</f>
        <v>800000</v>
      </c>
      <c r="AV54" s="179"/>
      <c r="AW54" s="179"/>
      <c r="AX54" s="180"/>
      <c r="AY54" s="215" t="s">
        <v>612</v>
      </c>
      <c r="AZ54" s="216"/>
      <c r="BA54" s="216"/>
      <c r="BB54" s="217"/>
      <c r="BC54" s="178">
        <f>VLOOKUP($AC54,'04'!$AC$8:$BH$256,27,FALSE)+VLOOKUP($AC54,'05'!$AC$8:$BT$226,39,FALSE)+VLOOKUP($AC54,'06'!$AC$8:$BH$229,27,FALSE)+VLOOKUP($AC54,'07'!$AC$8:$BH$242,27,FALSE)</f>
        <v>272000</v>
      </c>
      <c r="BD54" s="179"/>
      <c r="BE54" s="179"/>
      <c r="BF54" s="180"/>
      <c r="BG54" s="218" t="str">
        <f t="shared" si="0"/>
        <v>n.é.</v>
      </c>
      <c r="BH54" s="219"/>
    </row>
    <row r="55" spans="1:60" ht="20.100000000000001" customHeight="1" x14ac:dyDescent="0.2">
      <c r="A55" s="171" t="s">
        <v>204</v>
      </c>
      <c r="B55" s="172"/>
      <c r="C55" s="194" t="s">
        <v>325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6"/>
      <c r="AC55" s="176" t="s">
        <v>326</v>
      </c>
      <c r="AD55" s="177"/>
      <c r="AE55" s="178">
        <f>VLOOKUP($AC55,'04'!$AC$8:$BH$256,3,FALSE)+VLOOKUP($AC55,'05'!$AC$8:$BT$226,3,FALSE)+VLOOKUP($AC55,'06'!$AC$8:$BH$229,3,FALSE)+VLOOKUP($AC55,'07'!$AC$8:$BH$242,3,FALSE)</f>
        <v>0</v>
      </c>
      <c r="AF55" s="179"/>
      <c r="AG55" s="179"/>
      <c r="AH55" s="180"/>
      <c r="AI55" s="178">
        <f>VLOOKUP($AC55,'04'!$AC$8:$BH$256,7,FALSE)+VLOOKUP($AC55,'05'!$AC$8:$BT$226,19,FALSE)+VLOOKUP($AC55,'06'!$AC$8:$BH$229,7,FALSE)+VLOOKUP($AC55,'07'!$AC$8:$BH$242,7,FALSE)</f>
        <v>0</v>
      </c>
      <c r="AJ55" s="179"/>
      <c r="AK55" s="179"/>
      <c r="AL55" s="180"/>
      <c r="AM55" s="178">
        <f>VLOOKUP($AC55,'04'!$AC$8:$BH$256,11,FALSE)+VLOOKUP($AC55,'05'!$AC$8:$BT$226,23,FALSE)+VLOOKUP($AC55,'06'!$AC$8:$BH$229,11,FALSE)+VLOOKUP($AC55,'07'!$AC$8:$BH$242,11,FALSE)</f>
        <v>0</v>
      </c>
      <c r="AN55" s="179"/>
      <c r="AO55" s="179"/>
      <c r="AP55" s="180"/>
      <c r="AQ55" s="215" t="s">
        <v>612</v>
      </c>
      <c r="AR55" s="216"/>
      <c r="AS55" s="216"/>
      <c r="AT55" s="217"/>
      <c r="AU55" s="178">
        <f>VLOOKUP($AC55,'04'!$AC$8:$BH$256,19,FALSE)+VLOOKUP($AC55,'05'!$AC$8:$BT$226,31,FALSE)+VLOOKUP($AC55,'06'!$AC$8:$BH$229,19,FALSE)+VLOOKUP($AC55,'07'!$AC$8:$BH$242,19,FALSE)</f>
        <v>0</v>
      </c>
      <c r="AV55" s="179"/>
      <c r="AW55" s="179"/>
      <c r="AX55" s="180"/>
      <c r="AY55" s="215" t="s">
        <v>612</v>
      </c>
      <c r="AZ55" s="216"/>
      <c r="BA55" s="216"/>
      <c r="BB55" s="217"/>
      <c r="BC55" s="178">
        <f>VLOOKUP($AC55,'04'!$AC$8:$BH$256,27,FALSE)+VLOOKUP($AC55,'05'!$AC$8:$BT$226,39,FALSE)+VLOOKUP($AC55,'06'!$AC$8:$BH$229,27,FALSE)+VLOOKUP($AC55,'07'!$AC$8:$BH$242,27,FALSE)</f>
        <v>0</v>
      </c>
      <c r="BD55" s="179"/>
      <c r="BE55" s="179"/>
      <c r="BF55" s="180"/>
      <c r="BG55" s="218" t="str">
        <f t="shared" si="0"/>
        <v>n.é.</v>
      </c>
      <c r="BH55" s="219"/>
    </row>
    <row r="56" spans="1:60" ht="20.100000000000001" customHeight="1" x14ac:dyDescent="0.2">
      <c r="A56" s="171" t="s">
        <v>205</v>
      </c>
      <c r="B56" s="172"/>
      <c r="C56" s="194" t="s">
        <v>327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6"/>
      <c r="AC56" s="176" t="s">
        <v>328</v>
      </c>
      <c r="AD56" s="177"/>
      <c r="AE56" s="178">
        <f>VLOOKUP($AC56,'04'!$AC$8:$BH$256,3,FALSE)+VLOOKUP($AC56,'05'!$AC$8:$BT$226,3,FALSE)+VLOOKUP($AC56,'06'!$AC$8:$BH$229,3,FALSE)+VLOOKUP($AC56,'07'!$AC$8:$BH$242,3,FALSE)</f>
        <v>0</v>
      </c>
      <c r="AF56" s="179"/>
      <c r="AG56" s="179"/>
      <c r="AH56" s="180"/>
      <c r="AI56" s="178">
        <f>VLOOKUP($AC56,'04'!$AC$8:$BH$256,7,FALSE)+VLOOKUP($AC56,'05'!$AC$8:$BT$226,19,FALSE)+VLOOKUP($AC56,'06'!$AC$8:$BH$229,7,FALSE)+VLOOKUP($AC56,'07'!$AC$8:$BH$242,7,FALSE)</f>
        <v>0</v>
      </c>
      <c r="AJ56" s="179"/>
      <c r="AK56" s="179"/>
      <c r="AL56" s="180"/>
      <c r="AM56" s="178">
        <f>VLOOKUP($AC56,'04'!$AC$8:$BH$256,11,FALSE)+VLOOKUP($AC56,'05'!$AC$8:$BT$226,23,FALSE)+VLOOKUP($AC56,'06'!$AC$8:$BH$229,11,FALSE)+VLOOKUP($AC56,'07'!$AC$8:$BH$242,11,FALSE)</f>
        <v>0</v>
      </c>
      <c r="AN56" s="179"/>
      <c r="AO56" s="179"/>
      <c r="AP56" s="180"/>
      <c r="AQ56" s="215" t="s">
        <v>612</v>
      </c>
      <c r="AR56" s="216"/>
      <c r="AS56" s="216"/>
      <c r="AT56" s="217"/>
      <c r="AU56" s="178">
        <f>VLOOKUP($AC56,'04'!$AC$8:$BH$256,19,FALSE)+VLOOKUP($AC56,'05'!$AC$8:$BT$226,31,FALSE)+VLOOKUP($AC56,'06'!$AC$8:$BH$229,19,FALSE)+VLOOKUP($AC56,'07'!$AC$8:$BH$242,19,FALSE)</f>
        <v>0</v>
      </c>
      <c r="AV56" s="179"/>
      <c r="AW56" s="179"/>
      <c r="AX56" s="180"/>
      <c r="AY56" s="215" t="s">
        <v>612</v>
      </c>
      <c r="AZ56" s="216"/>
      <c r="BA56" s="216"/>
      <c r="BB56" s="217"/>
      <c r="BC56" s="178">
        <f>VLOOKUP($AC56,'04'!$AC$8:$BH$256,27,FALSE)+VLOOKUP($AC56,'05'!$AC$8:$BT$226,39,FALSE)+VLOOKUP($AC56,'06'!$AC$8:$BH$229,27,FALSE)+VLOOKUP($AC56,'07'!$AC$8:$BH$242,27,FALSE)</f>
        <v>0</v>
      </c>
      <c r="BD56" s="179"/>
      <c r="BE56" s="179"/>
      <c r="BF56" s="180"/>
      <c r="BG56" s="218" t="str">
        <f t="shared" si="0"/>
        <v>n.é.</v>
      </c>
      <c r="BH56" s="219"/>
    </row>
    <row r="57" spans="1:60" ht="20.100000000000001" customHeight="1" x14ac:dyDescent="0.2">
      <c r="A57" s="171" t="s">
        <v>206</v>
      </c>
      <c r="B57" s="172"/>
      <c r="C57" s="194" t="s">
        <v>329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6"/>
      <c r="AC57" s="176" t="s">
        <v>330</v>
      </c>
      <c r="AD57" s="177"/>
      <c r="AE57" s="178">
        <f>VLOOKUP($AC57,'04'!$AC$8:$BH$256,3,FALSE)+VLOOKUP($AC57,'05'!$AC$8:$BT$226,3,FALSE)+VLOOKUP($AC57,'06'!$AC$8:$BH$229,3,FALSE)+VLOOKUP($AC57,'07'!$AC$8:$BH$242,3,FALSE)</f>
        <v>0</v>
      </c>
      <c r="AF57" s="179"/>
      <c r="AG57" s="179"/>
      <c r="AH57" s="180"/>
      <c r="AI57" s="178">
        <f>VLOOKUP($AC57,'04'!$AC$8:$BH$256,7,FALSE)+VLOOKUP($AC57,'05'!$AC$8:$BT$226,19,FALSE)+VLOOKUP($AC57,'06'!$AC$8:$BH$229,7,FALSE)+VLOOKUP($AC57,'07'!$AC$8:$BH$242,7,FALSE)</f>
        <v>0</v>
      </c>
      <c r="AJ57" s="179"/>
      <c r="AK57" s="179"/>
      <c r="AL57" s="180"/>
      <c r="AM57" s="178">
        <f>VLOOKUP($AC57,'04'!$AC$8:$BH$256,11,FALSE)+VLOOKUP($AC57,'05'!$AC$8:$BT$226,23,FALSE)+VLOOKUP($AC57,'06'!$AC$8:$BH$229,11,FALSE)+VLOOKUP($AC57,'07'!$AC$8:$BH$242,11,FALSE)</f>
        <v>0</v>
      </c>
      <c r="AN57" s="179"/>
      <c r="AO57" s="179"/>
      <c r="AP57" s="180"/>
      <c r="AQ57" s="215" t="s">
        <v>612</v>
      </c>
      <c r="AR57" s="216"/>
      <c r="AS57" s="216"/>
      <c r="AT57" s="217"/>
      <c r="AU57" s="178">
        <f>VLOOKUP($AC57,'04'!$AC$8:$BH$256,19,FALSE)+VLOOKUP($AC57,'05'!$AC$8:$BT$226,31,FALSE)+VLOOKUP($AC57,'06'!$AC$8:$BH$229,19,FALSE)+VLOOKUP($AC57,'07'!$AC$8:$BH$242,19,FALSE)</f>
        <v>0</v>
      </c>
      <c r="AV57" s="179"/>
      <c r="AW57" s="179"/>
      <c r="AX57" s="180"/>
      <c r="AY57" s="215" t="s">
        <v>612</v>
      </c>
      <c r="AZ57" s="216"/>
      <c r="BA57" s="216"/>
      <c r="BB57" s="217"/>
      <c r="BC57" s="178">
        <f>VLOOKUP($AC57,'04'!$AC$8:$BH$256,27,FALSE)+VLOOKUP($AC57,'05'!$AC$8:$BT$226,39,FALSE)+VLOOKUP($AC57,'06'!$AC$8:$BH$229,27,FALSE)+VLOOKUP($AC57,'07'!$AC$8:$BH$242,27,FALSE)</f>
        <v>0</v>
      </c>
      <c r="BD57" s="179"/>
      <c r="BE57" s="179"/>
      <c r="BF57" s="180"/>
      <c r="BG57" s="218" t="str">
        <f t="shared" si="0"/>
        <v>n.é.</v>
      </c>
      <c r="BH57" s="219"/>
    </row>
    <row r="58" spans="1:60" s="3" customFormat="1" ht="20.100000000000001" customHeight="1" x14ac:dyDescent="0.2">
      <c r="A58" s="200" t="s">
        <v>207</v>
      </c>
      <c r="B58" s="201"/>
      <c r="C58" s="202" t="s">
        <v>625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4"/>
      <c r="AC58" s="205" t="s">
        <v>331</v>
      </c>
      <c r="AD58" s="206"/>
      <c r="AE58" s="178">
        <f>VLOOKUP($AC58,'04'!$AC$8:$BH$256,3,FALSE)+VLOOKUP($AC58,'05'!$AC$8:$BT$226,3,FALSE)+VLOOKUP($AC58,'06'!$AC$8:$BH$229,3,FALSE)+VLOOKUP($AC58,'07'!$AC$8:$BH$242,3,FALSE)</f>
        <v>0</v>
      </c>
      <c r="AF58" s="179"/>
      <c r="AG58" s="179"/>
      <c r="AH58" s="180"/>
      <c r="AI58" s="207">
        <f t="shared" ref="AI58" si="28">SUM(AI53:AL57)</f>
        <v>0</v>
      </c>
      <c r="AJ58" s="208"/>
      <c r="AK58" s="208"/>
      <c r="AL58" s="209"/>
      <c r="AM58" s="207">
        <f t="shared" ref="AM58" si="29">SUM(AM53:AP57)</f>
        <v>1256800</v>
      </c>
      <c r="AN58" s="208"/>
      <c r="AO58" s="208"/>
      <c r="AP58" s="209"/>
      <c r="AQ58" s="210" t="s">
        <v>612</v>
      </c>
      <c r="AR58" s="211"/>
      <c r="AS58" s="211"/>
      <c r="AT58" s="212"/>
      <c r="AU58" s="207">
        <f t="shared" ref="AU58" si="30">SUM(AU53:AX57)</f>
        <v>800000</v>
      </c>
      <c r="AV58" s="208"/>
      <c r="AW58" s="208"/>
      <c r="AX58" s="209"/>
      <c r="AY58" s="210" t="s">
        <v>612</v>
      </c>
      <c r="AZ58" s="211"/>
      <c r="BA58" s="211"/>
      <c r="BB58" s="212"/>
      <c r="BC58" s="207">
        <f t="shared" ref="BC58" si="31">SUM(BC53:BF57)</f>
        <v>272000</v>
      </c>
      <c r="BD58" s="208"/>
      <c r="BE58" s="208"/>
      <c r="BF58" s="209"/>
      <c r="BG58" s="220" t="str">
        <f t="shared" si="0"/>
        <v>n.é.</v>
      </c>
      <c r="BH58" s="221"/>
    </row>
    <row r="59" spans="1:60" ht="20.100000000000001" customHeight="1" x14ac:dyDescent="0.2">
      <c r="A59" s="171" t="s">
        <v>208</v>
      </c>
      <c r="B59" s="172"/>
      <c r="C59" s="194" t="s">
        <v>433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6"/>
      <c r="AC59" s="176" t="s">
        <v>332</v>
      </c>
      <c r="AD59" s="177"/>
      <c r="AE59" s="178">
        <f>VLOOKUP($AC59,'04'!$AC$8:$BH$256,3,FALSE)+VLOOKUP($AC59,'05'!$AC$8:$BT$226,3,FALSE)+VLOOKUP($AC59,'06'!$AC$8:$BH$229,3,FALSE)+VLOOKUP($AC59,'07'!$AC$8:$BH$242,3,FALSE)</f>
        <v>0</v>
      </c>
      <c r="AF59" s="179"/>
      <c r="AG59" s="179"/>
      <c r="AH59" s="180"/>
      <c r="AI59" s="178">
        <f>VLOOKUP($AC59,'04'!$AC$8:$BH$256,7,FALSE)+VLOOKUP($AC59,'05'!$AC$8:$BT$226,19,FALSE)+VLOOKUP($AC59,'06'!$AC$8:$BH$229,7,FALSE)+VLOOKUP($AC59,'07'!$AC$8:$BH$242,7,FALSE)</f>
        <v>0</v>
      </c>
      <c r="AJ59" s="179"/>
      <c r="AK59" s="179"/>
      <c r="AL59" s="180"/>
      <c r="AM59" s="178">
        <f>VLOOKUP($AC59,'04'!$AC$8:$BH$256,11,FALSE)+VLOOKUP($AC59,'05'!$AC$8:$BT$226,23,FALSE)+VLOOKUP($AC59,'06'!$AC$8:$BH$229,11,FALSE)+VLOOKUP($AC59,'07'!$AC$8:$BH$242,11,FALSE)</f>
        <v>0</v>
      </c>
      <c r="AN59" s="179"/>
      <c r="AO59" s="179"/>
      <c r="AP59" s="180"/>
      <c r="AQ59" s="215" t="s">
        <v>612</v>
      </c>
      <c r="AR59" s="216"/>
      <c r="AS59" s="216"/>
      <c r="AT59" s="217"/>
      <c r="AU59" s="178">
        <f>VLOOKUP($AC59,'04'!$AC$8:$BH$256,19,FALSE)+VLOOKUP($AC59,'05'!$AC$8:$BT$226,31,FALSE)+VLOOKUP($AC59,'06'!$AC$8:$BH$229,19,FALSE)+VLOOKUP($AC59,'07'!$AC$8:$BH$242,19,FALSE)</f>
        <v>0</v>
      </c>
      <c r="AV59" s="179"/>
      <c r="AW59" s="179"/>
      <c r="AX59" s="180"/>
      <c r="AY59" s="215" t="s">
        <v>612</v>
      </c>
      <c r="AZ59" s="216"/>
      <c r="BA59" s="216"/>
      <c r="BB59" s="217"/>
      <c r="BC59" s="178">
        <f>VLOOKUP($AC59,'04'!$AC$8:$BH$256,27,FALSE)+VLOOKUP($AC59,'05'!$AC$8:$BT$226,39,FALSE)+VLOOKUP($AC59,'06'!$AC$8:$BH$229,27,FALSE)+VLOOKUP($AC59,'07'!$AC$8:$BH$242,27,FALSE)</f>
        <v>0</v>
      </c>
      <c r="BD59" s="179"/>
      <c r="BE59" s="179"/>
      <c r="BF59" s="180"/>
      <c r="BG59" s="218" t="str">
        <f t="shared" si="0"/>
        <v>n.é.</v>
      </c>
      <c r="BH59" s="219"/>
    </row>
    <row r="60" spans="1:60" ht="20.100000000000001" customHeight="1" x14ac:dyDescent="0.2">
      <c r="A60" s="171" t="s">
        <v>209</v>
      </c>
      <c r="B60" s="172"/>
      <c r="C60" s="194" t="s">
        <v>626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6"/>
      <c r="AC60" s="176" t="s">
        <v>333</v>
      </c>
      <c r="AD60" s="177"/>
      <c r="AE60" s="178">
        <f>VLOOKUP($AC60,'04'!$AC$8:$BH$256,3,FALSE)+VLOOKUP($AC60,'05'!$AC$8:$BT$226,3,FALSE)+VLOOKUP($AC60,'06'!$AC$8:$BH$229,3,FALSE)+VLOOKUP($AC60,'07'!$AC$8:$BH$242,3,FALSE)</f>
        <v>0</v>
      </c>
      <c r="AF60" s="179"/>
      <c r="AG60" s="179"/>
      <c r="AH60" s="180"/>
      <c r="AI60" s="178">
        <f>VLOOKUP($AC60,'04'!$AC$8:$BH$256,7,FALSE)+VLOOKUP($AC60,'05'!$AC$8:$BT$226,19,FALSE)+VLOOKUP($AC60,'06'!$AC$8:$BH$229,7,FALSE)+VLOOKUP($AC60,'07'!$AC$8:$BH$242,7,FALSE)</f>
        <v>0</v>
      </c>
      <c r="AJ60" s="179"/>
      <c r="AK60" s="179"/>
      <c r="AL60" s="180"/>
      <c r="AM60" s="178">
        <f>VLOOKUP($AC60,'04'!$AC$8:$BH$256,11,FALSE)+VLOOKUP($AC60,'05'!$AC$8:$BT$226,23,FALSE)+VLOOKUP($AC60,'06'!$AC$8:$BH$229,11,FALSE)+VLOOKUP($AC60,'07'!$AC$8:$BH$242,11,FALSE)</f>
        <v>0</v>
      </c>
      <c r="AN60" s="179"/>
      <c r="AO60" s="179"/>
      <c r="AP60" s="180"/>
      <c r="AQ60" s="215" t="s">
        <v>612</v>
      </c>
      <c r="AR60" s="216"/>
      <c r="AS60" s="216"/>
      <c r="AT60" s="217"/>
      <c r="AU60" s="178">
        <f>VLOOKUP($AC60,'04'!$AC$8:$BH$256,19,FALSE)+VLOOKUP($AC60,'05'!$AC$8:$BT$226,31,FALSE)+VLOOKUP($AC60,'06'!$AC$8:$BH$229,19,FALSE)+VLOOKUP($AC60,'07'!$AC$8:$BH$242,19,FALSE)</f>
        <v>0</v>
      </c>
      <c r="AV60" s="179"/>
      <c r="AW60" s="179"/>
      <c r="AX60" s="180"/>
      <c r="AY60" s="215" t="s">
        <v>612</v>
      </c>
      <c r="AZ60" s="216"/>
      <c r="BA60" s="216"/>
      <c r="BB60" s="217"/>
      <c r="BC60" s="178">
        <f>VLOOKUP($AC60,'04'!$AC$8:$BH$256,27,FALSE)+VLOOKUP($AC60,'05'!$AC$8:$BT$226,39,FALSE)+VLOOKUP($AC60,'06'!$AC$8:$BH$229,27,FALSE)+VLOOKUP($AC60,'07'!$AC$8:$BH$242,27,FALSE)</f>
        <v>0</v>
      </c>
      <c r="BD60" s="179"/>
      <c r="BE60" s="179"/>
      <c r="BF60" s="180"/>
      <c r="BG60" s="218" t="str">
        <f t="shared" si="0"/>
        <v>n.é.</v>
      </c>
      <c r="BH60" s="219"/>
    </row>
    <row r="61" spans="1:60" ht="20.100000000000001" customHeight="1" x14ac:dyDescent="0.2">
      <c r="A61" s="171" t="s">
        <v>210</v>
      </c>
      <c r="B61" s="172"/>
      <c r="C61" s="194" t="s">
        <v>629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6"/>
      <c r="AC61" s="176" t="s">
        <v>335</v>
      </c>
      <c r="AD61" s="177"/>
      <c r="AE61" s="178">
        <f>VLOOKUP($AC61,'04'!$AC$8:$BH$256,3,FALSE)+VLOOKUP($AC61,'05'!$AC$8:$BT$226,3,FALSE)+VLOOKUP($AC61,'06'!$AC$8:$BH$229,3,FALSE)+VLOOKUP($AC61,'07'!$AC$8:$BH$242,3,FALSE)</f>
        <v>0</v>
      </c>
      <c r="AF61" s="179"/>
      <c r="AG61" s="179"/>
      <c r="AH61" s="180"/>
      <c r="AI61" s="178">
        <f>VLOOKUP($AC61,'04'!$AC$8:$BH$256,7,FALSE)+VLOOKUP($AC61,'05'!$AC$8:$BT$226,19,FALSE)+VLOOKUP($AC61,'06'!$AC$8:$BH$229,7,FALSE)+VLOOKUP($AC61,'07'!$AC$8:$BH$242,7,FALSE)</f>
        <v>0</v>
      </c>
      <c r="AJ61" s="179"/>
      <c r="AK61" s="179"/>
      <c r="AL61" s="180"/>
      <c r="AM61" s="178">
        <f>VLOOKUP($AC61,'04'!$AC$8:$BH$256,11,FALSE)+VLOOKUP($AC61,'05'!$AC$8:$BT$226,23,FALSE)+VLOOKUP($AC61,'06'!$AC$8:$BH$229,11,FALSE)+VLOOKUP($AC61,'07'!$AC$8:$BH$242,11,FALSE)</f>
        <v>0</v>
      </c>
      <c r="AN61" s="179"/>
      <c r="AO61" s="179"/>
      <c r="AP61" s="180"/>
      <c r="AQ61" s="215" t="s">
        <v>612</v>
      </c>
      <c r="AR61" s="216"/>
      <c r="AS61" s="216"/>
      <c r="AT61" s="217"/>
      <c r="AU61" s="178">
        <f>VLOOKUP($AC61,'04'!$AC$8:$BH$256,19,FALSE)+VLOOKUP($AC61,'05'!$AC$8:$BT$226,31,FALSE)+VLOOKUP($AC61,'06'!$AC$8:$BH$229,19,FALSE)+VLOOKUP($AC61,'07'!$AC$8:$BH$242,19,FALSE)</f>
        <v>0</v>
      </c>
      <c r="AV61" s="179"/>
      <c r="AW61" s="179"/>
      <c r="AX61" s="180"/>
      <c r="AY61" s="215" t="s">
        <v>612</v>
      </c>
      <c r="AZ61" s="216"/>
      <c r="BA61" s="216"/>
      <c r="BB61" s="217"/>
      <c r="BC61" s="178">
        <f>VLOOKUP($AC61,'04'!$AC$8:$BH$256,27,FALSE)+VLOOKUP($AC61,'05'!$AC$8:$BT$226,39,FALSE)+VLOOKUP($AC61,'06'!$AC$8:$BH$229,27,FALSE)+VLOOKUP($AC61,'07'!$AC$8:$BH$242,27,FALSE)</f>
        <v>0</v>
      </c>
      <c r="BD61" s="179"/>
      <c r="BE61" s="179"/>
      <c r="BF61" s="180"/>
      <c r="BG61" s="218" t="str">
        <f t="shared" si="0"/>
        <v>n.é.</v>
      </c>
      <c r="BH61" s="219"/>
    </row>
    <row r="62" spans="1:60" ht="25.5" customHeight="1" x14ac:dyDescent="0.2">
      <c r="A62" s="171" t="s">
        <v>211</v>
      </c>
      <c r="B62" s="172"/>
      <c r="C62" s="194" t="s">
        <v>434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6"/>
      <c r="AC62" s="176" t="s">
        <v>627</v>
      </c>
      <c r="AD62" s="177"/>
      <c r="AE62" s="178">
        <f>VLOOKUP($AC62,'04'!$AC$8:$BH$256,3,FALSE)+VLOOKUP($AC62,'05'!$AC$8:$BT$226,3,FALSE)+VLOOKUP($AC62,'06'!$AC$8:$BH$229,3,FALSE)+VLOOKUP($AC62,'07'!$AC$8:$BH$242,3,FALSE)</f>
        <v>1000000</v>
      </c>
      <c r="AF62" s="179"/>
      <c r="AG62" s="179"/>
      <c r="AH62" s="180"/>
      <c r="AI62" s="178">
        <f>VLOOKUP($AC62,'04'!$AC$8:$BH$256,7,FALSE)+VLOOKUP($AC62,'05'!$AC$8:$BT$226,19,FALSE)+VLOOKUP($AC62,'06'!$AC$8:$BH$229,7,FALSE)+VLOOKUP($AC62,'07'!$AC$8:$BH$242,7,FALSE)</f>
        <v>1000000</v>
      </c>
      <c r="AJ62" s="179"/>
      <c r="AK62" s="179"/>
      <c r="AL62" s="180"/>
      <c r="AM62" s="178">
        <f>VLOOKUP($AC62,'04'!$AC$8:$BH$256,11,FALSE)+VLOOKUP($AC62,'05'!$AC$8:$BT$226,23,FALSE)+VLOOKUP($AC62,'06'!$AC$8:$BH$229,11,FALSE)+VLOOKUP($AC62,'07'!$AC$8:$BH$242,11,FALSE)</f>
        <v>2665036</v>
      </c>
      <c r="AN62" s="179"/>
      <c r="AO62" s="179"/>
      <c r="AP62" s="180"/>
      <c r="AQ62" s="215" t="s">
        <v>612</v>
      </c>
      <c r="AR62" s="216"/>
      <c r="AS62" s="216"/>
      <c r="AT62" s="217"/>
      <c r="AU62" s="178">
        <f>VLOOKUP($AC62,'04'!$AC$8:$BH$256,19,FALSE)+VLOOKUP($AC62,'05'!$AC$8:$BT$226,31,FALSE)+VLOOKUP($AC62,'06'!$AC$8:$BH$229,19,FALSE)+VLOOKUP($AC62,'07'!$AC$8:$BH$242,19,FALSE)</f>
        <v>0</v>
      </c>
      <c r="AV62" s="179"/>
      <c r="AW62" s="179"/>
      <c r="AX62" s="180"/>
      <c r="AY62" s="215" t="s">
        <v>612</v>
      </c>
      <c r="AZ62" s="216"/>
      <c r="BA62" s="216"/>
      <c r="BB62" s="217"/>
      <c r="BC62" s="178">
        <f>VLOOKUP($AC62,'04'!$AC$8:$BH$256,27,FALSE)+VLOOKUP($AC62,'05'!$AC$8:$BT$226,39,FALSE)+VLOOKUP($AC62,'06'!$AC$8:$BH$229,27,FALSE)+VLOOKUP($AC62,'07'!$AC$8:$BH$242,27,FALSE)</f>
        <v>426783</v>
      </c>
      <c r="BD62" s="179"/>
      <c r="BE62" s="179"/>
      <c r="BF62" s="180"/>
      <c r="BG62" s="218">
        <f t="shared" si="0"/>
        <v>0.42678300000000002</v>
      </c>
      <c r="BH62" s="219"/>
    </row>
    <row r="63" spans="1:60" ht="20.100000000000001" customHeight="1" x14ac:dyDescent="0.2">
      <c r="A63" s="171" t="s">
        <v>212</v>
      </c>
      <c r="B63" s="172"/>
      <c r="C63" s="194" t="s">
        <v>334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6"/>
      <c r="AC63" s="176" t="s">
        <v>628</v>
      </c>
      <c r="AD63" s="177"/>
      <c r="AE63" s="178">
        <f>VLOOKUP($AC63,'04'!$AC$8:$BH$256,3,FALSE)+VLOOKUP($AC63,'05'!$AC$8:$BT$226,3,FALSE)+VLOOKUP($AC63,'06'!$AC$8:$BH$229,3,FALSE)+VLOOKUP($AC63,'07'!$AC$8:$BH$242,3,FALSE)</f>
        <v>1738781</v>
      </c>
      <c r="AF63" s="179"/>
      <c r="AG63" s="179"/>
      <c r="AH63" s="180"/>
      <c r="AI63" s="178">
        <f>VLOOKUP($AC63,'04'!$AC$8:$BH$256,7,FALSE)+VLOOKUP($AC63,'05'!$AC$8:$BT$226,19,FALSE)+VLOOKUP($AC63,'06'!$AC$8:$BH$229,7,FALSE)+VLOOKUP($AC63,'07'!$AC$8:$BH$242,7,FALSE)</f>
        <v>1738781</v>
      </c>
      <c r="AJ63" s="179"/>
      <c r="AK63" s="179"/>
      <c r="AL63" s="180"/>
      <c r="AM63" s="178">
        <f>VLOOKUP($AC63,'04'!$AC$8:$BH$256,11,FALSE)+VLOOKUP($AC63,'05'!$AC$8:$BT$226,23,FALSE)+VLOOKUP($AC63,'06'!$AC$8:$BH$229,11,FALSE)+VLOOKUP($AC63,'07'!$AC$8:$BH$242,11,FALSE)</f>
        <v>2720638</v>
      </c>
      <c r="AN63" s="179"/>
      <c r="AO63" s="179"/>
      <c r="AP63" s="180"/>
      <c r="AQ63" s="215" t="s">
        <v>612</v>
      </c>
      <c r="AR63" s="216"/>
      <c r="AS63" s="216"/>
      <c r="AT63" s="217"/>
      <c r="AU63" s="178">
        <f>VLOOKUP($AC63,'04'!$AC$8:$BH$256,19,FALSE)+VLOOKUP($AC63,'05'!$AC$8:$BT$226,31,FALSE)+VLOOKUP($AC63,'06'!$AC$8:$BH$229,19,FALSE)+VLOOKUP($AC63,'07'!$AC$8:$BH$242,19,FALSE)</f>
        <v>0</v>
      </c>
      <c r="AV63" s="179"/>
      <c r="AW63" s="179"/>
      <c r="AX63" s="180"/>
      <c r="AY63" s="215" t="s">
        <v>612</v>
      </c>
      <c r="AZ63" s="216"/>
      <c r="BA63" s="216"/>
      <c r="BB63" s="217"/>
      <c r="BC63" s="178">
        <f>VLOOKUP($AC63,'04'!$AC$8:$BH$256,27,FALSE)+VLOOKUP($AC63,'05'!$AC$8:$BT$226,39,FALSE)+VLOOKUP($AC63,'06'!$AC$8:$BH$229,27,FALSE)+VLOOKUP($AC63,'07'!$AC$8:$BH$242,27,FALSE)</f>
        <v>0</v>
      </c>
      <c r="BD63" s="179"/>
      <c r="BE63" s="179"/>
      <c r="BF63" s="180"/>
      <c r="BG63" s="218">
        <f t="shared" si="0"/>
        <v>0</v>
      </c>
      <c r="BH63" s="219"/>
    </row>
    <row r="64" spans="1:60" s="3" customFormat="1" ht="20.100000000000001" customHeight="1" x14ac:dyDescent="0.2">
      <c r="A64" s="200" t="s">
        <v>213</v>
      </c>
      <c r="B64" s="201"/>
      <c r="C64" s="202" t="s">
        <v>634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4"/>
      <c r="AC64" s="205" t="s">
        <v>336</v>
      </c>
      <c r="AD64" s="206"/>
      <c r="AE64" s="207">
        <f>SUM(AE59:AH63)</f>
        <v>2738781</v>
      </c>
      <c r="AF64" s="208"/>
      <c r="AG64" s="208"/>
      <c r="AH64" s="209"/>
      <c r="AI64" s="207">
        <f t="shared" ref="AI64" si="32">SUM(AI59:AL63)</f>
        <v>2738781</v>
      </c>
      <c r="AJ64" s="208"/>
      <c r="AK64" s="208"/>
      <c r="AL64" s="209"/>
      <c r="AM64" s="207">
        <f t="shared" ref="AM64" si="33">SUM(AM59:AP63)</f>
        <v>5385674</v>
      </c>
      <c r="AN64" s="208"/>
      <c r="AO64" s="208"/>
      <c r="AP64" s="209"/>
      <c r="AQ64" s="210" t="s">
        <v>612</v>
      </c>
      <c r="AR64" s="211"/>
      <c r="AS64" s="211"/>
      <c r="AT64" s="212"/>
      <c r="AU64" s="207">
        <f t="shared" ref="AU64" si="34">SUM(AU59:AX63)</f>
        <v>0</v>
      </c>
      <c r="AV64" s="208"/>
      <c r="AW64" s="208"/>
      <c r="AX64" s="209"/>
      <c r="AY64" s="210" t="s">
        <v>612</v>
      </c>
      <c r="AZ64" s="211"/>
      <c r="BA64" s="211"/>
      <c r="BB64" s="212"/>
      <c r="BC64" s="207">
        <f t="shared" ref="BC64" si="35">SUM(BC59:BF63)</f>
        <v>426783</v>
      </c>
      <c r="BD64" s="208"/>
      <c r="BE64" s="208"/>
      <c r="BF64" s="209"/>
      <c r="BG64" s="220">
        <f t="shared" si="0"/>
        <v>0.15582954606447175</v>
      </c>
      <c r="BH64" s="221"/>
    </row>
    <row r="65" spans="1:60" ht="20.100000000000001" customHeight="1" x14ac:dyDescent="0.2">
      <c r="A65" s="171" t="s">
        <v>214</v>
      </c>
      <c r="B65" s="172"/>
      <c r="C65" s="194" t="s">
        <v>435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6"/>
      <c r="AC65" s="176" t="s">
        <v>337</v>
      </c>
      <c r="AD65" s="177"/>
      <c r="AE65" s="178">
        <f>VLOOKUP($AC65,'04'!$AC$8:$BH$256,3,FALSE)+VLOOKUP($AC65,'05'!$AC$8:$BT$226,3,FALSE)+VLOOKUP($AC65,'06'!$AC$8:$BH$229,3,FALSE)+VLOOKUP($AC65,'07'!$AC$8:$BH$242,3,FALSE)</f>
        <v>0</v>
      </c>
      <c r="AF65" s="179"/>
      <c r="AG65" s="179"/>
      <c r="AH65" s="180"/>
      <c r="AI65" s="178">
        <f>VLOOKUP($AC65,'04'!$AC$8:$BH$256,7,FALSE)+VLOOKUP($AC65,'05'!$AC$8:$BT$226,19,FALSE)+VLOOKUP($AC65,'06'!$AC$8:$BH$229,7,FALSE)+VLOOKUP($AC65,'07'!$AC$8:$BH$242,7,FALSE)</f>
        <v>0</v>
      </c>
      <c r="AJ65" s="179"/>
      <c r="AK65" s="179"/>
      <c r="AL65" s="180"/>
      <c r="AM65" s="178">
        <f>VLOOKUP($AC65,'04'!$AC$8:$BH$256,11,FALSE)+VLOOKUP($AC65,'05'!$AC$8:$BT$226,23,FALSE)+VLOOKUP($AC65,'06'!$AC$8:$BH$229,11,FALSE)+VLOOKUP($AC65,'07'!$AC$8:$BH$242,11,FALSE)</f>
        <v>0</v>
      </c>
      <c r="AN65" s="179"/>
      <c r="AO65" s="179"/>
      <c r="AP65" s="180"/>
      <c r="AQ65" s="215" t="s">
        <v>612</v>
      </c>
      <c r="AR65" s="216"/>
      <c r="AS65" s="216"/>
      <c r="AT65" s="217"/>
      <c r="AU65" s="178">
        <f>VLOOKUP($AC65,'04'!$AC$8:$BH$256,19,FALSE)+VLOOKUP($AC65,'05'!$AC$8:$BT$226,31,FALSE)+VLOOKUP($AC65,'06'!$AC$8:$BH$229,19,FALSE)+VLOOKUP($AC65,'07'!$AC$8:$BH$242,19,FALSE)</f>
        <v>0</v>
      </c>
      <c r="AV65" s="179"/>
      <c r="AW65" s="179"/>
      <c r="AX65" s="180"/>
      <c r="AY65" s="215" t="s">
        <v>612</v>
      </c>
      <c r="AZ65" s="216"/>
      <c r="BA65" s="216"/>
      <c r="BB65" s="217"/>
      <c r="BC65" s="178">
        <f>VLOOKUP($AC65,'04'!$AC$8:$BH$256,27,FALSE)+VLOOKUP($AC65,'05'!$AC$8:$BT$226,39,FALSE)+VLOOKUP($AC65,'06'!$AC$8:$BH$229,27,FALSE)+VLOOKUP($AC65,'07'!$AC$8:$BH$242,27,FALSE)</f>
        <v>0</v>
      </c>
      <c r="BD65" s="179"/>
      <c r="BE65" s="179"/>
      <c r="BF65" s="180"/>
      <c r="BG65" s="218" t="str">
        <f t="shared" si="0"/>
        <v>n.é.</v>
      </c>
      <c r="BH65" s="219"/>
    </row>
    <row r="66" spans="1:60" ht="20.100000000000001" customHeight="1" x14ac:dyDescent="0.2">
      <c r="A66" s="171" t="s">
        <v>215</v>
      </c>
      <c r="B66" s="172"/>
      <c r="C66" s="194" t="s">
        <v>632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6"/>
      <c r="AC66" s="176" t="s">
        <v>338</v>
      </c>
      <c r="AD66" s="177"/>
      <c r="AE66" s="178">
        <f>VLOOKUP($AC66,'04'!$AC$8:$BH$256,3,FALSE)+VLOOKUP($AC66,'05'!$AC$8:$BT$226,3,FALSE)+VLOOKUP($AC66,'06'!$AC$8:$BH$229,3,FALSE)+VLOOKUP($AC66,'07'!$AC$8:$BH$242,3,FALSE)</f>
        <v>0</v>
      </c>
      <c r="AF66" s="179"/>
      <c r="AG66" s="179"/>
      <c r="AH66" s="180"/>
      <c r="AI66" s="178">
        <f>VLOOKUP($AC66,'04'!$AC$8:$BH$256,7,FALSE)+VLOOKUP($AC66,'05'!$AC$8:$BT$226,19,FALSE)+VLOOKUP($AC66,'06'!$AC$8:$BH$229,7,FALSE)+VLOOKUP($AC66,'07'!$AC$8:$BH$242,7,FALSE)</f>
        <v>0</v>
      </c>
      <c r="AJ66" s="179"/>
      <c r="AK66" s="179"/>
      <c r="AL66" s="180"/>
      <c r="AM66" s="178">
        <f>VLOOKUP($AC66,'04'!$AC$8:$BH$256,11,FALSE)+VLOOKUP($AC66,'05'!$AC$8:$BT$226,23,FALSE)+VLOOKUP($AC66,'06'!$AC$8:$BH$229,11,FALSE)+VLOOKUP($AC66,'07'!$AC$8:$BH$242,11,FALSE)</f>
        <v>0</v>
      </c>
      <c r="AN66" s="179"/>
      <c r="AO66" s="179"/>
      <c r="AP66" s="180"/>
      <c r="AQ66" s="215" t="s">
        <v>612</v>
      </c>
      <c r="AR66" s="216"/>
      <c r="AS66" s="216"/>
      <c r="AT66" s="217"/>
      <c r="AU66" s="178">
        <f>VLOOKUP($AC66,'04'!$AC$8:$BH$256,19,FALSE)+VLOOKUP($AC66,'05'!$AC$8:$BT$226,31,FALSE)+VLOOKUP($AC66,'06'!$AC$8:$BH$229,19,FALSE)+VLOOKUP($AC66,'07'!$AC$8:$BH$242,19,FALSE)</f>
        <v>0</v>
      </c>
      <c r="AV66" s="179"/>
      <c r="AW66" s="179"/>
      <c r="AX66" s="180"/>
      <c r="AY66" s="215" t="s">
        <v>612</v>
      </c>
      <c r="AZ66" s="216"/>
      <c r="BA66" s="216"/>
      <c r="BB66" s="217"/>
      <c r="BC66" s="178">
        <f>VLOOKUP($AC66,'04'!$AC$8:$BH$256,27,FALSE)+VLOOKUP($AC66,'05'!$AC$8:$BT$226,39,FALSE)+VLOOKUP($AC66,'06'!$AC$8:$BH$229,27,FALSE)+VLOOKUP($AC66,'07'!$AC$8:$BH$242,27,FALSE)</f>
        <v>0</v>
      </c>
      <c r="BD66" s="179"/>
      <c r="BE66" s="179"/>
      <c r="BF66" s="180"/>
      <c r="BG66" s="218" t="str">
        <f t="shared" si="0"/>
        <v>n.é.</v>
      </c>
      <c r="BH66" s="219"/>
    </row>
    <row r="67" spans="1:60" ht="20.100000000000001" customHeight="1" x14ac:dyDescent="0.2">
      <c r="A67" s="171" t="s">
        <v>216</v>
      </c>
      <c r="B67" s="172"/>
      <c r="C67" s="194" t="s">
        <v>633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6"/>
      <c r="AC67" s="176" t="s">
        <v>340</v>
      </c>
      <c r="AD67" s="177"/>
      <c r="AE67" s="178">
        <f>VLOOKUP($AC67,'04'!$AC$8:$BH$256,3,FALSE)+VLOOKUP($AC67,'05'!$AC$8:$BT$226,3,FALSE)+VLOOKUP($AC67,'06'!$AC$8:$BH$229,3,FALSE)+VLOOKUP($AC67,'07'!$AC$8:$BH$242,3,FALSE)</f>
        <v>0</v>
      </c>
      <c r="AF67" s="179"/>
      <c r="AG67" s="179"/>
      <c r="AH67" s="180"/>
      <c r="AI67" s="178">
        <f>VLOOKUP($AC67,'04'!$AC$8:$BH$256,7,FALSE)+VLOOKUP($AC67,'05'!$AC$8:$BT$226,19,FALSE)+VLOOKUP($AC67,'06'!$AC$8:$BH$229,7,FALSE)+VLOOKUP($AC67,'07'!$AC$8:$BH$242,7,FALSE)</f>
        <v>0</v>
      </c>
      <c r="AJ67" s="179"/>
      <c r="AK67" s="179"/>
      <c r="AL67" s="180"/>
      <c r="AM67" s="178">
        <f>VLOOKUP($AC67,'04'!$AC$8:$BH$256,11,FALSE)+VLOOKUP($AC67,'05'!$AC$8:$BT$226,23,FALSE)+VLOOKUP($AC67,'06'!$AC$8:$BH$229,11,FALSE)+VLOOKUP($AC67,'07'!$AC$8:$BH$242,11,FALSE)</f>
        <v>0</v>
      </c>
      <c r="AN67" s="179"/>
      <c r="AO67" s="179"/>
      <c r="AP67" s="180"/>
      <c r="AQ67" s="215" t="s">
        <v>612</v>
      </c>
      <c r="AR67" s="216"/>
      <c r="AS67" s="216"/>
      <c r="AT67" s="217"/>
      <c r="AU67" s="178">
        <f>VLOOKUP($AC67,'04'!$AC$8:$BH$256,19,FALSE)+VLOOKUP($AC67,'05'!$AC$8:$BT$226,31,FALSE)+VLOOKUP($AC67,'06'!$AC$8:$BH$229,19,FALSE)+VLOOKUP($AC67,'07'!$AC$8:$BH$242,19,FALSE)</f>
        <v>0</v>
      </c>
      <c r="AV67" s="179"/>
      <c r="AW67" s="179"/>
      <c r="AX67" s="180"/>
      <c r="AY67" s="215" t="s">
        <v>612</v>
      </c>
      <c r="AZ67" s="216"/>
      <c r="BA67" s="216"/>
      <c r="BB67" s="217"/>
      <c r="BC67" s="178">
        <f>VLOOKUP($AC67,'04'!$AC$8:$BH$256,27,FALSE)+VLOOKUP($AC67,'05'!$AC$8:$BT$226,39,FALSE)+VLOOKUP($AC67,'06'!$AC$8:$BH$229,27,FALSE)+VLOOKUP($AC67,'07'!$AC$8:$BH$242,27,FALSE)</f>
        <v>0</v>
      </c>
      <c r="BD67" s="179"/>
      <c r="BE67" s="179"/>
      <c r="BF67" s="180"/>
      <c r="BG67" s="218" t="str">
        <f t="shared" si="0"/>
        <v>n.é.</v>
      </c>
      <c r="BH67" s="219"/>
    </row>
    <row r="68" spans="1:60" ht="20.100000000000001" customHeight="1" x14ac:dyDescent="0.2">
      <c r="A68" s="171" t="s">
        <v>217</v>
      </c>
      <c r="B68" s="172"/>
      <c r="C68" s="194" t="s">
        <v>436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6"/>
      <c r="AC68" s="176" t="s">
        <v>630</v>
      </c>
      <c r="AD68" s="177"/>
      <c r="AE68" s="178">
        <f>VLOOKUP($AC68,'04'!$AC$8:$BH$256,3,FALSE)+VLOOKUP($AC68,'05'!$AC$8:$BT$226,3,FALSE)+VLOOKUP($AC68,'06'!$AC$8:$BH$229,3,FALSE)+VLOOKUP($AC68,'07'!$AC$8:$BH$242,3,FALSE)</f>
        <v>0</v>
      </c>
      <c r="AF68" s="179"/>
      <c r="AG68" s="179"/>
      <c r="AH68" s="180"/>
      <c r="AI68" s="178">
        <f>VLOOKUP($AC68,'04'!$AC$8:$BH$256,7,FALSE)+VLOOKUP($AC68,'05'!$AC$8:$BT$226,19,FALSE)+VLOOKUP($AC68,'06'!$AC$8:$BH$229,7,FALSE)+VLOOKUP($AC68,'07'!$AC$8:$BH$242,7,FALSE)</f>
        <v>0</v>
      </c>
      <c r="AJ68" s="179"/>
      <c r="AK68" s="179"/>
      <c r="AL68" s="180"/>
      <c r="AM68" s="178">
        <f>VLOOKUP($AC68,'04'!$AC$8:$BH$256,11,FALSE)+VLOOKUP($AC68,'05'!$AC$8:$BT$226,23,FALSE)+VLOOKUP($AC68,'06'!$AC$8:$BH$229,11,FALSE)+VLOOKUP($AC68,'07'!$AC$8:$BH$242,11,FALSE)</f>
        <v>0</v>
      </c>
      <c r="AN68" s="179"/>
      <c r="AO68" s="179"/>
      <c r="AP68" s="180"/>
      <c r="AQ68" s="215" t="s">
        <v>612</v>
      </c>
      <c r="AR68" s="216"/>
      <c r="AS68" s="216"/>
      <c r="AT68" s="217"/>
      <c r="AU68" s="178">
        <f>VLOOKUP($AC68,'04'!$AC$8:$BH$256,19,FALSE)+VLOOKUP($AC68,'05'!$AC$8:$BT$226,31,FALSE)+VLOOKUP($AC68,'06'!$AC$8:$BH$229,19,FALSE)+VLOOKUP($AC68,'07'!$AC$8:$BH$242,19,FALSE)</f>
        <v>0</v>
      </c>
      <c r="AV68" s="179"/>
      <c r="AW68" s="179"/>
      <c r="AX68" s="180"/>
      <c r="AY68" s="215" t="s">
        <v>612</v>
      </c>
      <c r="AZ68" s="216"/>
      <c r="BA68" s="216"/>
      <c r="BB68" s="217"/>
      <c r="BC68" s="178">
        <f>VLOOKUP($AC68,'04'!$AC$8:$BH$256,27,FALSE)+VLOOKUP($AC68,'05'!$AC$8:$BT$226,39,FALSE)+VLOOKUP($AC68,'06'!$AC$8:$BH$229,27,FALSE)+VLOOKUP($AC68,'07'!$AC$8:$BH$242,27,FALSE)</f>
        <v>0</v>
      </c>
      <c r="BD68" s="179"/>
      <c r="BE68" s="179"/>
      <c r="BF68" s="180"/>
      <c r="BG68" s="218" t="str">
        <f t="shared" si="0"/>
        <v>n.é.</v>
      </c>
      <c r="BH68" s="219"/>
    </row>
    <row r="69" spans="1:60" ht="20.100000000000001" customHeight="1" x14ac:dyDescent="0.2">
      <c r="A69" s="171" t="s">
        <v>218</v>
      </c>
      <c r="B69" s="172"/>
      <c r="C69" s="194" t="s">
        <v>339</v>
      </c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6"/>
      <c r="AC69" s="176" t="s">
        <v>631</v>
      </c>
      <c r="AD69" s="177"/>
      <c r="AE69" s="178">
        <f>VLOOKUP($AC69,'04'!$AC$8:$BH$256,3,FALSE)+VLOOKUP($AC69,'05'!$AC$8:$BT$226,3,FALSE)+VLOOKUP($AC69,'06'!$AC$8:$BH$229,3,FALSE)+VLOOKUP($AC69,'07'!$AC$8:$BH$242,3,FALSE)</f>
        <v>0</v>
      </c>
      <c r="AF69" s="179"/>
      <c r="AG69" s="179"/>
      <c r="AH69" s="180"/>
      <c r="AI69" s="178">
        <f>VLOOKUP($AC69,'04'!$AC$8:$BH$256,7,FALSE)+VLOOKUP($AC69,'05'!$AC$8:$BT$226,19,FALSE)+VLOOKUP($AC69,'06'!$AC$8:$BH$229,7,FALSE)+VLOOKUP($AC69,'07'!$AC$8:$BH$242,7,FALSE)</f>
        <v>0</v>
      </c>
      <c r="AJ69" s="179"/>
      <c r="AK69" s="179"/>
      <c r="AL69" s="180"/>
      <c r="AM69" s="178">
        <f>VLOOKUP($AC69,'04'!$AC$8:$BH$256,11,FALSE)+VLOOKUP($AC69,'05'!$AC$8:$BT$226,23,FALSE)+VLOOKUP($AC69,'06'!$AC$8:$BH$229,11,FALSE)+VLOOKUP($AC69,'07'!$AC$8:$BH$242,11,FALSE)</f>
        <v>6126865</v>
      </c>
      <c r="AN69" s="179"/>
      <c r="AO69" s="179"/>
      <c r="AP69" s="180"/>
      <c r="AQ69" s="215" t="s">
        <v>612</v>
      </c>
      <c r="AR69" s="216"/>
      <c r="AS69" s="216"/>
      <c r="AT69" s="217"/>
      <c r="AU69" s="178">
        <f>VLOOKUP($AC69,'04'!$AC$8:$BH$256,19,FALSE)+VLOOKUP($AC69,'05'!$AC$8:$BT$226,31,FALSE)+VLOOKUP($AC69,'06'!$AC$8:$BH$229,19,FALSE)+VLOOKUP($AC69,'07'!$AC$8:$BH$242,19,FALSE)</f>
        <v>0</v>
      </c>
      <c r="AV69" s="179"/>
      <c r="AW69" s="179"/>
      <c r="AX69" s="180"/>
      <c r="AY69" s="215" t="s">
        <v>612</v>
      </c>
      <c r="AZ69" s="216"/>
      <c r="BA69" s="216"/>
      <c r="BB69" s="217"/>
      <c r="BC69" s="178">
        <f>VLOOKUP($AC69,'04'!$AC$8:$BH$256,27,FALSE)+VLOOKUP($AC69,'05'!$AC$8:$BT$226,39,FALSE)+VLOOKUP($AC69,'06'!$AC$8:$BH$229,27,FALSE)+VLOOKUP($AC69,'07'!$AC$8:$BH$242,27,FALSE)</f>
        <v>6126865</v>
      </c>
      <c r="BD69" s="179"/>
      <c r="BE69" s="179"/>
      <c r="BF69" s="180"/>
      <c r="BG69" s="218" t="str">
        <f t="shared" si="0"/>
        <v>n.é.</v>
      </c>
      <c r="BH69" s="219"/>
    </row>
    <row r="70" spans="1:60" s="3" customFormat="1" ht="20.100000000000001" customHeight="1" x14ac:dyDescent="0.2">
      <c r="A70" s="200" t="s">
        <v>219</v>
      </c>
      <c r="B70" s="201"/>
      <c r="C70" s="202" t="s">
        <v>635</v>
      </c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4"/>
      <c r="AC70" s="205" t="s">
        <v>341</v>
      </c>
      <c r="AD70" s="206"/>
      <c r="AE70" s="207">
        <f>SUM(AE65:AH69)</f>
        <v>0</v>
      </c>
      <c r="AF70" s="208"/>
      <c r="AG70" s="208"/>
      <c r="AH70" s="209"/>
      <c r="AI70" s="207">
        <f t="shared" ref="AI70" si="36">SUM(AI65:AL69)</f>
        <v>0</v>
      </c>
      <c r="AJ70" s="208"/>
      <c r="AK70" s="208"/>
      <c r="AL70" s="209"/>
      <c r="AM70" s="207">
        <f t="shared" ref="AM70" si="37">SUM(AM65:AP69)</f>
        <v>6126865</v>
      </c>
      <c r="AN70" s="208"/>
      <c r="AO70" s="208"/>
      <c r="AP70" s="209"/>
      <c r="AQ70" s="210" t="s">
        <v>612</v>
      </c>
      <c r="AR70" s="211"/>
      <c r="AS70" s="211"/>
      <c r="AT70" s="212"/>
      <c r="AU70" s="207">
        <f t="shared" ref="AU70" si="38">SUM(AU65:AX69)</f>
        <v>0</v>
      </c>
      <c r="AV70" s="208"/>
      <c r="AW70" s="208"/>
      <c r="AX70" s="209"/>
      <c r="AY70" s="210" t="s">
        <v>612</v>
      </c>
      <c r="AZ70" s="211"/>
      <c r="BA70" s="211"/>
      <c r="BB70" s="212"/>
      <c r="BC70" s="207">
        <f t="shared" ref="BC70" si="39">SUM(BC65:BF69)</f>
        <v>6126865</v>
      </c>
      <c r="BD70" s="208"/>
      <c r="BE70" s="208"/>
      <c r="BF70" s="209"/>
      <c r="BG70" s="220" t="str">
        <f t="shared" si="0"/>
        <v>n.é.</v>
      </c>
      <c r="BH70" s="221"/>
    </row>
    <row r="71" spans="1:60" s="3" customFormat="1" ht="20.100000000000001" customHeight="1" x14ac:dyDescent="0.2">
      <c r="A71" s="235" t="s">
        <v>220</v>
      </c>
      <c r="B71" s="236"/>
      <c r="C71" s="237" t="s">
        <v>636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9"/>
      <c r="AC71" s="240" t="s">
        <v>342</v>
      </c>
      <c r="AD71" s="241"/>
      <c r="AE71" s="225">
        <f>AE20+AE26+AE40+AE52+AE58+AE64+AE70</f>
        <v>641422853</v>
      </c>
      <c r="AF71" s="226"/>
      <c r="AG71" s="226"/>
      <c r="AH71" s="227"/>
      <c r="AI71" s="225">
        <f t="shared" ref="AI71" si="40">AI20+AI26+AI40+AI52+AI58+AI64+AI70</f>
        <v>696742132</v>
      </c>
      <c r="AJ71" s="226"/>
      <c r="AK71" s="226"/>
      <c r="AL71" s="227"/>
      <c r="AM71" s="225">
        <f t="shared" ref="AM71" si="41">AM20+AM26+AM40+AM52+AM58+AM64+AM70</f>
        <v>618350750</v>
      </c>
      <c r="AN71" s="226"/>
      <c r="AO71" s="226"/>
      <c r="AP71" s="227"/>
      <c r="AQ71" s="222" t="s">
        <v>612</v>
      </c>
      <c r="AR71" s="223"/>
      <c r="AS71" s="223"/>
      <c r="AT71" s="224"/>
      <c r="AU71" s="225">
        <f t="shared" ref="AU71" si="42">AU20+AU26+AU40+AU52+AU58+AU64+AU70</f>
        <v>800000</v>
      </c>
      <c r="AV71" s="226"/>
      <c r="AW71" s="226"/>
      <c r="AX71" s="227"/>
      <c r="AY71" s="222" t="s">
        <v>612</v>
      </c>
      <c r="AZ71" s="223"/>
      <c r="BA71" s="223"/>
      <c r="BB71" s="224"/>
      <c r="BC71" s="225">
        <f t="shared" ref="BC71" si="43">BC20+BC26+BC40+BC52+BC58+BC64+BC70</f>
        <v>602307198</v>
      </c>
      <c r="BD71" s="226"/>
      <c r="BE71" s="226"/>
      <c r="BF71" s="227"/>
      <c r="BG71" s="228">
        <f t="shared" si="0"/>
        <v>0.86446214508526376</v>
      </c>
      <c r="BH71" s="229"/>
    </row>
    <row r="72" spans="1:60" ht="20.100000000000001" customHeight="1" x14ac:dyDescent="0.2">
      <c r="A72" s="171" t="s">
        <v>221</v>
      </c>
      <c r="B72" s="172"/>
      <c r="C72" s="230" t="s">
        <v>637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2"/>
      <c r="AC72" s="233" t="s">
        <v>343</v>
      </c>
      <c r="AD72" s="234"/>
      <c r="AE72" s="178">
        <f>VLOOKUP($AC72,'04'!$AC$8:$BH$256,3,FALSE)+VLOOKUP($AC72,'05'!$AC$8:$BT$226,3,FALSE)+VLOOKUP($AC72,'06'!$AC$8:$BH$229,3,FALSE)+VLOOKUP($AC72,'07'!$AC$8:$BH$242,3,FALSE)</f>
        <v>0</v>
      </c>
      <c r="AF72" s="179"/>
      <c r="AG72" s="179"/>
      <c r="AH72" s="180"/>
      <c r="AI72" s="178">
        <f>VLOOKUP($AC72,'04'!$AC$8:$BH$256,7,FALSE)+VLOOKUP($AC72,'05'!$AC$8:$BT$226,19,FALSE)+VLOOKUP($AC72,'06'!$AC$8:$BH$229,7,FALSE)+VLOOKUP($AC72,'07'!$AC$8:$BH$242,7,FALSE)</f>
        <v>0</v>
      </c>
      <c r="AJ72" s="179"/>
      <c r="AK72" s="179"/>
      <c r="AL72" s="180"/>
      <c r="AM72" s="178">
        <f>VLOOKUP($AC72,'04'!$AC$8:$BH$256,11,FALSE)+VLOOKUP($AC72,'05'!$AC$8:$BT$226,23,FALSE)+VLOOKUP($AC72,'06'!$AC$8:$BH$229,11,FALSE)+VLOOKUP($AC72,'07'!$AC$8:$BH$242,11,FALSE)</f>
        <v>0</v>
      </c>
      <c r="AN72" s="179"/>
      <c r="AO72" s="179"/>
      <c r="AP72" s="180"/>
      <c r="AQ72" s="215" t="s">
        <v>612</v>
      </c>
      <c r="AR72" s="216"/>
      <c r="AS72" s="216"/>
      <c r="AT72" s="217"/>
      <c r="AU72" s="178">
        <f>VLOOKUP($AC72,'04'!$AC$8:$BH$256,19,FALSE)+VLOOKUP($AC72,'05'!$AC$8:$BT$226,31,FALSE)+VLOOKUP($AC72,'06'!$AC$8:$BH$229,19,FALSE)+VLOOKUP($AC72,'07'!$AC$8:$BH$242,19,FALSE)</f>
        <v>0</v>
      </c>
      <c r="AV72" s="179"/>
      <c r="AW72" s="179"/>
      <c r="AX72" s="180"/>
      <c r="AY72" s="215" t="s">
        <v>612</v>
      </c>
      <c r="AZ72" s="216"/>
      <c r="BA72" s="216"/>
      <c r="BB72" s="217"/>
      <c r="BC72" s="178">
        <f>VLOOKUP($AC72,'04'!$AC$8:$BH$256,27,FALSE)+VLOOKUP($AC72,'05'!$AC$8:$BT$226,39,FALSE)+VLOOKUP($AC72,'06'!$AC$8:$BH$229,27,FALSE)+VLOOKUP($AC72,'07'!$AC$8:$BH$242,27,FALSE)</f>
        <v>0</v>
      </c>
      <c r="BD72" s="179"/>
      <c r="BE72" s="179"/>
      <c r="BF72" s="180"/>
      <c r="BG72" s="218" t="str">
        <f t="shared" si="0"/>
        <v>n.é.</v>
      </c>
      <c r="BH72" s="219"/>
    </row>
    <row r="73" spans="1:60" ht="20.100000000000001" customHeight="1" x14ac:dyDescent="0.2">
      <c r="A73" s="171" t="s">
        <v>222</v>
      </c>
      <c r="B73" s="172"/>
      <c r="C73" s="194" t="s">
        <v>344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6"/>
      <c r="AC73" s="233" t="s">
        <v>345</v>
      </c>
      <c r="AD73" s="234"/>
      <c r="AE73" s="178">
        <f>VLOOKUP($AC73,'04'!$AC$8:$BH$256,3,FALSE)+VLOOKUP($AC73,'05'!$AC$8:$BT$226,3,FALSE)+VLOOKUP($AC73,'06'!$AC$8:$BH$229,3,FALSE)+VLOOKUP($AC73,'07'!$AC$8:$BH$242,3,FALSE)</f>
        <v>0</v>
      </c>
      <c r="AF73" s="179"/>
      <c r="AG73" s="179"/>
      <c r="AH73" s="180"/>
      <c r="AI73" s="178">
        <f>VLOOKUP($AC73,'04'!$AC$8:$BH$256,7,FALSE)+VLOOKUP($AC73,'05'!$AC$8:$BT$226,19,FALSE)+VLOOKUP($AC73,'06'!$AC$8:$BH$229,7,FALSE)+VLOOKUP($AC73,'07'!$AC$8:$BH$242,7,FALSE)</f>
        <v>0</v>
      </c>
      <c r="AJ73" s="179"/>
      <c r="AK73" s="179"/>
      <c r="AL73" s="180"/>
      <c r="AM73" s="178">
        <f>VLOOKUP($AC73,'04'!$AC$8:$BH$256,11,FALSE)+VLOOKUP($AC73,'05'!$AC$8:$BT$226,23,FALSE)+VLOOKUP($AC73,'06'!$AC$8:$BH$229,11,FALSE)+VLOOKUP($AC73,'07'!$AC$8:$BH$242,11,FALSE)</f>
        <v>0</v>
      </c>
      <c r="AN73" s="179"/>
      <c r="AO73" s="179"/>
      <c r="AP73" s="180"/>
      <c r="AQ73" s="215" t="s">
        <v>612</v>
      </c>
      <c r="AR73" s="216"/>
      <c r="AS73" s="216"/>
      <c r="AT73" s="217"/>
      <c r="AU73" s="178">
        <f>VLOOKUP($AC73,'04'!$AC$8:$BH$256,19,FALSE)+VLOOKUP($AC73,'05'!$AC$8:$BT$226,31,FALSE)+VLOOKUP($AC73,'06'!$AC$8:$BH$229,19,FALSE)+VLOOKUP($AC73,'07'!$AC$8:$BH$242,19,FALSE)</f>
        <v>0</v>
      </c>
      <c r="AV73" s="179"/>
      <c r="AW73" s="179"/>
      <c r="AX73" s="180"/>
      <c r="AY73" s="215" t="s">
        <v>612</v>
      </c>
      <c r="AZ73" s="216"/>
      <c r="BA73" s="216"/>
      <c r="BB73" s="217"/>
      <c r="BC73" s="178">
        <f>VLOOKUP($AC73,'04'!$AC$8:$BH$256,27,FALSE)+VLOOKUP($AC73,'05'!$AC$8:$BT$226,39,FALSE)+VLOOKUP($AC73,'06'!$AC$8:$BH$229,27,FALSE)+VLOOKUP($AC73,'07'!$AC$8:$BH$242,27,FALSE)</f>
        <v>0</v>
      </c>
      <c r="BD73" s="179"/>
      <c r="BE73" s="179"/>
      <c r="BF73" s="180"/>
      <c r="BG73" s="218" t="str">
        <f t="shared" ref="BG73:BG141" si="44">IF(AI73&gt;0,BC73/AI73,"n.é.")</f>
        <v>n.é.</v>
      </c>
      <c r="BH73" s="219"/>
    </row>
    <row r="74" spans="1:60" ht="20.100000000000001" customHeight="1" x14ac:dyDescent="0.2">
      <c r="A74" s="171" t="s">
        <v>223</v>
      </c>
      <c r="B74" s="172"/>
      <c r="C74" s="230" t="s">
        <v>638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2"/>
      <c r="AC74" s="233" t="s">
        <v>346</v>
      </c>
      <c r="AD74" s="234"/>
      <c r="AE74" s="178">
        <f>VLOOKUP($AC74,'04'!$AC$8:$BH$256,3,FALSE)+VLOOKUP($AC74,'05'!$AC$8:$BT$226,3,FALSE)+VLOOKUP($AC74,'06'!$AC$8:$BH$229,3,FALSE)+VLOOKUP($AC74,'07'!$AC$8:$BH$242,3,FALSE)</f>
        <v>0</v>
      </c>
      <c r="AF74" s="179"/>
      <c r="AG74" s="179"/>
      <c r="AH74" s="180"/>
      <c r="AI74" s="178">
        <f>VLOOKUP($AC74,'04'!$AC$8:$BH$256,7,FALSE)+VLOOKUP($AC74,'05'!$AC$8:$BT$226,19,FALSE)+VLOOKUP($AC74,'06'!$AC$8:$BH$229,7,FALSE)+VLOOKUP($AC74,'07'!$AC$8:$BH$242,7,FALSE)</f>
        <v>0</v>
      </c>
      <c r="AJ74" s="179"/>
      <c r="AK74" s="179"/>
      <c r="AL74" s="180"/>
      <c r="AM74" s="178">
        <f>VLOOKUP($AC74,'04'!$AC$8:$BH$256,11,FALSE)+VLOOKUP($AC74,'05'!$AC$8:$BT$226,23,FALSE)+VLOOKUP($AC74,'06'!$AC$8:$BH$229,11,FALSE)+VLOOKUP($AC74,'07'!$AC$8:$BH$242,11,FALSE)</f>
        <v>0</v>
      </c>
      <c r="AN74" s="179"/>
      <c r="AO74" s="179"/>
      <c r="AP74" s="180"/>
      <c r="AQ74" s="215" t="s">
        <v>612</v>
      </c>
      <c r="AR74" s="216"/>
      <c r="AS74" s="216"/>
      <c r="AT74" s="217"/>
      <c r="AU74" s="178">
        <f>VLOOKUP($AC74,'04'!$AC$8:$BH$256,19,FALSE)+VLOOKUP($AC74,'05'!$AC$8:$BT$226,31,FALSE)+VLOOKUP($AC74,'06'!$AC$8:$BH$229,19,FALSE)+VLOOKUP($AC74,'07'!$AC$8:$BH$242,19,FALSE)</f>
        <v>0</v>
      </c>
      <c r="AV74" s="179"/>
      <c r="AW74" s="179"/>
      <c r="AX74" s="180"/>
      <c r="AY74" s="215" t="s">
        <v>612</v>
      </c>
      <c r="AZ74" s="216"/>
      <c r="BA74" s="216"/>
      <c r="BB74" s="217"/>
      <c r="BC74" s="178">
        <f>VLOOKUP($AC74,'04'!$AC$8:$BH$256,27,FALSE)+VLOOKUP($AC74,'05'!$AC$8:$BT$226,39,FALSE)+VLOOKUP($AC74,'06'!$AC$8:$BH$229,27,FALSE)+VLOOKUP($AC74,'07'!$AC$8:$BH$242,27,FALSE)</f>
        <v>0</v>
      </c>
      <c r="BD74" s="179"/>
      <c r="BE74" s="179"/>
      <c r="BF74" s="180"/>
      <c r="BG74" s="218" t="str">
        <f t="shared" si="44"/>
        <v>n.é.</v>
      </c>
      <c r="BH74" s="219"/>
    </row>
    <row r="75" spans="1:60" s="3" customFormat="1" ht="20.100000000000001" customHeight="1" x14ac:dyDescent="0.2">
      <c r="A75" s="200" t="s">
        <v>224</v>
      </c>
      <c r="B75" s="201"/>
      <c r="C75" s="202" t="s">
        <v>641</v>
      </c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4"/>
      <c r="AC75" s="242" t="s">
        <v>347</v>
      </c>
      <c r="AD75" s="243"/>
      <c r="AE75" s="207">
        <f>SUM(AE72:AH74)</f>
        <v>0</v>
      </c>
      <c r="AF75" s="208"/>
      <c r="AG75" s="208"/>
      <c r="AH75" s="209"/>
      <c r="AI75" s="207">
        <f t="shared" ref="AI75" si="45">SUM(AI72:AL74)</f>
        <v>0</v>
      </c>
      <c r="AJ75" s="208"/>
      <c r="AK75" s="208"/>
      <c r="AL75" s="209"/>
      <c r="AM75" s="207">
        <f t="shared" ref="AM75" si="46">SUM(AM72:AP74)</f>
        <v>0</v>
      </c>
      <c r="AN75" s="208"/>
      <c r="AO75" s="208"/>
      <c r="AP75" s="209"/>
      <c r="AQ75" s="210" t="s">
        <v>612</v>
      </c>
      <c r="AR75" s="211"/>
      <c r="AS75" s="211"/>
      <c r="AT75" s="212"/>
      <c r="AU75" s="207">
        <f t="shared" ref="AU75" si="47">SUM(AU72:AX74)</f>
        <v>0</v>
      </c>
      <c r="AV75" s="208"/>
      <c r="AW75" s="208"/>
      <c r="AX75" s="209"/>
      <c r="AY75" s="210" t="s">
        <v>612</v>
      </c>
      <c r="AZ75" s="211"/>
      <c r="BA75" s="211"/>
      <c r="BB75" s="212"/>
      <c r="BC75" s="178">
        <f>VLOOKUP($AC75,'04'!$AC$8:$BH$256,27,FALSE)+VLOOKUP($AC75,'05'!$AC$8:$BT$226,39,FALSE)+VLOOKUP($AC75,'06'!$AC$8:$BH$229,27,FALSE)+VLOOKUP($AC75,'07'!$AC$8:$BH$242,27,FALSE)</f>
        <v>0</v>
      </c>
      <c r="BD75" s="179"/>
      <c r="BE75" s="179"/>
      <c r="BF75" s="180"/>
      <c r="BG75" s="220" t="str">
        <f t="shared" si="44"/>
        <v>n.é.</v>
      </c>
      <c r="BH75" s="221"/>
    </row>
    <row r="76" spans="1:60" ht="20.100000000000001" customHeight="1" x14ac:dyDescent="0.2">
      <c r="A76" s="171" t="s">
        <v>225</v>
      </c>
      <c r="B76" s="172"/>
      <c r="C76" s="194" t="s">
        <v>348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6"/>
      <c r="AC76" s="233" t="s">
        <v>349</v>
      </c>
      <c r="AD76" s="234"/>
      <c r="AE76" s="178">
        <f>VLOOKUP($AC76,'04'!$AC$8:$BH$256,3,FALSE)+VLOOKUP($AC76,'05'!$AC$8:$BT$226,3,FALSE)+VLOOKUP($AC76,'06'!$AC$8:$BH$229,3,FALSE)+VLOOKUP($AC76,'07'!$AC$8:$BH$242,3,FALSE)</f>
        <v>0</v>
      </c>
      <c r="AF76" s="179"/>
      <c r="AG76" s="179"/>
      <c r="AH76" s="180"/>
      <c r="AI76" s="178">
        <f>VLOOKUP($AC76,'04'!$AC$8:$BH$256,7,FALSE)+VLOOKUP($AC76,'05'!$AC$8:$BT$226,19,FALSE)+VLOOKUP($AC76,'06'!$AC$8:$BH$229,7,FALSE)+VLOOKUP($AC76,'07'!$AC$8:$BH$242,7,FALSE)</f>
        <v>0</v>
      </c>
      <c r="AJ76" s="179"/>
      <c r="AK76" s="179"/>
      <c r="AL76" s="180"/>
      <c r="AM76" s="178">
        <f>VLOOKUP($AC76,'04'!$AC$8:$BH$256,11,FALSE)+VLOOKUP($AC76,'05'!$AC$8:$BT$226,23,FALSE)+VLOOKUP($AC76,'06'!$AC$8:$BH$229,11,FALSE)+VLOOKUP($AC76,'07'!$AC$8:$BH$242,11,FALSE)</f>
        <v>0</v>
      </c>
      <c r="AN76" s="179"/>
      <c r="AO76" s="179"/>
      <c r="AP76" s="180"/>
      <c r="AQ76" s="215" t="s">
        <v>612</v>
      </c>
      <c r="AR76" s="216"/>
      <c r="AS76" s="216"/>
      <c r="AT76" s="217"/>
      <c r="AU76" s="178">
        <f>VLOOKUP($AC76,'04'!$AC$8:$BH$256,19,FALSE)+VLOOKUP($AC76,'05'!$AC$8:$BT$226,31,FALSE)+VLOOKUP($AC76,'06'!$AC$8:$BH$229,19,FALSE)+VLOOKUP($AC76,'07'!$AC$8:$BH$242,19,FALSE)</f>
        <v>0</v>
      </c>
      <c r="AV76" s="179"/>
      <c r="AW76" s="179"/>
      <c r="AX76" s="180"/>
      <c r="AY76" s="215" t="s">
        <v>612</v>
      </c>
      <c r="AZ76" s="216"/>
      <c r="BA76" s="216"/>
      <c r="BB76" s="217"/>
      <c r="BC76" s="178">
        <f>VLOOKUP($AC76,'04'!$AC$8:$BH$256,27,FALSE)+VLOOKUP($AC76,'05'!$AC$8:$BT$226,39,FALSE)+VLOOKUP($AC76,'06'!$AC$8:$BH$229,27,FALSE)+VLOOKUP($AC76,'07'!$AC$8:$BH$242,27,FALSE)</f>
        <v>0</v>
      </c>
      <c r="BD76" s="179"/>
      <c r="BE76" s="179"/>
      <c r="BF76" s="180"/>
      <c r="BG76" s="218" t="str">
        <f t="shared" si="44"/>
        <v>n.é.</v>
      </c>
      <c r="BH76" s="219"/>
    </row>
    <row r="77" spans="1:60" ht="20.100000000000001" customHeight="1" x14ac:dyDescent="0.2">
      <c r="A77" s="171" t="s">
        <v>226</v>
      </c>
      <c r="B77" s="172"/>
      <c r="C77" s="230" t="s">
        <v>639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2"/>
      <c r="AC77" s="233" t="s">
        <v>350</v>
      </c>
      <c r="AD77" s="234"/>
      <c r="AE77" s="178">
        <f>VLOOKUP($AC77,'04'!$AC$8:$BH$256,3,FALSE)+VLOOKUP($AC77,'05'!$AC$8:$BT$226,3,FALSE)+VLOOKUP($AC77,'06'!$AC$8:$BH$229,3,FALSE)+VLOOKUP($AC77,'07'!$AC$8:$BH$242,3,FALSE)</f>
        <v>0</v>
      </c>
      <c r="AF77" s="179"/>
      <c r="AG77" s="179"/>
      <c r="AH77" s="180"/>
      <c r="AI77" s="178">
        <f>VLOOKUP($AC77,'04'!$AC$8:$BH$256,7,FALSE)+VLOOKUP($AC77,'05'!$AC$8:$BT$226,19,FALSE)+VLOOKUP($AC77,'06'!$AC$8:$BH$229,7,FALSE)+VLOOKUP($AC77,'07'!$AC$8:$BH$242,7,FALSE)</f>
        <v>0</v>
      </c>
      <c r="AJ77" s="179"/>
      <c r="AK77" s="179"/>
      <c r="AL77" s="180"/>
      <c r="AM77" s="178">
        <f>VLOOKUP($AC77,'04'!$AC$8:$BH$256,11,FALSE)+VLOOKUP($AC77,'05'!$AC$8:$BT$226,23,FALSE)+VLOOKUP($AC77,'06'!$AC$8:$BH$229,11,FALSE)+VLOOKUP($AC77,'07'!$AC$8:$BH$242,11,FALSE)</f>
        <v>0</v>
      </c>
      <c r="AN77" s="179"/>
      <c r="AO77" s="179"/>
      <c r="AP77" s="180"/>
      <c r="AQ77" s="215" t="s">
        <v>612</v>
      </c>
      <c r="AR77" s="216"/>
      <c r="AS77" s="216"/>
      <c r="AT77" s="217"/>
      <c r="AU77" s="178">
        <f>VLOOKUP($AC77,'04'!$AC$8:$BH$256,19,FALSE)+VLOOKUP($AC77,'05'!$AC$8:$BT$226,31,FALSE)+VLOOKUP($AC77,'06'!$AC$8:$BH$229,19,FALSE)+VLOOKUP($AC77,'07'!$AC$8:$BH$242,19,FALSE)</f>
        <v>0</v>
      </c>
      <c r="AV77" s="179"/>
      <c r="AW77" s="179"/>
      <c r="AX77" s="180"/>
      <c r="AY77" s="215" t="s">
        <v>612</v>
      </c>
      <c r="AZ77" s="216"/>
      <c r="BA77" s="216"/>
      <c r="BB77" s="217"/>
      <c r="BC77" s="178">
        <f>VLOOKUP($AC77,'04'!$AC$8:$BH$256,27,FALSE)+VLOOKUP($AC77,'05'!$AC$8:$BT$226,39,FALSE)+VLOOKUP($AC77,'06'!$AC$8:$BH$229,27,FALSE)+VLOOKUP($AC77,'07'!$AC$8:$BH$242,27,FALSE)</f>
        <v>0</v>
      </c>
      <c r="BD77" s="179"/>
      <c r="BE77" s="179"/>
      <c r="BF77" s="180"/>
      <c r="BG77" s="218" t="str">
        <f t="shared" si="44"/>
        <v>n.é.</v>
      </c>
      <c r="BH77" s="219"/>
    </row>
    <row r="78" spans="1:60" ht="20.100000000000001" customHeight="1" x14ac:dyDescent="0.2">
      <c r="A78" s="171" t="s">
        <v>227</v>
      </c>
      <c r="B78" s="172"/>
      <c r="C78" s="194" t="s">
        <v>351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6"/>
      <c r="AC78" s="233" t="s">
        <v>352</v>
      </c>
      <c r="AD78" s="234"/>
      <c r="AE78" s="178">
        <f>VLOOKUP($AC78,'04'!$AC$8:$BH$256,3,FALSE)+VLOOKUP($AC78,'05'!$AC$8:$BT$226,3,FALSE)+VLOOKUP($AC78,'06'!$AC$8:$BH$229,3,FALSE)+VLOOKUP($AC78,'07'!$AC$8:$BH$242,3,FALSE)</f>
        <v>0</v>
      </c>
      <c r="AF78" s="179"/>
      <c r="AG78" s="179"/>
      <c r="AH78" s="180"/>
      <c r="AI78" s="178">
        <f>VLOOKUP($AC78,'04'!$AC$8:$BH$256,7,FALSE)+VLOOKUP($AC78,'05'!$AC$8:$BT$226,19,FALSE)+VLOOKUP($AC78,'06'!$AC$8:$BH$229,7,FALSE)+VLOOKUP($AC78,'07'!$AC$8:$BH$242,7,FALSE)</f>
        <v>0</v>
      </c>
      <c r="AJ78" s="179"/>
      <c r="AK78" s="179"/>
      <c r="AL78" s="180"/>
      <c r="AM78" s="178">
        <f>VLOOKUP($AC78,'04'!$AC$8:$BH$256,11,FALSE)+VLOOKUP($AC78,'05'!$AC$8:$BT$226,23,FALSE)+VLOOKUP($AC78,'06'!$AC$8:$BH$229,11,FALSE)+VLOOKUP($AC78,'07'!$AC$8:$BH$242,11,FALSE)</f>
        <v>0</v>
      </c>
      <c r="AN78" s="179"/>
      <c r="AO78" s="179"/>
      <c r="AP78" s="180"/>
      <c r="AQ78" s="215" t="s">
        <v>612</v>
      </c>
      <c r="AR78" s="216"/>
      <c r="AS78" s="216"/>
      <c r="AT78" s="217"/>
      <c r="AU78" s="178">
        <f>VLOOKUP($AC78,'04'!$AC$8:$BH$256,19,FALSE)+VLOOKUP($AC78,'05'!$AC$8:$BT$226,31,FALSE)+VLOOKUP($AC78,'06'!$AC$8:$BH$229,19,FALSE)+VLOOKUP($AC78,'07'!$AC$8:$BH$242,19,FALSE)</f>
        <v>0</v>
      </c>
      <c r="AV78" s="179"/>
      <c r="AW78" s="179"/>
      <c r="AX78" s="180"/>
      <c r="AY78" s="215" t="s">
        <v>612</v>
      </c>
      <c r="AZ78" s="216"/>
      <c r="BA78" s="216"/>
      <c r="BB78" s="217"/>
      <c r="BC78" s="178">
        <f>VLOOKUP($AC78,'04'!$AC$8:$BH$256,27,FALSE)+VLOOKUP($AC78,'05'!$AC$8:$BT$226,39,FALSE)+VLOOKUP($AC78,'06'!$AC$8:$BH$229,27,FALSE)+VLOOKUP($AC78,'07'!$AC$8:$BH$242,27,FALSE)</f>
        <v>0</v>
      </c>
      <c r="BD78" s="179"/>
      <c r="BE78" s="179"/>
      <c r="BF78" s="180"/>
      <c r="BG78" s="218" t="str">
        <f t="shared" si="44"/>
        <v>n.é.</v>
      </c>
      <c r="BH78" s="219"/>
    </row>
    <row r="79" spans="1:60" ht="20.100000000000001" customHeight="1" x14ac:dyDescent="0.2">
      <c r="A79" s="171" t="s">
        <v>228</v>
      </c>
      <c r="B79" s="172"/>
      <c r="C79" s="230" t="s">
        <v>640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2"/>
      <c r="AC79" s="233" t="s">
        <v>353</v>
      </c>
      <c r="AD79" s="234"/>
      <c r="AE79" s="178">
        <f>VLOOKUP($AC79,'04'!$AC$8:$BH$256,3,FALSE)+VLOOKUP($AC79,'05'!$AC$8:$BT$226,3,FALSE)+VLOOKUP($AC79,'06'!$AC$8:$BH$229,3,FALSE)+VLOOKUP($AC79,'07'!$AC$8:$BH$242,3,FALSE)</f>
        <v>0</v>
      </c>
      <c r="AF79" s="179"/>
      <c r="AG79" s="179"/>
      <c r="AH79" s="180"/>
      <c r="AI79" s="178">
        <f>VLOOKUP($AC79,'04'!$AC$8:$BH$256,7,FALSE)+VLOOKUP($AC79,'05'!$AC$8:$BT$226,19,FALSE)+VLOOKUP($AC79,'06'!$AC$8:$BH$229,7,FALSE)+VLOOKUP($AC79,'07'!$AC$8:$BH$242,7,FALSE)</f>
        <v>0</v>
      </c>
      <c r="AJ79" s="179"/>
      <c r="AK79" s="179"/>
      <c r="AL79" s="180"/>
      <c r="AM79" s="178">
        <f>VLOOKUP($AC79,'04'!$AC$8:$BH$256,11,FALSE)+VLOOKUP($AC79,'05'!$AC$8:$BT$226,23,FALSE)+VLOOKUP($AC79,'06'!$AC$8:$BH$229,11,FALSE)+VLOOKUP($AC79,'07'!$AC$8:$BH$242,11,FALSE)</f>
        <v>0</v>
      </c>
      <c r="AN79" s="179"/>
      <c r="AO79" s="179"/>
      <c r="AP79" s="180"/>
      <c r="AQ79" s="215" t="s">
        <v>612</v>
      </c>
      <c r="AR79" s="216"/>
      <c r="AS79" s="216"/>
      <c r="AT79" s="217"/>
      <c r="AU79" s="178">
        <f>VLOOKUP($AC79,'04'!$AC$8:$BH$256,19,FALSE)+VLOOKUP($AC79,'05'!$AC$8:$BT$226,31,FALSE)+VLOOKUP($AC79,'06'!$AC$8:$BH$229,19,FALSE)+VLOOKUP($AC79,'07'!$AC$8:$BH$242,19,FALSE)</f>
        <v>0</v>
      </c>
      <c r="AV79" s="179"/>
      <c r="AW79" s="179"/>
      <c r="AX79" s="180"/>
      <c r="AY79" s="215" t="s">
        <v>612</v>
      </c>
      <c r="AZ79" s="216"/>
      <c r="BA79" s="216"/>
      <c r="BB79" s="217"/>
      <c r="BC79" s="178">
        <f>VLOOKUP($AC79,'04'!$AC$8:$BH$256,27,FALSE)+VLOOKUP($AC79,'05'!$AC$8:$BT$226,39,FALSE)+VLOOKUP($AC79,'06'!$AC$8:$BH$229,27,FALSE)+VLOOKUP($AC79,'07'!$AC$8:$BH$242,27,FALSE)</f>
        <v>0</v>
      </c>
      <c r="BD79" s="179"/>
      <c r="BE79" s="179"/>
      <c r="BF79" s="180"/>
      <c r="BG79" s="218" t="str">
        <f t="shared" si="44"/>
        <v>n.é.</v>
      </c>
      <c r="BH79" s="219"/>
    </row>
    <row r="80" spans="1:60" s="3" customFormat="1" ht="20.100000000000001" customHeight="1" x14ac:dyDescent="0.2">
      <c r="A80" s="200" t="s">
        <v>229</v>
      </c>
      <c r="B80" s="201"/>
      <c r="C80" s="244" t="s">
        <v>642</v>
      </c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6"/>
      <c r="AC80" s="242" t="s">
        <v>354</v>
      </c>
      <c r="AD80" s="243"/>
      <c r="AE80" s="207">
        <f>SUM(AE76:AH79)</f>
        <v>0</v>
      </c>
      <c r="AF80" s="208"/>
      <c r="AG80" s="208"/>
      <c r="AH80" s="209"/>
      <c r="AI80" s="207">
        <f t="shared" ref="AI80" si="48">SUM(AI76:AL79)</f>
        <v>0</v>
      </c>
      <c r="AJ80" s="208"/>
      <c r="AK80" s="208"/>
      <c r="AL80" s="209"/>
      <c r="AM80" s="207">
        <f t="shared" ref="AM80" si="49">SUM(AM76:AP79)</f>
        <v>0</v>
      </c>
      <c r="AN80" s="208"/>
      <c r="AO80" s="208"/>
      <c r="AP80" s="209"/>
      <c r="AQ80" s="210" t="s">
        <v>612</v>
      </c>
      <c r="AR80" s="211"/>
      <c r="AS80" s="211"/>
      <c r="AT80" s="212"/>
      <c r="AU80" s="207">
        <f t="shared" ref="AU80" si="50">SUM(AU76:AX79)</f>
        <v>0</v>
      </c>
      <c r="AV80" s="208"/>
      <c r="AW80" s="208"/>
      <c r="AX80" s="209"/>
      <c r="AY80" s="210" t="s">
        <v>612</v>
      </c>
      <c r="AZ80" s="211"/>
      <c r="BA80" s="211"/>
      <c r="BB80" s="212"/>
      <c r="BC80" s="207">
        <f t="shared" ref="BC80" si="51">SUM(BC76:BF79)</f>
        <v>0</v>
      </c>
      <c r="BD80" s="208"/>
      <c r="BE80" s="208"/>
      <c r="BF80" s="209"/>
      <c r="BG80" s="220" t="str">
        <f t="shared" si="44"/>
        <v>n.é.</v>
      </c>
      <c r="BH80" s="221"/>
    </row>
    <row r="81" spans="1:60" ht="20.100000000000001" customHeight="1" x14ac:dyDescent="0.2">
      <c r="A81" s="171" t="s">
        <v>230</v>
      </c>
      <c r="B81" s="172"/>
      <c r="C81" s="194" t="s">
        <v>355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6"/>
      <c r="AC81" s="233" t="s">
        <v>356</v>
      </c>
      <c r="AD81" s="234"/>
      <c r="AE81" s="178">
        <f>VLOOKUP($AC81,'04'!$AC$8:$BH$256,3,FALSE)+VLOOKUP($AC81,'05'!$AC$8:$BT$226,3,FALSE)+VLOOKUP($AC81,'06'!$AC$8:$BH$229,3,FALSE)+VLOOKUP($AC81,'07'!$AC$8:$BH$242,3,FALSE)</f>
        <v>44107095</v>
      </c>
      <c r="AF81" s="179"/>
      <c r="AG81" s="179"/>
      <c r="AH81" s="180"/>
      <c r="AI81" s="178">
        <f>VLOOKUP($AC81,'04'!$AC$8:$BH$256,7,FALSE)+VLOOKUP($AC81,'05'!$AC$8:$BT$226,19,FALSE)+VLOOKUP($AC81,'06'!$AC$8:$BH$229,7,FALSE)+VLOOKUP($AC81,'07'!$AC$8:$BH$242,7,FALSE)</f>
        <v>46300919</v>
      </c>
      <c r="AJ81" s="179"/>
      <c r="AK81" s="179"/>
      <c r="AL81" s="180"/>
      <c r="AM81" s="178">
        <f>VLOOKUP($AC81,'04'!$AC$8:$BH$256,11,FALSE)+VLOOKUP($AC81,'05'!$AC$8:$BT$226,23,FALSE)+VLOOKUP($AC81,'06'!$AC$8:$BH$229,11,FALSE)+VLOOKUP($AC81,'07'!$AC$8:$BH$242,11,FALSE)</f>
        <v>46443476</v>
      </c>
      <c r="AN81" s="179"/>
      <c r="AO81" s="179"/>
      <c r="AP81" s="180"/>
      <c r="AQ81" s="215" t="s">
        <v>612</v>
      </c>
      <c r="AR81" s="216"/>
      <c r="AS81" s="216"/>
      <c r="AT81" s="217"/>
      <c r="AU81" s="178">
        <f>VLOOKUP($AC81,'04'!$AC$8:$BH$256,19,FALSE)+VLOOKUP($AC81,'05'!$AC$8:$BT$226,31,FALSE)+VLOOKUP($AC81,'06'!$AC$8:$BH$229,19,FALSE)+VLOOKUP($AC81,'07'!$AC$8:$BH$242,19,FALSE)</f>
        <v>0</v>
      </c>
      <c r="AV81" s="179"/>
      <c r="AW81" s="179"/>
      <c r="AX81" s="180"/>
      <c r="AY81" s="215" t="s">
        <v>612</v>
      </c>
      <c r="AZ81" s="216"/>
      <c r="BA81" s="216"/>
      <c r="BB81" s="217"/>
      <c r="BC81" s="178">
        <f>VLOOKUP($AC81,'04'!$AC$8:$BH$256,27,FALSE)+VLOOKUP($AC81,'05'!$AC$8:$BT$226,39,FALSE)+VLOOKUP($AC81,'06'!$AC$8:$BH$229,27,FALSE)+VLOOKUP($AC81,'07'!$AC$8:$BH$242,27,FALSE)</f>
        <v>46443476</v>
      </c>
      <c r="BD81" s="179"/>
      <c r="BE81" s="179"/>
      <c r="BF81" s="180"/>
      <c r="BG81" s="218">
        <f t="shared" si="44"/>
        <v>1.0030789237682303</v>
      </c>
      <c r="BH81" s="219"/>
    </row>
    <row r="82" spans="1:60" ht="20.100000000000001" customHeight="1" x14ac:dyDescent="0.2">
      <c r="A82" s="171" t="s">
        <v>231</v>
      </c>
      <c r="B82" s="172"/>
      <c r="C82" s="194" t="s">
        <v>357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6"/>
      <c r="AC82" s="233" t="s">
        <v>358</v>
      </c>
      <c r="AD82" s="234"/>
      <c r="AE82" s="178">
        <f>VLOOKUP($AC82,'04'!$AC$8:$BH$256,3,FALSE)+VLOOKUP($AC82,'05'!$AC$8:$BT$226,3,FALSE)+VLOOKUP($AC82,'06'!$AC$8:$BH$229,3,FALSE)+VLOOKUP($AC82,'07'!$AC$8:$BH$242,3,FALSE)</f>
        <v>0</v>
      </c>
      <c r="AF82" s="179"/>
      <c r="AG82" s="179"/>
      <c r="AH82" s="180"/>
      <c r="AI82" s="178">
        <f>VLOOKUP($AC82,'04'!$AC$8:$BH$256,7,FALSE)+VLOOKUP($AC82,'05'!$AC$8:$BT$226,19,FALSE)+VLOOKUP($AC82,'06'!$AC$8:$BH$229,7,FALSE)+VLOOKUP($AC82,'07'!$AC$8:$BH$242,7,FALSE)</f>
        <v>0</v>
      </c>
      <c r="AJ82" s="179"/>
      <c r="AK82" s="179"/>
      <c r="AL82" s="180"/>
      <c r="AM82" s="178">
        <f>VLOOKUP($AC82,'04'!$AC$8:$BH$256,11,FALSE)+VLOOKUP($AC82,'05'!$AC$8:$BT$226,23,FALSE)+VLOOKUP($AC82,'06'!$AC$8:$BH$229,11,FALSE)+VLOOKUP($AC82,'07'!$AC$8:$BH$242,11,FALSE)</f>
        <v>0</v>
      </c>
      <c r="AN82" s="179"/>
      <c r="AO82" s="179"/>
      <c r="AP82" s="180"/>
      <c r="AQ82" s="215" t="s">
        <v>612</v>
      </c>
      <c r="AR82" s="216"/>
      <c r="AS82" s="216"/>
      <c r="AT82" s="217"/>
      <c r="AU82" s="178">
        <f>VLOOKUP($AC82,'04'!$AC$8:$BH$256,19,FALSE)+VLOOKUP($AC82,'05'!$AC$8:$BT$226,31,FALSE)+VLOOKUP($AC82,'06'!$AC$8:$BH$229,19,FALSE)+VLOOKUP($AC82,'07'!$AC$8:$BH$242,19,FALSE)</f>
        <v>0</v>
      </c>
      <c r="AV82" s="179"/>
      <c r="AW82" s="179"/>
      <c r="AX82" s="180"/>
      <c r="AY82" s="215" t="s">
        <v>612</v>
      </c>
      <c r="AZ82" s="216"/>
      <c r="BA82" s="216"/>
      <c r="BB82" s="217"/>
      <c r="BC82" s="178">
        <f>VLOOKUP($AC82,'04'!$AC$8:$BH$256,27,FALSE)+VLOOKUP($AC82,'05'!$AC$8:$BT$226,39,FALSE)+VLOOKUP($AC82,'06'!$AC$8:$BH$229,27,FALSE)+VLOOKUP($AC82,'07'!$AC$8:$BH$242,27,FALSE)</f>
        <v>0</v>
      </c>
      <c r="BD82" s="179"/>
      <c r="BE82" s="179"/>
      <c r="BF82" s="180"/>
      <c r="BG82" s="218" t="str">
        <f t="shared" si="44"/>
        <v>n.é.</v>
      </c>
      <c r="BH82" s="219"/>
    </row>
    <row r="83" spans="1:60" s="3" customFormat="1" ht="20.100000000000001" customHeight="1" x14ac:dyDescent="0.2">
      <c r="A83" s="200" t="s">
        <v>232</v>
      </c>
      <c r="B83" s="201"/>
      <c r="C83" s="202" t="s">
        <v>644</v>
      </c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4"/>
      <c r="AC83" s="242" t="s">
        <v>359</v>
      </c>
      <c r="AD83" s="243"/>
      <c r="AE83" s="207">
        <f>SUM(AE81:AH82)</f>
        <v>44107095</v>
      </c>
      <c r="AF83" s="208"/>
      <c r="AG83" s="208"/>
      <c r="AH83" s="209"/>
      <c r="AI83" s="207">
        <f t="shared" ref="AI83" si="52">SUM(AI81:AL82)</f>
        <v>46300919</v>
      </c>
      <c r="AJ83" s="208"/>
      <c r="AK83" s="208"/>
      <c r="AL83" s="209"/>
      <c r="AM83" s="207">
        <f t="shared" ref="AM83" si="53">SUM(AM81:AP82)</f>
        <v>46443476</v>
      </c>
      <c r="AN83" s="208"/>
      <c r="AO83" s="208"/>
      <c r="AP83" s="209"/>
      <c r="AQ83" s="210" t="s">
        <v>612</v>
      </c>
      <c r="AR83" s="211"/>
      <c r="AS83" s="211"/>
      <c r="AT83" s="212"/>
      <c r="AU83" s="207">
        <f t="shared" ref="AU83" si="54">SUM(AU81:AX82)</f>
        <v>0</v>
      </c>
      <c r="AV83" s="208"/>
      <c r="AW83" s="208"/>
      <c r="AX83" s="209"/>
      <c r="AY83" s="210" t="s">
        <v>612</v>
      </c>
      <c r="AZ83" s="211"/>
      <c r="BA83" s="211"/>
      <c r="BB83" s="212"/>
      <c r="BC83" s="207">
        <f t="shared" ref="BC83" si="55">SUM(BC81:BF82)</f>
        <v>46443476</v>
      </c>
      <c r="BD83" s="208"/>
      <c r="BE83" s="208"/>
      <c r="BF83" s="209"/>
      <c r="BG83" s="220">
        <f t="shared" si="44"/>
        <v>1.0030789237682303</v>
      </c>
      <c r="BH83" s="221"/>
    </row>
    <row r="84" spans="1:60" ht="20.100000000000001" customHeight="1" x14ac:dyDescent="0.2">
      <c r="A84" s="171" t="s">
        <v>233</v>
      </c>
      <c r="B84" s="172"/>
      <c r="C84" s="230" t="s">
        <v>360</v>
      </c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2"/>
      <c r="AC84" s="233" t="s">
        <v>361</v>
      </c>
      <c r="AD84" s="234"/>
      <c r="AE84" s="178">
        <f>VLOOKUP($AC84,'04'!$AC$8:$BH$256,3,FALSE)+VLOOKUP($AC84,'05'!$AC$8:$BT$226,3,FALSE)+VLOOKUP($AC84,'06'!$AC$8:$BH$229,3,FALSE)+VLOOKUP($AC84,'07'!$AC$8:$BH$242,3,FALSE)</f>
        <v>0</v>
      </c>
      <c r="AF84" s="179"/>
      <c r="AG84" s="179"/>
      <c r="AH84" s="180"/>
      <c r="AI84" s="178">
        <f>VLOOKUP($AC84,'04'!$AC$8:$BH$256,7,FALSE)+VLOOKUP($AC84,'05'!$AC$8:$BT$226,19,FALSE)+VLOOKUP($AC84,'06'!$AC$8:$BH$229,7,FALSE)+VLOOKUP($AC84,'07'!$AC$8:$BH$242,7,FALSE)</f>
        <v>0</v>
      </c>
      <c r="AJ84" s="179"/>
      <c r="AK84" s="179"/>
      <c r="AL84" s="180"/>
      <c r="AM84" s="178">
        <f>VLOOKUP($AC84,'04'!$AC$8:$BH$256,11,FALSE)+VLOOKUP($AC84,'05'!$AC$8:$BT$226,23,FALSE)+VLOOKUP($AC84,'06'!$AC$8:$BH$229,11,FALSE)+VLOOKUP($AC84,'07'!$AC$8:$BH$242,11,FALSE)</f>
        <v>9287091</v>
      </c>
      <c r="AN84" s="179"/>
      <c r="AO84" s="179"/>
      <c r="AP84" s="180"/>
      <c r="AQ84" s="215" t="s">
        <v>612</v>
      </c>
      <c r="AR84" s="216"/>
      <c r="AS84" s="216"/>
      <c r="AT84" s="217"/>
      <c r="AU84" s="178">
        <f>VLOOKUP($AC84,'04'!$AC$8:$BH$256,19,FALSE)+VLOOKUP($AC84,'05'!$AC$8:$BT$226,31,FALSE)+VLOOKUP($AC84,'06'!$AC$8:$BH$229,19,FALSE)+VLOOKUP($AC84,'07'!$AC$8:$BH$242,19,FALSE)</f>
        <v>0</v>
      </c>
      <c r="AV84" s="179"/>
      <c r="AW84" s="179"/>
      <c r="AX84" s="180"/>
      <c r="AY84" s="215" t="s">
        <v>612</v>
      </c>
      <c r="AZ84" s="216"/>
      <c r="BA84" s="216"/>
      <c r="BB84" s="217"/>
      <c r="BC84" s="178">
        <f>VLOOKUP($AC84,'04'!$AC$8:$BH$256,27,FALSE)+VLOOKUP($AC84,'05'!$AC$8:$BT$226,39,FALSE)+VLOOKUP($AC84,'06'!$AC$8:$BH$229,27,FALSE)+VLOOKUP($AC84,'07'!$AC$8:$BH$242,27,FALSE)</f>
        <v>9287091</v>
      </c>
      <c r="BD84" s="179"/>
      <c r="BE84" s="179"/>
      <c r="BF84" s="180"/>
      <c r="BG84" s="218" t="str">
        <f t="shared" si="44"/>
        <v>n.é.</v>
      </c>
      <c r="BH84" s="219"/>
    </row>
    <row r="85" spans="1:60" ht="20.100000000000001" customHeight="1" x14ac:dyDescent="0.2">
      <c r="A85" s="171" t="s">
        <v>234</v>
      </c>
      <c r="B85" s="172"/>
      <c r="C85" s="230" t="s">
        <v>362</v>
      </c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2"/>
      <c r="AC85" s="233" t="s">
        <v>363</v>
      </c>
      <c r="AD85" s="234"/>
      <c r="AE85" s="178">
        <f>VLOOKUP($AC85,'04'!$AC$8:$BH$256,3,FALSE)+VLOOKUP($AC85,'05'!$AC$8:$BT$226,3,FALSE)+VLOOKUP($AC85,'06'!$AC$8:$BH$229,3,FALSE)+VLOOKUP($AC85,'07'!$AC$8:$BH$242,3,FALSE)</f>
        <v>0</v>
      </c>
      <c r="AF85" s="179"/>
      <c r="AG85" s="179"/>
      <c r="AH85" s="180"/>
      <c r="AI85" s="178">
        <f>VLOOKUP($AC85,'04'!$AC$8:$BH$256,7,FALSE)+VLOOKUP($AC85,'05'!$AC$8:$BT$226,19,FALSE)+VLOOKUP($AC85,'06'!$AC$8:$BH$229,7,FALSE)+VLOOKUP($AC85,'07'!$AC$8:$BH$242,7,FALSE)</f>
        <v>0</v>
      </c>
      <c r="AJ85" s="179"/>
      <c r="AK85" s="179"/>
      <c r="AL85" s="180"/>
      <c r="AM85" s="178">
        <f>VLOOKUP($AC85,'04'!$AC$8:$BH$256,11,FALSE)+VLOOKUP($AC85,'05'!$AC$8:$BT$226,23,FALSE)+VLOOKUP($AC85,'06'!$AC$8:$BH$229,11,FALSE)+VLOOKUP($AC85,'07'!$AC$8:$BH$242,11,FALSE)</f>
        <v>0</v>
      </c>
      <c r="AN85" s="179"/>
      <c r="AO85" s="179"/>
      <c r="AP85" s="180"/>
      <c r="AQ85" s="215" t="s">
        <v>612</v>
      </c>
      <c r="AR85" s="216"/>
      <c r="AS85" s="216"/>
      <c r="AT85" s="217"/>
      <c r="AU85" s="178">
        <f>VLOOKUP($AC85,'04'!$AC$8:$BH$256,19,FALSE)+VLOOKUP($AC85,'05'!$AC$8:$BT$226,31,FALSE)+VLOOKUP($AC85,'06'!$AC$8:$BH$229,19,FALSE)+VLOOKUP($AC85,'07'!$AC$8:$BH$242,19,FALSE)</f>
        <v>0</v>
      </c>
      <c r="AV85" s="179"/>
      <c r="AW85" s="179"/>
      <c r="AX85" s="180"/>
      <c r="AY85" s="215" t="s">
        <v>612</v>
      </c>
      <c r="AZ85" s="216"/>
      <c r="BA85" s="216"/>
      <c r="BB85" s="217"/>
      <c r="BC85" s="178">
        <f>VLOOKUP($AC85,'04'!$AC$8:$BH$256,27,FALSE)+VLOOKUP($AC85,'05'!$AC$8:$BT$226,39,FALSE)+VLOOKUP($AC85,'06'!$AC$8:$BH$229,27,FALSE)+VLOOKUP($AC85,'07'!$AC$8:$BH$242,27,FALSE)</f>
        <v>0</v>
      </c>
      <c r="BD85" s="179"/>
      <c r="BE85" s="179"/>
      <c r="BF85" s="180"/>
      <c r="BG85" s="218" t="str">
        <f t="shared" si="44"/>
        <v>n.é.</v>
      </c>
      <c r="BH85" s="219"/>
    </row>
    <row r="86" spans="1:60" ht="20.100000000000001" customHeight="1" x14ac:dyDescent="0.2">
      <c r="A86" s="171" t="s">
        <v>235</v>
      </c>
      <c r="B86" s="172"/>
      <c r="C86" s="230" t="s">
        <v>364</v>
      </c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2"/>
      <c r="AC86" s="233" t="s">
        <v>365</v>
      </c>
      <c r="AD86" s="234"/>
      <c r="AE86" s="178">
        <f>VLOOKUP($AC86,'04'!$AC$8:$BH$256,3,FALSE)+VLOOKUP($AC86,'05'!$AC$8:$BT$226,3,FALSE)+VLOOKUP($AC86,'06'!$AC$8:$BH$229,3,FALSE)+VLOOKUP($AC86,'07'!$AC$8:$BH$242,3,FALSE)</f>
        <v>195194468</v>
      </c>
      <c r="AF86" s="179"/>
      <c r="AG86" s="179"/>
      <c r="AH86" s="180"/>
      <c r="AI86" s="178">
        <f>VLOOKUP($AC86,'04'!$AC$8:$BH$256,7,FALSE)+VLOOKUP($AC86,'05'!$AC$8:$BT$226,19,FALSE)+VLOOKUP($AC86,'06'!$AC$8:$BH$229,7,FALSE)+VLOOKUP($AC86,'07'!$AC$8:$BH$242,7,FALSE)</f>
        <v>199630905</v>
      </c>
      <c r="AJ86" s="179"/>
      <c r="AK86" s="179"/>
      <c r="AL86" s="180"/>
      <c r="AM86" s="178">
        <f>VLOOKUP($AC86,'04'!$AC$8:$BH$256,11,FALSE)+VLOOKUP($AC86,'05'!$AC$8:$BT$226,23,FALSE)+VLOOKUP($AC86,'06'!$AC$8:$BH$229,11,FALSE)+VLOOKUP($AC86,'07'!$AC$8:$BH$242,11,FALSE)</f>
        <v>191933510</v>
      </c>
      <c r="AN86" s="179"/>
      <c r="AO86" s="179"/>
      <c r="AP86" s="180"/>
      <c r="AQ86" s="215" t="s">
        <v>612</v>
      </c>
      <c r="AR86" s="216"/>
      <c r="AS86" s="216"/>
      <c r="AT86" s="217"/>
      <c r="AU86" s="178">
        <f>VLOOKUP($AC86,'04'!$AC$8:$BH$256,19,FALSE)+VLOOKUP($AC86,'05'!$AC$8:$BT$226,31,FALSE)+VLOOKUP($AC86,'06'!$AC$8:$BH$229,19,FALSE)+VLOOKUP($AC86,'07'!$AC$8:$BH$242,19,FALSE)</f>
        <v>0</v>
      </c>
      <c r="AV86" s="179"/>
      <c r="AW86" s="179"/>
      <c r="AX86" s="180"/>
      <c r="AY86" s="215" t="s">
        <v>612</v>
      </c>
      <c r="AZ86" s="216"/>
      <c r="BA86" s="216"/>
      <c r="BB86" s="217"/>
      <c r="BC86" s="178">
        <f>VLOOKUP($AC86,'04'!$AC$8:$BH$256,27,FALSE)+VLOOKUP($AC86,'05'!$AC$8:$BT$226,39,FALSE)+VLOOKUP($AC86,'06'!$AC$8:$BH$229,27,FALSE)+VLOOKUP($AC86,'07'!$AC$8:$BH$242,27,FALSE)</f>
        <v>191933510</v>
      </c>
      <c r="BD86" s="179"/>
      <c r="BE86" s="179"/>
      <c r="BF86" s="180"/>
      <c r="BG86" s="218">
        <f t="shared" si="44"/>
        <v>0.9614418669293715</v>
      </c>
      <c r="BH86" s="219"/>
    </row>
    <row r="87" spans="1:60" ht="20.100000000000001" customHeight="1" x14ac:dyDescent="0.2">
      <c r="A87" s="171" t="s">
        <v>236</v>
      </c>
      <c r="B87" s="172"/>
      <c r="C87" s="230" t="s">
        <v>643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2"/>
      <c r="AC87" s="233" t="s">
        <v>366</v>
      </c>
      <c r="AD87" s="234"/>
      <c r="AE87" s="178">
        <f>VLOOKUP($AC87,'04'!$AC$8:$BH$256,3,FALSE)+VLOOKUP($AC87,'05'!$AC$8:$BT$226,3,FALSE)+VLOOKUP($AC87,'06'!$AC$8:$BH$229,3,FALSE)+VLOOKUP($AC87,'07'!$AC$8:$BH$242,3,FALSE)</f>
        <v>0</v>
      </c>
      <c r="AF87" s="179"/>
      <c r="AG87" s="179"/>
      <c r="AH87" s="180"/>
      <c r="AI87" s="178">
        <f>VLOOKUP($AC87,'04'!$AC$8:$BH$256,7,FALSE)+VLOOKUP($AC87,'05'!$AC$8:$BT$226,19,FALSE)+VLOOKUP($AC87,'06'!$AC$8:$BH$229,7,FALSE)+VLOOKUP($AC87,'07'!$AC$8:$BH$242,7,FALSE)</f>
        <v>0</v>
      </c>
      <c r="AJ87" s="179"/>
      <c r="AK87" s="179"/>
      <c r="AL87" s="180"/>
      <c r="AM87" s="178">
        <f>VLOOKUP($AC87,'04'!$AC$8:$BH$256,11,FALSE)+VLOOKUP($AC87,'05'!$AC$8:$BT$226,23,FALSE)+VLOOKUP($AC87,'06'!$AC$8:$BH$229,11,FALSE)+VLOOKUP($AC87,'07'!$AC$8:$BH$242,11,FALSE)</f>
        <v>0</v>
      </c>
      <c r="AN87" s="179"/>
      <c r="AO87" s="179"/>
      <c r="AP87" s="180"/>
      <c r="AQ87" s="215" t="s">
        <v>612</v>
      </c>
      <c r="AR87" s="216"/>
      <c r="AS87" s="216"/>
      <c r="AT87" s="217"/>
      <c r="AU87" s="178">
        <f>VLOOKUP($AC87,'04'!$AC$8:$BH$256,19,FALSE)+VLOOKUP($AC87,'05'!$AC$8:$BT$226,31,FALSE)+VLOOKUP($AC87,'06'!$AC$8:$BH$229,19,FALSE)+VLOOKUP($AC87,'07'!$AC$8:$BH$242,19,FALSE)</f>
        <v>0</v>
      </c>
      <c r="AV87" s="179"/>
      <c r="AW87" s="179"/>
      <c r="AX87" s="180"/>
      <c r="AY87" s="215" t="s">
        <v>612</v>
      </c>
      <c r="AZ87" s="216"/>
      <c r="BA87" s="216"/>
      <c r="BB87" s="217"/>
      <c r="BC87" s="178">
        <f>VLOOKUP($AC87,'04'!$AC$8:$BH$256,27,FALSE)+VLOOKUP($AC87,'05'!$AC$8:$BT$226,39,FALSE)+VLOOKUP($AC87,'06'!$AC$8:$BH$229,27,FALSE)+VLOOKUP($AC87,'07'!$AC$8:$BH$242,27,FALSE)</f>
        <v>0</v>
      </c>
      <c r="BD87" s="179"/>
      <c r="BE87" s="179"/>
      <c r="BF87" s="180"/>
      <c r="BG87" s="218" t="str">
        <f t="shared" si="44"/>
        <v>n.é.</v>
      </c>
      <c r="BH87" s="219"/>
    </row>
    <row r="88" spans="1:60" ht="20.100000000000001" customHeight="1" x14ac:dyDescent="0.2">
      <c r="A88" s="171" t="s">
        <v>237</v>
      </c>
      <c r="B88" s="172"/>
      <c r="C88" s="194" t="s">
        <v>367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6"/>
      <c r="AC88" s="233" t="s">
        <v>368</v>
      </c>
      <c r="AD88" s="234"/>
      <c r="AE88" s="178">
        <f>VLOOKUP($AC88,'04'!$AC$8:$BH$256,3,FALSE)+VLOOKUP($AC88,'05'!$AC$8:$BT$226,3,FALSE)+VLOOKUP($AC88,'06'!$AC$8:$BH$229,3,FALSE)+VLOOKUP($AC88,'07'!$AC$8:$BH$242,3,FALSE)</f>
        <v>0</v>
      </c>
      <c r="AF88" s="179"/>
      <c r="AG88" s="179"/>
      <c r="AH88" s="180"/>
      <c r="AI88" s="178">
        <f>VLOOKUP($AC88,'04'!$AC$8:$BH$256,7,FALSE)+VLOOKUP($AC88,'05'!$AC$8:$BT$226,19,FALSE)+VLOOKUP($AC88,'06'!$AC$8:$BH$229,7,FALSE)+VLOOKUP($AC88,'07'!$AC$8:$BH$242,7,FALSE)</f>
        <v>0</v>
      </c>
      <c r="AJ88" s="179"/>
      <c r="AK88" s="179"/>
      <c r="AL88" s="180"/>
      <c r="AM88" s="178">
        <f>VLOOKUP($AC88,'04'!$AC$8:$BH$256,11,FALSE)+VLOOKUP($AC88,'05'!$AC$8:$BT$226,23,FALSE)+VLOOKUP($AC88,'06'!$AC$8:$BH$229,11,FALSE)+VLOOKUP($AC88,'07'!$AC$8:$BH$242,11,FALSE)</f>
        <v>0</v>
      </c>
      <c r="AN88" s="179"/>
      <c r="AO88" s="179"/>
      <c r="AP88" s="180"/>
      <c r="AQ88" s="215" t="s">
        <v>612</v>
      </c>
      <c r="AR88" s="216"/>
      <c r="AS88" s="216"/>
      <c r="AT88" s="217"/>
      <c r="AU88" s="178">
        <f>VLOOKUP($AC88,'04'!$AC$8:$BH$256,19,FALSE)+VLOOKUP($AC88,'05'!$AC$8:$BT$226,31,FALSE)+VLOOKUP($AC88,'06'!$AC$8:$BH$229,19,FALSE)+VLOOKUP($AC88,'07'!$AC$8:$BH$242,19,FALSE)</f>
        <v>0</v>
      </c>
      <c r="AV88" s="179"/>
      <c r="AW88" s="179"/>
      <c r="AX88" s="180"/>
      <c r="AY88" s="215" t="s">
        <v>612</v>
      </c>
      <c r="AZ88" s="216"/>
      <c r="BA88" s="216"/>
      <c r="BB88" s="217"/>
      <c r="BC88" s="178">
        <f>VLOOKUP($AC88,'04'!$AC$8:$BH$256,27,FALSE)+VLOOKUP($AC88,'05'!$AC$8:$BT$226,39,FALSE)+VLOOKUP($AC88,'06'!$AC$8:$BH$229,27,FALSE)+VLOOKUP($AC88,'07'!$AC$8:$BH$242,27,FALSE)</f>
        <v>0</v>
      </c>
      <c r="BD88" s="179"/>
      <c r="BE88" s="179"/>
      <c r="BF88" s="180"/>
      <c r="BG88" s="218" t="str">
        <f t="shared" si="44"/>
        <v>n.é.</v>
      </c>
      <c r="BH88" s="219"/>
    </row>
    <row r="89" spans="1:60" ht="20.100000000000001" customHeight="1" x14ac:dyDescent="0.2">
      <c r="A89" s="171" t="s">
        <v>238</v>
      </c>
      <c r="B89" s="172"/>
      <c r="C89" s="194" t="s">
        <v>648</v>
      </c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6"/>
      <c r="AC89" s="233" t="s">
        <v>646</v>
      </c>
      <c r="AD89" s="234"/>
      <c r="AE89" s="178">
        <f>VLOOKUP($AC89,'04'!$AC$8:$BH$256,3,FALSE)+VLOOKUP($AC89,'05'!$AC$8:$BT$226,3,FALSE)+VLOOKUP($AC89,'06'!$AC$8:$BH$229,3,FALSE)+VLOOKUP($AC89,'07'!$AC$8:$BH$242,3,FALSE)</f>
        <v>0</v>
      </c>
      <c r="AF89" s="179"/>
      <c r="AG89" s="179"/>
      <c r="AH89" s="180"/>
      <c r="AI89" s="178">
        <f>VLOOKUP($AC89,'04'!$AC$8:$BH$256,7,FALSE)+VLOOKUP($AC89,'05'!$AC$8:$BT$226,19,FALSE)+VLOOKUP($AC89,'06'!$AC$8:$BH$229,7,FALSE)+VLOOKUP($AC89,'07'!$AC$8:$BH$242,7,FALSE)</f>
        <v>0</v>
      </c>
      <c r="AJ89" s="179"/>
      <c r="AK89" s="179"/>
      <c r="AL89" s="180"/>
      <c r="AM89" s="178">
        <f>VLOOKUP($AC89,'04'!$AC$8:$BH$256,11,FALSE)+VLOOKUP($AC89,'05'!$AC$8:$BT$226,23,FALSE)+VLOOKUP($AC89,'06'!$AC$8:$BH$229,11,FALSE)+VLOOKUP($AC89,'07'!$AC$8:$BH$242,11,FALSE)</f>
        <v>0</v>
      </c>
      <c r="AN89" s="179"/>
      <c r="AO89" s="179"/>
      <c r="AP89" s="180"/>
      <c r="AQ89" s="215" t="s">
        <v>612</v>
      </c>
      <c r="AR89" s="216"/>
      <c r="AS89" s="216"/>
      <c r="AT89" s="217"/>
      <c r="AU89" s="178">
        <f>VLOOKUP($AC89,'04'!$AC$8:$BH$256,19,FALSE)+VLOOKUP($AC89,'05'!$AC$8:$BT$226,31,FALSE)+VLOOKUP($AC89,'06'!$AC$8:$BH$229,19,FALSE)+VLOOKUP($AC89,'07'!$AC$8:$BH$242,19,FALSE)</f>
        <v>0</v>
      </c>
      <c r="AV89" s="179"/>
      <c r="AW89" s="179"/>
      <c r="AX89" s="180"/>
      <c r="AY89" s="215" t="s">
        <v>612</v>
      </c>
      <c r="AZ89" s="216"/>
      <c r="BA89" s="216"/>
      <c r="BB89" s="217"/>
      <c r="BC89" s="178">
        <f>VLOOKUP($AC89,'04'!$AC$8:$BH$256,27,FALSE)+VLOOKUP($AC89,'05'!$AC$8:$BT$226,39,FALSE)+VLOOKUP($AC89,'06'!$AC$8:$BH$229,27,FALSE)+VLOOKUP($AC89,'07'!$AC$8:$BH$242,27,FALSE)</f>
        <v>0</v>
      </c>
      <c r="BD89" s="179"/>
      <c r="BE89" s="179"/>
      <c r="BF89" s="180"/>
      <c r="BG89" s="218" t="str">
        <f t="shared" si="44"/>
        <v>n.é.</v>
      </c>
      <c r="BH89" s="219"/>
    </row>
    <row r="90" spans="1:60" ht="20.100000000000001" customHeight="1" x14ac:dyDescent="0.2">
      <c r="A90" s="171" t="s">
        <v>239</v>
      </c>
      <c r="B90" s="172"/>
      <c r="C90" s="194" t="s">
        <v>649</v>
      </c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6"/>
      <c r="AC90" s="233" t="s">
        <v>647</v>
      </c>
      <c r="AD90" s="234"/>
      <c r="AE90" s="178">
        <f>VLOOKUP($AC90,'04'!$AC$8:$BH$256,3,FALSE)+VLOOKUP($AC90,'05'!$AC$8:$BT$226,3,FALSE)+VLOOKUP($AC90,'06'!$AC$8:$BH$229,3,FALSE)+VLOOKUP($AC90,'07'!$AC$8:$BH$242,3,FALSE)</f>
        <v>0</v>
      </c>
      <c r="AF90" s="179"/>
      <c r="AG90" s="179"/>
      <c r="AH90" s="180"/>
      <c r="AI90" s="178">
        <f>VLOOKUP($AC90,'04'!$AC$8:$BH$256,7,FALSE)+VLOOKUP($AC90,'05'!$AC$8:$BT$226,19,FALSE)+VLOOKUP($AC90,'06'!$AC$8:$BH$229,7,FALSE)+VLOOKUP($AC90,'07'!$AC$8:$BH$242,7,FALSE)</f>
        <v>0</v>
      </c>
      <c r="AJ90" s="179"/>
      <c r="AK90" s="179"/>
      <c r="AL90" s="180"/>
      <c r="AM90" s="178">
        <f>VLOOKUP($AC90,'04'!$AC$8:$BH$256,11,FALSE)+VLOOKUP($AC90,'05'!$AC$8:$BT$226,23,FALSE)+VLOOKUP($AC90,'06'!$AC$8:$BH$229,11,FALSE)+VLOOKUP($AC90,'07'!$AC$8:$BH$242,11,FALSE)</f>
        <v>0</v>
      </c>
      <c r="AN90" s="179"/>
      <c r="AO90" s="179"/>
      <c r="AP90" s="180"/>
      <c r="AQ90" s="215" t="s">
        <v>612</v>
      </c>
      <c r="AR90" s="216"/>
      <c r="AS90" s="216"/>
      <c r="AT90" s="217"/>
      <c r="AU90" s="178">
        <f>VLOOKUP($AC90,'04'!$AC$8:$BH$256,19,FALSE)+VLOOKUP($AC90,'05'!$AC$8:$BT$226,31,FALSE)+VLOOKUP($AC90,'06'!$AC$8:$BH$229,19,FALSE)+VLOOKUP($AC90,'07'!$AC$8:$BH$242,19,FALSE)</f>
        <v>0</v>
      </c>
      <c r="AV90" s="179"/>
      <c r="AW90" s="179"/>
      <c r="AX90" s="180"/>
      <c r="AY90" s="215" t="s">
        <v>612</v>
      </c>
      <c r="AZ90" s="216"/>
      <c r="BA90" s="216"/>
      <c r="BB90" s="217"/>
      <c r="BC90" s="178">
        <f>VLOOKUP($AC90,'04'!$AC$8:$BH$256,27,FALSE)+VLOOKUP($AC90,'05'!$AC$8:$BT$226,39,FALSE)+VLOOKUP($AC90,'06'!$AC$8:$BH$229,27,FALSE)+VLOOKUP($AC90,'07'!$AC$8:$BH$242,27,FALSE)</f>
        <v>0</v>
      </c>
      <c r="BD90" s="179"/>
      <c r="BE90" s="179"/>
      <c r="BF90" s="180"/>
      <c r="BG90" s="218" t="str">
        <f t="shared" si="44"/>
        <v>n.é.</v>
      </c>
      <c r="BH90" s="219"/>
    </row>
    <row r="91" spans="1:60" s="3" customFormat="1" ht="20.100000000000001" customHeight="1" x14ac:dyDescent="0.2">
      <c r="A91" s="200" t="s">
        <v>240</v>
      </c>
      <c r="B91" s="201"/>
      <c r="C91" s="202" t="s">
        <v>651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4"/>
      <c r="AC91" s="242" t="s">
        <v>645</v>
      </c>
      <c r="AD91" s="243"/>
      <c r="AE91" s="207">
        <f t="shared" ref="AE91" si="56">SUM(AE89:AH90)</f>
        <v>0</v>
      </c>
      <c r="AF91" s="208"/>
      <c r="AG91" s="208"/>
      <c r="AH91" s="209"/>
      <c r="AI91" s="207">
        <f t="shared" ref="AI91" si="57">SUM(AI89:AL90)</f>
        <v>0</v>
      </c>
      <c r="AJ91" s="208"/>
      <c r="AK91" s="208"/>
      <c r="AL91" s="209"/>
      <c r="AM91" s="207">
        <f t="shared" ref="AM91" si="58">SUM(AM89:AP90)</f>
        <v>0</v>
      </c>
      <c r="AN91" s="208"/>
      <c r="AO91" s="208"/>
      <c r="AP91" s="209"/>
      <c r="AQ91" s="210" t="s">
        <v>612</v>
      </c>
      <c r="AR91" s="211"/>
      <c r="AS91" s="211"/>
      <c r="AT91" s="212"/>
      <c r="AU91" s="207">
        <f t="shared" ref="AU91" si="59">SUM(AU89:AX90)</f>
        <v>0</v>
      </c>
      <c r="AV91" s="208"/>
      <c r="AW91" s="208"/>
      <c r="AX91" s="209"/>
      <c r="AY91" s="210" t="s">
        <v>612</v>
      </c>
      <c r="AZ91" s="211"/>
      <c r="BA91" s="211"/>
      <c r="BB91" s="212"/>
      <c r="BC91" s="207">
        <f t="shared" ref="BC91" si="60">SUM(BC89:BF90)</f>
        <v>0</v>
      </c>
      <c r="BD91" s="208"/>
      <c r="BE91" s="208"/>
      <c r="BF91" s="209"/>
      <c r="BG91" s="220" t="str">
        <f t="shared" si="44"/>
        <v>n.é.</v>
      </c>
      <c r="BH91" s="221"/>
    </row>
    <row r="92" spans="1:60" s="3" customFormat="1" ht="20.100000000000001" customHeight="1" x14ac:dyDescent="0.2">
      <c r="A92" s="200" t="s">
        <v>502</v>
      </c>
      <c r="B92" s="201"/>
      <c r="C92" s="202" t="s">
        <v>650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4"/>
      <c r="AC92" s="242" t="s">
        <v>369</v>
      </c>
      <c r="AD92" s="243"/>
      <c r="AE92" s="207">
        <f>AE75+AE80+SUM(AE83:AH88)+AE91</f>
        <v>239301563</v>
      </c>
      <c r="AF92" s="208"/>
      <c r="AG92" s="208"/>
      <c r="AH92" s="209"/>
      <c r="AI92" s="207">
        <f t="shared" ref="AI92" si="61">AI75+AI80+SUM(AI83:AL88)+AI91</f>
        <v>245931824</v>
      </c>
      <c r="AJ92" s="208"/>
      <c r="AK92" s="208"/>
      <c r="AL92" s="209"/>
      <c r="AM92" s="207">
        <f t="shared" ref="AM92" si="62">AM75+AM80+SUM(AM83:AP88)+AM91</f>
        <v>247664077</v>
      </c>
      <c r="AN92" s="208"/>
      <c r="AO92" s="208"/>
      <c r="AP92" s="209"/>
      <c r="AQ92" s="210" t="s">
        <v>612</v>
      </c>
      <c r="AR92" s="211"/>
      <c r="AS92" s="211"/>
      <c r="AT92" s="212"/>
      <c r="AU92" s="207">
        <f t="shared" ref="AU92" si="63">AU75+AU80+SUM(AU83:AX88)+AU91</f>
        <v>0</v>
      </c>
      <c r="AV92" s="208"/>
      <c r="AW92" s="208"/>
      <c r="AX92" s="209"/>
      <c r="AY92" s="210" t="s">
        <v>612</v>
      </c>
      <c r="AZ92" s="211"/>
      <c r="BA92" s="211"/>
      <c r="BB92" s="212"/>
      <c r="BC92" s="207">
        <f t="shared" ref="BC92" si="64">BC75+BC80+SUM(BC83:BF88)+BC91</f>
        <v>247664077</v>
      </c>
      <c r="BD92" s="208"/>
      <c r="BE92" s="208"/>
      <c r="BF92" s="209"/>
      <c r="BG92" s="220">
        <f t="shared" si="44"/>
        <v>1.0070436309210637</v>
      </c>
      <c r="BH92" s="221"/>
    </row>
    <row r="93" spans="1:60" ht="20.100000000000001" customHeight="1" x14ac:dyDescent="0.2">
      <c r="A93" s="171" t="s">
        <v>503</v>
      </c>
      <c r="B93" s="172"/>
      <c r="C93" s="194" t="s">
        <v>794</v>
      </c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6"/>
      <c r="AC93" s="233" t="s">
        <v>371</v>
      </c>
      <c r="AD93" s="234"/>
      <c r="AE93" s="178">
        <f>VLOOKUP($AC93,'04'!$AC$8:$BH$256,3,FALSE)+VLOOKUP($AC93,'05'!$AC$8:$BT$226,3,FALSE)+VLOOKUP($AC93,'06'!$AC$8:$BH$229,3,FALSE)+VLOOKUP($AC93,'07'!$AC$8:$BH$242,3,FALSE)</f>
        <v>0</v>
      </c>
      <c r="AF93" s="179"/>
      <c r="AG93" s="179"/>
      <c r="AH93" s="180"/>
      <c r="AI93" s="178">
        <f>VLOOKUP($AC93,'04'!$AC$8:$BH$256,7,FALSE)+VLOOKUP($AC93,'05'!$AC$8:$BT$226,19,FALSE)+VLOOKUP($AC93,'06'!$AC$8:$BH$229,7,FALSE)+VLOOKUP($AC93,'07'!$AC$8:$BH$242,7,FALSE)</f>
        <v>0</v>
      </c>
      <c r="AJ93" s="179"/>
      <c r="AK93" s="179"/>
      <c r="AL93" s="180"/>
      <c r="AM93" s="178">
        <f>VLOOKUP($AC93,'04'!$AC$8:$BH$256,11,FALSE)+VLOOKUP($AC93,'05'!$AC$8:$BT$226,23,FALSE)+VLOOKUP($AC93,'06'!$AC$8:$BH$229,11,FALSE)+VLOOKUP($AC93,'07'!$AC$8:$BH$242,11,FALSE)</f>
        <v>0</v>
      </c>
      <c r="AN93" s="179"/>
      <c r="AO93" s="179"/>
      <c r="AP93" s="180"/>
      <c r="AQ93" s="215" t="s">
        <v>612</v>
      </c>
      <c r="AR93" s="216"/>
      <c r="AS93" s="216"/>
      <c r="AT93" s="217"/>
      <c r="AU93" s="178">
        <f>VLOOKUP($AC93,'04'!$AC$8:$BH$256,19,FALSE)+VLOOKUP($AC93,'05'!$AC$8:$BT$226,31,FALSE)+VLOOKUP($AC93,'06'!$AC$8:$BH$229,19,FALSE)+VLOOKUP($AC93,'07'!$AC$8:$BH$242,19,FALSE)</f>
        <v>0</v>
      </c>
      <c r="AV93" s="179"/>
      <c r="AW93" s="179"/>
      <c r="AX93" s="180"/>
      <c r="AY93" s="215" t="s">
        <v>612</v>
      </c>
      <c r="AZ93" s="216"/>
      <c r="BA93" s="216"/>
      <c r="BB93" s="217"/>
      <c r="BC93" s="178">
        <f>VLOOKUP($AC93,'04'!$AC$8:$BH$256,27,FALSE)+VLOOKUP($AC93,'05'!$AC$8:$BT$226,39,FALSE)+VLOOKUP($AC93,'06'!$AC$8:$BH$229,27,FALSE)+VLOOKUP($AC93,'07'!$AC$8:$BH$242,27,FALSE)</f>
        <v>0</v>
      </c>
      <c r="BD93" s="179"/>
      <c r="BE93" s="179"/>
      <c r="BF93" s="180"/>
      <c r="BG93" s="218" t="str">
        <f t="shared" si="44"/>
        <v>n.é.</v>
      </c>
      <c r="BH93" s="219"/>
    </row>
    <row r="94" spans="1:60" ht="20.100000000000001" customHeight="1" x14ac:dyDescent="0.2">
      <c r="A94" s="171" t="s">
        <v>504</v>
      </c>
      <c r="B94" s="172"/>
      <c r="C94" s="194" t="s">
        <v>372</v>
      </c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6"/>
      <c r="AC94" s="233" t="s">
        <v>373</v>
      </c>
      <c r="AD94" s="234"/>
      <c r="AE94" s="178">
        <f>VLOOKUP($AC94,'04'!$AC$8:$BH$256,3,FALSE)+VLOOKUP($AC94,'05'!$AC$8:$BT$226,3,FALSE)+VLOOKUP($AC94,'06'!$AC$8:$BH$229,3,FALSE)+VLOOKUP($AC94,'07'!$AC$8:$BH$242,3,FALSE)</f>
        <v>0</v>
      </c>
      <c r="AF94" s="179"/>
      <c r="AG94" s="179"/>
      <c r="AH94" s="180"/>
      <c r="AI94" s="178">
        <f>VLOOKUP($AC94,'04'!$AC$8:$BH$256,7,FALSE)+VLOOKUP($AC94,'05'!$AC$8:$BT$226,19,FALSE)+VLOOKUP($AC94,'06'!$AC$8:$BH$229,7,FALSE)+VLOOKUP($AC94,'07'!$AC$8:$BH$242,7,FALSE)</f>
        <v>0</v>
      </c>
      <c r="AJ94" s="179"/>
      <c r="AK94" s="179"/>
      <c r="AL94" s="180"/>
      <c r="AM94" s="178">
        <f>VLOOKUP($AC94,'04'!$AC$8:$BH$256,11,FALSE)+VLOOKUP($AC94,'05'!$AC$8:$BT$226,23,FALSE)+VLOOKUP($AC94,'06'!$AC$8:$BH$229,11,FALSE)+VLOOKUP($AC94,'07'!$AC$8:$BH$242,11,FALSE)</f>
        <v>0</v>
      </c>
      <c r="AN94" s="179"/>
      <c r="AO94" s="179"/>
      <c r="AP94" s="180"/>
      <c r="AQ94" s="215" t="s">
        <v>612</v>
      </c>
      <c r="AR94" s="216"/>
      <c r="AS94" s="216"/>
      <c r="AT94" s="217"/>
      <c r="AU94" s="178">
        <f>VLOOKUP($AC94,'04'!$AC$8:$BH$256,19,FALSE)+VLOOKUP($AC94,'05'!$AC$8:$BT$226,31,FALSE)+VLOOKUP($AC94,'06'!$AC$8:$BH$229,19,FALSE)+VLOOKUP($AC94,'07'!$AC$8:$BH$242,19,FALSE)</f>
        <v>0</v>
      </c>
      <c r="AV94" s="179"/>
      <c r="AW94" s="179"/>
      <c r="AX94" s="180"/>
      <c r="AY94" s="215" t="s">
        <v>612</v>
      </c>
      <c r="AZ94" s="216"/>
      <c r="BA94" s="216"/>
      <c r="BB94" s="217"/>
      <c r="BC94" s="178">
        <f>VLOOKUP($AC94,'04'!$AC$8:$BH$256,27,FALSE)+VLOOKUP($AC94,'05'!$AC$8:$BT$226,39,FALSE)+VLOOKUP($AC94,'06'!$AC$8:$BH$229,27,FALSE)+VLOOKUP($AC94,'07'!$AC$8:$BH$242,27,FALSE)</f>
        <v>0</v>
      </c>
      <c r="BD94" s="179"/>
      <c r="BE94" s="179"/>
      <c r="BF94" s="180"/>
      <c r="BG94" s="218" t="str">
        <f t="shared" si="44"/>
        <v>n.é.</v>
      </c>
      <c r="BH94" s="219"/>
    </row>
    <row r="95" spans="1:60" ht="20.100000000000001" customHeight="1" x14ac:dyDescent="0.2">
      <c r="A95" s="171" t="s">
        <v>505</v>
      </c>
      <c r="B95" s="172"/>
      <c r="C95" s="230" t="s">
        <v>374</v>
      </c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2"/>
      <c r="AC95" s="233" t="s">
        <v>375</v>
      </c>
      <c r="AD95" s="234"/>
      <c r="AE95" s="178">
        <f>VLOOKUP($AC95,'04'!$AC$8:$BH$256,3,FALSE)+VLOOKUP($AC95,'05'!$AC$8:$BT$226,3,FALSE)+VLOOKUP($AC95,'06'!$AC$8:$BH$229,3,FALSE)+VLOOKUP($AC95,'07'!$AC$8:$BH$242,3,FALSE)</f>
        <v>0</v>
      </c>
      <c r="AF95" s="179"/>
      <c r="AG95" s="179"/>
      <c r="AH95" s="180"/>
      <c r="AI95" s="178">
        <f>VLOOKUP($AC95,'04'!$AC$8:$BH$256,7,FALSE)+VLOOKUP($AC95,'05'!$AC$8:$BT$226,19,FALSE)+VLOOKUP($AC95,'06'!$AC$8:$BH$229,7,FALSE)+VLOOKUP($AC95,'07'!$AC$8:$BH$242,7,FALSE)</f>
        <v>0</v>
      </c>
      <c r="AJ95" s="179"/>
      <c r="AK95" s="179"/>
      <c r="AL95" s="180"/>
      <c r="AM95" s="178">
        <f>VLOOKUP($AC95,'04'!$AC$8:$BH$256,11,FALSE)+VLOOKUP($AC95,'05'!$AC$8:$BT$226,23,FALSE)+VLOOKUP($AC95,'06'!$AC$8:$BH$229,11,FALSE)+VLOOKUP($AC95,'07'!$AC$8:$BH$242,11,FALSE)</f>
        <v>0</v>
      </c>
      <c r="AN95" s="179"/>
      <c r="AO95" s="179"/>
      <c r="AP95" s="180"/>
      <c r="AQ95" s="215" t="s">
        <v>612</v>
      </c>
      <c r="AR95" s="216"/>
      <c r="AS95" s="216"/>
      <c r="AT95" s="217"/>
      <c r="AU95" s="178">
        <f>VLOOKUP($AC95,'04'!$AC$8:$BH$256,19,FALSE)+VLOOKUP($AC95,'05'!$AC$8:$BT$226,31,FALSE)+VLOOKUP($AC95,'06'!$AC$8:$BH$229,19,FALSE)+VLOOKUP($AC95,'07'!$AC$8:$BH$242,19,FALSE)</f>
        <v>0</v>
      </c>
      <c r="AV95" s="179"/>
      <c r="AW95" s="179"/>
      <c r="AX95" s="180"/>
      <c r="AY95" s="215" t="s">
        <v>612</v>
      </c>
      <c r="AZ95" s="216"/>
      <c r="BA95" s="216"/>
      <c r="BB95" s="217"/>
      <c r="BC95" s="178">
        <f>VLOOKUP($AC95,'04'!$AC$8:$BH$256,27,FALSE)+VLOOKUP($AC95,'05'!$AC$8:$BT$226,39,FALSE)+VLOOKUP($AC95,'06'!$AC$8:$BH$229,27,FALSE)+VLOOKUP($AC95,'07'!$AC$8:$BH$242,27,FALSE)</f>
        <v>0</v>
      </c>
      <c r="BD95" s="179"/>
      <c r="BE95" s="179"/>
      <c r="BF95" s="180"/>
      <c r="BG95" s="218" t="str">
        <f t="shared" si="44"/>
        <v>n.é.</v>
      </c>
      <c r="BH95" s="219"/>
    </row>
    <row r="96" spans="1:60" ht="20.100000000000001" customHeight="1" x14ac:dyDescent="0.2">
      <c r="A96" s="171" t="s">
        <v>506</v>
      </c>
      <c r="B96" s="172"/>
      <c r="C96" s="230" t="s">
        <v>654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2"/>
      <c r="AC96" s="233" t="s">
        <v>376</v>
      </c>
      <c r="AD96" s="234"/>
      <c r="AE96" s="178">
        <f>VLOOKUP($AC96,'04'!$AC$8:$BH$256,3,FALSE)+VLOOKUP($AC96,'05'!$AC$8:$BT$226,3,FALSE)+VLOOKUP($AC96,'06'!$AC$8:$BH$229,3,FALSE)+VLOOKUP($AC96,'07'!$AC$8:$BH$242,3,FALSE)</f>
        <v>0</v>
      </c>
      <c r="AF96" s="179"/>
      <c r="AG96" s="179"/>
      <c r="AH96" s="180"/>
      <c r="AI96" s="178">
        <f>VLOOKUP($AC96,'04'!$AC$8:$BH$256,7,FALSE)+VLOOKUP($AC96,'05'!$AC$8:$BT$226,19,FALSE)+VLOOKUP($AC96,'06'!$AC$8:$BH$229,7,FALSE)+VLOOKUP($AC96,'07'!$AC$8:$BH$242,7,FALSE)</f>
        <v>0</v>
      </c>
      <c r="AJ96" s="179"/>
      <c r="AK96" s="179"/>
      <c r="AL96" s="180"/>
      <c r="AM96" s="178">
        <f>VLOOKUP($AC96,'04'!$AC$8:$BH$256,11,FALSE)+VLOOKUP($AC96,'05'!$AC$8:$BT$226,23,FALSE)+VLOOKUP($AC96,'06'!$AC$8:$BH$229,11,FALSE)+VLOOKUP($AC96,'07'!$AC$8:$BH$242,11,FALSE)</f>
        <v>0</v>
      </c>
      <c r="AN96" s="179"/>
      <c r="AO96" s="179"/>
      <c r="AP96" s="180"/>
      <c r="AQ96" s="215" t="s">
        <v>612</v>
      </c>
      <c r="AR96" s="216"/>
      <c r="AS96" s="216"/>
      <c r="AT96" s="217"/>
      <c r="AU96" s="178">
        <f>VLOOKUP($AC96,'04'!$AC$8:$BH$256,19,FALSE)+VLOOKUP($AC96,'05'!$AC$8:$BT$226,31,FALSE)+VLOOKUP($AC96,'06'!$AC$8:$BH$229,19,FALSE)+VLOOKUP($AC96,'07'!$AC$8:$BH$242,19,FALSE)</f>
        <v>0</v>
      </c>
      <c r="AV96" s="179"/>
      <c r="AW96" s="179"/>
      <c r="AX96" s="180"/>
      <c r="AY96" s="215" t="s">
        <v>612</v>
      </c>
      <c r="AZ96" s="216"/>
      <c r="BA96" s="216"/>
      <c r="BB96" s="217"/>
      <c r="BC96" s="178">
        <f>VLOOKUP($AC96,'04'!$AC$8:$BH$256,27,FALSE)+VLOOKUP($AC96,'05'!$AC$8:$BT$226,39,FALSE)+VLOOKUP($AC96,'06'!$AC$8:$BH$229,27,FALSE)+VLOOKUP($AC96,'07'!$AC$8:$BH$242,27,FALSE)</f>
        <v>0</v>
      </c>
      <c r="BD96" s="179"/>
      <c r="BE96" s="179"/>
      <c r="BF96" s="180"/>
      <c r="BG96" s="218" t="str">
        <f t="shared" si="44"/>
        <v>n.é.</v>
      </c>
      <c r="BH96" s="219"/>
    </row>
    <row r="97" spans="1:60" ht="20.100000000000001" customHeight="1" x14ac:dyDescent="0.2">
      <c r="A97" s="171" t="s">
        <v>507</v>
      </c>
      <c r="B97" s="172"/>
      <c r="C97" s="230" t="s">
        <v>653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2"/>
      <c r="AC97" s="233" t="s">
        <v>655</v>
      </c>
      <c r="AD97" s="234"/>
      <c r="AE97" s="178">
        <f>VLOOKUP($AC97,'04'!$AC$8:$BH$256,3,FALSE)+VLOOKUP($AC97,'05'!$AC$8:$BT$226,3,FALSE)+VLOOKUP($AC97,'06'!$AC$8:$BH$229,3,FALSE)+VLOOKUP($AC97,'07'!$AC$8:$BH$242,3,FALSE)</f>
        <v>0</v>
      </c>
      <c r="AF97" s="179"/>
      <c r="AG97" s="179"/>
      <c r="AH97" s="180"/>
      <c r="AI97" s="178">
        <f>VLOOKUP($AC97,'04'!$AC$8:$BH$256,7,FALSE)+VLOOKUP($AC97,'05'!$AC$8:$BT$226,19,FALSE)+VLOOKUP($AC97,'06'!$AC$8:$BH$229,7,FALSE)+VLOOKUP($AC97,'07'!$AC$8:$BH$242,7,FALSE)</f>
        <v>0</v>
      </c>
      <c r="AJ97" s="179"/>
      <c r="AK97" s="179"/>
      <c r="AL97" s="180"/>
      <c r="AM97" s="178">
        <f>VLOOKUP($AC97,'04'!$AC$8:$BH$256,11,FALSE)+VLOOKUP($AC97,'05'!$AC$8:$BT$226,23,FALSE)+VLOOKUP($AC97,'06'!$AC$8:$BH$229,11,FALSE)+VLOOKUP($AC97,'07'!$AC$8:$BH$242,11,FALSE)</f>
        <v>0</v>
      </c>
      <c r="AN97" s="179"/>
      <c r="AO97" s="179"/>
      <c r="AP97" s="180"/>
      <c r="AQ97" s="215" t="s">
        <v>612</v>
      </c>
      <c r="AR97" s="216"/>
      <c r="AS97" s="216"/>
      <c r="AT97" s="217"/>
      <c r="AU97" s="178">
        <f>VLOOKUP($AC97,'04'!$AC$8:$BH$256,19,FALSE)+VLOOKUP($AC97,'05'!$AC$8:$BT$226,31,FALSE)+VLOOKUP($AC97,'06'!$AC$8:$BH$229,19,FALSE)+VLOOKUP($AC97,'07'!$AC$8:$BH$242,19,FALSE)</f>
        <v>0</v>
      </c>
      <c r="AV97" s="179"/>
      <c r="AW97" s="179"/>
      <c r="AX97" s="180"/>
      <c r="AY97" s="215" t="s">
        <v>612</v>
      </c>
      <c r="AZ97" s="216"/>
      <c r="BA97" s="216"/>
      <c r="BB97" s="217"/>
      <c r="BC97" s="178">
        <f>VLOOKUP($AC97,'04'!$AC$8:$BH$256,27,FALSE)+VLOOKUP($AC97,'05'!$AC$8:$BT$226,39,FALSE)+VLOOKUP($AC97,'06'!$AC$8:$BH$229,27,FALSE)+VLOOKUP($AC97,'07'!$AC$8:$BH$242,27,FALSE)</f>
        <v>0</v>
      </c>
      <c r="BD97" s="179"/>
      <c r="BE97" s="179"/>
      <c r="BF97" s="180"/>
      <c r="BG97" s="218" t="str">
        <f t="shared" si="44"/>
        <v>n.é.</v>
      </c>
      <c r="BH97" s="219"/>
    </row>
    <row r="98" spans="1:60" s="3" customFormat="1" ht="20.100000000000001" customHeight="1" x14ac:dyDescent="0.2">
      <c r="A98" s="200" t="s">
        <v>508</v>
      </c>
      <c r="B98" s="201"/>
      <c r="C98" s="244" t="s">
        <v>652</v>
      </c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6"/>
      <c r="AC98" s="242" t="s">
        <v>377</v>
      </c>
      <c r="AD98" s="243"/>
      <c r="AE98" s="207">
        <f>SUM(AE93:AH97)</f>
        <v>0</v>
      </c>
      <c r="AF98" s="208"/>
      <c r="AG98" s="208"/>
      <c r="AH98" s="209"/>
      <c r="AI98" s="207">
        <f t="shared" ref="AI98" si="65">SUM(AI93:AL97)</f>
        <v>0</v>
      </c>
      <c r="AJ98" s="208"/>
      <c r="AK98" s="208"/>
      <c r="AL98" s="209"/>
      <c r="AM98" s="207">
        <f t="shared" ref="AM98" si="66">SUM(AM93:AP97)</f>
        <v>0</v>
      </c>
      <c r="AN98" s="208"/>
      <c r="AO98" s="208"/>
      <c r="AP98" s="209"/>
      <c r="AQ98" s="210" t="s">
        <v>612</v>
      </c>
      <c r="AR98" s="211"/>
      <c r="AS98" s="211"/>
      <c r="AT98" s="212"/>
      <c r="AU98" s="207">
        <f t="shared" ref="AU98" si="67">SUM(AU93:AX97)</f>
        <v>0</v>
      </c>
      <c r="AV98" s="208"/>
      <c r="AW98" s="208"/>
      <c r="AX98" s="209"/>
      <c r="AY98" s="210" t="s">
        <v>612</v>
      </c>
      <c r="AZ98" s="211"/>
      <c r="BA98" s="211"/>
      <c r="BB98" s="212"/>
      <c r="BC98" s="207">
        <f t="shared" ref="BC98" si="68">SUM(BC93:BF97)</f>
        <v>0</v>
      </c>
      <c r="BD98" s="208"/>
      <c r="BE98" s="208"/>
      <c r="BF98" s="209"/>
      <c r="BG98" s="220" t="str">
        <f t="shared" si="44"/>
        <v>n.é.</v>
      </c>
      <c r="BH98" s="221"/>
    </row>
    <row r="99" spans="1:60" s="3" customFormat="1" ht="20.100000000000001" customHeight="1" x14ac:dyDescent="0.2">
      <c r="A99" s="171" t="s">
        <v>509</v>
      </c>
      <c r="B99" s="172"/>
      <c r="C99" s="194" t="s">
        <v>378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6"/>
      <c r="AC99" s="233" t="s">
        <v>379</v>
      </c>
      <c r="AD99" s="234"/>
      <c r="AE99" s="178">
        <f>VLOOKUP($AC99,'04'!$AC$8:$BH$256,3,FALSE)+VLOOKUP($AC99,'05'!$AC$8:$BT$226,3,FALSE)+VLOOKUP($AC99,'06'!$AC$8:$BH$229,3,FALSE)+VLOOKUP($AC99,'07'!$AC$8:$BH$242,3,FALSE)</f>
        <v>0</v>
      </c>
      <c r="AF99" s="179"/>
      <c r="AG99" s="179"/>
      <c r="AH99" s="180"/>
      <c r="AI99" s="178">
        <f>VLOOKUP($AC99,'04'!$AC$8:$BH$256,7,FALSE)+VLOOKUP($AC99,'05'!$AC$8:$BT$226,19,FALSE)+VLOOKUP($AC99,'06'!$AC$8:$BH$229,7,FALSE)+VLOOKUP($AC99,'07'!$AC$8:$BH$242,7,FALSE)</f>
        <v>0</v>
      </c>
      <c r="AJ99" s="179"/>
      <c r="AK99" s="179"/>
      <c r="AL99" s="180"/>
      <c r="AM99" s="178">
        <f>VLOOKUP($AC99,'04'!$AC$8:$BH$256,11,FALSE)+VLOOKUP($AC99,'05'!$AC$8:$BT$226,23,FALSE)+VLOOKUP($AC99,'06'!$AC$8:$BH$229,11,FALSE)+VLOOKUP($AC99,'07'!$AC$8:$BH$242,11,FALSE)</f>
        <v>0</v>
      </c>
      <c r="AN99" s="179"/>
      <c r="AO99" s="179"/>
      <c r="AP99" s="180"/>
      <c r="AQ99" s="215" t="s">
        <v>612</v>
      </c>
      <c r="AR99" s="216"/>
      <c r="AS99" s="216"/>
      <c r="AT99" s="217"/>
      <c r="AU99" s="178">
        <f>VLOOKUP($AC99,'04'!$AC$8:$BH$256,19,FALSE)+VLOOKUP($AC99,'05'!$AC$8:$BT$226,31,FALSE)+VLOOKUP($AC99,'06'!$AC$8:$BH$229,19,FALSE)+VLOOKUP($AC99,'07'!$AC$8:$BH$242,19,FALSE)</f>
        <v>0</v>
      </c>
      <c r="AV99" s="179"/>
      <c r="AW99" s="179"/>
      <c r="AX99" s="180"/>
      <c r="AY99" s="215" t="s">
        <v>612</v>
      </c>
      <c r="AZ99" s="216"/>
      <c r="BA99" s="216"/>
      <c r="BB99" s="217"/>
      <c r="BC99" s="178">
        <f>VLOOKUP($AC99,'04'!$AC$8:$BH$256,27,FALSE)+VLOOKUP($AC99,'05'!$AC$8:$BT$226,39,FALSE)+VLOOKUP($AC99,'06'!$AC$8:$BH$229,27,FALSE)+VLOOKUP($AC99,'07'!$AC$8:$BH$242,27,FALSE)</f>
        <v>0</v>
      </c>
      <c r="BD99" s="179"/>
      <c r="BE99" s="179"/>
      <c r="BF99" s="180"/>
      <c r="BG99" s="218" t="str">
        <f t="shared" si="44"/>
        <v>n.é.</v>
      </c>
      <c r="BH99" s="219"/>
    </row>
    <row r="100" spans="1:60" ht="20.100000000000001" customHeight="1" x14ac:dyDescent="0.2">
      <c r="A100" s="171" t="s">
        <v>510</v>
      </c>
      <c r="B100" s="172"/>
      <c r="C100" s="194" t="s">
        <v>659</v>
      </c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6"/>
      <c r="AC100" s="233" t="s">
        <v>657</v>
      </c>
      <c r="AD100" s="234"/>
      <c r="AE100" s="178">
        <f>VLOOKUP($AC100,'04'!$AC$8:$BH$256,3,FALSE)+VLOOKUP($AC100,'05'!$AC$8:$BT$226,3,FALSE)+VLOOKUP($AC100,'06'!$AC$8:$BH$229,3,FALSE)+VLOOKUP($AC100,'07'!$AC$8:$BH$242,3,FALSE)</f>
        <v>0</v>
      </c>
      <c r="AF100" s="179"/>
      <c r="AG100" s="179"/>
      <c r="AH100" s="180"/>
      <c r="AI100" s="178">
        <f>VLOOKUP($AC100,'04'!$AC$8:$BH$256,7,FALSE)+VLOOKUP($AC100,'05'!$AC$8:$BT$226,19,FALSE)+VLOOKUP($AC100,'06'!$AC$8:$BH$229,7,FALSE)+VLOOKUP($AC100,'07'!$AC$8:$BH$242,7,FALSE)</f>
        <v>0</v>
      </c>
      <c r="AJ100" s="179"/>
      <c r="AK100" s="179"/>
      <c r="AL100" s="180"/>
      <c r="AM100" s="178">
        <f>VLOOKUP($AC100,'04'!$AC$8:$BH$256,11,FALSE)+VLOOKUP($AC100,'05'!$AC$8:$BT$226,23,FALSE)+VLOOKUP($AC100,'06'!$AC$8:$BH$229,11,FALSE)+VLOOKUP($AC100,'07'!$AC$8:$BH$242,11,FALSE)</f>
        <v>0</v>
      </c>
      <c r="AN100" s="179"/>
      <c r="AO100" s="179"/>
      <c r="AP100" s="180"/>
      <c r="AQ100" s="215" t="s">
        <v>612</v>
      </c>
      <c r="AR100" s="216"/>
      <c r="AS100" s="216"/>
      <c r="AT100" s="217"/>
      <c r="AU100" s="178">
        <f>VLOOKUP($AC100,'04'!$AC$8:$BH$256,19,FALSE)+VLOOKUP($AC100,'05'!$AC$8:$BT$226,31,FALSE)+VLOOKUP($AC100,'06'!$AC$8:$BH$229,19,FALSE)+VLOOKUP($AC100,'07'!$AC$8:$BH$242,19,FALSE)</f>
        <v>0</v>
      </c>
      <c r="AV100" s="179"/>
      <c r="AW100" s="179"/>
      <c r="AX100" s="180"/>
      <c r="AY100" s="215" t="s">
        <v>612</v>
      </c>
      <c r="AZ100" s="216"/>
      <c r="BA100" s="216"/>
      <c r="BB100" s="217"/>
      <c r="BC100" s="178">
        <f>VLOOKUP($AC100,'04'!$AC$8:$BH$256,27,FALSE)+VLOOKUP($AC100,'05'!$AC$8:$BT$226,39,FALSE)+VLOOKUP($AC100,'06'!$AC$8:$BH$229,27,FALSE)+VLOOKUP($AC100,'07'!$AC$8:$BH$242,27,FALSE)</f>
        <v>0</v>
      </c>
      <c r="BD100" s="179"/>
      <c r="BE100" s="179"/>
      <c r="BF100" s="180"/>
      <c r="BG100" s="218" t="str">
        <f t="shared" si="44"/>
        <v>n.é.</v>
      </c>
      <c r="BH100" s="219"/>
    </row>
    <row r="101" spans="1:60" s="3" customFormat="1" ht="20.100000000000001" customHeight="1" x14ac:dyDescent="0.2">
      <c r="A101" s="235" t="s">
        <v>511</v>
      </c>
      <c r="B101" s="236"/>
      <c r="C101" s="255" t="s">
        <v>658</v>
      </c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7"/>
      <c r="AC101" s="258" t="s">
        <v>380</v>
      </c>
      <c r="AD101" s="259"/>
      <c r="AE101" s="225">
        <f>SUM(AE92,AE98:AH100)</f>
        <v>239301563</v>
      </c>
      <c r="AF101" s="226"/>
      <c r="AG101" s="226"/>
      <c r="AH101" s="227"/>
      <c r="AI101" s="225">
        <f>SUM(AI92,AI98:AL100)</f>
        <v>245931824</v>
      </c>
      <c r="AJ101" s="226"/>
      <c r="AK101" s="226"/>
      <c r="AL101" s="227"/>
      <c r="AM101" s="225">
        <f t="shared" ref="AM101" si="69">SUM(AM92,AM98:AP100)</f>
        <v>247664077</v>
      </c>
      <c r="AN101" s="226"/>
      <c r="AO101" s="226"/>
      <c r="AP101" s="227"/>
      <c r="AQ101" s="222" t="s">
        <v>612</v>
      </c>
      <c r="AR101" s="223"/>
      <c r="AS101" s="223"/>
      <c r="AT101" s="224"/>
      <c r="AU101" s="225">
        <f t="shared" ref="AU101" si="70">SUM(AU92,AU98:AX100)</f>
        <v>0</v>
      </c>
      <c r="AV101" s="226"/>
      <c r="AW101" s="226"/>
      <c r="AX101" s="227"/>
      <c r="AY101" s="222" t="s">
        <v>612</v>
      </c>
      <c r="AZ101" s="223"/>
      <c r="BA101" s="223"/>
      <c r="BB101" s="224"/>
      <c r="BC101" s="225">
        <f t="shared" ref="BC101" si="71">SUM(BC92,BC98:BF100)</f>
        <v>247664077</v>
      </c>
      <c r="BD101" s="226"/>
      <c r="BE101" s="226"/>
      <c r="BF101" s="227"/>
      <c r="BG101" s="228">
        <f t="shared" si="44"/>
        <v>1.0070436309210637</v>
      </c>
      <c r="BH101" s="229"/>
    </row>
    <row r="102" spans="1:60" s="3" customFormat="1" ht="20.100000000000001" customHeight="1" x14ac:dyDescent="0.2">
      <c r="A102" s="247" t="s">
        <v>512</v>
      </c>
      <c r="B102" s="248"/>
      <c r="C102" s="70" t="s">
        <v>656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2"/>
      <c r="AC102" s="73"/>
      <c r="AD102" s="74"/>
      <c r="AE102" s="249">
        <f>AE71+AE101</f>
        <v>880724416</v>
      </c>
      <c r="AF102" s="250"/>
      <c r="AG102" s="250"/>
      <c r="AH102" s="251"/>
      <c r="AI102" s="249">
        <f t="shared" ref="AI102" si="72">AI71+AI101</f>
        <v>942673956</v>
      </c>
      <c r="AJ102" s="250"/>
      <c r="AK102" s="250"/>
      <c r="AL102" s="251"/>
      <c r="AM102" s="249">
        <f t="shared" ref="AM102" si="73">AM71+AM101</f>
        <v>866014827</v>
      </c>
      <c r="AN102" s="250"/>
      <c r="AO102" s="250"/>
      <c r="AP102" s="251"/>
      <c r="AQ102" s="252" t="s">
        <v>612</v>
      </c>
      <c r="AR102" s="253"/>
      <c r="AS102" s="253"/>
      <c r="AT102" s="254"/>
      <c r="AU102" s="249">
        <f t="shared" ref="AU102" si="74">AU71+AU101</f>
        <v>800000</v>
      </c>
      <c r="AV102" s="250"/>
      <c r="AW102" s="250"/>
      <c r="AX102" s="251"/>
      <c r="AY102" s="252" t="s">
        <v>612</v>
      </c>
      <c r="AZ102" s="253"/>
      <c r="BA102" s="253"/>
      <c r="BB102" s="254"/>
      <c r="BC102" s="249">
        <f t="shared" ref="BC102" si="75">BC71+BC101</f>
        <v>849971275</v>
      </c>
      <c r="BD102" s="250"/>
      <c r="BE102" s="250"/>
      <c r="BF102" s="251"/>
      <c r="BG102" s="267">
        <f t="shared" si="44"/>
        <v>0.90165986828217837</v>
      </c>
      <c r="BH102" s="268"/>
    </row>
    <row r="103" spans="1:60" ht="20.100000000000001" customHeight="1" x14ac:dyDescent="0.2">
      <c r="A103" s="171" t="s">
        <v>513</v>
      </c>
      <c r="B103" s="172"/>
      <c r="C103" s="262" t="s">
        <v>20</v>
      </c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4"/>
      <c r="AC103" s="269" t="s">
        <v>51</v>
      </c>
      <c r="AD103" s="270"/>
      <c r="AE103" s="178">
        <f>VLOOKUP($AC103,'04'!$AC$8:$BH$256,3,FALSE)+VLOOKUP($AC103,'05'!$AC$8:$BP$226,3,FALSE)+VLOOKUP($AC103,'06'!$AC$8:$BH$229,3,FALSE)+VLOOKUP($AC103,'07'!$AC$8:$BH$242,3,FALSE)</f>
        <v>162849801</v>
      </c>
      <c r="AF103" s="179"/>
      <c r="AG103" s="179"/>
      <c r="AH103" s="180"/>
      <c r="AI103" s="178">
        <f>VLOOKUP($AC103,'04'!$AC$8:$BH$256,7,FALSE)+VLOOKUP($AC103,'05'!$AC$8:$BT$226,19,FALSE)+VLOOKUP($AC103,'06'!$AC$8:$BH$229,7,FALSE)+VLOOKUP($AC103,'07'!$AC$8:$BH$242,7,FALSE)</f>
        <v>167972617</v>
      </c>
      <c r="AJ103" s="179"/>
      <c r="AK103" s="179"/>
      <c r="AL103" s="180"/>
      <c r="AM103" s="178">
        <f>VLOOKUP($AC103,'04'!$AC$8:$BH$256,11,FALSE)+VLOOKUP($AC103,'05'!$AC$8:$BT$226,23,FALSE)+VLOOKUP($AC103,'06'!$AC$8:$BH$229,11,FALSE)+VLOOKUP($AC103,'07'!$AC$8:$BH$242,11,FALSE)</f>
        <v>0</v>
      </c>
      <c r="AN103" s="179"/>
      <c r="AO103" s="179"/>
      <c r="AP103" s="180"/>
      <c r="AQ103" s="178">
        <f>VLOOKUP($AC103,'04'!$AC$8:$BH$256,15,FALSE)+VLOOKUP($AC103,'05'!$AC$8:$BT$226,27,FALSE)+VLOOKUP($AC103,'06'!$AC$8:$BH$229,15,FALSE)+VLOOKUP($AC103,'07'!$AC$8:$BH$242,15,FALSE)</f>
        <v>165204220</v>
      </c>
      <c r="AR103" s="179"/>
      <c r="AS103" s="179"/>
      <c r="AT103" s="180"/>
      <c r="AU103" s="178">
        <f>VLOOKUP($AC103,'04'!$AC$8:$BH$256,19,FALSE)+VLOOKUP($AC103,'05'!$AC$8:$BT$226,31,FALSE)+VLOOKUP($AC103,'06'!$AC$8:$BH$229,19,FALSE)+VLOOKUP($AC103,'07'!$AC$8:$BH$242,19,FALSE)</f>
        <v>432633661</v>
      </c>
      <c r="AV103" s="179"/>
      <c r="AW103" s="179"/>
      <c r="AX103" s="180"/>
      <c r="AY103" s="178">
        <f>VLOOKUP($AC103,'04'!$AC$8:$BH$256,23,FALSE)+VLOOKUP($AC103,'05'!$AC$8:$BT$226,35,FALSE)+VLOOKUP($AC103,'06'!$AC$8:$BH$229,23,FALSE)+VLOOKUP($AC103,'07'!$AC$8:$BH$242,23,FALSE)</f>
        <v>0</v>
      </c>
      <c r="AZ103" s="179"/>
      <c r="BA103" s="179"/>
      <c r="BB103" s="180"/>
      <c r="BC103" s="178">
        <f>VLOOKUP($AC103,'04'!$AC$8:$BH$256,27,FALSE)+VLOOKUP($AC103,'05'!$AC$8:$BT$226,39,FALSE)+VLOOKUP($AC103,'06'!$AC$8:$BH$229,27,FALSE)+VLOOKUP($AC103,'07'!$AC$8:$BH$242,27,FALSE)</f>
        <v>165204220</v>
      </c>
      <c r="BD103" s="179"/>
      <c r="BE103" s="179"/>
      <c r="BF103" s="180"/>
      <c r="BG103" s="260">
        <f t="shared" si="44"/>
        <v>0.98351876008456784</v>
      </c>
      <c r="BH103" s="261"/>
    </row>
    <row r="104" spans="1:60" ht="20.100000000000001" customHeight="1" x14ac:dyDescent="0.2">
      <c r="A104" s="171" t="s">
        <v>514</v>
      </c>
      <c r="B104" s="172"/>
      <c r="C104" s="262" t="s">
        <v>47</v>
      </c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4"/>
      <c r="AC104" s="265" t="s">
        <v>50</v>
      </c>
      <c r="AD104" s="266"/>
      <c r="AE104" s="178">
        <f>VLOOKUP($AC104,'04'!$AC$8:$BH$256,3,FALSE)+VLOOKUP($AC104,'05'!$AC$8:$BP$226,3,FALSE)+VLOOKUP($AC104,'06'!$AC$8:$BH$229,3,FALSE)+VLOOKUP($AC104,'07'!$AC$8:$BH$242,3,FALSE)</f>
        <v>1913800</v>
      </c>
      <c r="AF104" s="179"/>
      <c r="AG104" s="179"/>
      <c r="AH104" s="180"/>
      <c r="AI104" s="178">
        <f>VLOOKUP($AC104,'04'!$AC$8:$BH$256,7,FALSE)+VLOOKUP($AC104,'05'!$AC$8:$BT$226,19,FALSE)+VLOOKUP($AC104,'06'!$AC$8:$BH$229,7,FALSE)+VLOOKUP($AC104,'07'!$AC$8:$BH$242,7,FALSE)</f>
        <v>1913800</v>
      </c>
      <c r="AJ104" s="179"/>
      <c r="AK104" s="179"/>
      <c r="AL104" s="180"/>
      <c r="AM104" s="178">
        <f>VLOOKUP($AC104,'04'!$AC$8:$BH$256,11,FALSE)+VLOOKUP($AC104,'05'!$AC$8:$BT$226,23,FALSE)+VLOOKUP($AC104,'06'!$AC$8:$BH$229,11,FALSE)+VLOOKUP($AC104,'07'!$AC$8:$BH$242,11,FALSE)</f>
        <v>0</v>
      </c>
      <c r="AN104" s="179"/>
      <c r="AO104" s="179"/>
      <c r="AP104" s="180"/>
      <c r="AQ104" s="178">
        <f>VLOOKUP($AC104,'04'!$AC$8:$BH$256,15,FALSE)+VLOOKUP($AC104,'05'!$AC$8:$BT$226,27,FALSE)+VLOOKUP($AC104,'06'!$AC$8:$BH$229,15,FALSE)+VLOOKUP($AC104,'07'!$AC$8:$BH$242,15,FALSE)</f>
        <v>1465641</v>
      </c>
      <c r="AR104" s="179"/>
      <c r="AS104" s="179"/>
      <c r="AT104" s="180"/>
      <c r="AU104" s="178">
        <f>VLOOKUP($AC104,'04'!$AC$8:$BH$256,19,FALSE)+VLOOKUP($AC104,'05'!$AC$8:$BT$226,31,FALSE)+VLOOKUP($AC104,'06'!$AC$8:$BH$229,19,FALSE)+VLOOKUP($AC104,'07'!$AC$8:$BH$242,19,FALSE)</f>
        <v>0</v>
      </c>
      <c r="AV104" s="179"/>
      <c r="AW104" s="179"/>
      <c r="AX104" s="180"/>
      <c r="AY104" s="178">
        <f>VLOOKUP($AC104,'04'!$AC$8:$BH$256,23,FALSE)+VLOOKUP($AC104,'05'!$AC$8:$BT$226,35,FALSE)+VLOOKUP($AC104,'06'!$AC$8:$BH$229,23,FALSE)+VLOOKUP($AC104,'07'!$AC$8:$BH$242,23,FALSE)</f>
        <v>0</v>
      </c>
      <c r="AZ104" s="179"/>
      <c r="BA104" s="179"/>
      <c r="BB104" s="180"/>
      <c r="BC104" s="178">
        <f>VLOOKUP($AC104,'04'!$AC$8:$BH$256,27,FALSE)+VLOOKUP($AC104,'05'!$AC$8:$BT$226,39,FALSE)+VLOOKUP($AC104,'06'!$AC$8:$BH$229,27,FALSE)+VLOOKUP($AC104,'07'!$AC$8:$BH$242,27,FALSE)</f>
        <v>1465641</v>
      </c>
      <c r="BD104" s="179"/>
      <c r="BE104" s="179"/>
      <c r="BF104" s="180"/>
      <c r="BG104" s="260">
        <f t="shared" si="44"/>
        <v>0.76582767269307139</v>
      </c>
      <c r="BH104" s="261"/>
    </row>
    <row r="105" spans="1:60" ht="18.600000000000001" customHeight="1" x14ac:dyDescent="0.2">
      <c r="A105" s="171" t="s">
        <v>515</v>
      </c>
      <c r="B105" s="172"/>
      <c r="C105" s="262" t="s">
        <v>46</v>
      </c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4"/>
      <c r="AC105" s="265" t="s">
        <v>49</v>
      </c>
      <c r="AD105" s="266"/>
      <c r="AE105" s="178">
        <f>VLOOKUP($AC105,'04'!$AC$8:$BH$256,3,FALSE)+VLOOKUP($AC105,'05'!$AC$8:$BP$226,3,FALSE)+VLOOKUP($AC105,'06'!$AC$8:$BH$229,3,FALSE)+VLOOKUP($AC105,'07'!$AC$8:$BH$242,3,FALSE)</f>
        <v>10604636</v>
      </c>
      <c r="AF105" s="179"/>
      <c r="AG105" s="179"/>
      <c r="AH105" s="180"/>
      <c r="AI105" s="178">
        <f>VLOOKUP($AC105,'04'!$AC$8:$BH$256,7,FALSE)+VLOOKUP($AC105,'05'!$AC$8:$BT$226,19,FALSE)+VLOOKUP($AC105,'06'!$AC$8:$BH$229,7,FALSE)+VLOOKUP($AC105,'07'!$AC$8:$BH$242,7,FALSE)</f>
        <v>11714192</v>
      </c>
      <c r="AJ105" s="179"/>
      <c r="AK105" s="179"/>
      <c r="AL105" s="180"/>
      <c r="AM105" s="178">
        <f>VLOOKUP($AC105,'04'!$AC$8:$BH$256,11,FALSE)+VLOOKUP($AC105,'05'!$AC$8:$BT$226,23,FALSE)+VLOOKUP($AC105,'06'!$AC$8:$BH$229,11,FALSE)+VLOOKUP($AC105,'07'!$AC$8:$BH$242,11,FALSE)</f>
        <v>0</v>
      </c>
      <c r="AN105" s="179"/>
      <c r="AO105" s="179"/>
      <c r="AP105" s="180"/>
      <c r="AQ105" s="178">
        <f>VLOOKUP($AC105,'04'!$AC$8:$BH$256,15,FALSE)+VLOOKUP($AC105,'05'!$AC$8:$BT$226,27,FALSE)+VLOOKUP($AC105,'06'!$AC$8:$BH$229,15,FALSE)+VLOOKUP($AC105,'07'!$AC$8:$BH$242,15,FALSE)</f>
        <v>11623192</v>
      </c>
      <c r="AR105" s="179"/>
      <c r="AS105" s="179"/>
      <c r="AT105" s="180"/>
      <c r="AU105" s="178">
        <f>VLOOKUP($AC105,'04'!$AC$8:$BH$256,19,FALSE)+VLOOKUP($AC105,'05'!$AC$8:$BT$226,31,FALSE)+VLOOKUP($AC105,'06'!$AC$8:$BH$229,19,FALSE)+VLOOKUP($AC105,'07'!$AC$8:$BH$242,19,FALSE)</f>
        <v>0</v>
      </c>
      <c r="AV105" s="179"/>
      <c r="AW105" s="179"/>
      <c r="AX105" s="180"/>
      <c r="AY105" s="178">
        <f>VLOOKUP($AC105,'04'!$AC$8:$BH$256,23,FALSE)+VLOOKUP($AC105,'05'!$AC$8:$BT$226,35,FALSE)+VLOOKUP($AC105,'06'!$AC$8:$BH$229,23,FALSE)+VLOOKUP($AC105,'07'!$AC$8:$BH$242,23,FALSE)</f>
        <v>0</v>
      </c>
      <c r="AZ105" s="179"/>
      <c r="BA105" s="179"/>
      <c r="BB105" s="180"/>
      <c r="BC105" s="178">
        <f>VLOOKUP($AC105,'04'!$AC$8:$BH$256,27,FALSE)+VLOOKUP($AC105,'05'!$AC$8:$BT$226,39,FALSE)+VLOOKUP($AC105,'06'!$AC$8:$BH$229,27,FALSE)+VLOOKUP($AC105,'07'!$AC$8:$BH$242,27,FALSE)</f>
        <v>11623192</v>
      </c>
      <c r="BD105" s="179"/>
      <c r="BE105" s="179"/>
      <c r="BF105" s="180"/>
      <c r="BG105" s="260">
        <f t="shared" si="44"/>
        <v>0.99223164517023454</v>
      </c>
      <c r="BH105" s="261"/>
    </row>
    <row r="106" spans="1:60" ht="19.899999999999999" hidden="1" customHeight="1" x14ac:dyDescent="0.2">
      <c r="A106" s="171" t="s">
        <v>517</v>
      </c>
      <c r="B106" s="172"/>
      <c r="C106" s="173" t="s">
        <v>19</v>
      </c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5"/>
      <c r="AC106" s="265" t="s">
        <v>48</v>
      </c>
      <c r="AD106" s="266"/>
      <c r="AE106" s="178">
        <f>VLOOKUP($AC106,'04'!$AC$8:$BH$256,3,FALSE)+VLOOKUP($AC106,'05'!$AC$8:$BP$226,3,FALSE)+VLOOKUP($AC106,'06'!$AC$8:$BH$229,3,FALSE)+VLOOKUP($AC106,'07'!$AC$8:$BH$242,3,FALSE)</f>
        <v>0</v>
      </c>
      <c r="AF106" s="179"/>
      <c r="AG106" s="179"/>
      <c r="AH106" s="180"/>
      <c r="AI106" s="178">
        <f>VLOOKUP($AC106,'04'!$AC$8:$BH$256,7,FALSE)+VLOOKUP($AC106,'05'!$AC$8:$BT$226,19,FALSE)+VLOOKUP($AC106,'06'!$AC$8:$BH$229,7,FALSE)+VLOOKUP($AC106,'07'!$AC$8:$BH$242,7,FALSE)</f>
        <v>0</v>
      </c>
      <c r="AJ106" s="179"/>
      <c r="AK106" s="179"/>
      <c r="AL106" s="180"/>
      <c r="AM106" s="178">
        <f>VLOOKUP($AC106,'04'!$AC$8:$BH$256,11,FALSE)+VLOOKUP($AC106,'05'!$AC$8:$BT$226,23,FALSE)+VLOOKUP($AC106,'06'!$AC$8:$BH$229,11,FALSE)+VLOOKUP($AC106,'07'!$AC$8:$BH$242,11,FALSE)</f>
        <v>0</v>
      </c>
      <c r="AN106" s="179"/>
      <c r="AO106" s="179"/>
      <c r="AP106" s="180"/>
      <c r="AQ106" s="178">
        <f>VLOOKUP($AC106,'04'!$AC$8:$BH$256,15,FALSE)+VLOOKUP($AC106,'05'!$AC$8:$BT$226,27,FALSE)+VLOOKUP($AC106,'06'!$AC$8:$BH$229,15,FALSE)+VLOOKUP($AC106,'07'!$AC$8:$BH$242,15,FALSE)</f>
        <v>0</v>
      </c>
      <c r="AR106" s="179"/>
      <c r="AS106" s="179"/>
      <c r="AT106" s="180"/>
      <c r="AU106" s="178">
        <f>VLOOKUP($AC106,'04'!$AC$8:$BH$256,19,FALSE)+VLOOKUP($AC106,'05'!$AC$8:$BT$226,31,FALSE)+VLOOKUP($AC106,'06'!$AC$8:$BH$229,19,FALSE)+VLOOKUP($AC106,'07'!$AC$8:$BH$242,19,FALSE)</f>
        <v>0</v>
      </c>
      <c r="AV106" s="179"/>
      <c r="AW106" s="179"/>
      <c r="AX106" s="180"/>
      <c r="AY106" s="178">
        <f>VLOOKUP($AC106,'04'!$AC$8:$BH$256,23,FALSE)+VLOOKUP($AC106,'05'!$AC$8:$BT$226,35,FALSE)+VLOOKUP($AC106,'06'!$AC$8:$BH$229,23,FALSE)+VLOOKUP($AC106,'07'!$AC$8:$BH$242,23,FALSE)</f>
        <v>0</v>
      </c>
      <c r="AZ106" s="179"/>
      <c r="BA106" s="179"/>
      <c r="BB106" s="180"/>
      <c r="BC106" s="178">
        <f>VLOOKUP($AC106,'04'!$AC$8:$BH$256,27,FALSE)+VLOOKUP($AC106,'05'!$AC$8:$BT$226,39,FALSE)+VLOOKUP($AC106,'06'!$AC$8:$BH$229,27,FALSE)+VLOOKUP($AC106,'07'!$AC$8:$BH$242,27,FALSE)</f>
        <v>0</v>
      </c>
      <c r="BD106" s="179"/>
      <c r="BE106" s="179"/>
      <c r="BF106" s="180"/>
      <c r="BG106" s="260" t="str">
        <f t="shared" si="44"/>
        <v>n.é.</v>
      </c>
      <c r="BH106" s="261"/>
    </row>
    <row r="107" spans="1:60" ht="19.899999999999999" hidden="1" customHeight="1" x14ac:dyDescent="0.2">
      <c r="A107" s="171" t="s">
        <v>518</v>
      </c>
      <c r="B107" s="172"/>
      <c r="C107" s="173" t="s">
        <v>16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5"/>
      <c r="AC107" s="265" t="s">
        <v>45</v>
      </c>
      <c r="AD107" s="266"/>
      <c r="AE107" s="178">
        <f>VLOOKUP($AC107,'04'!$AC$8:$BH$256,3,FALSE)+VLOOKUP($AC107,'05'!$AC$8:$BP$226,3,FALSE)+VLOOKUP($AC107,'06'!$AC$8:$BH$229,3,FALSE)+VLOOKUP($AC107,'07'!$AC$8:$BH$242,3,FALSE)</f>
        <v>0</v>
      </c>
      <c r="AF107" s="179"/>
      <c r="AG107" s="179"/>
      <c r="AH107" s="180"/>
      <c r="AI107" s="178">
        <f>VLOOKUP($AC107,'04'!$AC$8:$BH$256,7,FALSE)+VLOOKUP($AC107,'05'!$AC$8:$BT$226,19,FALSE)+VLOOKUP($AC107,'06'!$AC$8:$BH$229,7,FALSE)+VLOOKUP($AC107,'07'!$AC$8:$BH$242,7,FALSE)</f>
        <v>0</v>
      </c>
      <c r="AJ107" s="179"/>
      <c r="AK107" s="179"/>
      <c r="AL107" s="180"/>
      <c r="AM107" s="178">
        <f>VLOOKUP($AC107,'04'!$AC$8:$BH$256,11,FALSE)+VLOOKUP($AC107,'05'!$AC$8:$BT$226,23,FALSE)+VLOOKUP($AC107,'06'!$AC$8:$BH$229,11,FALSE)+VLOOKUP($AC107,'07'!$AC$8:$BH$242,11,FALSE)</f>
        <v>0</v>
      </c>
      <c r="AN107" s="179"/>
      <c r="AO107" s="179"/>
      <c r="AP107" s="180"/>
      <c r="AQ107" s="178">
        <f>VLOOKUP($AC107,'04'!$AC$8:$BH$256,15,FALSE)+VLOOKUP($AC107,'05'!$AC$8:$BT$226,27,FALSE)+VLOOKUP($AC107,'06'!$AC$8:$BH$229,15,FALSE)+VLOOKUP($AC107,'07'!$AC$8:$BH$242,15,FALSE)</f>
        <v>0</v>
      </c>
      <c r="AR107" s="179"/>
      <c r="AS107" s="179"/>
      <c r="AT107" s="180"/>
      <c r="AU107" s="178">
        <f>VLOOKUP($AC107,'04'!$AC$8:$BH$256,19,FALSE)+VLOOKUP($AC107,'05'!$AC$8:$BT$226,31,FALSE)+VLOOKUP($AC107,'06'!$AC$8:$BH$229,19,FALSE)+VLOOKUP($AC107,'07'!$AC$8:$BH$242,19,FALSE)</f>
        <v>0</v>
      </c>
      <c r="AV107" s="179"/>
      <c r="AW107" s="179"/>
      <c r="AX107" s="180"/>
      <c r="AY107" s="178">
        <f>VLOOKUP($AC107,'04'!$AC$8:$BH$256,23,FALSE)+VLOOKUP($AC107,'05'!$AC$8:$BT$226,35,FALSE)+VLOOKUP($AC107,'06'!$AC$8:$BH$229,23,FALSE)+VLOOKUP($AC107,'07'!$AC$8:$BH$242,23,FALSE)</f>
        <v>0</v>
      </c>
      <c r="AZ107" s="179"/>
      <c r="BA107" s="179"/>
      <c r="BB107" s="180"/>
      <c r="BC107" s="178">
        <f>VLOOKUP($AC107,'04'!$AC$8:$BH$256,27,FALSE)+VLOOKUP($AC107,'05'!$AC$8:$BT$226,39,FALSE)+VLOOKUP($AC107,'06'!$AC$8:$BH$229,27,FALSE)+VLOOKUP($AC107,'07'!$AC$8:$BH$242,27,FALSE)</f>
        <v>0</v>
      </c>
      <c r="BD107" s="179"/>
      <c r="BE107" s="179"/>
      <c r="BF107" s="180"/>
      <c r="BG107" s="260" t="str">
        <f t="shared" si="44"/>
        <v>n.é.</v>
      </c>
      <c r="BH107" s="261"/>
    </row>
    <row r="108" spans="1:60" ht="20.25" customHeight="1" x14ac:dyDescent="0.2">
      <c r="A108" s="171" t="s">
        <v>519</v>
      </c>
      <c r="B108" s="172"/>
      <c r="C108" s="173" t="s">
        <v>17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5"/>
      <c r="AC108" s="265" t="s">
        <v>44</v>
      </c>
      <c r="AD108" s="266"/>
      <c r="AE108" s="178">
        <f>VLOOKUP($AC108,'04'!$AC$8:$BH$256,3,FALSE)+VLOOKUP($AC108,'05'!$AC$8:$BP$226,3,FALSE)+VLOOKUP($AC108,'06'!$AC$8:$BH$229,3,FALSE)+VLOOKUP($AC108,'07'!$AC$8:$BH$242,3,FALSE)</f>
        <v>838400</v>
      </c>
      <c r="AF108" s="179"/>
      <c r="AG108" s="179"/>
      <c r="AH108" s="180"/>
      <c r="AI108" s="178">
        <f>VLOOKUP($AC108,'04'!$AC$8:$BH$256,7,FALSE)+VLOOKUP($AC108,'05'!$AC$8:$BT$226,19,FALSE)+VLOOKUP($AC108,'06'!$AC$8:$BH$229,7,FALSE)+VLOOKUP($AC108,'07'!$AC$8:$BH$242,7,FALSE)</f>
        <v>1329200</v>
      </c>
      <c r="AJ108" s="179"/>
      <c r="AK108" s="179"/>
      <c r="AL108" s="180"/>
      <c r="AM108" s="178">
        <f>VLOOKUP($AC108,'04'!$AC$8:$BH$256,11,FALSE)+VLOOKUP($AC108,'05'!$AC$8:$BT$226,23,FALSE)+VLOOKUP($AC108,'06'!$AC$8:$BH$229,11,FALSE)+VLOOKUP($AC108,'07'!$AC$8:$BH$242,11,FALSE)</f>
        <v>0</v>
      </c>
      <c r="AN108" s="179"/>
      <c r="AO108" s="179"/>
      <c r="AP108" s="180"/>
      <c r="AQ108" s="178">
        <f>VLOOKUP($AC108,'04'!$AC$8:$BH$256,15,FALSE)+VLOOKUP($AC108,'05'!$AC$8:$BT$226,27,FALSE)+VLOOKUP($AC108,'06'!$AC$8:$BH$229,15,FALSE)+VLOOKUP($AC108,'07'!$AC$8:$BH$242,15,FALSE)</f>
        <v>1329200</v>
      </c>
      <c r="AR108" s="179"/>
      <c r="AS108" s="179"/>
      <c r="AT108" s="180"/>
      <c r="AU108" s="178">
        <f>VLOOKUP($AC108,'04'!$AC$8:$BH$256,19,FALSE)+VLOOKUP($AC108,'05'!$AC$8:$BT$226,31,FALSE)+VLOOKUP($AC108,'06'!$AC$8:$BH$229,19,FALSE)+VLOOKUP($AC108,'07'!$AC$8:$BH$242,19,FALSE)</f>
        <v>0</v>
      </c>
      <c r="AV108" s="179"/>
      <c r="AW108" s="179"/>
      <c r="AX108" s="180"/>
      <c r="AY108" s="178">
        <f>VLOOKUP($AC108,'04'!$AC$8:$BH$256,23,FALSE)+VLOOKUP($AC108,'05'!$AC$8:$BT$226,35,FALSE)+VLOOKUP($AC108,'06'!$AC$8:$BH$229,23,FALSE)+VLOOKUP($AC108,'07'!$AC$8:$BH$242,23,FALSE)</f>
        <v>0</v>
      </c>
      <c r="AZ108" s="179"/>
      <c r="BA108" s="179"/>
      <c r="BB108" s="180"/>
      <c r="BC108" s="178">
        <f>VLOOKUP($AC108,'04'!$AC$8:$BH$256,27,FALSE)+VLOOKUP($AC108,'05'!$AC$8:$BT$226,39,FALSE)+VLOOKUP($AC108,'06'!$AC$8:$BH$229,27,FALSE)+VLOOKUP($AC108,'07'!$AC$8:$BH$242,27,FALSE)</f>
        <v>1329200</v>
      </c>
      <c r="BD108" s="179"/>
      <c r="BE108" s="179"/>
      <c r="BF108" s="180"/>
      <c r="BG108" s="260">
        <f t="shared" si="44"/>
        <v>1</v>
      </c>
      <c r="BH108" s="261"/>
    </row>
    <row r="109" spans="1:60" ht="19.899999999999999" customHeight="1" x14ac:dyDescent="0.2">
      <c r="A109" s="171" t="s">
        <v>520</v>
      </c>
      <c r="B109" s="172"/>
      <c r="C109" s="173" t="s">
        <v>21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5"/>
      <c r="AC109" s="265" t="s">
        <v>43</v>
      </c>
      <c r="AD109" s="266"/>
      <c r="AE109" s="178">
        <f>VLOOKUP($AC109,'04'!$AC$8:$BH$256,3,FALSE)+VLOOKUP($AC109,'05'!$AC$8:$BP$226,3,FALSE)+VLOOKUP($AC109,'06'!$AC$8:$BH$229,3,FALSE)+VLOOKUP($AC109,'07'!$AC$8:$BH$242,3,FALSE)</f>
        <v>8841750</v>
      </c>
      <c r="AF109" s="179"/>
      <c r="AG109" s="179"/>
      <c r="AH109" s="180"/>
      <c r="AI109" s="178">
        <f>VLOOKUP($AC109,'04'!$AC$8:$BH$256,7,FALSE)+VLOOKUP($AC109,'05'!$AC$8:$BT$226,19,FALSE)+VLOOKUP($AC109,'06'!$AC$8:$BH$229,7,FALSE)+VLOOKUP($AC109,'07'!$AC$8:$BH$242,7,FALSE)</f>
        <v>8781662</v>
      </c>
      <c r="AJ109" s="179"/>
      <c r="AK109" s="179"/>
      <c r="AL109" s="180"/>
      <c r="AM109" s="178">
        <f>VLOOKUP($AC109,'04'!$AC$8:$BH$256,11,FALSE)+VLOOKUP($AC109,'05'!$AC$8:$BT$226,23,FALSE)+VLOOKUP($AC109,'06'!$AC$8:$BH$229,11,FALSE)+VLOOKUP($AC109,'07'!$AC$8:$BH$242,11,FALSE)</f>
        <v>0</v>
      </c>
      <c r="AN109" s="179"/>
      <c r="AO109" s="179"/>
      <c r="AP109" s="180"/>
      <c r="AQ109" s="178">
        <f>VLOOKUP($AC109,'04'!$AC$8:$BH$256,15,FALSE)+VLOOKUP($AC109,'05'!$AC$8:$BT$226,27,FALSE)+VLOOKUP($AC109,'06'!$AC$8:$BH$229,15,FALSE)+VLOOKUP($AC109,'07'!$AC$8:$BH$242,15,FALSE)</f>
        <v>8441945</v>
      </c>
      <c r="AR109" s="179"/>
      <c r="AS109" s="179"/>
      <c r="AT109" s="180"/>
      <c r="AU109" s="178">
        <f>VLOOKUP($AC109,'04'!$AC$8:$BH$256,19,FALSE)+VLOOKUP($AC109,'05'!$AC$8:$BT$226,31,FALSE)+VLOOKUP($AC109,'06'!$AC$8:$BH$229,19,FALSE)+VLOOKUP($AC109,'07'!$AC$8:$BH$242,19,FALSE)</f>
        <v>0</v>
      </c>
      <c r="AV109" s="179"/>
      <c r="AW109" s="179"/>
      <c r="AX109" s="180"/>
      <c r="AY109" s="178">
        <f>VLOOKUP($AC109,'04'!$AC$8:$BH$256,23,FALSE)+VLOOKUP($AC109,'05'!$AC$8:$BT$226,35,FALSE)+VLOOKUP($AC109,'06'!$AC$8:$BH$229,23,FALSE)+VLOOKUP($AC109,'07'!$AC$8:$BH$242,23,FALSE)</f>
        <v>0</v>
      </c>
      <c r="AZ109" s="179"/>
      <c r="BA109" s="179"/>
      <c r="BB109" s="180"/>
      <c r="BC109" s="178">
        <f>VLOOKUP($AC109,'04'!$AC$8:$BH$256,27,FALSE)+VLOOKUP($AC109,'05'!$AC$8:$BT$226,39,FALSE)+VLOOKUP($AC109,'06'!$AC$8:$BH$229,27,FALSE)+VLOOKUP($AC109,'07'!$AC$8:$BH$242,27,FALSE)</f>
        <v>8441945</v>
      </c>
      <c r="BD109" s="179"/>
      <c r="BE109" s="179"/>
      <c r="BF109" s="180"/>
      <c r="BG109" s="260">
        <f t="shared" si="44"/>
        <v>0.961315181568136</v>
      </c>
      <c r="BH109" s="261"/>
    </row>
    <row r="110" spans="1:60" ht="0.6" hidden="1" customHeight="1" x14ac:dyDescent="0.2">
      <c r="A110" s="171" t="s">
        <v>521</v>
      </c>
      <c r="B110" s="172"/>
      <c r="C110" s="173" t="s">
        <v>41</v>
      </c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5"/>
      <c r="AC110" s="265" t="s">
        <v>42</v>
      </c>
      <c r="AD110" s="266"/>
      <c r="AE110" s="178">
        <f>VLOOKUP($AC110,'04'!$AC$8:$BH$256,3,FALSE)+VLOOKUP($AC110,'05'!$AC$8:$BP$226,3,FALSE)+VLOOKUP($AC110,'06'!$AC$8:$BH$229,3,FALSE)+VLOOKUP($AC110,'07'!$AC$8:$BH$242,3,FALSE)</f>
        <v>0</v>
      </c>
      <c r="AF110" s="179"/>
      <c r="AG110" s="179"/>
      <c r="AH110" s="180"/>
      <c r="AI110" s="178">
        <f>VLOOKUP($AC110,'04'!$AC$8:$BH$256,7,FALSE)+VLOOKUP($AC110,'05'!$AC$8:$BT$226,19,FALSE)+VLOOKUP($AC110,'06'!$AC$8:$BH$229,7,FALSE)+VLOOKUP($AC110,'07'!$AC$8:$BH$242,7,FALSE)</f>
        <v>0</v>
      </c>
      <c r="AJ110" s="179"/>
      <c r="AK110" s="179"/>
      <c r="AL110" s="180"/>
      <c r="AM110" s="178">
        <f>VLOOKUP($AC110,'04'!$AC$8:$BH$256,11,FALSE)+VLOOKUP($AC110,'05'!$AC$8:$BT$226,23,FALSE)+VLOOKUP($AC110,'06'!$AC$8:$BH$229,11,FALSE)+VLOOKUP($AC110,'07'!$AC$8:$BH$242,11,FALSE)</f>
        <v>0</v>
      </c>
      <c r="AN110" s="179"/>
      <c r="AO110" s="179"/>
      <c r="AP110" s="180"/>
      <c r="AQ110" s="178">
        <f>VLOOKUP($AC110,'04'!$AC$8:$BH$256,15,FALSE)+VLOOKUP($AC110,'05'!$AC$8:$BT$226,27,FALSE)+VLOOKUP($AC110,'06'!$AC$8:$BH$229,15,FALSE)+VLOOKUP($AC110,'07'!$AC$8:$BH$242,15,FALSE)</f>
        <v>0</v>
      </c>
      <c r="AR110" s="179"/>
      <c r="AS110" s="179"/>
      <c r="AT110" s="180"/>
      <c r="AU110" s="178">
        <f>VLOOKUP($AC110,'04'!$AC$8:$BH$256,19,FALSE)+VLOOKUP($AC110,'05'!$AC$8:$BT$226,31,FALSE)+VLOOKUP($AC110,'06'!$AC$8:$BH$229,19,FALSE)+VLOOKUP($AC110,'07'!$AC$8:$BH$242,19,FALSE)</f>
        <v>0</v>
      </c>
      <c r="AV110" s="179"/>
      <c r="AW110" s="179"/>
      <c r="AX110" s="180"/>
      <c r="AY110" s="178">
        <f>VLOOKUP($AC110,'04'!$AC$8:$BH$256,23,FALSE)+VLOOKUP($AC110,'05'!$AC$8:$BT$226,35,FALSE)+VLOOKUP($AC110,'06'!$AC$8:$BH$229,23,FALSE)+VLOOKUP($AC110,'07'!$AC$8:$BH$242,23,FALSE)</f>
        <v>0</v>
      </c>
      <c r="AZ110" s="179"/>
      <c r="BA110" s="179"/>
      <c r="BB110" s="180"/>
      <c r="BC110" s="178">
        <f>VLOOKUP($AC110,'04'!$AC$8:$BH$256,27,FALSE)+VLOOKUP($AC110,'05'!$AC$8:$BT$226,39,FALSE)+VLOOKUP($AC110,'06'!$AC$8:$BH$229,27,FALSE)+VLOOKUP($AC110,'07'!$AC$8:$BH$242,27,FALSE)</f>
        <v>0</v>
      </c>
      <c r="BD110" s="179"/>
      <c r="BE110" s="179"/>
      <c r="BF110" s="180"/>
      <c r="BG110" s="260" t="str">
        <f t="shared" si="44"/>
        <v>n.é.</v>
      </c>
      <c r="BH110" s="261"/>
    </row>
    <row r="111" spans="1:60" ht="20.100000000000001" customHeight="1" x14ac:dyDescent="0.2">
      <c r="A111" s="171" t="s">
        <v>522</v>
      </c>
      <c r="B111" s="172"/>
      <c r="C111" s="194" t="s">
        <v>18</v>
      </c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6"/>
      <c r="AC111" s="265" t="s">
        <v>40</v>
      </c>
      <c r="AD111" s="266"/>
      <c r="AE111" s="178">
        <f>VLOOKUP($AC111,'04'!$AC$8:$BH$256,3,FALSE)+VLOOKUP($AC111,'05'!$AC$8:$BP$226,3,FALSE)+VLOOKUP($AC111,'06'!$AC$8:$BH$229,3,FALSE)+VLOOKUP($AC111,'07'!$AC$8:$BH$242,3,FALSE)</f>
        <v>723720</v>
      </c>
      <c r="AF111" s="179"/>
      <c r="AG111" s="179"/>
      <c r="AH111" s="180"/>
      <c r="AI111" s="178">
        <f>VLOOKUP($AC111,'04'!$AC$8:$BH$256,7,FALSE)+VLOOKUP($AC111,'05'!$AC$8:$BT$226,19,FALSE)+VLOOKUP($AC111,'06'!$AC$8:$BH$229,7,FALSE)+VLOOKUP($AC111,'07'!$AC$8:$BH$242,7,FALSE)</f>
        <v>896731</v>
      </c>
      <c r="AJ111" s="179"/>
      <c r="AK111" s="179"/>
      <c r="AL111" s="180"/>
      <c r="AM111" s="178">
        <f>VLOOKUP($AC111,'04'!$AC$8:$BH$256,11,FALSE)+VLOOKUP($AC111,'05'!$AC$8:$BT$226,23,FALSE)+VLOOKUP($AC111,'06'!$AC$8:$BH$229,11,FALSE)+VLOOKUP($AC111,'07'!$AC$8:$BH$242,11,FALSE)</f>
        <v>0</v>
      </c>
      <c r="AN111" s="179"/>
      <c r="AO111" s="179"/>
      <c r="AP111" s="180"/>
      <c r="AQ111" s="178">
        <f>VLOOKUP($AC111,'04'!$AC$8:$BH$256,15,FALSE)+VLOOKUP($AC111,'05'!$AC$8:$BT$226,27,FALSE)+VLOOKUP($AC111,'06'!$AC$8:$BH$229,15,FALSE)+VLOOKUP($AC111,'07'!$AC$8:$BH$242,15,FALSE)</f>
        <v>858841</v>
      </c>
      <c r="AR111" s="179"/>
      <c r="AS111" s="179"/>
      <c r="AT111" s="180"/>
      <c r="AU111" s="178">
        <f>VLOOKUP($AC111,'04'!$AC$8:$BH$256,19,FALSE)+VLOOKUP($AC111,'05'!$AC$8:$BT$226,31,FALSE)+VLOOKUP($AC111,'06'!$AC$8:$BH$229,19,FALSE)+VLOOKUP($AC111,'07'!$AC$8:$BH$242,19,FALSE)</f>
        <v>0</v>
      </c>
      <c r="AV111" s="179"/>
      <c r="AW111" s="179"/>
      <c r="AX111" s="180"/>
      <c r="AY111" s="178">
        <f>VLOOKUP($AC111,'04'!$AC$8:$BH$256,23,FALSE)+VLOOKUP($AC111,'05'!$AC$8:$BT$226,35,FALSE)+VLOOKUP($AC111,'06'!$AC$8:$BH$229,23,FALSE)+VLOOKUP($AC111,'07'!$AC$8:$BH$242,23,FALSE)</f>
        <v>0</v>
      </c>
      <c r="AZ111" s="179"/>
      <c r="BA111" s="179"/>
      <c r="BB111" s="180"/>
      <c r="BC111" s="178">
        <f>VLOOKUP($AC111,'04'!$AC$8:$BH$256,27,FALSE)+VLOOKUP($AC111,'05'!$AC$8:$BT$226,39,FALSE)+VLOOKUP($AC111,'06'!$AC$8:$BH$229,27,FALSE)+VLOOKUP($AC111,'07'!$AC$8:$BH$242,27,FALSE)</f>
        <v>858841</v>
      </c>
      <c r="BD111" s="179"/>
      <c r="BE111" s="179"/>
      <c r="BF111" s="180"/>
      <c r="BG111" s="260">
        <f t="shared" si="44"/>
        <v>0.95774652599274479</v>
      </c>
      <c r="BH111" s="261"/>
    </row>
    <row r="112" spans="1:60" ht="19.149999999999999" customHeight="1" x14ac:dyDescent="0.2">
      <c r="A112" s="171" t="s">
        <v>523</v>
      </c>
      <c r="B112" s="172"/>
      <c r="C112" s="194" t="s">
        <v>37</v>
      </c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6"/>
      <c r="AC112" s="265" t="s">
        <v>39</v>
      </c>
      <c r="AD112" s="266"/>
      <c r="AE112" s="178">
        <f>VLOOKUP($AC112,'04'!$AC$8:$BH$256,3,FALSE)+VLOOKUP($AC112,'05'!$AC$8:$BP$226,3,FALSE)+VLOOKUP($AC112,'06'!$AC$8:$BH$229,3,FALSE)+VLOOKUP($AC112,'07'!$AC$8:$BH$242,3,FALSE)</f>
        <v>119000</v>
      </c>
      <c r="AF112" s="179"/>
      <c r="AG112" s="179"/>
      <c r="AH112" s="180"/>
      <c r="AI112" s="178">
        <f>VLOOKUP($AC112,'04'!$AC$8:$BH$256,7,FALSE)+VLOOKUP($AC112,'05'!$AC$8:$BT$226,19,FALSE)+VLOOKUP($AC112,'06'!$AC$8:$BH$229,7,FALSE)+VLOOKUP($AC112,'07'!$AC$8:$BH$242,7,FALSE)</f>
        <v>457320</v>
      </c>
      <c r="AJ112" s="179"/>
      <c r="AK112" s="179"/>
      <c r="AL112" s="180"/>
      <c r="AM112" s="178">
        <f>VLOOKUP($AC112,'04'!$AC$8:$BH$256,11,FALSE)+VLOOKUP($AC112,'05'!$AC$8:$BT$226,23,FALSE)+VLOOKUP($AC112,'06'!$AC$8:$BH$229,11,FALSE)+VLOOKUP($AC112,'07'!$AC$8:$BH$242,11,FALSE)</f>
        <v>0</v>
      </c>
      <c r="AN112" s="179"/>
      <c r="AO112" s="179"/>
      <c r="AP112" s="180"/>
      <c r="AQ112" s="178">
        <f>VLOOKUP($AC112,'04'!$AC$8:$BH$256,15,FALSE)+VLOOKUP($AC112,'05'!$AC$8:$BT$226,27,FALSE)+VLOOKUP($AC112,'06'!$AC$8:$BH$229,15,FALSE)+VLOOKUP($AC112,'07'!$AC$8:$BH$242,15,FALSE)</f>
        <v>457320</v>
      </c>
      <c r="AR112" s="179"/>
      <c r="AS112" s="179"/>
      <c r="AT112" s="180"/>
      <c r="AU112" s="178">
        <f>VLOOKUP($AC112,'04'!$AC$8:$BH$256,19,FALSE)+VLOOKUP($AC112,'05'!$AC$8:$BT$226,31,FALSE)+VLOOKUP($AC112,'06'!$AC$8:$BH$229,19,FALSE)+VLOOKUP($AC112,'07'!$AC$8:$BH$242,19,FALSE)</f>
        <v>0</v>
      </c>
      <c r="AV112" s="179"/>
      <c r="AW112" s="179"/>
      <c r="AX112" s="180"/>
      <c r="AY112" s="178">
        <f>VLOOKUP($AC112,'04'!$AC$8:$BH$256,23,FALSE)+VLOOKUP($AC112,'05'!$AC$8:$BT$226,35,FALSE)+VLOOKUP($AC112,'06'!$AC$8:$BH$229,23,FALSE)+VLOOKUP($AC112,'07'!$AC$8:$BH$242,23,FALSE)</f>
        <v>0</v>
      </c>
      <c r="AZ112" s="179"/>
      <c r="BA112" s="179"/>
      <c r="BB112" s="180"/>
      <c r="BC112" s="178">
        <f>VLOOKUP($AC112,'04'!$AC$8:$BH$256,27,FALSE)+VLOOKUP($AC112,'05'!$AC$8:$BT$226,39,FALSE)+VLOOKUP($AC112,'06'!$AC$8:$BH$229,27,FALSE)+VLOOKUP($AC112,'07'!$AC$8:$BH$242,27,FALSE)</f>
        <v>457320</v>
      </c>
      <c r="BD112" s="179"/>
      <c r="BE112" s="179"/>
      <c r="BF112" s="180"/>
      <c r="BG112" s="260">
        <f t="shared" si="44"/>
        <v>1</v>
      </c>
      <c r="BH112" s="261"/>
    </row>
    <row r="113" spans="1:60" ht="19.899999999999999" hidden="1" customHeight="1" x14ac:dyDescent="0.2">
      <c r="A113" s="171" t="s">
        <v>524</v>
      </c>
      <c r="B113" s="172"/>
      <c r="C113" s="194" t="s">
        <v>36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6"/>
      <c r="AC113" s="265" t="s">
        <v>38</v>
      </c>
      <c r="AD113" s="266"/>
      <c r="AE113" s="178">
        <f>VLOOKUP($AC113,'04'!$AC$8:$BH$256,3,FALSE)+VLOOKUP($AC113,'05'!$AC$8:$BP$226,3,FALSE)+VLOOKUP($AC113,'06'!$AC$8:$BH$229,3,FALSE)+VLOOKUP($AC113,'07'!$AC$8:$BH$242,3,FALSE)</f>
        <v>0</v>
      </c>
      <c r="AF113" s="179"/>
      <c r="AG113" s="179"/>
      <c r="AH113" s="180"/>
      <c r="AI113" s="178">
        <f>VLOOKUP($AC113,'04'!$AC$8:$BH$256,7,FALSE)+VLOOKUP($AC113,'05'!$AC$8:$BT$226,19,FALSE)+VLOOKUP($AC113,'06'!$AC$8:$BH$229,7,FALSE)+VLOOKUP($AC113,'07'!$AC$8:$BH$242,7,FALSE)</f>
        <v>0</v>
      </c>
      <c r="AJ113" s="179"/>
      <c r="AK113" s="179"/>
      <c r="AL113" s="180"/>
      <c r="AM113" s="178">
        <f>VLOOKUP($AC113,'04'!$AC$8:$BH$256,11,FALSE)+VLOOKUP($AC113,'05'!$AC$8:$BT$226,23,FALSE)+VLOOKUP($AC113,'06'!$AC$8:$BH$229,11,FALSE)+VLOOKUP($AC113,'07'!$AC$8:$BH$242,11,FALSE)</f>
        <v>0</v>
      </c>
      <c r="AN113" s="179"/>
      <c r="AO113" s="179"/>
      <c r="AP113" s="180"/>
      <c r="AQ113" s="178">
        <f>VLOOKUP($AC113,'04'!$AC$8:$BH$256,15,FALSE)+VLOOKUP($AC113,'05'!$AC$8:$BT$226,27,FALSE)+VLOOKUP($AC113,'06'!$AC$8:$BH$229,15,FALSE)+VLOOKUP($AC113,'07'!$AC$8:$BH$242,15,FALSE)</f>
        <v>0</v>
      </c>
      <c r="AR113" s="179"/>
      <c r="AS113" s="179"/>
      <c r="AT113" s="180"/>
      <c r="AU113" s="178">
        <f>VLOOKUP($AC113,'04'!$AC$8:$BH$256,19,FALSE)+VLOOKUP($AC113,'05'!$AC$8:$BT$226,31,FALSE)+VLOOKUP($AC113,'06'!$AC$8:$BH$229,19,FALSE)+VLOOKUP($AC113,'07'!$AC$8:$BH$242,19,FALSE)</f>
        <v>0</v>
      </c>
      <c r="AV113" s="179"/>
      <c r="AW113" s="179"/>
      <c r="AX113" s="180"/>
      <c r="AY113" s="178">
        <f>VLOOKUP($AC113,'04'!$AC$8:$BH$256,23,FALSE)+VLOOKUP($AC113,'05'!$AC$8:$BT$226,35,FALSE)+VLOOKUP($AC113,'06'!$AC$8:$BH$229,23,FALSE)+VLOOKUP($AC113,'07'!$AC$8:$BH$242,23,FALSE)</f>
        <v>0</v>
      </c>
      <c r="AZ113" s="179"/>
      <c r="BA113" s="179"/>
      <c r="BB113" s="180"/>
      <c r="BC113" s="178">
        <f>VLOOKUP($AC113,'04'!$AC$8:$BH$256,27,FALSE)+VLOOKUP($AC113,'05'!$AC$8:$BT$226,39,FALSE)+VLOOKUP($AC113,'06'!$AC$8:$BH$229,27,FALSE)+VLOOKUP($AC113,'07'!$AC$8:$BH$242,27,FALSE)</f>
        <v>0</v>
      </c>
      <c r="BD113" s="179"/>
      <c r="BE113" s="179"/>
      <c r="BF113" s="180"/>
      <c r="BG113" s="260" t="str">
        <f t="shared" si="44"/>
        <v>n.é.</v>
      </c>
      <c r="BH113" s="261"/>
    </row>
    <row r="114" spans="1:60" s="2" customFormat="1" ht="19.899999999999999" hidden="1" customHeight="1" x14ac:dyDescent="0.2">
      <c r="A114" s="171" t="s">
        <v>525</v>
      </c>
      <c r="B114" s="172"/>
      <c r="C114" s="194" t="s">
        <v>35</v>
      </c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6"/>
      <c r="AC114" s="265" t="s">
        <v>34</v>
      </c>
      <c r="AD114" s="266"/>
      <c r="AE114" s="178">
        <f>VLOOKUP($AC114,'04'!$AC$8:$BH$256,3,FALSE)+VLOOKUP($AC114,'05'!$AC$8:$BP$226,3,FALSE)+VLOOKUP($AC114,'06'!$AC$8:$BH$229,3,FALSE)+VLOOKUP($AC114,'07'!$AC$8:$BH$242,3,FALSE)</f>
        <v>0</v>
      </c>
      <c r="AF114" s="179"/>
      <c r="AG114" s="179"/>
      <c r="AH114" s="180"/>
      <c r="AI114" s="178">
        <f>VLOOKUP($AC114,'04'!$AC$8:$BH$256,7,FALSE)+VLOOKUP($AC114,'05'!$AC$8:$BT$226,19,FALSE)+VLOOKUP($AC114,'06'!$AC$8:$BH$229,7,FALSE)+VLOOKUP($AC114,'07'!$AC$8:$BH$242,7,FALSE)</f>
        <v>0</v>
      </c>
      <c r="AJ114" s="179"/>
      <c r="AK114" s="179"/>
      <c r="AL114" s="180"/>
      <c r="AM114" s="178">
        <f>VLOOKUP($AC114,'04'!$AC$8:$BH$256,11,FALSE)+VLOOKUP($AC114,'05'!$AC$8:$BT$226,23,FALSE)+VLOOKUP($AC114,'06'!$AC$8:$BH$229,11,FALSE)+VLOOKUP($AC114,'07'!$AC$8:$BH$242,11,FALSE)</f>
        <v>0</v>
      </c>
      <c r="AN114" s="179"/>
      <c r="AO114" s="179"/>
      <c r="AP114" s="180"/>
      <c r="AQ114" s="178">
        <f>VLOOKUP($AC114,'04'!$AC$8:$BH$256,15,FALSE)+VLOOKUP($AC114,'05'!$AC$8:$BT$226,27,FALSE)+VLOOKUP($AC114,'06'!$AC$8:$BH$229,15,FALSE)+VLOOKUP($AC114,'07'!$AC$8:$BH$242,15,FALSE)</f>
        <v>0</v>
      </c>
      <c r="AR114" s="179"/>
      <c r="AS114" s="179"/>
      <c r="AT114" s="180"/>
      <c r="AU114" s="178">
        <f>VLOOKUP($AC114,'04'!$AC$8:$BH$256,19,FALSE)+VLOOKUP($AC114,'05'!$AC$8:$BT$226,31,FALSE)+VLOOKUP($AC114,'06'!$AC$8:$BH$229,19,FALSE)+VLOOKUP($AC114,'07'!$AC$8:$BH$242,19,FALSE)</f>
        <v>0</v>
      </c>
      <c r="AV114" s="179"/>
      <c r="AW114" s="179"/>
      <c r="AX114" s="180"/>
      <c r="AY114" s="178">
        <f>VLOOKUP($AC114,'04'!$AC$8:$BH$256,23,FALSE)+VLOOKUP($AC114,'05'!$AC$8:$BT$226,35,FALSE)+VLOOKUP($AC114,'06'!$AC$8:$BH$229,23,FALSE)+VLOOKUP($AC114,'07'!$AC$8:$BH$242,23,FALSE)</f>
        <v>0</v>
      </c>
      <c r="AZ114" s="179"/>
      <c r="BA114" s="179"/>
      <c r="BB114" s="180"/>
      <c r="BC114" s="178">
        <f>VLOOKUP($AC114,'04'!$AC$8:$BH$256,27,FALSE)+VLOOKUP($AC114,'05'!$AC$8:$BT$226,39,FALSE)+VLOOKUP($AC114,'06'!$AC$8:$BH$229,27,FALSE)+VLOOKUP($AC114,'07'!$AC$8:$BH$242,27,FALSE)</f>
        <v>0</v>
      </c>
      <c r="BD114" s="179"/>
      <c r="BE114" s="179"/>
      <c r="BF114" s="180"/>
      <c r="BG114" s="260" t="str">
        <f t="shared" si="44"/>
        <v>n.é.</v>
      </c>
      <c r="BH114" s="261"/>
    </row>
    <row r="115" spans="1:60" s="2" customFormat="1" ht="20.100000000000001" customHeight="1" x14ac:dyDescent="0.2">
      <c r="A115" s="171" t="s">
        <v>526</v>
      </c>
      <c r="B115" s="172"/>
      <c r="C115" s="194" t="s">
        <v>25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6"/>
      <c r="AC115" s="265" t="s">
        <v>33</v>
      </c>
      <c r="AD115" s="266"/>
      <c r="AE115" s="178">
        <f>VLOOKUP($AC115,'04'!$AC$8:$BH$256,3,FALSE)+VLOOKUP($AC115,'05'!$AC$8:$BP$226,3,FALSE)+VLOOKUP($AC115,'06'!$AC$8:$BH$229,3,FALSE)+VLOOKUP($AC115,'07'!$AC$8:$BH$242,3,FALSE)</f>
        <v>583458</v>
      </c>
      <c r="AF115" s="179"/>
      <c r="AG115" s="179"/>
      <c r="AH115" s="180"/>
      <c r="AI115" s="178">
        <f>VLOOKUP($AC115,'04'!$AC$8:$BH$256,7,FALSE)+VLOOKUP($AC115,'05'!$AC$8:$BT$226,19,FALSE)+VLOOKUP($AC115,'06'!$AC$8:$BH$229,7,FALSE)+VLOOKUP($AC115,'07'!$AC$8:$BH$242,7,FALSE)</f>
        <v>2680704</v>
      </c>
      <c r="AJ115" s="179"/>
      <c r="AK115" s="179"/>
      <c r="AL115" s="180"/>
      <c r="AM115" s="178">
        <f>VLOOKUP($AC115,'04'!$AC$8:$BH$256,11,FALSE)+VLOOKUP($AC115,'05'!$AC$8:$BT$226,23,FALSE)+VLOOKUP($AC115,'06'!$AC$8:$BH$229,11,FALSE)+VLOOKUP($AC115,'07'!$AC$8:$BH$242,11,FALSE)</f>
        <v>0</v>
      </c>
      <c r="AN115" s="179"/>
      <c r="AO115" s="179"/>
      <c r="AP115" s="180"/>
      <c r="AQ115" s="178">
        <f>VLOOKUP($AC115,'04'!$AC$8:$BH$256,15,FALSE)+VLOOKUP($AC115,'05'!$AC$8:$BT$226,27,FALSE)+VLOOKUP($AC115,'06'!$AC$8:$BH$229,15,FALSE)+VLOOKUP($AC115,'07'!$AC$8:$BH$242,15,FALSE)</f>
        <v>2617600</v>
      </c>
      <c r="AR115" s="179"/>
      <c r="AS115" s="179"/>
      <c r="AT115" s="180"/>
      <c r="AU115" s="178">
        <f>VLOOKUP($AC115,'04'!$AC$8:$BH$256,19,FALSE)+VLOOKUP($AC115,'05'!$AC$8:$BT$226,31,FALSE)+VLOOKUP($AC115,'06'!$AC$8:$BH$229,19,FALSE)+VLOOKUP($AC115,'07'!$AC$8:$BH$242,19,FALSE)</f>
        <v>0</v>
      </c>
      <c r="AV115" s="179"/>
      <c r="AW115" s="179"/>
      <c r="AX115" s="180"/>
      <c r="AY115" s="178">
        <f>VLOOKUP($AC115,'04'!$AC$8:$BH$256,23,FALSE)+VLOOKUP($AC115,'05'!$AC$8:$BT$226,35,FALSE)+VLOOKUP($AC115,'06'!$AC$8:$BH$229,23,FALSE)+VLOOKUP($AC115,'07'!$AC$8:$BH$242,23,FALSE)</f>
        <v>0</v>
      </c>
      <c r="AZ115" s="179"/>
      <c r="BA115" s="179"/>
      <c r="BB115" s="180"/>
      <c r="BC115" s="178">
        <f>VLOOKUP($AC115,'04'!$AC$8:$BH$256,27,FALSE)+VLOOKUP($AC115,'05'!$AC$8:$BT$226,39,FALSE)+VLOOKUP($AC115,'06'!$AC$8:$BH$229,27,FALSE)+VLOOKUP($AC115,'07'!$AC$8:$BH$242,27,FALSE)</f>
        <v>2526666</v>
      </c>
      <c r="BD115" s="179"/>
      <c r="BE115" s="179"/>
      <c r="BF115" s="180"/>
      <c r="BG115" s="260">
        <f t="shared" si="44"/>
        <v>0.94253822876378746</v>
      </c>
      <c r="BH115" s="261"/>
    </row>
    <row r="116" spans="1:60" s="2" customFormat="1" ht="20.100000000000001" customHeight="1" x14ac:dyDescent="0.2">
      <c r="A116" s="200" t="s">
        <v>527</v>
      </c>
      <c r="B116" s="201"/>
      <c r="C116" s="271" t="s">
        <v>795</v>
      </c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3"/>
      <c r="AC116" s="274" t="s">
        <v>27</v>
      </c>
      <c r="AD116" s="275"/>
      <c r="AE116" s="207">
        <f>SUM(AE103:AH115)</f>
        <v>186474565</v>
      </c>
      <c r="AF116" s="208"/>
      <c r="AG116" s="208"/>
      <c r="AH116" s="209"/>
      <c r="AI116" s="207">
        <f t="shared" ref="AI116" si="76">SUM(AI103:AL115)</f>
        <v>195746226</v>
      </c>
      <c r="AJ116" s="208"/>
      <c r="AK116" s="208"/>
      <c r="AL116" s="209"/>
      <c r="AM116" s="207">
        <f t="shared" ref="AM116" si="77">SUM(AM103:AP115)</f>
        <v>0</v>
      </c>
      <c r="AN116" s="208"/>
      <c r="AO116" s="208"/>
      <c r="AP116" s="209"/>
      <c r="AQ116" s="207">
        <f t="shared" ref="AQ116" si="78">SUM(AQ103:AT115)</f>
        <v>191997959</v>
      </c>
      <c r="AR116" s="208"/>
      <c r="AS116" s="208"/>
      <c r="AT116" s="209"/>
      <c r="AU116" s="207">
        <f t="shared" ref="AU116" si="79">SUM(AU103:AX115)</f>
        <v>432633661</v>
      </c>
      <c r="AV116" s="208"/>
      <c r="AW116" s="208"/>
      <c r="AX116" s="209"/>
      <c r="AY116" s="207">
        <f t="shared" ref="AY116" si="80">SUM(AY103:BB115)</f>
        <v>0</v>
      </c>
      <c r="AZ116" s="208"/>
      <c r="BA116" s="208"/>
      <c r="BB116" s="209"/>
      <c r="BC116" s="207">
        <f t="shared" ref="BC116" si="81">SUM(BC103:BF115)</f>
        <v>191907025</v>
      </c>
      <c r="BD116" s="208"/>
      <c r="BE116" s="208"/>
      <c r="BF116" s="209"/>
      <c r="BG116" s="220">
        <f t="shared" si="44"/>
        <v>0.98038684536375176</v>
      </c>
      <c r="BH116" s="221"/>
    </row>
    <row r="117" spans="1:60" ht="20.100000000000001" customHeight="1" x14ac:dyDescent="0.2">
      <c r="A117" s="171" t="s">
        <v>528</v>
      </c>
      <c r="B117" s="172"/>
      <c r="C117" s="194" t="s">
        <v>22</v>
      </c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6"/>
      <c r="AC117" s="265" t="s">
        <v>28</v>
      </c>
      <c r="AD117" s="266"/>
      <c r="AE117" s="178">
        <f>VLOOKUP($AC117,'04'!$AC$8:$BH$256,3,FALSE)+VLOOKUP($AC117,'05'!$AC$8:$BP$226,3,FALSE)+VLOOKUP($AC117,'06'!$AC$8:$BH$229,3,FALSE)+VLOOKUP($AC117,'07'!$AC$8:$BH$242,3,FALSE)</f>
        <v>13116320</v>
      </c>
      <c r="AF117" s="179"/>
      <c r="AG117" s="179"/>
      <c r="AH117" s="180"/>
      <c r="AI117" s="178">
        <f>VLOOKUP($AC117,'04'!$AC$8:$BH$256,7,FALSE)+VLOOKUP($AC117,'05'!$AC$8:$BT$226,19,FALSE)+VLOOKUP($AC117,'06'!$AC$8:$BH$229,7,FALSE)+VLOOKUP($AC117,'07'!$AC$8:$BH$242,7,FALSE)</f>
        <v>11103440</v>
      </c>
      <c r="AJ117" s="179"/>
      <c r="AK117" s="179"/>
      <c r="AL117" s="180"/>
      <c r="AM117" s="178">
        <f>VLOOKUP($AC117,'04'!$AC$8:$BH$256,11,FALSE)+VLOOKUP($AC117,'05'!$AC$8:$BT$226,23,FALSE)+VLOOKUP($AC117,'06'!$AC$8:$BH$229,11,FALSE)+VLOOKUP($AC117,'07'!$AC$8:$BH$242,11,FALSE)</f>
        <v>0</v>
      </c>
      <c r="AN117" s="179"/>
      <c r="AO117" s="179"/>
      <c r="AP117" s="180"/>
      <c r="AQ117" s="178">
        <f>VLOOKUP($AC117,'04'!$AC$8:$BH$256,15,FALSE)+VLOOKUP($AC117,'05'!$AC$8:$BT$226,27,FALSE)+VLOOKUP($AC117,'06'!$AC$8:$BH$229,15,FALSE)+VLOOKUP($AC117,'07'!$AC$8:$BH$242,15,FALSE)</f>
        <v>10971940</v>
      </c>
      <c r="AR117" s="179"/>
      <c r="AS117" s="179"/>
      <c r="AT117" s="180"/>
      <c r="AU117" s="178">
        <f>VLOOKUP($AC117,'04'!$AC$8:$BH$256,19,FALSE)+VLOOKUP($AC117,'05'!$AC$8:$BT$226,31,FALSE)+VLOOKUP($AC117,'06'!$AC$8:$BH$229,19,FALSE)+VLOOKUP($AC117,'07'!$AC$8:$BH$242,19,FALSE)</f>
        <v>0</v>
      </c>
      <c r="AV117" s="179"/>
      <c r="AW117" s="179"/>
      <c r="AX117" s="180"/>
      <c r="AY117" s="178">
        <f>VLOOKUP($AC117,'04'!$AC$8:$BH$256,23,FALSE)+VLOOKUP($AC117,'05'!$AC$8:$BT$226,35,FALSE)+VLOOKUP($AC117,'06'!$AC$8:$BH$229,23,FALSE)+VLOOKUP($AC117,'07'!$AC$8:$BH$242,23,FALSE)</f>
        <v>0</v>
      </c>
      <c r="AZ117" s="179"/>
      <c r="BA117" s="179"/>
      <c r="BB117" s="180"/>
      <c r="BC117" s="178">
        <f>VLOOKUP($AC117,'04'!$AC$8:$BH$256,27,FALSE)+VLOOKUP($AC117,'05'!$AC$8:$BT$226,39,FALSE)+VLOOKUP($AC117,'06'!$AC$8:$BH$229,27,FALSE)+VLOOKUP($AC117,'07'!$AC$8:$BH$242,27,FALSE)</f>
        <v>10971940</v>
      </c>
      <c r="BD117" s="179"/>
      <c r="BE117" s="179"/>
      <c r="BF117" s="180"/>
      <c r="BG117" s="260">
        <f t="shared" si="44"/>
        <v>0.98815682347092437</v>
      </c>
      <c r="BH117" s="261"/>
    </row>
    <row r="118" spans="1:60" ht="20.100000000000001" customHeight="1" x14ac:dyDescent="0.2">
      <c r="A118" s="171" t="s">
        <v>529</v>
      </c>
      <c r="B118" s="172"/>
      <c r="C118" s="194" t="s">
        <v>426</v>
      </c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6"/>
      <c r="AC118" s="265" t="s">
        <v>29</v>
      </c>
      <c r="AD118" s="266"/>
      <c r="AE118" s="178">
        <f>VLOOKUP($AC118,'04'!$AC$8:$BH$256,3,FALSE)+VLOOKUP($AC118,'05'!$AC$8:$BP$226,3,FALSE)+VLOOKUP($AC118,'06'!$AC$8:$BH$229,3,FALSE)+VLOOKUP($AC118,'07'!$AC$8:$BH$242,3,FALSE)</f>
        <v>2486000</v>
      </c>
      <c r="AF118" s="179"/>
      <c r="AG118" s="179"/>
      <c r="AH118" s="180"/>
      <c r="AI118" s="178">
        <f>VLOOKUP($AC118,'04'!$AC$8:$BH$256,7,FALSE)+VLOOKUP($AC118,'05'!$AC$8:$BT$226,19,FALSE)+VLOOKUP($AC118,'06'!$AC$8:$BH$229,7,FALSE)+VLOOKUP($AC118,'07'!$AC$8:$BH$242,7,FALSE)</f>
        <v>1814730</v>
      </c>
      <c r="AJ118" s="179"/>
      <c r="AK118" s="179"/>
      <c r="AL118" s="180"/>
      <c r="AM118" s="178">
        <f>VLOOKUP($AC118,'04'!$AC$8:$BH$256,11,FALSE)+VLOOKUP($AC118,'05'!$AC$8:$BT$226,23,FALSE)+VLOOKUP($AC118,'06'!$AC$8:$BH$229,11,FALSE)+VLOOKUP($AC118,'07'!$AC$8:$BH$242,11,FALSE)</f>
        <v>0</v>
      </c>
      <c r="AN118" s="179"/>
      <c r="AO118" s="179"/>
      <c r="AP118" s="180"/>
      <c r="AQ118" s="178">
        <f>VLOOKUP($AC118,'04'!$AC$8:$BH$256,15,FALSE)+VLOOKUP($AC118,'05'!$AC$8:$BT$226,27,FALSE)+VLOOKUP($AC118,'06'!$AC$8:$BH$229,15,FALSE)+VLOOKUP($AC118,'07'!$AC$8:$BH$242,15,FALSE)</f>
        <v>1532441</v>
      </c>
      <c r="AR118" s="179"/>
      <c r="AS118" s="179"/>
      <c r="AT118" s="180"/>
      <c r="AU118" s="178">
        <f>VLOOKUP($AC118,'04'!$AC$8:$BH$256,19,FALSE)+VLOOKUP($AC118,'05'!$AC$8:$BT$226,31,FALSE)+VLOOKUP($AC118,'06'!$AC$8:$BH$229,19,FALSE)+VLOOKUP($AC118,'07'!$AC$8:$BH$242,19,FALSE)</f>
        <v>0</v>
      </c>
      <c r="AV118" s="179"/>
      <c r="AW118" s="179"/>
      <c r="AX118" s="180"/>
      <c r="AY118" s="178">
        <f>VLOOKUP($AC118,'04'!$AC$8:$BH$256,23,FALSE)+VLOOKUP($AC118,'05'!$AC$8:$BT$226,35,FALSE)+VLOOKUP($AC118,'06'!$AC$8:$BH$229,23,FALSE)+VLOOKUP($AC118,'07'!$AC$8:$BH$242,23,FALSE)</f>
        <v>0</v>
      </c>
      <c r="AZ118" s="179"/>
      <c r="BA118" s="179"/>
      <c r="BB118" s="180"/>
      <c r="BC118" s="178">
        <f>VLOOKUP($AC118,'04'!$AC$8:$BH$256,27,FALSE)+VLOOKUP($AC118,'05'!$AC$8:$BT$226,39,FALSE)+VLOOKUP($AC118,'06'!$AC$8:$BH$229,27,FALSE)+VLOOKUP($AC118,'07'!$AC$8:$BH$242,27,FALSE)</f>
        <v>1532441</v>
      </c>
      <c r="BD118" s="179"/>
      <c r="BE118" s="179"/>
      <c r="BF118" s="180"/>
      <c r="BG118" s="260">
        <f t="shared" si="44"/>
        <v>0.84444573021882041</v>
      </c>
      <c r="BH118" s="261"/>
    </row>
    <row r="119" spans="1:60" ht="20.100000000000001" customHeight="1" x14ac:dyDescent="0.2">
      <c r="A119" s="171" t="s">
        <v>530</v>
      </c>
      <c r="B119" s="172"/>
      <c r="C119" s="230" t="s">
        <v>23</v>
      </c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2"/>
      <c r="AC119" s="265" t="s">
        <v>30</v>
      </c>
      <c r="AD119" s="266"/>
      <c r="AE119" s="178">
        <f>VLOOKUP($AC119,'04'!$AC$8:$BH$256,3,FALSE)+VLOOKUP($AC119,'05'!$AC$8:$BP$226,3,FALSE)+VLOOKUP($AC119,'06'!$AC$8:$BH$229,3,FALSE)+VLOOKUP($AC119,'07'!$AC$8:$BH$242,3,FALSE)</f>
        <v>80000</v>
      </c>
      <c r="AF119" s="179"/>
      <c r="AG119" s="179"/>
      <c r="AH119" s="180"/>
      <c r="AI119" s="178">
        <f>VLOOKUP($AC119,'04'!$AC$8:$BH$256,7,FALSE)+VLOOKUP($AC119,'05'!$AC$8:$BT$226,19,FALSE)+VLOOKUP($AC119,'06'!$AC$8:$BH$229,7,FALSE)+VLOOKUP($AC119,'07'!$AC$8:$BH$242,7,FALSE)</f>
        <v>114662</v>
      </c>
      <c r="AJ119" s="179"/>
      <c r="AK119" s="179"/>
      <c r="AL119" s="180"/>
      <c r="AM119" s="178">
        <f>VLOOKUP($AC119,'04'!$AC$8:$BH$256,11,FALSE)+VLOOKUP($AC119,'05'!$AC$8:$BT$226,23,FALSE)+VLOOKUP($AC119,'06'!$AC$8:$BH$229,11,FALSE)+VLOOKUP($AC119,'07'!$AC$8:$BH$242,11,FALSE)</f>
        <v>0</v>
      </c>
      <c r="AN119" s="179"/>
      <c r="AO119" s="179"/>
      <c r="AP119" s="180"/>
      <c r="AQ119" s="178">
        <f>VLOOKUP($AC119,'04'!$AC$8:$BH$256,15,FALSE)+VLOOKUP($AC119,'05'!$AC$8:$BT$226,27,FALSE)+VLOOKUP($AC119,'06'!$AC$8:$BH$229,15,FALSE)+VLOOKUP($AC119,'07'!$AC$8:$BH$242,15,FALSE)</f>
        <v>109040</v>
      </c>
      <c r="AR119" s="179"/>
      <c r="AS119" s="179"/>
      <c r="AT119" s="180"/>
      <c r="AU119" s="178">
        <f>VLOOKUP($AC119,'04'!$AC$8:$BH$256,19,FALSE)+VLOOKUP($AC119,'05'!$AC$8:$BT$226,31,FALSE)+VLOOKUP($AC119,'06'!$AC$8:$BH$229,19,FALSE)+VLOOKUP($AC119,'07'!$AC$8:$BH$242,19,FALSE)</f>
        <v>0</v>
      </c>
      <c r="AV119" s="179"/>
      <c r="AW119" s="179"/>
      <c r="AX119" s="180"/>
      <c r="AY119" s="178">
        <f>VLOOKUP($AC119,'04'!$AC$8:$BH$256,23,FALSE)+VLOOKUP($AC119,'05'!$AC$8:$BT$226,35,FALSE)+VLOOKUP($AC119,'06'!$AC$8:$BH$229,23,FALSE)+VLOOKUP($AC119,'07'!$AC$8:$BH$242,23,FALSE)</f>
        <v>0</v>
      </c>
      <c r="AZ119" s="179"/>
      <c r="BA119" s="179"/>
      <c r="BB119" s="180"/>
      <c r="BC119" s="178">
        <f>VLOOKUP($AC119,'04'!$AC$8:$BH$256,27,FALSE)+VLOOKUP($AC119,'05'!$AC$8:$BT$226,39,FALSE)+VLOOKUP($AC119,'06'!$AC$8:$BH$229,27,FALSE)+VLOOKUP($AC119,'07'!$AC$8:$BH$242,27,FALSE)</f>
        <v>109040</v>
      </c>
      <c r="BD119" s="179"/>
      <c r="BE119" s="179"/>
      <c r="BF119" s="180"/>
      <c r="BG119" s="260">
        <f t="shared" si="44"/>
        <v>0.95096893478222955</v>
      </c>
      <c r="BH119" s="261"/>
    </row>
    <row r="120" spans="1:60" ht="20.100000000000001" customHeight="1" x14ac:dyDescent="0.2">
      <c r="A120" s="200" t="s">
        <v>531</v>
      </c>
      <c r="B120" s="201"/>
      <c r="C120" s="202" t="s">
        <v>796</v>
      </c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4"/>
      <c r="AC120" s="274" t="s">
        <v>31</v>
      </c>
      <c r="AD120" s="275"/>
      <c r="AE120" s="207">
        <f>SUM(AE117:AH119)</f>
        <v>15682320</v>
      </c>
      <c r="AF120" s="208"/>
      <c r="AG120" s="208"/>
      <c r="AH120" s="209"/>
      <c r="AI120" s="207">
        <f t="shared" ref="AI120" si="82">SUM(AI117:AL119)</f>
        <v>13032832</v>
      </c>
      <c r="AJ120" s="208"/>
      <c r="AK120" s="208"/>
      <c r="AL120" s="209"/>
      <c r="AM120" s="207">
        <f t="shared" ref="AM120" si="83">SUM(AM117:AP119)</f>
        <v>0</v>
      </c>
      <c r="AN120" s="208"/>
      <c r="AO120" s="208"/>
      <c r="AP120" s="209"/>
      <c r="AQ120" s="207">
        <f t="shared" ref="AQ120" si="84">SUM(AQ117:AT119)</f>
        <v>12613421</v>
      </c>
      <c r="AR120" s="208"/>
      <c r="AS120" s="208"/>
      <c r="AT120" s="209"/>
      <c r="AU120" s="207">
        <f t="shared" ref="AU120" si="85">SUM(AU117:AX119)</f>
        <v>0</v>
      </c>
      <c r="AV120" s="208"/>
      <c r="AW120" s="208"/>
      <c r="AX120" s="209"/>
      <c r="AY120" s="207">
        <f t="shared" ref="AY120" si="86">SUM(AY117:BB119)</f>
        <v>0</v>
      </c>
      <c r="AZ120" s="208"/>
      <c r="BA120" s="208"/>
      <c r="BB120" s="209"/>
      <c r="BC120" s="207">
        <f t="shared" ref="BC120" si="87">SUM(BC117:BF119)</f>
        <v>12613421</v>
      </c>
      <c r="BD120" s="208"/>
      <c r="BE120" s="208"/>
      <c r="BF120" s="209"/>
      <c r="BG120" s="220">
        <f t="shared" si="44"/>
        <v>0.96781889001561594</v>
      </c>
      <c r="BH120" s="221"/>
    </row>
    <row r="121" spans="1:60" ht="20.100000000000001" customHeight="1" x14ac:dyDescent="0.2">
      <c r="A121" s="200" t="s">
        <v>532</v>
      </c>
      <c r="B121" s="201"/>
      <c r="C121" s="271" t="s">
        <v>797</v>
      </c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3"/>
      <c r="AC121" s="274" t="s">
        <v>32</v>
      </c>
      <c r="AD121" s="275"/>
      <c r="AE121" s="207">
        <f>AE116+AE120</f>
        <v>202156885</v>
      </c>
      <c r="AF121" s="208"/>
      <c r="AG121" s="208"/>
      <c r="AH121" s="209"/>
      <c r="AI121" s="207">
        <f t="shared" ref="AI121" si="88">AI116+AI120</f>
        <v>208779058</v>
      </c>
      <c r="AJ121" s="208"/>
      <c r="AK121" s="208"/>
      <c r="AL121" s="209"/>
      <c r="AM121" s="207">
        <f t="shared" ref="AM121" si="89">AM116+AM120</f>
        <v>0</v>
      </c>
      <c r="AN121" s="208"/>
      <c r="AO121" s="208"/>
      <c r="AP121" s="209"/>
      <c r="AQ121" s="207">
        <f t="shared" ref="AQ121" si="90">AQ116+AQ120</f>
        <v>204611380</v>
      </c>
      <c r="AR121" s="208"/>
      <c r="AS121" s="208"/>
      <c r="AT121" s="209"/>
      <c r="AU121" s="207">
        <f t="shared" ref="AU121" si="91">AU116+AU120</f>
        <v>432633661</v>
      </c>
      <c r="AV121" s="208"/>
      <c r="AW121" s="208"/>
      <c r="AX121" s="209"/>
      <c r="AY121" s="207">
        <f t="shared" ref="AY121" si="92">AY116+AY120</f>
        <v>0</v>
      </c>
      <c r="AZ121" s="208"/>
      <c r="BA121" s="208"/>
      <c r="BB121" s="209"/>
      <c r="BC121" s="207">
        <f t="shared" ref="BC121" si="93">BC116+BC120</f>
        <v>204520446</v>
      </c>
      <c r="BD121" s="208"/>
      <c r="BE121" s="208"/>
      <c r="BF121" s="209"/>
      <c r="BG121" s="220">
        <f t="shared" si="44"/>
        <v>0.97960230283249961</v>
      </c>
      <c r="BH121" s="221"/>
    </row>
    <row r="122" spans="1:60" s="3" customFormat="1" ht="20.100000000000001" customHeight="1" x14ac:dyDescent="0.2">
      <c r="A122" s="200" t="s">
        <v>533</v>
      </c>
      <c r="B122" s="201"/>
      <c r="C122" s="202" t="s">
        <v>24</v>
      </c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4"/>
      <c r="AC122" s="274" t="s">
        <v>52</v>
      </c>
      <c r="AD122" s="275"/>
      <c r="AE122" s="207">
        <f>VLOOKUP($AC122,'04'!$AC$8:$BH$256,3,FALSE)+VLOOKUP($AC122,'05'!$AC$8:$BP$226,3,FALSE)+VLOOKUP($AC122,'06'!$AC$8:$BH$229,3,FALSE)+VLOOKUP($AC122,'07'!$AC$8:$BH$242,3,FALSE)</f>
        <v>36350625</v>
      </c>
      <c r="AF122" s="208"/>
      <c r="AG122" s="208"/>
      <c r="AH122" s="209"/>
      <c r="AI122" s="207">
        <f>VLOOKUP($AC122,'04'!$AC$8:$BH$256,7,FALSE)+VLOOKUP($AC122,'05'!$AC$8:$BT$226,19,FALSE)+VLOOKUP($AC122,'06'!$AC$8:$BH$229,7,FALSE)+VLOOKUP($AC122,'07'!$AC$8:$BH$242,7,FALSE)</f>
        <v>35635368</v>
      </c>
      <c r="AJ122" s="208"/>
      <c r="AK122" s="208"/>
      <c r="AL122" s="209"/>
      <c r="AM122" s="207">
        <f>VLOOKUP($AC122,'04'!$AC$8:$BH$256,11,FALSE)+VLOOKUP($AC122,'05'!$AC$8:$BT$226,23,FALSE)+VLOOKUP($AC122,'06'!$AC$8:$BH$229,11,FALSE)+VLOOKUP($AC122,'07'!$AC$8:$BH$242,11,FALSE)</f>
        <v>0</v>
      </c>
      <c r="AN122" s="208"/>
      <c r="AO122" s="208"/>
      <c r="AP122" s="209"/>
      <c r="AQ122" s="207">
        <f>VLOOKUP($AC122,'04'!$AC$8:$BH$256,15,FALSE)+VLOOKUP($AC122,'05'!$AC$8:$BT$226,27,FALSE)+VLOOKUP($AC122,'06'!$AC$8:$BH$229,15,FALSE)+VLOOKUP($AC122,'07'!$AC$8:$BH$242,15,FALSE)</f>
        <v>33539849</v>
      </c>
      <c r="AR122" s="208"/>
      <c r="AS122" s="208"/>
      <c r="AT122" s="209"/>
      <c r="AU122" s="207">
        <f>VLOOKUP($AC122,'04'!$AC$8:$BH$256,19,FALSE)+VLOOKUP($AC122,'05'!$AC$8:$BT$226,31,FALSE)+VLOOKUP($AC122,'06'!$AC$8:$BH$229,19,FALSE)+VLOOKUP($AC122,'07'!$AC$8:$BH$242,19,FALSE)</f>
        <v>100955712</v>
      </c>
      <c r="AV122" s="208"/>
      <c r="AW122" s="208"/>
      <c r="AX122" s="209"/>
      <c r="AY122" s="207">
        <f>VLOOKUP($AC122,'04'!$AC$8:$BH$256,23,FALSE)+VLOOKUP($AC122,'05'!$AC$8:$BT$226,35,FALSE)+VLOOKUP($AC122,'06'!$AC$8:$BH$229,23,FALSE)+VLOOKUP($AC122,'07'!$AC$8:$BH$242,23,FALSE)</f>
        <v>0</v>
      </c>
      <c r="AZ122" s="208"/>
      <c r="BA122" s="208"/>
      <c r="BB122" s="209"/>
      <c r="BC122" s="207">
        <f>VLOOKUP($AC122,'04'!$AC$8:$BH$256,27,FALSE)+VLOOKUP($AC122,'05'!$AC$8:$BT$226,39,FALSE)+VLOOKUP($AC122,'06'!$AC$8:$BH$229,27,FALSE)+VLOOKUP($AC122,'07'!$AC$8:$BH$242,27,FALSE)</f>
        <v>33539849</v>
      </c>
      <c r="BD122" s="208"/>
      <c r="BE122" s="208"/>
      <c r="BF122" s="209"/>
      <c r="BG122" s="220">
        <f t="shared" si="44"/>
        <v>0.94119552799342499</v>
      </c>
      <c r="BH122" s="221"/>
    </row>
    <row r="123" spans="1:60" ht="20.100000000000001" customHeight="1" x14ac:dyDescent="0.2">
      <c r="A123" s="171" t="s">
        <v>534</v>
      </c>
      <c r="B123" s="172"/>
      <c r="C123" s="194" t="s">
        <v>63</v>
      </c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6"/>
      <c r="AC123" s="265" t="s">
        <v>82</v>
      </c>
      <c r="AD123" s="266"/>
      <c r="AE123" s="178">
        <f>VLOOKUP($AC123,'04'!$AC$8:$BH$256,3,FALSE)+VLOOKUP($AC123,'05'!$AC$8:$BP$226,3,FALSE)+VLOOKUP($AC123,'06'!$AC$8:$BH$229,3,FALSE)+VLOOKUP($AC123,'07'!$AC$8:$BH$242,3,FALSE)</f>
        <v>912000</v>
      </c>
      <c r="AF123" s="179"/>
      <c r="AG123" s="179"/>
      <c r="AH123" s="180"/>
      <c r="AI123" s="178">
        <f>VLOOKUP($AC123,'04'!$AC$8:$BH$256,7,FALSE)+VLOOKUP($AC123,'05'!$AC$8:$BT$226,19,FALSE)+VLOOKUP($AC123,'06'!$AC$8:$BH$229,7,FALSE)+VLOOKUP($AC123,'07'!$AC$8:$BH$242,7,FALSE)</f>
        <v>900919</v>
      </c>
      <c r="AJ123" s="179"/>
      <c r="AK123" s="179"/>
      <c r="AL123" s="180"/>
      <c r="AM123" s="178">
        <f>VLOOKUP($AC123,'04'!$AC$8:$BH$256,11,FALSE)+VLOOKUP($AC123,'05'!$AC$8:$BT$226,23,FALSE)+VLOOKUP($AC123,'06'!$AC$8:$BH$229,11,FALSE)+VLOOKUP($AC123,'07'!$AC$8:$BH$242,11,FALSE)</f>
        <v>0</v>
      </c>
      <c r="AN123" s="179"/>
      <c r="AO123" s="179"/>
      <c r="AP123" s="180"/>
      <c r="AQ123" s="178">
        <f>VLOOKUP($AC123,'04'!$AC$8:$BH$256,15,FALSE)+VLOOKUP($AC123,'05'!$AC$8:$BT$226,27,FALSE)+VLOOKUP($AC123,'06'!$AC$8:$BH$229,15,FALSE)+VLOOKUP($AC123,'07'!$AC$8:$BH$242,15,FALSE)</f>
        <v>602759</v>
      </c>
      <c r="AR123" s="179"/>
      <c r="AS123" s="179"/>
      <c r="AT123" s="180"/>
      <c r="AU123" s="178">
        <f>VLOOKUP($AC123,'04'!$AC$8:$BH$256,19,FALSE)+VLOOKUP($AC123,'05'!$AC$8:$BT$226,31,FALSE)+VLOOKUP($AC123,'06'!$AC$8:$BH$229,19,FALSE)+VLOOKUP($AC123,'07'!$AC$8:$BH$242,19,FALSE)</f>
        <v>0</v>
      </c>
      <c r="AV123" s="179"/>
      <c r="AW123" s="179"/>
      <c r="AX123" s="180"/>
      <c r="AY123" s="178">
        <f>VLOOKUP($AC123,'04'!$AC$8:$BH$256,23,FALSE)+VLOOKUP($AC123,'05'!$AC$8:$BT$226,35,FALSE)+VLOOKUP($AC123,'06'!$AC$8:$BH$229,23,FALSE)+VLOOKUP($AC123,'07'!$AC$8:$BH$242,23,FALSE)</f>
        <v>0</v>
      </c>
      <c r="AZ123" s="179"/>
      <c r="BA123" s="179"/>
      <c r="BB123" s="180"/>
      <c r="BC123" s="178">
        <f>VLOOKUP($AC123,'04'!$AC$8:$BH$256,27,FALSE)+VLOOKUP($AC123,'05'!$AC$8:$BT$226,39,FALSE)+VLOOKUP($AC123,'06'!$AC$8:$BH$229,27,FALSE)+VLOOKUP($AC123,'07'!$AC$8:$BH$242,27,FALSE)</f>
        <v>591959</v>
      </c>
      <c r="BD123" s="179"/>
      <c r="BE123" s="179"/>
      <c r="BF123" s="180"/>
      <c r="BG123" s="260">
        <f t="shared" si="44"/>
        <v>0.65706128963869115</v>
      </c>
      <c r="BH123" s="261"/>
    </row>
    <row r="124" spans="1:60" ht="17.25" customHeight="1" x14ac:dyDescent="0.2">
      <c r="A124" s="171" t="s">
        <v>535</v>
      </c>
      <c r="B124" s="172"/>
      <c r="C124" s="194" t="s">
        <v>64</v>
      </c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6"/>
      <c r="AC124" s="265" t="s">
        <v>83</v>
      </c>
      <c r="AD124" s="266"/>
      <c r="AE124" s="178">
        <f>VLOOKUP($AC124,'04'!$AC$8:$BH$256,3,FALSE)+VLOOKUP($AC124,'05'!$AC$8:$BP$226,3,FALSE)+VLOOKUP($AC124,'06'!$AC$8:$BH$229,3,FALSE)+VLOOKUP($AC124,'07'!$AC$8:$BH$242,3,FALSE)</f>
        <v>36971247</v>
      </c>
      <c r="AF124" s="179"/>
      <c r="AG124" s="179"/>
      <c r="AH124" s="180"/>
      <c r="AI124" s="178">
        <f>VLOOKUP($AC124,'04'!$AC$8:$BH$256,7,FALSE)+VLOOKUP($AC124,'05'!$AC$8:$BT$226,19,FALSE)+VLOOKUP($AC124,'06'!$AC$8:$BH$229,7,FALSE)+VLOOKUP($AC124,'07'!$AC$8:$BH$242,7,FALSE)</f>
        <v>38060885</v>
      </c>
      <c r="AJ124" s="179"/>
      <c r="AK124" s="179"/>
      <c r="AL124" s="180"/>
      <c r="AM124" s="178">
        <f>VLOOKUP($AC124,'04'!$AC$8:$BH$256,11,FALSE)+VLOOKUP($AC124,'05'!$AC$8:$BT$226,23,FALSE)+VLOOKUP($AC124,'06'!$AC$8:$BH$229,11,FALSE)+VLOOKUP($AC124,'07'!$AC$8:$BH$242,11,FALSE)</f>
        <v>0</v>
      </c>
      <c r="AN124" s="179"/>
      <c r="AO124" s="179"/>
      <c r="AP124" s="180"/>
      <c r="AQ124" s="178">
        <f>VLOOKUP($AC124,'04'!$AC$8:$BH$256,15,FALSE)+VLOOKUP($AC124,'05'!$AC$8:$BT$226,27,FALSE)+VLOOKUP($AC124,'06'!$AC$8:$BH$229,15,FALSE)+VLOOKUP($AC124,'07'!$AC$8:$BH$242,15,FALSE)</f>
        <v>35158233</v>
      </c>
      <c r="AR124" s="179"/>
      <c r="AS124" s="179"/>
      <c r="AT124" s="180"/>
      <c r="AU124" s="178">
        <f>VLOOKUP($AC124,'04'!$AC$8:$BH$256,19,FALSE)+VLOOKUP($AC124,'05'!$AC$8:$BT$226,31,FALSE)+VLOOKUP($AC124,'06'!$AC$8:$BH$229,19,FALSE)+VLOOKUP($AC124,'07'!$AC$8:$BH$242,19,FALSE)</f>
        <v>0</v>
      </c>
      <c r="AV124" s="179"/>
      <c r="AW124" s="179"/>
      <c r="AX124" s="180"/>
      <c r="AY124" s="178">
        <f>VLOOKUP($AC124,'04'!$AC$8:$BH$256,23,FALSE)+VLOOKUP($AC124,'05'!$AC$8:$BT$226,35,FALSE)+VLOOKUP($AC124,'06'!$AC$8:$BH$229,23,FALSE)+VLOOKUP($AC124,'07'!$AC$8:$BH$242,23,FALSE)</f>
        <v>0</v>
      </c>
      <c r="AZ124" s="179"/>
      <c r="BA124" s="179"/>
      <c r="BB124" s="180"/>
      <c r="BC124" s="178">
        <f>VLOOKUP($AC124,'04'!$AC$8:$BH$256,27,FALSE)+VLOOKUP($AC124,'05'!$AC$8:$BT$226,39,FALSE)+VLOOKUP($AC124,'06'!$AC$8:$BH$229,27,FALSE)+VLOOKUP($AC124,'07'!$AC$8:$BH$242,27,FALSE)</f>
        <v>35086113</v>
      </c>
      <c r="BD124" s="179"/>
      <c r="BE124" s="179"/>
      <c r="BF124" s="180"/>
      <c r="BG124" s="260">
        <f t="shared" si="44"/>
        <v>0.92184175433650584</v>
      </c>
      <c r="BH124" s="261"/>
    </row>
    <row r="125" spans="1:60" ht="25.5" hidden="1" customHeight="1" x14ac:dyDescent="0.2">
      <c r="A125" s="171" t="s">
        <v>536</v>
      </c>
      <c r="B125" s="172"/>
      <c r="C125" s="194" t="s">
        <v>65</v>
      </c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6"/>
      <c r="AC125" s="265" t="s">
        <v>84</v>
      </c>
      <c r="AD125" s="266"/>
      <c r="AE125" s="178">
        <f>VLOOKUP($AC125,'04'!$AC$8:$BH$256,3,FALSE)+VLOOKUP($AC125,'05'!$AC$8:$BP$226,3,FALSE)+VLOOKUP($AC125,'06'!$AC$8:$BH$229,3,FALSE)+VLOOKUP($AC125,'07'!$AC$8:$BH$242,3,FALSE)</f>
        <v>0</v>
      </c>
      <c r="AF125" s="179"/>
      <c r="AG125" s="179"/>
      <c r="AH125" s="180"/>
      <c r="AI125" s="178">
        <v>0</v>
      </c>
      <c r="AJ125" s="179"/>
      <c r="AK125" s="179"/>
      <c r="AL125" s="180"/>
      <c r="AM125" s="178">
        <v>0</v>
      </c>
      <c r="AN125" s="179"/>
      <c r="AO125" s="179"/>
      <c r="AP125" s="180"/>
      <c r="AQ125" s="178">
        <f>VLOOKUP($AC125,'04'!$AC$8:$BH$256,15,FALSE)+VLOOKUP($AC125,'05'!$AC$8:$BT$226,27,FALSE)+VLOOKUP($AC125,'06'!$AC$8:$BH$229,15,FALSE)+VLOOKUP($AC125,'07'!$AC$8:$BH$242,15,FALSE)</f>
        <v>0</v>
      </c>
      <c r="AR125" s="179"/>
      <c r="AS125" s="179"/>
      <c r="AT125" s="180"/>
      <c r="AU125" s="178">
        <v>0</v>
      </c>
      <c r="AV125" s="179"/>
      <c r="AW125" s="179"/>
      <c r="AX125" s="180"/>
      <c r="AY125" s="178">
        <f>VLOOKUP($AC125,'04'!$AC$8:$BH$256,23,FALSE)+VLOOKUP($AC125,'05'!$AC$8:$BT$226,35,FALSE)+VLOOKUP($AC125,'06'!$AC$8:$BH$229,23,FALSE)+VLOOKUP($AC125,'07'!$AC$8:$BH$242,23,FALSE)</f>
        <v>0</v>
      </c>
      <c r="AZ125" s="179"/>
      <c r="BA125" s="179"/>
      <c r="BB125" s="180"/>
      <c r="BC125" s="178">
        <v>0</v>
      </c>
      <c r="BD125" s="179"/>
      <c r="BE125" s="179"/>
      <c r="BF125" s="180"/>
      <c r="BG125" s="260" t="str">
        <f t="shared" si="44"/>
        <v>n.é.</v>
      </c>
      <c r="BH125" s="261"/>
    </row>
    <row r="126" spans="1:60" ht="20.100000000000001" customHeight="1" x14ac:dyDescent="0.2">
      <c r="A126" s="200" t="s">
        <v>537</v>
      </c>
      <c r="B126" s="201"/>
      <c r="C126" s="202" t="s">
        <v>798</v>
      </c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4"/>
      <c r="AC126" s="274" t="s">
        <v>92</v>
      </c>
      <c r="AD126" s="275"/>
      <c r="AE126" s="207">
        <f>SUM(AE123:AH125)</f>
        <v>37883247</v>
      </c>
      <c r="AF126" s="208"/>
      <c r="AG126" s="208"/>
      <c r="AH126" s="209"/>
      <c r="AI126" s="207">
        <f>SUM(AI123:AL125)</f>
        <v>38961804</v>
      </c>
      <c r="AJ126" s="208"/>
      <c r="AK126" s="208"/>
      <c r="AL126" s="209"/>
      <c r="AM126" s="207">
        <f t="shared" ref="AM126" si="94">SUM(AM123:AP125)</f>
        <v>0</v>
      </c>
      <c r="AN126" s="208"/>
      <c r="AO126" s="208"/>
      <c r="AP126" s="209"/>
      <c r="AQ126" s="207">
        <f t="shared" ref="AQ126" si="95">SUM(AQ123:AT125)</f>
        <v>35760992</v>
      </c>
      <c r="AR126" s="208"/>
      <c r="AS126" s="208"/>
      <c r="AT126" s="209"/>
      <c r="AU126" s="207">
        <f t="shared" ref="AU126" si="96">SUM(AU123:AX125)</f>
        <v>0</v>
      </c>
      <c r="AV126" s="208"/>
      <c r="AW126" s="208"/>
      <c r="AX126" s="209"/>
      <c r="AY126" s="207">
        <f t="shared" ref="AY126" si="97">SUM(AY123:BB125)</f>
        <v>0</v>
      </c>
      <c r="AZ126" s="208"/>
      <c r="BA126" s="208"/>
      <c r="BB126" s="209"/>
      <c r="BC126" s="207">
        <f t="shared" ref="BC126" si="98">SUM(BC123:BF125)</f>
        <v>35678072</v>
      </c>
      <c r="BD126" s="208"/>
      <c r="BE126" s="208"/>
      <c r="BF126" s="209"/>
      <c r="BG126" s="220">
        <f t="shared" si="44"/>
        <v>0.91571920027111686</v>
      </c>
      <c r="BH126" s="221"/>
    </row>
    <row r="127" spans="1:60" ht="20.100000000000001" customHeight="1" x14ac:dyDescent="0.2">
      <c r="A127" s="171" t="s">
        <v>538</v>
      </c>
      <c r="B127" s="172"/>
      <c r="C127" s="194" t="s">
        <v>66</v>
      </c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6"/>
      <c r="AC127" s="265" t="s">
        <v>85</v>
      </c>
      <c r="AD127" s="266"/>
      <c r="AE127" s="178">
        <f>VLOOKUP($AC127,'04'!$AC$8:$BH$256,3,FALSE)+VLOOKUP($AC127,'05'!$AC$8:$BP$226,3,FALSE)+VLOOKUP($AC127,'06'!$AC$8:$BH$229,3,FALSE)+VLOOKUP($AC127,'07'!$AC$8:$BH$242,3,FALSE)</f>
        <v>3831090</v>
      </c>
      <c r="AF127" s="179"/>
      <c r="AG127" s="179"/>
      <c r="AH127" s="180"/>
      <c r="AI127" s="178">
        <f>VLOOKUP($AC127,'04'!$AC$8:$BH$256,7,FALSE)+VLOOKUP($AC127,'05'!$AC$8:$BT$226,19,FALSE)+VLOOKUP($AC127,'06'!$AC$8:$BH$229,7,FALSE)+VLOOKUP($AC127,'07'!$AC$8:$BH$242,7,FALSE)</f>
        <v>3508366</v>
      </c>
      <c r="AJ127" s="179"/>
      <c r="AK127" s="179"/>
      <c r="AL127" s="180"/>
      <c r="AM127" s="178">
        <f>VLOOKUP($AC127,'04'!$AC$8:$BH$256,11,FALSE)+VLOOKUP($AC127,'05'!$AC$8:$BT$226,23,FALSE)+VLOOKUP($AC127,'06'!$AC$8:$BH$229,11,FALSE)+VLOOKUP($AC127,'07'!$AC$8:$BH$242,11,FALSE)</f>
        <v>0</v>
      </c>
      <c r="AN127" s="179"/>
      <c r="AO127" s="179"/>
      <c r="AP127" s="180"/>
      <c r="AQ127" s="178">
        <f>VLOOKUP($AC127,'04'!$AC$8:$BH$256,15,FALSE)+VLOOKUP($AC127,'05'!$AC$8:$BT$226,27,FALSE)+VLOOKUP($AC127,'06'!$AC$8:$BH$229,15,FALSE)+VLOOKUP($AC127,'07'!$AC$8:$BH$242,15,FALSE)</f>
        <v>2796501</v>
      </c>
      <c r="AR127" s="179"/>
      <c r="AS127" s="179"/>
      <c r="AT127" s="180"/>
      <c r="AU127" s="178">
        <f>VLOOKUP($AC127,'04'!$AC$8:$BH$256,19,FALSE)+VLOOKUP($AC127,'05'!$AC$8:$BT$226,31,FALSE)+VLOOKUP($AC127,'06'!$AC$8:$BH$229,19,FALSE)+VLOOKUP($AC127,'07'!$AC$8:$BH$242,19,FALSE)</f>
        <v>0</v>
      </c>
      <c r="AV127" s="179"/>
      <c r="AW127" s="179"/>
      <c r="AX127" s="180"/>
      <c r="AY127" s="178">
        <f>VLOOKUP($AC127,'04'!$AC$8:$BH$256,23,FALSE)+VLOOKUP($AC127,'05'!$AC$8:$BT$226,35,FALSE)+VLOOKUP($AC127,'06'!$AC$8:$BH$229,23,FALSE)+VLOOKUP($AC127,'07'!$AC$8:$BH$242,23,FALSE)</f>
        <v>0</v>
      </c>
      <c r="AZ127" s="179"/>
      <c r="BA127" s="179"/>
      <c r="BB127" s="180"/>
      <c r="BC127" s="178">
        <f>VLOOKUP($AC127,'04'!$AC$8:$BH$256,27,FALSE)+VLOOKUP($AC127,'05'!$AC$8:$BT$226,39,FALSE)+VLOOKUP($AC127,'06'!$AC$8:$BH$229,27,FALSE)+VLOOKUP($AC127,'07'!$AC$8:$BH$242,27,FALSE)</f>
        <v>2783333</v>
      </c>
      <c r="BD127" s="179"/>
      <c r="BE127" s="179"/>
      <c r="BF127" s="180"/>
      <c r="BG127" s="260">
        <f t="shared" si="44"/>
        <v>0.79334168669973426</v>
      </c>
      <c r="BH127" s="261"/>
    </row>
    <row r="128" spans="1:60" ht="20.100000000000001" customHeight="1" x14ac:dyDescent="0.2">
      <c r="A128" s="171" t="s">
        <v>539</v>
      </c>
      <c r="B128" s="172"/>
      <c r="C128" s="194" t="s">
        <v>67</v>
      </c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6"/>
      <c r="AC128" s="265" t="s">
        <v>86</v>
      </c>
      <c r="AD128" s="266"/>
      <c r="AE128" s="178">
        <f>VLOOKUP($AC128,'04'!$AC$8:$BH$256,3,FALSE)+VLOOKUP($AC128,'05'!$AC$8:$BP$226,3,FALSE)+VLOOKUP($AC128,'06'!$AC$8:$BH$229,3,FALSE)+VLOOKUP($AC128,'07'!$AC$8:$BH$242,3,FALSE)</f>
        <v>1376000</v>
      </c>
      <c r="AF128" s="179"/>
      <c r="AG128" s="179"/>
      <c r="AH128" s="180"/>
      <c r="AI128" s="178">
        <f>VLOOKUP($AC128,'04'!$AC$8:$BH$256,7,FALSE)+VLOOKUP($AC128,'05'!$AC$8:$BT$226,19,FALSE)+VLOOKUP($AC128,'06'!$AC$8:$BH$229,7,FALSE)+VLOOKUP($AC128,'07'!$AC$8:$BH$242,7,FALSE)</f>
        <v>1787892</v>
      </c>
      <c r="AJ128" s="179"/>
      <c r="AK128" s="179"/>
      <c r="AL128" s="180"/>
      <c r="AM128" s="178">
        <f>VLOOKUP($AC128,'04'!$AC$8:$BH$256,11,FALSE)+VLOOKUP($AC128,'05'!$AC$8:$BT$226,23,FALSE)+VLOOKUP($AC128,'06'!$AC$8:$BH$229,11,FALSE)+VLOOKUP($AC128,'07'!$AC$8:$BH$242,11,FALSE)</f>
        <v>0</v>
      </c>
      <c r="AN128" s="179"/>
      <c r="AO128" s="179"/>
      <c r="AP128" s="180"/>
      <c r="AQ128" s="178">
        <f>VLOOKUP($AC128,'04'!$AC$8:$BH$256,15,FALSE)+VLOOKUP($AC128,'05'!$AC$8:$BT$226,27,FALSE)+VLOOKUP($AC128,'06'!$AC$8:$BH$229,15,FALSE)+VLOOKUP($AC128,'07'!$AC$8:$BH$242,15,FALSE)</f>
        <v>1571574</v>
      </c>
      <c r="AR128" s="179"/>
      <c r="AS128" s="179"/>
      <c r="AT128" s="180"/>
      <c r="AU128" s="178">
        <f>VLOOKUP($AC128,'04'!$AC$8:$BH$256,19,FALSE)+VLOOKUP($AC128,'05'!$AC$8:$BT$226,31,FALSE)+VLOOKUP($AC128,'06'!$AC$8:$BH$229,19,FALSE)+VLOOKUP($AC128,'07'!$AC$8:$BH$242,19,FALSE)</f>
        <v>0</v>
      </c>
      <c r="AV128" s="179"/>
      <c r="AW128" s="179"/>
      <c r="AX128" s="180"/>
      <c r="AY128" s="178">
        <f>VLOOKUP($AC128,'04'!$AC$8:$BH$256,23,FALSE)+VLOOKUP($AC128,'05'!$AC$8:$BT$226,35,FALSE)+VLOOKUP($AC128,'06'!$AC$8:$BH$229,23,FALSE)+VLOOKUP($AC128,'07'!$AC$8:$BH$242,23,FALSE)</f>
        <v>0</v>
      </c>
      <c r="AZ128" s="179"/>
      <c r="BA128" s="179"/>
      <c r="BB128" s="180"/>
      <c r="BC128" s="178">
        <f>VLOOKUP($AC128,'04'!$AC$8:$BH$256,27,FALSE)+VLOOKUP($AC128,'05'!$AC$8:$BT$226,39,FALSE)+VLOOKUP($AC128,'06'!$AC$8:$BH$229,27,FALSE)+VLOOKUP($AC128,'07'!$AC$8:$BH$242,27,FALSE)</f>
        <v>1571574</v>
      </c>
      <c r="BD128" s="179"/>
      <c r="BE128" s="179"/>
      <c r="BF128" s="180"/>
      <c r="BG128" s="260">
        <f t="shared" si="44"/>
        <v>0.87900947037069355</v>
      </c>
      <c r="BH128" s="261"/>
    </row>
    <row r="129" spans="1:60" ht="20.100000000000001" customHeight="1" x14ac:dyDescent="0.2">
      <c r="A129" s="200" t="s">
        <v>540</v>
      </c>
      <c r="B129" s="201"/>
      <c r="C129" s="202" t="s">
        <v>799</v>
      </c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4"/>
      <c r="AC129" s="274" t="s">
        <v>93</v>
      </c>
      <c r="AD129" s="275"/>
      <c r="AE129" s="207">
        <f>SUM(AE127:AH128)</f>
        <v>5207090</v>
      </c>
      <c r="AF129" s="208"/>
      <c r="AG129" s="208"/>
      <c r="AH129" s="209"/>
      <c r="AI129" s="207">
        <f t="shared" ref="AI129" si="99">SUM(AI127:AL128)</f>
        <v>5296258</v>
      </c>
      <c r="AJ129" s="208"/>
      <c r="AK129" s="208"/>
      <c r="AL129" s="209"/>
      <c r="AM129" s="207">
        <f t="shared" ref="AM129" si="100">SUM(AM127:AP128)</f>
        <v>0</v>
      </c>
      <c r="AN129" s="208"/>
      <c r="AO129" s="208"/>
      <c r="AP129" s="209"/>
      <c r="AQ129" s="207">
        <f t="shared" ref="AQ129" si="101">SUM(AQ127:AT128)</f>
        <v>4368075</v>
      </c>
      <c r="AR129" s="208"/>
      <c r="AS129" s="208"/>
      <c r="AT129" s="209"/>
      <c r="AU129" s="207">
        <f t="shared" ref="AU129" si="102">SUM(AU127:AX128)</f>
        <v>0</v>
      </c>
      <c r="AV129" s="208"/>
      <c r="AW129" s="208"/>
      <c r="AX129" s="209"/>
      <c r="AY129" s="207">
        <f t="shared" ref="AY129" si="103">SUM(AY127:BB128)</f>
        <v>0</v>
      </c>
      <c r="AZ129" s="208"/>
      <c r="BA129" s="208"/>
      <c r="BB129" s="209"/>
      <c r="BC129" s="207">
        <f t="shared" ref="BC129" si="104">SUM(BC127:BF128)</f>
        <v>4354907</v>
      </c>
      <c r="BD129" s="208"/>
      <c r="BE129" s="208"/>
      <c r="BF129" s="209"/>
      <c r="BG129" s="220">
        <f t="shared" si="44"/>
        <v>0.82226111341252639</v>
      </c>
      <c r="BH129" s="221"/>
    </row>
    <row r="130" spans="1:60" ht="20.100000000000001" customHeight="1" x14ac:dyDescent="0.2">
      <c r="A130" s="171" t="s">
        <v>541</v>
      </c>
      <c r="B130" s="172"/>
      <c r="C130" s="194" t="s">
        <v>68</v>
      </c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6"/>
      <c r="AC130" s="265" t="s">
        <v>87</v>
      </c>
      <c r="AD130" s="266"/>
      <c r="AE130" s="178">
        <f>VLOOKUP($AC130,'04'!$AC$8:$BH$256,3,FALSE)+VLOOKUP($AC130,'05'!$AC$8:$BP$226,3,FALSE)+VLOOKUP($AC130,'06'!$AC$8:$BH$229,3,FALSE)+VLOOKUP($AC130,'07'!$AC$8:$BH$242,3,FALSE)</f>
        <v>11640000</v>
      </c>
      <c r="AF130" s="179"/>
      <c r="AG130" s="179"/>
      <c r="AH130" s="180"/>
      <c r="AI130" s="178">
        <f>VLOOKUP($AC130,'04'!$AC$8:$BH$256,7,FALSE)+VLOOKUP($AC130,'05'!$AC$8:$BT$226,19,FALSE)+VLOOKUP($AC130,'06'!$AC$8:$BH$229,7,FALSE)+VLOOKUP($AC130,'07'!$AC$8:$BH$242,7,FALSE)</f>
        <v>15466254</v>
      </c>
      <c r="AJ130" s="179"/>
      <c r="AK130" s="179"/>
      <c r="AL130" s="180"/>
      <c r="AM130" s="178">
        <f>VLOOKUP($AC130,'04'!$AC$8:$BH$256,11,FALSE)+VLOOKUP($AC130,'05'!$AC$8:$BT$226,23,FALSE)+VLOOKUP($AC130,'06'!$AC$8:$BH$229,11,FALSE)+VLOOKUP($AC130,'07'!$AC$8:$BH$242,11,FALSE)</f>
        <v>0</v>
      </c>
      <c r="AN130" s="179"/>
      <c r="AO130" s="179"/>
      <c r="AP130" s="180"/>
      <c r="AQ130" s="178">
        <f>VLOOKUP($AC130,'04'!$AC$8:$BH$256,15,FALSE)+VLOOKUP($AC130,'05'!$AC$8:$BT$226,27,FALSE)+VLOOKUP($AC130,'06'!$AC$8:$BH$229,15,FALSE)+VLOOKUP($AC130,'07'!$AC$8:$BH$242,15,FALSE)</f>
        <v>13215291</v>
      </c>
      <c r="AR130" s="179"/>
      <c r="AS130" s="179"/>
      <c r="AT130" s="180"/>
      <c r="AU130" s="178">
        <f>VLOOKUP($AC130,'04'!$AC$8:$BH$256,19,FALSE)+VLOOKUP($AC130,'05'!$AC$8:$BT$226,31,FALSE)+VLOOKUP($AC130,'06'!$AC$8:$BH$229,19,FALSE)+VLOOKUP($AC130,'07'!$AC$8:$BH$242,19,FALSE)</f>
        <v>32790000</v>
      </c>
      <c r="AV130" s="179"/>
      <c r="AW130" s="179"/>
      <c r="AX130" s="180"/>
      <c r="AY130" s="178">
        <f>VLOOKUP($AC130,'04'!$AC$8:$BH$256,23,FALSE)+VLOOKUP($AC130,'05'!$AC$8:$BT$226,35,FALSE)+VLOOKUP($AC130,'06'!$AC$8:$BH$229,23,FALSE)+VLOOKUP($AC130,'07'!$AC$8:$BH$242,23,FALSE)</f>
        <v>0</v>
      </c>
      <c r="AZ130" s="179"/>
      <c r="BA130" s="179"/>
      <c r="BB130" s="180"/>
      <c r="BC130" s="178">
        <f>VLOOKUP($AC130,'04'!$AC$8:$BH$256,27,FALSE)+VLOOKUP($AC130,'05'!$AC$8:$BT$226,39,FALSE)+VLOOKUP($AC130,'06'!$AC$8:$BH$229,27,FALSE)+VLOOKUP($AC130,'07'!$AC$8:$BH$242,27,FALSE)</f>
        <v>13119989</v>
      </c>
      <c r="BD130" s="179"/>
      <c r="BE130" s="179"/>
      <c r="BF130" s="180"/>
      <c r="BG130" s="260">
        <f t="shared" si="44"/>
        <v>0.8482977843245042</v>
      </c>
      <c r="BH130" s="261"/>
    </row>
    <row r="131" spans="1:60" ht="20.100000000000001" customHeight="1" x14ac:dyDescent="0.2">
      <c r="A131" s="171" t="s">
        <v>660</v>
      </c>
      <c r="B131" s="172"/>
      <c r="C131" s="194" t="s">
        <v>69</v>
      </c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6"/>
      <c r="AC131" s="265" t="s">
        <v>88</v>
      </c>
      <c r="AD131" s="266"/>
      <c r="AE131" s="178">
        <f>VLOOKUP($AC131,'04'!$AC$8:$BH$256,3,FALSE)+VLOOKUP($AC131,'05'!$AC$8:$BP$226,3,FALSE)+VLOOKUP($AC131,'06'!$AC$8:$BH$229,3,FALSE)+VLOOKUP($AC131,'07'!$AC$8:$BH$242,3,FALSE)</f>
        <v>1080000</v>
      </c>
      <c r="AF131" s="179"/>
      <c r="AG131" s="179"/>
      <c r="AH131" s="180"/>
      <c r="AI131" s="178">
        <f>VLOOKUP($AC131,'04'!$AC$8:$BH$256,7,FALSE)+VLOOKUP($AC131,'05'!$AC$8:$BT$226,19,FALSE)+VLOOKUP($AC131,'06'!$AC$8:$BH$229,7,FALSE)+VLOOKUP($AC131,'07'!$AC$8:$BH$242,7,FALSE)</f>
        <v>753690</v>
      </c>
      <c r="AJ131" s="179"/>
      <c r="AK131" s="179"/>
      <c r="AL131" s="180"/>
      <c r="AM131" s="178">
        <f>VLOOKUP($AC131,'04'!$AC$8:$BH$256,11,FALSE)+VLOOKUP($AC131,'05'!$AC$8:$BT$226,23,FALSE)+VLOOKUP($AC131,'06'!$AC$8:$BH$229,11,FALSE)+VLOOKUP($AC131,'07'!$AC$8:$BH$242,11,FALSE)</f>
        <v>0</v>
      </c>
      <c r="AN131" s="179"/>
      <c r="AO131" s="179"/>
      <c r="AP131" s="180"/>
      <c r="AQ131" s="178">
        <f>VLOOKUP($AC131,'04'!$AC$8:$BH$256,15,FALSE)+VLOOKUP($AC131,'05'!$AC$8:$BT$226,27,FALSE)+VLOOKUP($AC131,'06'!$AC$8:$BH$229,15,FALSE)+VLOOKUP($AC131,'07'!$AC$8:$BH$242,15,FALSE)</f>
        <v>555558</v>
      </c>
      <c r="AR131" s="179"/>
      <c r="AS131" s="179"/>
      <c r="AT131" s="180"/>
      <c r="AU131" s="178">
        <f>VLOOKUP($AC131,'04'!$AC$8:$BH$256,19,FALSE)+VLOOKUP($AC131,'05'!$AC$8:$BT$226,31,FALSE)+VLOOKUP($AC131,'06'!$AC$8:$BH$229,19,FALSE)+VLOOKUP($AC131,'07'!$AC$8:$BH$242,19,FALSE)</f>
        <v>0</v>
      </c>
      <c r="AV131" s="179"/>
      <c r="AW131" s="179"/>
      <c r="AX131" s="180"/>
      <c r="AY131" s="178">
        <f>VLOOKUP($AC131,'04'!$AC$8:$BH$256,23,FALSE)+VLOOKUP($AC131,'05'!$AC$8:$BT$226,35,FALSE)+VLOOKUP($AC131,'06'!$AC$8:$BH$229,23,FALSE)+VLOOKUP($AC131,'07'!$AC$8:$BH$242,23,FALSE)</f>
        <v>0</v>
      </c>
      <c r="AZ131" s="179"/>
      <c r="BA131" s="179"/>
      <c r="BB131" s="180"/>
      <c r="BC131" s="178">
        <f>VLOOKUP($AC131,'04'!$AC$8:$BH$256,27,FALSE)+VLOOKUP($AC131,'05'!$AC$8:$BT$226,39,FALSE)+VLOOKUP($AC131,'06'!$AC$8:$BH$229,27,FALSE)+VLOOKUP($AC131,'07'!$AC$8:$BH$242,27,FALSE)</f>
        <v>555558</v>
      </c>
      <c r="BD131" s="179"/>
      <c r="BE131" s="179"/>
      <c r="BF131" s="180"/>
      <c r="BG131" s="260">
        <f t="shared" si="44"/>
        <v>0.73711738247820724</v>
      </c>
      <c r="BH131" s="261"/>
    </row>
    <row r="132" spans="1:60" ht="20.100000000000001" customHeight="1" x14ac:dyDescent="0.2">
      <c r="A132" s="171" t="s">
        <v>661</v>
      </c>
      <c r="B132" s="172"/>
      <c r="C132" s="194" t="s">
        <v>70</v>
      </c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6"/>
      <c r="AC132" s="265" t="s">
        <v>89</v>
      </c>
      <c r="AD132" s="266"/>
      <c r="AE132" s="178">
        <f>VLOOKUP($AC132,'04'!$AC$8:$BH$256,3,FALSE)+VLOOKUP($AC132,'05'!$AC$8:$BP$226,3,FALSE)+VLOOKUP($AC132,'06'!$AC$8:$BH$229,3,FALSE)+VLOOKUP($AC132,'07'!$AC$8:$BH$242,3,FALSE)</f>
        <v>2000000</v>
      </c>
      <c r="AF132" s="179"/>
      <c r="AG132" s="179"/>
      <c r="AH132" s="180"/>
      <c r="AI132" s="178">
        <f>VLOOKUP($AC132,'04'!$AC$8:$BH$256,7,FALSE)+VLOOKUP($AC132,'05'!$AC$8:$BT$226,19,FALSE)+VLOOKUP($AC132,'06'!$AC$8:$BH$229,7,FALSE)+VLOOKUP($AC132,'07'!$AC$8:$BH$242,7,FALSE)</f>
        <v>2479154</v>
      </c>
      <c r="AJ132" s="179"/>
      <c r="AK132" s="179"/>
      <c r="AL132" s="180"/>
      <c r="AM132" s="178">
        <f>VLOOKUP($AC132,'04'!$AC$8:$BH$256,11,FALSE)+VLOOKUP($AC132,'05'!$AC$8:$BT$226,23,FALSE)+VLOOKUP($AC132,'06'!$AC$8:$BH$229,11,FALSE)+VLOOKUP($AC132,'07'!$AC$8:$BH$242,11,FALSE)</f>
        <v>0</v>
      </c>
      <c r="AN132" s="179"/>
      <c r="AO132" s="179"/>
      <c r="AP132" s="180"/>
      <c r="AQ132" s="178">
        <f>VLOOKUP($AC132,'04'!$AC$8:$BH$256,15,FALSE)+VLOOKUP($AC132,'05'!$AC$8:$BT$226,27,FALSE)+VLOOKUP($AC132,'06'!$AC$8:$BH$229,15,FALSE)+VLOOKUP($AC132,'07'!$AC$8:$BH$242,15,FALSE)</f>
        <v>2426665</v>
      </c>
      <c r="AR132" s="179"/>
      <c r="AS132" s="179"/>
      <c r="AT132" s="180"/>
      <c r="AU132" s="178">
        <f>VLOOKUP($AC132,'04'!$AC$8:$BH$256,19,FALSE)+VLOOKUP($AC132,'05'!$AC$8:$BT$226,31,FALSE)+VLOOKUP($AC132,'06'!$AC$8:$BH$229,19,FALSE)+VLOOKUP($AC132,'07'!$AC$8:$BH$242,19,FALSE)</f>
        <v>0</v>
      </c>
      <c r="AV132" s="179"/>
      <c r="AW132" s="179"/>
      <c r="AX132" s="180"/>
      <c r="AY132" s="178">
        <f>VLOOKUP($AC132,'04'!$AC$8:$BH$256,23,FALSE)+VLOOKUP($AC132,'05'!$AC$8:$BT$226,35,FALSE)+VLOOKUP($AC132,'06'!$AC$8:$BH$229,23,FALSE)+VLOOKUP($AC132,'07'!$AC$8:$BH$242,23,FALSE)</f>
        <v>0</v>
      </c>
      <c r="AZ132" s="179"/>
      <c r="BA132" s="179"/>
      <c r="BB132" s="180"/>
      <c r="BC132" s="178">
        <f>VLOOKUP($AC132,'04'!$AC$8:$BH$256,27,FALSE)+VLOOKUP($AC132,'05'!$AC$8:$BT$226,39,FALSE)+VLOOKUP($AC132,'06'!$AC$8:$BH$229,27,FALSE)+VLOOKUP($AC132,'07'!$AC$8:$BH$242,27,FALSE)</f>
        <v>2426665</v>
      </c>
      <c r="BD132" s="179"/>
      <c r="BE132" s="179"/>
      <c r="BF132" s="180"/>
      <c r="BG132" s="260">
        <f t="shared" si="44"/>
        <v>0.97882785821292262</v>
      </c>
      <c r="BH132" s="261"/>
    </row>
    <row r="133" spans="1:60" ht="20.100000000000001" customHeight="1" x14ac:dyDescent="0.2">
      <c r="A133" s="171" t="s">
        <v>662</v>
      </c>
      <c r="B133" s="172"/>
      <c r="C133" s="194" t="s">
        <v>71</v>
      </c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6"/>
      <c r="AC133" s="265" t="s">
        <v>90</v>
      </c>
      <c r="AD133" s="266"/>
      <c r="AE133" s="178">
        <f>VLOOKUP($AC133,'04'!$AC$8:$BH$256,3,FALSE)+VLOOKUP($AC133,'05'!$AC$8:$BP$226,3,FALSE)+VLOOKUP($AC133,'06'!$AC$8:$BH$229,3,FALSE)+VLOOKUP($AC133,'07'!$AC$8:$BH$242,3,FALSE)</f>
        <v>6480000</v>
      </c>
      <c r="AF133" s="179"/>
      <c r="AG133" s="179"/>
      <c r="AH133" s="180"/>
      <c r="AI133" s="178">
        <f>VLOOKUP($AC133,'04'!$AC$8:$BH$256,7,FALSE)+VLOOKUP($AC133,'05'!$AC$8:$BT$226,19,FALSE)+VLOOKUP($AC133,'06'!$AC$8:$BH$229,7,FALSE)+VLOOKUP($AC133,'07'!$AC$8:$BH$242,7,FALSE)</f>
        <v>11524814</v>
      </c>
      <c r="AJ133" s="179"/>
      <c r="AK133" s="179"/>
      <c r="AL133" s="180"/>
      <c r="AM133" s="178">
        <f>VLOOKUP($AC133,'04'!$AC$8:$BH$256,11,FALSE)+VLOOKUP($AC133,'05'!$AC$8:$BT$226,23,FALSE)+VLOOKUP($AC133,'06'!$AC$8:$BH$229,11,FALSE)+VLOOKUP($AC133,'07'!$AC$8:$BH$242,11,FALSE)</f>
        <v>0</v>
      </c>
      <c r="AN133" s="179"/>
      <c r="AO133" s="179"/>
      <c r="AP133" s="180"/>
      <c r="AQ133" s="178">
        <f>VLOOKUP($AC133,'04'!$AC$8:$BH$256,15,FALSE)+VLOOKUP($AC133,'05'!$AC$8:$BT$226,27,FALSE)+VLOOKUP($AC133,'06'!$AC$8:$BH$229,15,FALSE)+VLOOKUP($AC133,'07'!$AC$8:$BH$242,15,FALSE)</f>
        <v>9702422</v>
      </c>
      <c r="AR133" s="179"/>
      <c r="AS133" s="179"/>
      <c r="AT133" s="180"/>
      <c r="AU133" s="178">
        <f>VLOOKUP($AC133,'04'!$AC$8:$BH$256,19,FALSE)+VLOOKUP($AC133,'05'!$AC$8:$BT$226,31,FALSE)+VLOOKUP($AC133,'06'!$AC$8:$BH$229,19,FALSE)+VLOOKUP($AC133,'07'!$AC$8:$BH$242,19,FALSE)</f>
        <v>0</v>
      </c>
      <c r="AV133" s="179"/>
      <c r="AW133" s="179"/>
      <c r="AX133" s="180"/>
      <c r="AY133" s="178">
        <f>VLOOKUP($AC133,'04'!$AC$8:$BH$256,23,FALSE)+VLOOKUP($AC133,'05'!$AC$8:$BT$226,35,FALSE)+VLOOKUP($AC133,'06'!$AC$8:$BH$229,23,FALSE)+VLOOKUP($AC133,'07'!$AC$8:$BH$242,23,FALSE)</f>
        <v>0</v>
      </c>
      <c r="AZ133" s="179"/>
      <c r="BA133" s="179"/>
      <c r="BB133" s="180"/>
      <c r="BC133" s="178">
        <f>VLOOKUP($AC133,'04'!$AC$8:$BH$256,27,FALSE)+VLOOKUP($AC133,'05'!$AC$8:$BT$226,39,FALSE)+VLOOKUP($AC133,'06'!$AC$8:$BH$229,27,FALSE)+VLOOKUP($AC133,'07'!$AC$8:$BH$242,27,FALSE)</f>
        <v>9631809</v>
      </c>
      <c r="BD133" s="179"/>
      <c r="BE133" s="179"/>
      <c r="BF133" s="180"/>
      <c r="BG133" s="260">
        <f t="shared" si="44"/>
        <v>0.83574528838382989</v>
      </c>
      <c r="BH133" s="261"/>
    </row>
    <row r="134" spans="1:60" ht="20.100000000000001" customHeight="1" x14ac:dyDescent="0.2">
      <c r="A134" s="171" t="s">
        <v>663</v>
      </c>
      <c r="B134" s="172"/>
      <c r="C134" s="276" t="s">
        <v>72</v>
      </c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8"/>
      <c r="AC134" s="265" t="s">
        <v>91</v>
      </c>
      <c r="AD134" s="266"/>
      <c r="AE134" s="178">
        <f>VLOOKUP($AC134,'04'!$AC$8:$BH$256,3,FALSE)+VLOOKUP($AC134,'05'!$AC$8:$BP$226,3,FALSE)+VLOOKUP($AC134,'06'!$AC$8:$BH$229,3,FALSE)+VLOOKUP($AC134,'07'!$AC$8:$BH$242,3,FALSE)</f>
        <v>2000000</v>
      </c>
      <c r="AF134" s="179"/>
      <c r="AG134" s="179"/>
      <c r="AH134" s="180"/>
      <c r="AI134" s="178">
        <f>VLOOKUP($AC134,'04'!$AC$8:$BH$256,7,FALSE)+VLOOKUP($AC134,'05'!$AC$8:$BT$226,19,FALSE)+VLOOKUP($AC134,'06'!$AC$8:$BH$229,7,FALSE)+VLOOKUP($AC134,'07'!$AC$8:$BH$242,7,FALSE)</f>
        <v>4431387</v>
      </c>
      <c r="AJ134" s="179"/>
      <c r="AK134" s="179"/>
      <c r="AL134" s="180"/>
      <c r="AM134" s="178">
        <f>VLOOKUP($AC134,'04'!$AC$8:$BH$256,11,FALSE)+VLOOKUP($AC134,'05'!$AC$8:$BT$226,23,FALSE)+VLOOKUP($AC134,'06'!$AC$8:$BH$229,11,FALSE)+VLOOKUP($AC134,'07'!$AC$8:$BH$242,11,FALSE)</f>
        <v>0</v>
      </c>
      <c r="AN134" s="179"/>
      <c r="AO134" s="179"/>
      <c r="AP134" s="180"/>
      <c r="AQ134" s="178">
        <f>VLOOKUP($AC134,'04'!$AC$8:$BH$256,15,FALSE)+VLOOKUP($AC134,'05'!$AC$8:$BT$226,27,FALSE)+VLOOKUP($AC134,'06'!$AC$8:$BH$229,15,FALSE)+VLOOKUP($AC134,'07'!$AC$8:$BH$242,15,FALSE)</f>
        <v>3470777</v>
      </c>
      <c r="AR134" s="179"/>
      <c r="AS134" s="179"/>
      <c r="AT134" s="180"/>
      <c r="AU134" s="178">
        <f>VLOOKUP($AC134,'04'!$AC$8:$BH$256,19,FALSE)+VLOOKUP($AC134,'05'!$AC$8:$BT$226,31,FALSE)+VLOOKUP($AC134,'06'!$AC$8:$BH$229,19,FALSE)+VLOOKUP($AC134,'07'!$AC$8:$BH$242,19,FALSE)</f>
        <v>0</v>
      </c>
      <c r="AV134" s="179"/>
      <c r="AW134" s="179"/>
      <c r="AX134" s="180"/>
      <c r="AY134" s="178">
        <f>VLOOKUP($AC134,'04'!$AC$8:$BH$256,23,FALSE)+VLOOKUP($AC134,'05'!$AC$8:$BT$226,35,FALSE)+VLOOKUP($AC134,'06'!$AC$8:$BH$229,23,FALSE)+VLOOKUP($AC134,'07'!$AC$8:$BH$242,23,FALSE)</f>
        <v>0</v>
      </c>
      <c r="AZ134" s="179"/>
      <c r="BA134" s="179"/>
      <c r="BB134" s="180"/>
      <c r="BC134" s="178">
        <f>VLOOKUP($AC134,'04'!$AC$8:$BH$256,27,FALSE)+VLOOKUP($AC134,'05'!$AC$8:$BT$226,39,FALSE)+VLOOKUP($AC134,'06'!$AC$8:$BH$229,27,FALSE)+VLOOKUP($AC134,'07'!$AC$8:$BH$242,27,FALSE)</f>
        <v>3470777</v>
      </c>
      <c r="BD134" s="179"/>
      <c r="BE134" s="179"/>
      <c r="BF134" s="180"/>
      <c r="BG134" s="260">
        <f t="shared" si="44"/>
        <v>0.7832258839049715</v>
      </c>
      <c r="BH134" s="261"/>
    </row>
    <row r="135" spans="1:60" ht="20.100000000000001" customHeight="1" x14ac:dyDescent="0.2">
      <c r="A135" s="171" t="s">
        <v>664</v>
      </c>
      <c r="B135" s="172"/>
      <c r="C135" s="230" t="s">
        <v>73</v>
      </c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2"/>
      <c r="AC135" s="265" t="s">
        <v>94</v>
      </c>
      <c r="AD135" s="266"/>
      <c r="AE135" s="178">
        <f>VLOOKUP($AC135,'04'!$AC$8:$BH$256,3,FALSE)+VLOOKUP($AC135,'05'!$AC$8:$BP$226,3,FALSE)+VLOOKUP($AC135,'06'!$AC$8:$BH$229,3,FALSE)+VLOOKUP($AC135,'07'!$AC$8:$BH$242,3,FALSE)</f>
        <v>33214412</v>
      </c>
      <c r="AF135" s="179"/>
      <c r="AG135" s="179"/>
      <c r="AH135" s="180"/>
      <c r="AI135" s="178">
        <f>VLOOKUP($AC135,'04'!$AC$8:$BH$256,7,FALSE)+VLOOKUP($AC135,'05'!$AC$8:$BT$226,19,FALSE)+VLOOKUP($AC135,'06'!$AC$8:$BH$229,7,FALSE)+VLOOKUP($AC135,'07'!$AC$8:$BH$242,7,FALSE)</f>
        <v>31872873</v>
      </c>
      <c r="AJ135" s="179"/>
      <c r="AK135" s="179"/>
      <c r="AL135" s="180"/>
      <c r="AM135" s="178">
        <f>VLOOKUP($AC135,'04'!$AC$8:$BH$256,11,FALSE)+VLOOKUP($AC135,'05'!$AC$8:$BT$226,23,FALSE)+VLOOKUP($AC135,'06'!$AC$8:$BH$229,11,FALSE)+VLOOKUP($AC135,'07'!$AC$8:$BH$242,11,FALSE)</f>
        <v>0</v>
      </c>
      <c r="AN135" s="179"/>
      <c r="AO135" s="179"/>
      <c r="AP135" s="180"/>
      <c r="AQ135" s="178">
        <f>VLOOKUP($AC135,'04'!$AC$8:$BH$256,15,FALSE)+VLOOKUP($AC135,'05'!$AC$8:$BT$226,27,FALSE)+VLOOKUP($AC135,'06'!$AC$8:$BH$229,15,FALSE)+VLOOKUP($AC135,'07'!$AC$8:$BH$242,15,FALSE)</f>
        <v>25878416</v>
      </c>
      <c r="AR135" s="179"/>
      <c r="AS135" s="179"/>
      <c r="AT135" s="180"/>
      <c r="AU135" s="178">
        <f>VLOOKUP($AC135,'04'!$AC$8:$BH$256,19,FALSE)+VLOOKUP($AC135,'05'!$AC$8:$BT$226,31,FALSE)+VLOOKUP($AC135,'06'!$AC$8:$BH$229,19,FALSE)+VLOOKUP($AC135,'07'!$AC$8:$BH$242,19,FALSE)</f>
        <v>0</v>
      </c>
      <c r="AV135" s="179"/>
      <c r="AW135" s="179"/>
      <c r="AX135" s="180"/>
      <c r="AY135" s="178">
        <f>VLOOKUP($AC135,'04'!$AC$8:$BH$256,23,FALSE)+VLOOKUP($AC135,'05'!$AC$8:$BT$226,35,FALSE)+VLOOKUP($AC135,'06'!$AC$8:$BH$229,23,FALSE)+VLOOKUP($AC135,'07'!$AC$8:$BH$242,23,FALSE)</f>
        <v>0</v>
      </c>
      <c r="AZ135" s="179"/>
      <c r="BA135" s="179"/>
      <c r="BB135" s="180"/>
      <c r="BC135" s="178">
        <f>VLOOKUP($AC135,'04'!$AC$8:$BH$256,27,FALSE)+VLOOKUP($AC135,'05'!$AC$8:$BT$226,39,FALSE)+VLOOKUP($AC135,'06'!$AC$8:$BH$229,27,FALSE)+VLOOKUP($AC135,'07'!$AC$8:$BH$242,27,FALSE)</f>
        <v>25194416</v>
      </c>
      <c r="BD135" s="179"/>
      <c r="BE135" s="179"/>
      <c r="BF135" s="180"/>
      <c r="BG135" s="260">
        <f t="shared" si="44"/>
        <v>0.79046579829813268</v>
      </c>
      <c r="BH135" s="261"/>
    </row>
    <row r="136" spans="1:60" ht="20.100000000000001" customHeight="1" x14ac:dyDescent="0.2">
      <c r="A136" s="171" t="s">
        <v>665</v>
      </c>
      <c r="B136" s="172"/>
      <c r="C136" s="194" t="s">
        <v>74</v>
      </c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6"/>
      <c r="AC136" s="265" t="s">
        <v>95</v>
      </c>
      <c r="AD136" s="266"/>
      <c r="AE136" s="178">
        <f>VLOOKUP($AC136,'04'!$AC$8:$BH$256,3,FALSE)+VLOOKUP($AC136,'05'!$AC$8:$BP$226,3,FALSE)+VLOOKUP($AC136,'06'!$AC$8:$BH$229,3,FALSE)+VLOOKUP($AC136,'07'!$AC$8:$BH$242,3,FALSE)</f>
        <v>8271701</v>
      </c>
      <c r="AF136" s="179"/>
      <c r="AG136" s="179"/>
      <c r="AH136" s="180"/>
      <c r="AI136" s="178">
        <f>VLOOKUP($AC136,'04'!$AC$8:$BH$256,7,FALSE)+VLOOKUP($AC136,'05'!$AC$8:$BT$226,19,FALSE)+VLOOKUP($AC136,'06'!$AC$8:$BH$229,7,FALSE)+VLOOKUP($AC136,'07'!$AC$8:$BH$242,7,FALSE)</f>
        <v>13101944</v>
      </c>
      <c r="AJ136" s="179"/>
      <c r="AK136" s="179"/>
      <c r="AL136" s="180"/>
      <c r="AM136" s="178">
        <f>VLOOKUP($AC136,'04'!$AC$8:$BH$256,11,FALSE)+VLOOKUP($AC136,'05'!$AC$8:$BT$226,23,FALSE)+VLOOKUP($AC136,'06'!$AC$8:$BH$229,11,FALSE)+VLOOKUP($AC136,'07'!$AC$8:$BH$242,11,FALSE)</f>
        <v>0</v>
      </c>
      <c r="AN136" s="179"/>
      <c r="AO136" s="179"/>
      <c r="AP136" s="180"/>
      <c r="AQ136" s="178">
        <f>VLOOKUP($AC136,'04'!$AC$8:$BH$256,15,FALSE)+VLOOKUP($AC136,'05'!$AC$8:$BT$226,27,FALSE)+VLOOKUP($AC136,'06'!$AC$8:$BH$229,15,FALSE)+VLOOKUP($AC136,'07'!$AC$8:$BH$242,15,FALSE)</f>
        <v>10529690</v>
      </c>
      <c r="AR136" s="179"/>
      <c r="AS136" s="179"/>
      <c r="AT136" s="180"/>
      <c r="AU136" s="178">
        <f>VLOOKUP($AC136,'04'!$AC$8:$BH$256,19,FALSE)+VLOOKUP($AC136,'05'!$AC$8:$BT$226,31,FALSE)+VLOOKUP($AC136,'06'!$AC$8:$BH$229,19,FALSE)+VLOOKUP($AC136,'07'!$AC$8:$BH$242,19,FALSE)</f>
        <v>0</v>
      </c>
      <c r="AV136" s="179"/>
      <c r="AW136" s="179"/>
      <c r="AX136" s="180"/>
      <c r="AY136" s="178">
        <f>VLOOKUP($AC136,'04'!$AC$8:$BH$256,23,FALSE)+VLOOKUP($AC136,'05'!$AC$8:$BT$226,35,FALSE)+VLOOKUP($AC136,'06'!$AC$8:$BH$229,23,FALSE)+VLOOKUP($AC136,'07'!$AC$8:$BH$242,23,FALSE)</f>
        <v>0</v>
      </c>
      <c r="AZ136" s="179"/>
      <c r="BA136" s="179"/>
      <c r="BB136" s="180"/>
      <c r="BC136" s="178">
        <f>VLOOKUP($AC136,'04'!$AC$8:$BH$256,27,FALSE)+VLOOKUP($AC136,'05'!$AC$8:$BT$226,39,FALSE)+VLOOKUP($AC136,'06'!$AC$8:$BH$229,27,FALSE)+VLOOKUP($AC136,'07'!$AC$8:$BH$242,27,FALSE)</f>
        <v>10479729</v>
      </c>
      <c r="BD136" s="179"/>
      <c r="BE136" s="179"/>
      <c r="BF136" s="180"/>
      <c r="BG136" s="260">
        <f t="shared" si="44"/>
        <v>0.79986061610399195</v>
      </c>
      <c r="BH136" s="261"/>
    </row>
    <row r="137" spans="1:60" ht="20.100000000000001" customHeight="1" x14ac:dyDescent="0.2">
      <c r="A137" s="200" t="s">
        <v>666</v>
      </c>
      <c r="B137" s="201"/>
      <c r="C137" s="202" t="s">
        <v>800</v>
      </c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4"/>
      <c r="AC137" s="274" t="s">
        <v>96</v>
      </c>
      <c r="AD137" s="275"/>
      <c r="AE137" s="207">
        <f>SUM(AE130:AH136)</f>
        <v>64686113</v>
      </c>
      <c r="AF137" s="208"/>
      <c r="AG137" s="208"/>
      <c r="AH137" s="209"/>
      <c r="AI137" s="207">
        <f t="shared" ref="AI137" si="105">SUM(AI130:AL136)</f>
        <v>79630116</v>
      </c>
      <c r="AJ137" s="208"/>
      <c r="AK137" s="208"/>
      <c r="AL137" s="209"/>
      <c r="AM137" s="207">
        <f t="shared" ref="AM137" si="106">SUM(AM130:AP136)</f>
        <v>0</v>
      </c>
      <c r="AN137" s="208"/>
      <c r="AO137" s="208"/>
      <c r="AP137" s="209"/>
      <c r="AQ137" s="207">
        <f t="shared" ref="AQ137" si="107">SUM(AQ130:AT136)</f>
        <v>65778819</v>
      </c>
      <c r="AR137" s="208"/>
      <c r="AS137" s="208"/>
      <c r="AT137" s="209"/>
      <c r="AU137" s="207">
        <f t="shared" ref="AU137" si="108">SUM(AU130:AX136)</f>
        <v>32790000</v>
      </c>
      <c r="AV137" s="208"/>
      <c r="AW137" s="208"/>
      <c r="AX137" s="209"/>
      <c r="AY137" s="207">
        <f t="shared" ref="AY137" si="109">SUM(AY130:BB136)</f>
        <v>0</v>
      </c>
      <c r="AZ137" s="208"/>
      <c r="BA137" s="208"/>
      <c r="BB137" s="209"/>
      <c r="BC137" s="207">
        <f t="shared" ref="BC137" si="110">SUM(BC130:BF136)</f>
        <v>64878943</v>
      </c>
      <c r="BD137" s="208"/>
      <c r="BE137" s="208"/>
      <c r="BF137" s="209"/>
      <c r="BG137" s="220">
        <f t="shared" si="44"/>
        <v>0.81475384262908768</v>
      </c>
      <c r="BH137" s="221"/>
    </row>
    <row r="138" spans="1:60" ht="20.100000000000001" customHeight="1" x14ac:dyDescent="0.2">
      <c r="A138" s="171" t="s">
        <v>667</v>
      </c>
      <c r="B138" s="172"/>
      <c r="C138" s="194" t="s">
        <v>75</v>
      </c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6"/>
      <c r="AC138" s="265" t="s">
        <v>97</v>
      </c>
      <c r="AD138" s="266"/>
      <c r="AE138" s="178">
        <f>VLOOKUP($AC138,'04'!$AC$8:$BH$256,3,FALSE)+VLOOKUP($AC138,'05'!$AC$8:$BP$226,3,FALSE)+VLOOKUP($AC138,'06'!$AC$8:$BH$229,3,FALSE)+VLOOKUP($AC138,'07'!$AC$8:$BH$242,3,FALSE)</f>
        <v>805200</v>
      </c>
      <c r="AF138" s="179"/>
      <c r="AG138" s="179"/>
      <c r="AH138" s="180"/>
      <c r="AI138" s="178">
        <f>VLOOKUP($AC138,'04'!$AC$8:$BH$256,7,FALSE)+VLOOKUP($AC138,'05'!$AC$8:$BT$226,19,FALSE)+VLOOKUP($AC138,'06'!$AC$8:$BH$229,7,FALSE)+VLOOKUP($AC138,'07'!$AC$8:$BH$242,7,FALSE)</f>
        <v>810389</v>
      </c>
      <c r="AJ138" s="179"/>
      <c r="AK138" s="179"/>
      <c r="AL138" s="180"/>
      <c r="AM138" s="178">
        <f>VLOOKUP($AC138,'04'!$AC$8:$BH$256,11,FALSE)+VLOOKUP($AC138,'05'!$AC$8:$BT$226,23,FALSE)+VLOOKUP($AC138,'06'!$AC$8:$BH$229,11,FALSE)+VLOOKUP($AC138,'07'!$AC$8:$BH$242,11,FALSE)</f>
        <v>0</v>
      </c>
      <c r="AN138" s="179"/>
      <c r="AO138" s="179"/>
      <c r="AP138" s="180"/>
      <c r="AQ138" s="178">
        <f>VLOOKUP($AC138,'04'!$AC$8:$BH$256,15,FALSE)+VLOOKUP($AC138,'05'!$AC$8:$BT$226,27,FALSE)+VLOOKUP($AC138,'06'!$AC$8:$BH$229,15,FALSE)+VLOOKUP($AC138,'07'!$AC$8:$BH$242,15,FALSE)</f>
        <v>712199</v>
      </c>
      <c r="AR138" s="179"/>
      <c r="AS138" s="179"/>
      <c r="AT138" s="180"/>
      <c r="AU138" s="178">
        <f>VLOOKUP($AC138,'04'!$AC$8:$BH$256,19,FALSE)+VLOOKUP($AC138,'05'!$AC$8:$BT$226,31,FALSE)+VLOOKUP($AC138,'06'!$AC$8:$BH$229,19,FALSE)+VLOOKUP($AC138,'07'!$AC$8:$BH$242,19,FALSE)</f>
        <v>0</v>
      </c>
      <c r="AV138" s="179"/>
      <c r="AW138" s="179"/>
      <c r="AX138" s="180"/>
      <c r="AY138" s="178">
        <f>VLOOKUP($AC138,'04'!$AC$8:$BH$256,23,FALSE)+VLOOKUP($AC138,'05'!$AC$8:$BT$226,35,FALSE)+VLOOKUP($AC138,'06'!$AC$8:$BH$229,23,FALSE)+VLOOKUP($AC138,'07'!$AC$8:$BH$242,23,FALSE)</f>
        <v>0</v>
      </c>
      <c r="AZ138" s="179"/>
      <c r="BA138" s="179"/>
      <c r="BB138" s="180"/>
      <c r="BC138" s="178">
        <f>VLOOKUP($AC138,'04'!$AC$8:$BH$256,27,FALSE)+VLOOKUP($AC138,'05'!$AC$8:$BT$226,39,FALSE)+VLOOKUP($AC138,'06'!$AC$8:$BH$229,27,FALSE)+VLOOKUP($AC138,'07'!$AC$8:$BH$242,27,FALSE)</f>
        <v>712199</v>
      </c>
      <c r="BD138" s="179"/>
      <c r="BE138" s="179"/>
      <c r="BF138" s="180"/>
      <c r="BG138" s="260">
        <f t="shared" si="44"/>
        <v>0.8788359664309362</v>
      </c>
      <c r="BH138" s="261"/>
    </row>
    <row r="139" spans="1:60" ht="20.100000000000001" customHeight="1" x14ac:dyDescent="0.2">
      <c r="A139" s="171" t="s">
        <v>668</v>
      </c>
      <c r="B139" s="172"/>
      <c r="C139" s="194" t="s">
        <v>76</v>
      </c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6"/>
      <c r="AC139" s="265" t="s">
        <v>98</v>
      </c>
      <c r="AD139" s="266"/>
      <c r="AE139" s="178">
        <f>VLOOKUP($AC139,'04'!$AC$8:$BH$256,3,FALSE)+VLOOKUP($AC139,'05'!$AC$8:$BP$226,3,FALSE)+VLOOKUP($AC139,'06'!$AC$8:$BH$229,3,FALSE)+VLOOKUP($AC139,'07'!$AC$8:$BH$242,3,FALSE)</f>
        <v>500000</v>
      </c>
      <c r="AF139" s="179"/>
      <c r="AG139" s="179"/>
      <c r="AH139" s="180"/>
      <c r="AI139" s="178">
        <f>VLOOKUP($AC139,'04'!$AC$8:$BH$256,7,FALSE)+VLOOKUP($AC139,'05'!$AC$8:$BT$226,19,FALSE)+VLOOKUP($AC139,'06'!$AC$8:$BH$229,7,FALSE)+VLOOKUP($AC139,'07'!$AC$8:$BH$242,7,FALSE)</f>
        <v>858197</v>
      </c>
      <c r="AJ139" s="179"/>
      <c r="AK139" s="179"/>
      <c r="AL139" s="180"/>
      <c r="AM139" s="178">
        <f>VLOOKUP($AC139,'04'!$AC$8:$BH$256,11,FALSE)+VLOOKUP($AC139,'05'!$AC$8:$BT$226,23,FALSE)+VLOOKUP($AC139,'06'!$AC$8:$BH$229,11,FALSE)+VLOOKUP($AC139,'07'!$AC$8:$BH$242,11,FALSE)</f>
        <v>0</v>
      </c>
      <c r="AN139" s="179"/>
      <c r="AO139" s="179"/>
      <c r="AP139" s="180"/>
      <c r="AQ139" s="178">
        <f>VLOOKUP($AC139,'04'!$AC$8:$BH$256,15,FALSE)+VLOOKUP($AC139,'05'!$AC$8:$BT$226,27,FALSE)+VLOOKUP($AC139,'06'!$AC$8:$BH$229,15,FALSE)+VLOOKUP($AC139,'07'!$AC$8:$BH$242,15,FALSE)</f>
        <v>412555</v>
      </c>
      <c r="AR139" s="179"/>
      <c r="AS139" s="179"/>
      <c r="AT139" s="180"/>
      <c r="AU139" s="178">
        <f>VLOOKUP($AC139,'04'!$AC$8:$BH$256,19,FALSE)+VLOOKUP($AC139,'05'!$AC$8:$BT$226,31,FALSE)+VLOOKUP($AC139,'06'!$AC$8:$BH$229,19,FALSE)+VLOOKUP($AC139,'07'!$AC$8:$BH$242,19,FALSE)</f>
        <v>0</v>
      </c>
      <c r="AV139" s="179"/>
      <c r="AW139" s="179"/>
      <c r="AX139" s="180"/>
      <c r="AY139" s="178">
        <f>VLOOKUP($AC139,'04'!$AC$8:$BH$256,23,FALSE)+VLOOKUP($AC139,'05'!$AC$8:$BT$226,35,FALSE)+VLOOKUP($AC139,'06'!$AC$8:$BH$229,23,FALSE)+VLOOKUP($AC139,'07'!$AC$8:$BH$242,23,FALSE)</f>
        <v>0</v>
      </c>
      <c r="AZ139" s="179"/>
      <c r="BA139" s="179"/>
      <c r="BB139" s="180"/>
      <c r="BC139" s="178">
        <f>VLOOKUP($AC139,'04'!$AC$8:$BH$256,27,FALSE)+VLOOKUP($AC139,'05'!$AC$8:$BT$226,39,FALSE)+VLOOKUP($AC139,'06'!$AC$8:$BH$229,27,FALSE)+VLOOKUP($AC139,'07'!$AC$8:$BH$242,27,FALSE)</f>
        <v>412555</v>
      </c>
      <c r="BD139" s="179"/>
      <c r="BE139" s="179"/>
      <c r="BF139" s="180"/>
      <c r="BG139" s="260">
        <f t="shared" si="44"/>
        <v>0.48072295754937389</v>
      </c>
      <c r="BH139" s="261"/>
    </row>
    <row r="140" spans="1:60" ht="20.100000000000001" customHeight="1" x14ac:dyDescent="0.2">
      <c r="A140" s="200" t="s">
        <v>669</v>
      </c>
      <c r="B140" s="201"/>
      <c r="C140" s="202" t="s">
        <v>801</v>
      </c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4"/>
      <c r="AC140" s="274" t="s">
        <v>99</v>
      </c>
      <c r="AD140" s="275"/>
      <c r="AE140" s="207">
        <f>SUM(AE138:AH139)</f>
        <v>1305200</v>
      </c>
      <c r="AF140" s="208"/>
      <c r="AG140" s="208"/>
      <c r="AH140" s="209"/>
      <c r="AI140" s="207">
        <f t="shared" ref="AI140" si="111">SUM(AI138:AL139)</f>
        <v>1668586</v>
      </c>
      <c r="AJ140" s="208"/>
      <c r="AK140" s="208"/>
      <c r="AL140" s="209"/>
      <c r="AM140" s="207">
        <f t="shared" ref="AM140" si="112">SUM(AM138:AP139)</f>
        <v>0</v>
      </c>
      <c r="AN140" s="208"/>
      <c r="AO140" s="208"/>
      <c r="AP140" s="209"/>
      <c r="AQ140" s="207">
        <f t="shared" ref="AQ140" si="113">SUM(AQ138:AT139)</f>
        <v>1124754</v>
      </c>
      <c r="AR140" s="208"/>
      <c r="AS140" s="208"/>
      <c r="AT140" s="209"/>
      <c r="AU140" s="207">
        <f t="shared" ref="AU140" si="114">SUM(AU138:AX139)</f>
        <v>0</v>
      </c>
      <c r="AV140" s="208"/>
      <c r="AW140" s="208"/>
      <c r="AX140" s="209"/>
      <c r="AY140" s="207">
        <f t="shared" ref="AY140" si="115">SUM(AY138:BB139)</f>
        <v>0</v>
      </c>
      <c r="AZ140" s="208"/>
      <c r="BA140" s="208"/>
      <c r="BB140" s="209"/>
      <c r="BC140" s="207">
        <f t="shared" ref="BC140" si="116">SUM(BC138:BF139)</f>
        <v>1124754</v>
      </c>
      <c r="BD140" s="208"/>
      <c r="BE140" s="208"/>
      <c r="BF140" s="209"/>
      <c r="BG140" s="220">
        <f t="shared" si="44"/>
        <v>0.67407613392417287</v>
      </c>
      <c r="BH140" s="221"/>
    </row>
    <row r="141" spans="1:60" ht="20.100000000000001" customHeight="1" x14ac:dyDescent="0.2">
      <c r="A141" s="279" t="s">
        <v>670</v>
      </c>
      <c r="B141" s="172"/>
      <c r="C141" s="194" t="s">
        <v>77</v>
      </c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6"/>
      <c r="AC141" s="265" t="s">
        <v>100</v>
      </c>
      <c r="AD141" s="266"/>
      <c r="AE141" s="178">
        <f>VLOOKUP($AC141,'04'!$AC$8:$BH$256,3,FALSE)+VLOOKUP($AC141,'05'!$AC$8:$BP$226,3,FALSE)+VLOOKUP($AC141,'06'!$AC$8:$BH$229,3,FALSE)+VLOOKUP($AC141,'07'!$AC$8:$BH$242,3,FALSE)</f>
        <v>16768654</v>
      </c>
      <c r="AF141" s="179"/>
      <c r="AG141" s="179"/>
      <c r="AH141" s="180"/>
      <c r="AI141" s="178">
        <f>VLOOKUP($AC141,'04'!$AC$8:$BH$256,7,FALSE)+VLOOKUP($AC141,'05'!$AC$8:$BT$226,19,FALSE)+VLOOKUP($AC141,'06'!$AC$8:$BH$229,7,FALSE)+VLOOKUP($AC141,'07'!$AC$8:$BH$242,7,FALSE)</f>
        <v>17939482</v>
      </c>
      <c r="AJ141" s="179"/>
      <c r="AK141" s="179"/>
      <c r="AL141" s="180"/>
      <c r="AM141" s="178">
        <f>VLOOKUP($AC141,'04'!$AC$8:$BH$256,11,FALSE)+VLOOKUP($AC141,'05'!$AC$8:$BT$226,23,FALSE)+VLOOKUP($AC141,'06'!$AC$8:$BH$229,11,FALSE)+VLOOKUP($AC141,'07'!$AC$8:$BH$242,11,FALSE)</f>
        <v>0</v>
      </c>
      <c r="AN141" s="179"/>
      <c r="AO141" s="179"/>
      <c r="AP141" s="180"/>
      <c r="AQ141" s="178">
        <f>VLOOKUP($AC141,'04'!$AC$8:$BH$256,15,FALSE)+VLOOKUP($AC141,'05'!$AC$8:$BT$226,27,FALSE)+VLOOKUP($AC141,'06'!$AC$8:$BH$229,15,FALSE)+VLOOKUP($AC141,'07'!$AC$8:$BH$242,15,FALSE)</f>
        <v>15173011</v>
      </c>
      <c r="AR141" s="179"/>
      <c r="AS141" s="179"/>
      <c r="AT141" s="180"/>
      <c r="AU141" s="178">
        <f>VLOOKUP($AC141,'04'!$AC$8:$BH$256,19,FALSE)+VLOOKUP($AC141,'05'!$AC$8:$BT$226,31,FALSE)+VLOOKUP($AC141,'06'!$AC$8:$BH$229,19,FALSE)+VLOOKUP($AC141,'07'!$AC$8:$BH$242,19,FALSE)</f>
        <v>8853300</v>
      </c>
      <c r="AV141" s="179"/>
      <c r="AW141" s="179"/>
      <c r="AX141" s="180"/>
      <c r="AY141" s="178">
        <f>VLOOKUP($AC141,'04'!$AC$8:$BH$256,23,FALSE)+VLOOKUP($AC141,'05'!$AC$8:$BT$226,35,FALSE)+VLOOKUP($AC141,'06'!$AC$8:$BH$229,23,FALSE)+VLOOKUP($AC141,'07'!$AC$8:$BH$242,23,FALSE)</f>
        <v>0</v>
      </c>
      <c r="AZ141" s="179"/>
      <c r="BA141" s="179"/>
      <c r="BB141" s="180"/>
      <c r="BC141" s="178">
        <f>VLOOKUP($AC141,'04'!$AC$8:$BH$256,27,FALSE)+VLOOKUP($AC141,'05'!$AC$8:$BT$226,39,FALSE)+VLOOKUP($AC141,'06'!$AC$8:$BH$229,27,FALSE)+VLOOKUP($AC141,'07'!$AC$8:$BH$242,27,FALSE)</f>
        <v>15093045</v>
      </c>
      <c r="BD141" s="179"/>
      <c r="BE141" s="179"/>
      <c r="BF141" s="180"/>
      <c r="BG141" s="260">
        <f t="shared" si="44"/>
        <v>0.84133114880351623</v>
      </c>
      <c r="BH141" s="261"/>
    </row>
    <row r="142" spans="1:60" ht="20.100000000000001" customHeight="1" x14ac:dyDescent="0.2">
      <c r="A142" s="279" t="s">
        <v>671</v>
      </c>
      <c r="B142" s="172"/>
      <c r="C142" s="194" t="s">
        <v>78</v>
      </c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6"/>
      <c r="AC142" s="265" t="s">
        <v>101</v>
      </c>
      <c r="AD142" s="266"/>
      <c r="AE142" s="178">
        <f>VLOOKUP($AC142,'04'!$AC$8:$BH$256,3,FALSE)+VLOOKUP($AC142,'05'!$AC$8:$BP$226,3,FALSE)+VLOOKUP($AC142,'06'!$AC$8:$BH$229,3,FALSE)+VLOOKUP($AC142,'07'!$AC$8:$BH$242,3,FALSE)</f>
        <v>2500000</v>
      </c>
      <c r="AF142" s="179"/>
      <c r="AG142" s="179"/>
      <c r="AH142" s="180"/>
      <c r="AI142" s="178">
        <f>VLOOKUP($AC142,'04'!$AC$8:$BH$256,7,FALSE)+VLOOKUP($AC142,'05'!$AC$8:$BT$226,19,FALSE)+VLOOKUP($AC142,'06'!$AC$8:$BH$229,7,FALSE)+VLOOKUP($AC142,'07'!$AC$8:$BH$242,7,FALSE)</f>
        <v>2877000</v>
      </c>
      <c r="AJ142" s="179"/>
      <c r="AK142" s="179"/>
      <c r="AL142" s="180"/>
      <c r="AM142" s="178">
        <f>VLOOKUP($AC142,'04'!$AC$8:$BH$256,11,FALSE)+VLOOKUP($AC142,'05'!$AC$8:$BT$226,23,FALSE)+VLOOKUP($AC142,'06'!$AC$8:$BH$229,11,FALSE)+VLOOKUP($AC142,'07'!$AC$8:$BH$242,11,FALSE)</f>
        <v>0</v>
      </c>
      <c r="AN142" s="179"/>
      <c r="AO142" s="179"/>
      <c r="AP142" s="180"/>
      <c r="AQ142" s="178">
        <f>VLOOKUP($AC142,'04'!$AC$8:$BH$256,15,FALSE)+VLOOKUP($AC142,'05'!$AC$8:$BT$226,27,FALSE)+VLOOKUP($AC142,'06'!$AC$8:$BH$229,15,FALSE)+VLOOKUP($AC142,'07'!$AC$8:$BH$242,15,FALSE)</f>
        <v>2877000</v>
      </c>
      <c r="AR142" s="179"/>
      <c r="AS142" s="179"/>
      <c r="AT142" s="180"/>
      <c r="AU142" s="178">
        <f>VLOOKUP($AC142,'04'!$AC$8:$BH$256,19,FALSE)+VLOOKUP($AC142,'05'!$AC$8:$BT$226,31,FALSE)+VLOOKUP($AC142,'06'!$AC$8:$BH$229,19,FALSE)+VLOOKUP($AC142,'07'!$AC$8:$BH$242,19,FALSE)</f>
        <v>0</v>
      </c>
      <c r="AV142" s="179"/>
      <c r="AW142" s="179"/>
      <c r="AX142" s="180"/>
      <c r="AY142" s="178">
        <f>VLOOKUP($AC142,'04'!$AC$8:$BH$256,23,FALSE)+VLOOKUP($AC142,'05'!$AC$8:$BT$226,35,FALSE)+VLOOKUP($AC142,'06'!$AC$8:$BH$229,23,FALSE)+VLOOKUP($AC142,'07'!$AC$8:$BH$242,23,FALSE)</f>
        <v>0</v>
      </c>
      <c r="AZ142" s="179"/>
      <c r="BA142" s="179"/>
      <c r="BB142" s="180"/>
      <c r="BC142" s="178">
        <f>VLOOKUP($AC142,'04'!$AC$8:$BH$256,27,FALSE)+VLOOKUP($AC142,'05'!$AC$8:$BT$226,39,FALSE)+VLOOKUP($AC142,'06'!$AC$8:$BH$229,27,FALSE)+VLOOKUP($AC142,'07'!$AC$8:$BH$242,27,FALSE)</f>
        <v>2877000</v>
      </c>
      <c r="BD142" s="179"/>
      <c r="BE142" s="179"/>
      <c r="BF142" s="180"/>
      <c r="BG142" s="260">
        <f t="shared" ref="BG142:BG205" si="117">IF(AI142&gt;0,BC142/AI142,"n.é.")</f>
        <v>1</v>
      </c>
      <c r="BH142" s="261"/>
    </row>
    <row r="143" spans="1:60" ht="19.149999999999999" customHeight="1" x14ac:dyDescent="0.2">
      <c r="A143" s="279" t="s">
        <v>672</v>
      </c>
      <c r="B143" s="172"/>
      <c r="C143" s="194" t="s">
        <v>79</v>
      </c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6"/>
      <c r="AC143" s="265" t="s">
        <v>102</v>
      </c>
      <c r="AD143" s="266"/>
      <c r="AE143" s="178">
        <f>VLOOKUP($AC143,'04'!$AC$8:$BH$256,3,FALSE)+VLOOKUP($AC143,'05'!$AC$8:$BP$226,3,FALSE)+VLOOKUP($AC143,'06'!$AC$8:$BH$229,3,FALSE)+VLOOKUP($AC143,'07'!$AC$8:$BH$242,3,FALSE)</f>
        <v>0</v>
      </c>
      <c r="AF143" s="179"/>
      <c r="AG143" s="179"/>
      <c r="AH143" s="180"/>
      <c r="AI143" s="178">
        <f>VLOOKUP($AC143,'04'!$AC$8:$BH$256,7,FALSE)+VLOOKUP($AC143,'05'!$AC$8:$BT$226,19,FALSE)+VLOOKUP($AC143,'06'!$AC$8:$BH$229,7,FALSE)+VLOOKUP($AC143,'07'!$AC$8:$BH$242,7,FALSE)</f>
        <v>53403</v>
      </c>
      <c r="AJ143" s="179"/>
      <c r="AK143" s="179"/>
      <c r="AL143" s="180"/>
      <c r="AM143" s="178">
        <f>VLOOKUP($AC143,'04'!$AC$8:$BH$256,11,FALSE)+VLOOKUP($AC143,'05'!$AC$8:$BT$226,23,FALSE)+VLOOKUP($AC143,'06'!$AC$8:$BH$229,11,FALSE)+VLOOKUP($AC143,'07'!$AC$8:$BH$242,11,FALSE)</f>
        <v>0</v>
      </c>
      <c r="AN143" s="179"/>
      <c r="AO143" s="179"/>
      <c r="AP143" s="180"/>
      <c r="AQ143" s="178">
        <f>VLOOKUP($AC143,'04'!$AC$8:$BH$256,15,FALSE)+VLOOKUP($AC143,'05'!$AC$8:$BT$226,27,FALSE)+VLOOKUP($AC143,'06'!$AC$8:$BH$229,15,FALSE)+VLOOKUP($AC143,'07'!$AC$8:$BH$242,15,FALSE)</f>
        <v>53403</v>
      </c>
      <c r="AR143" s="179"/>
      <c r="AS143" s="179"/>
      <c r="AT143" s="180"/>
      <c r="AU143" s="178">
        <f>VLOOKUP($AC143,'04'!$AC$8:$BH$256,19,FALSE)+VLOOKUP($AC143,'05'!$AC$8:$BT$226,31,FALSE)+VLOOKUP($AC143,'06'!$AC$8:$BH$229,19,FALSE)+VLOOKUP($AC143,'07'!$AC$8:$BH$242,19,FALSE)</f>
        <v>0</v>
      </c>
      <c r="AV143" s="179"/>
      <c r="AW143" s="179"/>
      <c r="AX143" s="180"/>
      <c r="AY143" s="178">
        <f>VLOOKUP($AC143,'04'!$AC$8:$BH$256,23,FALSE)+VLOOKUP($AC143,'05'!$AC$8:$BT$226,35,FALSE)+VLOOKUP($AC143,'06'!$AC$8:$BH$229,23,FALSE)+VLOOKUP($AC143,'07'!$AC$8:$BH$242,23,FALSE)</f>
        <v>0</v>
      </c>
      <c r="AZ143" s="179"/>
      <c r="BA143" s="179"/>
      <c r="BB143" s="180"/>
      <c r="BC143" s="178">
        <f>VLOOKUP($AC143,'04'!$AC$8:$BH$256,27,FALSE)+VLOOKUP($AC143,'05'!$AC$8:$BT$226,39,FALSE)+VLOOKUP($AC143,'06'!$AC$8:$BH$229,27,FALSE)+VLOOKUP($AC143,'07'!$AC$8:$BH$242,27,FALSE)</f>
        <v>53403</v>
      </c>
      <c r="BD143" s="179"/>
      <c r="BE143" s="179"/>
      <c r="BF143" s="180"/>
      <c r="BG143" s="260">
        <f t="shared" si="117"/>
        <v>1</v>
      </c>
      <c r="BH143" s="261"/>
    </row>
    <row r="144" spans="1:60" ht="13.5" hidden="1" customHeight="1" x14ac:dyDescent="0.2">
      <c r="A144" s="279" t="s">
        <v>673</v>
      </c>
      <c r="B144" s="172"/>
      <c r="C144" s="194" t="s">
        <v>80</v>
      </c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6"/>
      <c r="AC144" s="265" t="s">
        <v>103</v>
      </c>
      <c r="AD144" s="266"/>
      <c r="AE144" s="178">
        <f>VLOOKUP($AC144,'04'!$AC$8:$BH$256,3,FALSE)+VLOOKUP($AC144,'05'!$AC$8:$BP$226,3,FALSE)+VLOOKUP($AC144,'06'!$AC$8:$BH$229,3,FALSE)+VLOOKUP($AC144,'07'!$AC$8:$BH$242,3,FALSE)</f>
        <v>0</v>
      </c>
      <c r="AF144" s="179"/>
      <c r="AG144" s="179"/>
      <c r="AH144" s="180"/>
      <c r="AI144" s="178">
        <f>VLOOKUP($AC144,'04'!$AC$8:$BH$256,7,FALSE)+VLOOKUP($AC144,'05'!$AC$8:$BT$226,19,FALSE)+VLOOKUP($AC144,'06'!$AC$8:$BH$229,7,FALSE)+VLOOKUP($AC144,'07'!$AC$8:$BH$242,7,FALSE)</f>
        <v>0</v>
      </c>
      <c r="AJ144" s="179"/>
      <c r="AK144" s="179"/>
      <c r="AL144" s="180"/>
      <c r="AM144" s="178">
        <f>VLOOKUP($AC144,'04'!$AC$8:$BH$256,11,FALSE)+VLOOKUP($AC144,'05'!$AC$8:$BT$226,23,FALSE)+VLOOKUP($AC144,'06'!$AC$8:$BH$229,11,FALSE)+VLOOKUP($AC144,'07'!$AC$8:$BH$242,11,FALSE)</f>
        <v>0</v>
      </c>
      <c r="AN144" s="179"/>
      <c r="AO144" s="179"/>
      <c r="AP144" s="180"/>
      <c r="AQ144" s="178">
        <f>VLOOKUP($AC144,'04'!$AC$8:$BH$256,15,FALSE)+VLOOKUP($AC144,'05'!$AC$8:$BT$226,27,FALSE)+VLOOKUP($AC144,'06'!$AC$8:$BH$229,15,FALSE)+VLOOKUP($AC144,'07'!$AC$8:$BH$242,15,FALSE)</f>
        <v>0</v>
      </c>
      <c r="AR144" s="179"/>
      <c r="AS144" s="179"/>
      <c r="AT144" s="180"/>
      <c r="AU144" s="178">
        <f>VLOOKUP($AC144,'04'!$AC$8:$BH$256,19,FALSE)+VLOOKUP($AC144,'05'!$AC$8:$BT$226,31,FALSE)+VLOOKUP($AC144,'06'!$AC$8:$BH$229,19,FALSE)+VLOOKUP($AC144,'07'!$AC$8:$BH$242,19,FALSE)</f>
        <v>0</v>
      </c>
      <c r="AV144" s="179"/>
      <c r="AW144" s="179"/>
      <c r="AX144" s="180"/>
      <c r="AY144" s="178">
        <f>VLOOKUP($AC144,'04'!$AC$8:$BH$256,23,FALSE)+VLOOKUP($AC144,'05'!$AC$8:$BT$226,35,FALSE)+VLOOKUP($AC144,'06'!$AC$8:$BH$229,23,FALSE)+VLOOKUP($AC144,'07'!$AC$8:$BH$242,23,FALSE)</f>
        <v>0</v>
      </c>
      <c r="AZ144" s="179"/>
      <c r="BA144" s="179"/>
      <c r="BB144" s="180"/>
      <c r="BC144" s="178">
        <f>VLOOKUP($AC144,'04'!$AC$8:$BH$256,27,FALSE)+VLOOKUP($AC144,'05'!$AC$8:$BT$226,39,FALSE)+VLOOKUP($AC144,'06'!$AC$8:$BH$229,27,FALSE)+VLOOKUP($AC144,'07'!$AC$8:$BH$242,27,FALSE)</f>
        <v>0</v>
      </c>
      <c r="BD144" s="179"/>
      <c r="BE144" s="179"/>
      <c r="BF144" s="180"/>
      <c r="BG144" s="260" t="str">
        <f t="shared" si="117"/>
        <v>n.é.</v>
      </c>
      <c r="BH144" s="261"/>
    </row>
    <row r="145" spans="1:60" ht="20.100000000000001" customHeight="1" x14ac:dyDescent="0.2">
      <c r="A145" s="279" t="s">
        <v>674</v>
      </c>
      <c r="B145" s="172"/>
      <c r="C145" s="194" t="s">
        <v>81</v>
      </c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6"/>
      <c r="AC145" s="265" t="s">
        <v>104</v>
      </c>
      <c r="AD145" s="266"/>
      <c r="AE145" s="178">
        <f>VLOOKUP($AC145,'04'!$AC$8:$BH$256,3,FALSE)+VLOOKUP($AC145,'05'!$AC$8:$BP$226,3,FALSE)+VLOOKUP($AC145,'06'!$AC$8:$BH$229,3,FALSE)+VLOOKUP($AC145,'07'!$AC$8:$BH$242,3,FALSE)</f>
        <v>6586480</v>
      </c>
      <c r="AF145" s="179"/>
      <c r="AG145" s="179"/>
      <c r="AH145" s="180"/>
      <c r="AI145" s="178">
        <f>VLOOKUP($AC145,'04'!$AC$8:$BH$256,7,FALSE)+VLOOKUP($AC145,'05'!$AC$8:$BT$226,19,FALSE)+VLOOKUP($AC145,'06'!$AC$8:$BH$229,7,FALSE)+VLOOKUP($AC145,'07'!$AC$8:$BH$242,7,FALSE)</f>
        <v>613521</v>
      </c>
      <c r="AJ145" s="179"/>
      <c r="AK145" s="179"/>
      <c r="AL145" s="180"/>
      <c r="AM145" s="178">
        <f>VLOOKUP($AC145,'04'!$AC$8:$BH$256,11,FALSE)+VLOOKUP($AC145,'05'!$AC$8:$BT$226,23,FALSE)+VLOOKUP($AC145,'06'!$AC$8:$BH$229,11,FALSE)+VLOOKUP($AC145,'07'!$AC$8:$BH$242,11,FALSE)</f>
        <v>0</v>
      </c>
      <c r="AN145" s="179"/>
      <c r="AO145" s="179"/>
      <c r="AP145" s="180"/>
      <c r="AQ145" s="178">
        <f>VLOOKUP($AC145,'04'!$AC$8:$BH$256,15,FALSE)+VLOOKUP($AC145,'05'!$AC$8:$BT$226,27,FALSE)+VLOOKUP($AC145,'06'!$AC$8:$BH$229,15,FALSE)+VLOOKUP($AC145,'07'!$AC$8:$BH$242,15,FALSE)</f>
        <v>588436</v>
      </c>
      <c r="AR145" s="179"/>
      <c r="AS145" s="179"/>
      <c r="AT145" s="180"/>
      <c r="AU145" s="178">
        <f>VLOOKUP($AC145,'04'!$AC$8:$BH$256,19,FALSE)+VLOOKUP($AC145,'05'!$AC$8:$BT$226,31,FALSE)+VLOOKUP($AC145,'06'!$AC$8:$BH$229,19,FALSE)+VLOOKUP($AC145,'07'!$AC$8:$BH$242,19,FALSE)</f>
        <v>0</v>
      </c>
      <c r="AV145" s="179"/>
      <c r="AW145" s="179"/>
      <c r="AX145" s="180"/>
      <c r="AY145" s="178">
        <f>VLOOKUP($AC145,'04'!$AC$8:$BH$256,23,FALSE)+VLOOKUP($AC145,'05'!$AC$8:$BT$226,35,FALSE)+VLOOKUP($AC145,'06'!$AC$8:$BH$229,23,FALSE)+VLOOKUP($AC145,'07'!$AC$8:$BH$242,23,FALSE)</f>
        <v>0</v>
      </c>
      <c r="AZ145" s="179"/>
      <c r="BA145" s="179"/>
      <c r="BB145" s="180"/>
      <c r="BC145" s="178">
        <f>VLOOKUP($AC145,'04'!$AC$8:$BH$256,27,FALSE)+VLOOKUP($AC145,'05'!$AC$8:$BT$226,39,FALSE)+VLOOKUP($AC145,'06'!$AC$8:$BH$229,27,FALSE)+VLOOKUP($AC145,'07'!$AC$8:$BH$242,27,FALSE)</f>
        <v>588434</v>
      </c>
      <c r="BD145" s="179"/>
      <c r="BE145" s="179"/>
      <c r="BF145" s="180"/>
      <c r="BG145" s="260">
        <f t="shared" si="117"/>
        <v>0.95910979412277653</v>
      </c>
      <c r="BH145" s="261"/>
    </row>
    <row r="146" spans="1:60" ht="20.100000000000001" customHeight="1" x14ac:dyDescent="0.2">
      <c r="A146" s="280" t="s">
        <v>675</v>
      </c>
      <c r="B146" s="201"/>
      <c r="C146" s="202" t="s">
        <v>802</v>
      </c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4"/>
      <c r="AC146" s="274" t="s">
        <v>105</v>
      </c>
      <c r="AD146" s="275"/>
      <c r="AE146" s="207">
        <f>SUM(AE141:AH145)</f>
        <v>25855134</v>
      </c>
      <c r="AF146" s="208"/>
      <c r="AG146" s="208"/>
      <c r="AH146" s="209"/>
      <c r="AI146" s="207">
        <f t="shared" ref="AI146" si="118">SUM(AI141:AL145)</f>
        <v>21483406</v>
      </c>
      <c r="AJ146" s="208"/>
      <c r="AK146" s="208"/>
      <c r="AL146" s="209"/>
      <c r="AM146" s="207">
        <f t="shared" ref="AM146" si="119">SUM(AM141:AP145)</f>
        <v>0</v>
      </c>
      <c r="AN146" s="208"/>
      <c r="AO146" s="208"/>
      <c r="AP146" s="209"/>
      <c r="AQ146" s="207">
        <f t="shared" ref="AQ146" si="120">SUM(AQ141:AT145)</f>
        <v>18691850</v>
      </c>
      <c r="AR146" s="208"/>
      <c r="AS146" s="208"/>
      <c r="AT146" s="209"/>
      <c r="AU146" s="207">
        <f t="shared" ref="AU146" si="121">SUM(AU141:AX145)</f>
        <v>8853300</v>
      </c>
      <c r="AV146" s="208"/>
      <c r="AW146" s="208"/>
      <c r="AX146" s="209"/>
      <c r="AY146" s="207">
        <f t="shared" ref="AY146" si="122">SUM(AY141:BB145)</f>
        <v>0</v>
      </c>
      <c r="AZ146" s="208"/>
      <c r="BA146" s="208"/>
      <c r="BB146" s="209"/>
      <c r="BC146" s="207">
        <f t="shared" ref="BC146" si="123">SUM(BC141:BF145)</f>
        <v>18611882</v>
      </c>
      <c r="BD146" s="208"/>
      <c r="BE146" s="208"/>
      <c r="BF146" s="209"/>
      <c r="BG146" s="220">
        <f t="shared" si="117"/>
        <v>0.86633758166651975</v>
      </c>
      <c r="BH146" s="221"/>
    </row>
    <row r="147" spans="1:60" ht="20.100000000000001" customHeight="1" x14ac:dyDescent="0.2">
      <c r="A147" s="280" t="s">
        <v>676</v>
      </c>
      <c r="B147" s="201"/>
      <c r="C147" s="202" t="s">
        <v>803</v>
      </c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4"/>
      <c r="AC147" s="274" t="s">
        <v>57</v>
      </c>
      <c r="AD147" s="275"/>
      <c r="AE147" s="207">
        <f>AE126+AE129+AE137+AE140+AE146</f>
        <v>134936784</v>
      </c>
      <c r="AF147" s="208"/>
      <c r="AG147" s="208"/>
      <c r="AH147" s="209"/>
      <c r="AI147" s="207">
        <f t="shared" ref="AI147" si="124">AI126+AI129+AI137+AI140+AI146</f>
        <v>147040170</v>
      </c>
      <c r="AJ147" s="208"/>
      <c r="AK147" s="208"/>
      <c r="AL147" s="209"/>
      <c r="AM147" s="207">
        <f t="shared" ref="AM147" si="125">AM126+AM129+AM137+AM140+AM146</f>
        <v>0</v>
      </c>
      <c r="AN147" s="208"/>
      <c r="AO147" s="208"/>
      <c r="AP147" s="209"/>
      <c r="AQ147" s="207">
        <f t="shared" ref="AQ147" si="126">AQ126+AQ129+AQ137+AQ140+AQ146</f>
        <v>125724490</v>
      </c>
      <c r="AR147" s="208"/>
      <c r="AS147" s="208"/>
      <c r="AT147" s="209"/>
      <c r="AU147" s="207">
        <f t="shared" ref="AU147" si="127">AU126+AU129+AU137+AU140+AU146</f>
        <v>41643300</v>
      </c>
      <c r="AV147" s="208"/>
      <c r="AW147" s="208"/>
      <c r="AX147" s="209"/>
      <c r="AY147" s="207">
        <f t="shared" ref="AY147" si="128">AY126+AY129+AY137+AY140+AY146</f>
        <v>0</v>
      </c>
      <c r="AZ147" s="208"/>
      <c r="BA147" s="208"/>
      <c r="BB147" s="209"/>
      <c r="BC147" s="207">
        <f t="shared" ref="BC147" si="129">BC126+BC129+BC137+BC140+BC146</f>
        <v>124648558</v>
      </c>
      <c r="BD147" s="208"/>
      <c r="BE147" s="208"/>
      <c r="BF147" s="209"/>
      <c r="BG147" s="220">
        <f t="shared" si="117"/>
        <v>0.84771772230676823</v>
      </c>
      <c r="BH147" s="221"/>
    </row>
    <row r="148" spans="1:60" ht="20.100000000000001" customHeight="1" x14ac:dyDescent="0.2">
      <c r="A148" s="279" t="s">
        <v>677</v>
      </c>
      <c r="B148" s="172"/>
      <c r="C148" s="194" t="s">
        <v>108</v>
      </c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6"/>
      <c r="AC148" s="265" t="s">
        <v>116</v>
      </c>
      <c r="AD148" s="266"/>
      <c r="AE148" s="178">
        <f>VLOOKUP($AC148,'04'!$AC$8:$BH$256,3,FALSE)+VLOOKUP($AC148,'05'!$AC$8:$BP$226,3,FALSE)+VLOOKUP($AC148,'06'!$AC$8:$BH$229,3,FALSE)+VLOOKUP($AC148,'07'!$AC$8:$BH$242,3,FALSE)</f>
        <v>0</v>
      </c>
      <c r="AF148" s="179"/>
      <c r="AG148" s="179"/>
      <c r="AH148" s="180"/>
      <c r="AI148" s="178">
        <f>VLOOKUP($AC148,'04'!$AC$8:$BH$256,7,FALSE)+VLOOKUP($AC148,'05'!$AC$8:$BT$226,19,FALSE)+VLOOKUP($AC148,'06'!$AC$8:$BH$229,7,FALSE)+VLOOKUP($AC148,'07'!$AC$8:$BH$242,7,FALSE)</f>
        <v>0</v>
      </c>
      <c r="AJ148" s="179"/>
      <c r="AK148" s="179"/>
      <c r="AL148" s="180"/>
      <c r="AM148" s="178">
        <f>VLOOKUP($AC148,'04'!$AC$8:$BH$256,11,FALSE)+VLOOKUP($AC148,'05'!$AC$8:$BT$226,23,FALSE)+VLOOKUP($AC148,'06'!$AC$8:$BH$229,11,FALSE)+VLOOKUP($AC148,'07'!$AC$8:$BH$242,11,FALSE)</f>
        <v>0</v>
      </c>
      <c r="AN148" s="179"/>
      <c r="AO148" s="179"/>
      <c r="AP148" s="180"/>
      <c r="AQ148" s="178">
        <f>VLOOKUP($AC148,'04'!$AC$8:$BH$256,15,FALSE)+VLOOKUP($AC148,'05'!$AC$8:$BT$226,27,FALSE)+VLOOKUP($AC148,'06'!$AC$8:$BH$229,15,FALSE)+VLOOKUP($AC148,'07'!$AC$8:$BH$242,15,FALSE)</f>
        <v>0</v>
      </c>
      <c r="AR148" s="179"/>
      <c r="AS148" s="179"/>
      <c r="AT148" s="180"/>
      <c r="AU148" s="178">
        <f>VLOOKUP($AC148,'04'!$AC$8:$BH$256,19,FALSE)+VLOOKUP($AC148,'05'!$AC$8:$BT$226,31,FALSE)+VLOOKUP($AC148,'06'!$AC$8:$BH$229,19,FALSE)+VLOOKUP($AC148,'07'!$AC$8:$BH$242,19,FALSE)</f>
        <v>0</v>
      </c>
      <c r="AV148" s="179"/>
      <c r="AW148" s="179"/>
      <c r="AX148" s="180"/>
      <c r="AY148" s="178">
        <f>VLOOKUP($AC148,'04'!$AC$8:$BH$256,23,FALSE)+VLOOKUP($AC148,'05'!$AC$8:$BT$226,35,FALSE)+VLOOKUP($AC148,'06'!$AC$8:$BH$229,23,FALSE)+VLOOKUP($AC148,'07'!$AC$8:$BH$242,23,FALSE)</f>
        <v>0</v>
      </c>
      <c r="AZ148" s="179"/>
      <c r="BA148" s="179"/>
      <c r="BB148" s="180"/>
      <c r="BC148" s="178">
        <f>VLOOKUP($AC148,'04'!$AC$8:$BH$256,27,FALSE)+VLOOKUP($AC148,'05'!$AC$8:$BT$226,39,FALSE)+VLOOKUP($AC148,'06'!$AC$8:$BH$229,27,FALSE)+VLOOKUP($AC148,'07'!$AC$8:$BH$242,27,FALSE)</f>
        <v>0</v>
      </c>
      <c r="BD148" s="179"/>
      <c r="BE148" s="179"/>
      <c r="BF148" s="180"/>
      <c r="BG148" s="260" t="str">
        <f t="shared" si="117"/>
        <v>n.é.</v>
      </c>
      <c r="BH148" s="261"/>
    </row>
    <row r="149" spans="1:60" ht="20.100000000000001" customHeight="1" x14ac:dyDescent="0.2">
      <c r="A149" s="279" t="s">
        <v>678</v>
      </c>
      <c r="B149" s="172"/>
      <c r="C149" s="194" t="s">
        <v>109</v>
      </c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6"/>
      <c r="AC149" s="265" t="s">
        <v>117</v>
      </c>
      <c r="AD149" s="266"/>
      <c r="AE149" s="178">
        <f>VLOOKUP($AC149,'04'!$AC$8:$BH$256,3,FALSE)+VLOOKUP($AC149,'05'!$AC$8:$BP$226,3,FALSE)+VLOOKUP($AC149,'06'!$AC$8:$BH$229,3,FALSE)+VLOOKUP($AC149,'07'!$AC$8:$BH$242,3,FALSE)</f>
        <v>0</v>
      </c>
      <c r="AF149" s="179"/>
      <c r="AG149" s="179"/>
      <c r="AH149" s="180"/>
      <c r="AI149" s="178">
        <f>VLOOKUP($AC149,'04'!$AC$8:$BH$256,7,FALSE)+VLOOKUP($AC149,'05'!$AC$8:$BT$226,19,FALSE)+VLOOKUP($AC149,'06'!$AC$8:$BH$229,7,FALSE)+VLOOKUP($AC149,'07'!$AC$8:$BH$242,7,FALSE)</f>
        <v>0</v>
      </c>
      <c r="AJ149" s="179"/>
      <c r="AK149" s="179"/>
      <c r="AL149" s="180"/>
      <c r="AM149" s="178">
        <f>VLOOKUP($AC149,'04'!$AC$8:$BH$256,11,FALSE)+VLOOKUP($AC149,'05'!$AC$8:$BT$226,23,FALSE)+VLOOKUP($AC149,'06'!$AC$8:$BH$229,11,FALSE)+VLOOKUP($AC149,'07'!$AC$8:$BH$242,11,FALSE)</f>
        <v>0</v>
      </c>
      <c r="AN149" s="179"/>
      <c r="AO149" s="179"/>
      <c r="AP149" s="180"/>
      <c r="AQ149" s="178">
        <f>VLOOKUP($AC149,'04'!$AC$8:$BH$256,15,FALSE)+VLOOKUP($AC149,'05'!$AC$8:$BT$226,27,FALSE)+VLOOKUP($AC149,'06'!$AC$8:$BH$229,15,FALSE)+VLOOKUP($AC149,'07'!$AC$8:$BH$242,15,FALSE)</f>
        <v>0</v>
      </c>
      <c r="AR149" s="179"/>
      <c r="AS149" s="179"/>
      <c r="AT149" s="180"/>
      <c r="AU149" s="178">
        <f>VLOOKUP($AC149,'04'!$AC$8:$BH$256,19,FALSE)+VLOOKUP($AC149,'05'!$AC$8:$BT$226,31,FALSE)+VLOOKUP($AC149,'06'!$AC$8:$BH$229,19,FALSE)+VLOOKUP($AC149,'07'!$AC$8:$BH$242,19,FALSE)</f>
        <v>0</v>
      </c>
      <c r="AV149" s="179"/>
      <c r="AW149" s="179"/>
      <c r="AX149" s="180"/>
      <c r="AY149" s="178">
        <f>VLOOKUP($AC149,'04'!$AC$8:$BH$256,23,FALSE)+VLOOKUP($AC149,'05'!$AC$8:$BT$226,35,FALSE)+VLOOKUP($AC149,'06'!$AC$8:$BH$229,23,FALSE)+VLOOKUP($AC149,'07'!$AC$8:$BH$242,23,FALSE)</f>
        <v>0</v>
      </c>
      <c r="AZ149" s="179"/>
      <c r="BA149" s="179"/>
      <c r="BB149" s="180"/>
      <c r="BC149" s="178">
        <f>VLOOKUP($AC149,'04'!$AC$8:$BH$256,27,FALSE)+VLOOKUP($AC149,'05'!$AC$8:$BT$226,39,FALSE)+VLOOKUP($AC149,'06'!$AC$8:$BH$229,27,FALSE)+VLOOKUP($AC149,'07'!$AC$8:$BH$242,27,FALSE)</f>
        <v>0</v>
      </c>
      <c r="BD149" s="179"/>
      <c r="BE149" s="179"/>
      <c r="BF149" s="180"/>
      <c r="BG149" s="260" t="str">
        <f t="shared" si="117"/>
        <v>n.é.</v>
      </c>
      <c r="BH149" s="261"/>
    </row>
    <row r="150" spans="1:60" ht="20.100000000000001" customHeight="1" x14ac:dyDescent="0.2">
      <c r="A150" s="279" t="s">
        <v>679</v>
      </c>
      <c r="B150" s="172"/>
      <c r="C150" s="276" t="s">
        <v>110</v>
      </c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8"/>
      <c r="AC150" s="265" t="s">
        <v>118</v>
      </c>
      <c r="AD150" s="266"/>
      <c r="AE150" s="178">
        <f>VLOOKUP($AC150,'04'!$AC$8:$BH$256,3,FALSE)+VLOOKUP($AC150,'05'!$AC$8:$BP$226,3,FALSE)+VLOOKUP($AC150,'06'!$AC$8:$BH$229,3,FALSE)+VLOOKUP($AC150,'07'!$AC$8:$BH$242,3,FALSE)</f>
        <v>0</v>
      </c>
      <c r="AF150" s="179"/>
      <c r="AG150" s="179"/>
      <c r="AH150" s="180"/>
      <c r="AI150" s="178">
        <f>VLOOKUP($AC150,'04'!$AC$8:$BH$256,7,FALSE)+VLOOKUP($AC150,'05'!$AC$8:$BT$226,19,FALSE)+VLOOKUP($AC150,'06'!$AC$8:$BH$229,7,FALSE)+VLOOKUP($AC150,'07'!$AC$8:$BH$242,7,FALSE)</f>
        <v>0</v>
      </c>
      <c r="AJ150" s="179"/>
      <c r="AK150" s="179"/>
      <c r="AL150" s="180"/>
      <c r="AM150" s="178">
        <f>VLOOKUP($AC150,'04'!$AC$8:$BH$256,11,FALSE)+VLOOKUP($AC150,'05'!$AC$8:$BT$226,23,FALSE)+VLOOKUP($AC150,'06'!$AC$8:$BH$229,11,FALSE)+VLOOKUP($AC150,'07'!$AC$8:$BH$242,11,FALSE)</f>
        <v>0</v>
      </c>
      <c r="AN150" s="179"/>
      <c r="AO150" s="179"/>
      <c r="AP150" s="180"/>
      <c r="AQ150" s="178">
        <f>VLOOKUP($AC150,'04'!$AC$8:$BH$256,15,FALSE)+VLOOKUP($AC150,'05'!$AC$8:$BT$226,27,FALSE)+VLOOKUP($AC150,'06'!$AC$8:$BH$229,15,FALSE)+VLOOKUP($AC150,'07'!$AC$8:$BH$242,15,FALSE)</f>
        <v>0</v>
      </c>
      <c r="AR150" s="179"/>
      <c r="AS150" s="179"/>
      <c r="AT150" s="180"/>
      <c r="AU150" s="178">
        <f>VLOOKUP($AC150,'04'!$AC$8:$BH$256,19,FALSE)+VLOOKUP($AC150,'05'!$AC$8:$BT$226,31,FALSE)+VLOOKUP($AC150,'06'!$AC$8:$BH$229,19,FALSE)+VLOOKUP($AC150,'07'!$AC$8:$BH$242,19,FALSE)</f>
        <v>0</v>
      </c>
      <c r="AV150" s="179"/>
      <c r="AW150" s="179"/>
      <c r="AX150" s="180"/>
      <c r="AY150" s="178">
        <f>VLOOKUP($AC150,'04'!$AC$8:$BH$256,23,FALSE)+VLOOKUP($AC150,'05'!$AC$8:$BT$226,35,FALSE)+VLOOKUP($AC150,'06'!$AC$8:$BH$229,23,FALSE)+VLOOKUP($AC150,'07'!$AC$8:$BH$242,23,FALSE)</f>
        <v>0</v>
      </c>
      <c r="AZ150" s="179"/>
      <c r="BA150" s="179"/>
      <c r="BB150" s="180"/>
      <c r="BC150" s="178">
        <f>VLOOKUP($AC150,'04'!$AC$8:$BH$256,27,FALSE)+VLOOKUP($AC150,'05'!$AC$8:$BT$226,39,FALSE)+VLOOKUP($AC150,'06'!$AC$8:$BH$229,27,FALSE)+VLOOKUP($AC150,'07'!$AC$8:$BH$242,27,FALSE)</f>
        <v>0</v>
      </c>
      <c r="BD150" s="179"/>
      <c r="BE150" s="179"/>
      <c r="BF150" s="180"/>
      <c r="BG150" s="260" t="str">
        <f t="shared" si="117"/>
        <v>n.é.</v>
      </c>
      <c r="BH150" s="261"/>
    </row>
    <row r="151" spans="1:60" ht="20.100000000000001" customHeight="1" x14ac:dyDescent="0.2">
      <c r="A151" s="279" t="s">
        <v>680</v>
      </c>
      <c r="B151" s="172"/>
      <c r="C151" s="276" t="s">
        <v>111</v>
      </c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8"/>
      <c r="AC151" s="265" t="s">
        <v>119</v>
      </c>
      <c r="AD151" s="266"/>
      <c r="AE151" s="178">
        <f>VLOOKUP($AC151,'04'!$AC$8:$BH$256,3,FALSE)+VLOOKUP($AC151,'05'!$AC$8:$BP$226,3,FALSE)+VLOOKUP($AC151,'06'!$AC$8:$BH$229,3,FALSE)+VLOOKUP($AC151,'07'!$AC$8:$BH$242,3,FALSE)</f>
        <v>0</v>
      </c>
      <c r="AF151" s="179"/>
      <c r="AG151" s="179"/>
      <c r="AH151" s="180"/>
      <c r="AI151" s="178">
        <f>VLOOKUP($AC151,'04'!$AC$8:$BH$256,7,FALSE)+VLOOKUP($AC151,'05'!$AC$8:$BT$226,19,FALSE)+VLOOKUP($AC151,'06'!$AC$8:$BH$229,7,FALSE)+VLOOKUP($AC151,'07'!$AC$8:$BH$242,7,FALSE)</f>
        <v>0</v>
      </c>
      <c r="AJ151" s="179"/>
      <c r="AK151" s="179"/>
      <c r="AL151" s="180"/>
      <c r="AM151" s="178">
        <f>VLOOKUP($AC151,'04'!$AC$8:$BH$256,11,FALSE)+VLOOKUP($AC151,'05'!$AC$8:$BT$226,23,FALSE)+VLOOKUP($AC151,'06'!$AC$8:$BH$229,11,FALSE)+VLOOKUP($AC151,'07'!$AC$8:$BH$242,11,FALSE)</f>
        <v>0</v>
      </c>
      <c r="AN151" s="179"/>
      <c r="AO151" s="179"/>
      <c r="AP151" s="180"/>
      <c r="AQ151" s="178">
        <f>VLOOKUP($AC151,'04'!$AC$8:$BH$256,15,FALSE)+VLOOKUP($AC151,'05'!$AC$8:$BT$226,27,FALSE)+VLOOKUP($AC151,'06'!$AC$8:$BH$229,15,FALSE)+VLOOKUP($AC151,'07'!$AC$8:$BH$242,15,FALSE)</f>
        <v>0</v>
      </c>
      <c r="AR151" s="179"/>
      <c r="AS151" s="179"/>
      <c r="AT151" s="180"/>
      <c r="AU151" s="178">
        <f>VLOOKUP($AC151,'04'!$AC$8:$BH$256,19,FALSE)+VLOOKUP($AC151,'05'!$AC$8:$BT$226,31,FALSE)+VLOOKUP($AC151,'06'!$AC$8:$BH$229,19,FALSE)+VLOOKUP($AC151,'07'!$AC$8:$BH$242,19,FALSE)</f>
        <v>0</v>
      </c>
      <c r="AV151" s="179"/>
      <c r="AW151" s="179"/>
      <c r="AX151" s="180"/>
      <c r="AY151" s="178">
        <f>VLOOKUP($AC151,'04'!$AC$8:$BH$256,23,FALSE)+VLOOKUP($AC151,'05'!$AC$8:$BT$226,35,FALSE)+VLOOKUP($AC151,'06'!$AC$8:$BH$229,23,FALSE)+VLOOKUP($AC151,'07'!$AC$8:$BH$242,23,FALSE)</f>
        <v>0</v>
      </c>
      <c r="AZ151" s="179"/>
      <c r="BA151" s="179"/>
      <c r="BB151" s="180"/>
      <c r="BC151" s="178">
        <f>VLOOKUP($AC151,'04'!$AC$8:$BH$256,27,FALSE)+VLOOKUP($AC151,'05'!$AC$8:$BT$226,39,FALSE)+VLOOKUP($AC151,'06'!$AC$8:$BH$229,27,FALSE)+VLOOKUP($AC151,'07'!$AC$8:$BH$242,27,FALSE)</f>
        <v>0</v>
      </c>
      <c r="BD151" s="179"/>
      <c r="BE151" s="179"/>
      <c r="BF151" s="180"/>
      <c r="BG151" s="260" t="str">
        <f t="shared" si="117"/>
        <v>n.é.</v>
      </c>
      <c r="BH151" s="261"/>
    </row>
    <row r="152" spans="1:60" ht="20.100000000000001" customHeight="1" x14ac:dyDescent="0.2">
      <c r="A152" s="279" t="s">
        <v>681</v>
      </c>
      <c r="B152" s="172"/>
      <c r="C152" s="276" t="s">
        <v>112</v>
      </c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8"/>
      <c r="AC152" s="265" t="s">
        <v>120</v>
      </c>
      <c r="AD152" s="266"/>
      <c r="AE152" s="178">
        <f>VLOOKUP($AC152,'04'!$AC$8:$BH$256,3,FALSE)+VLOOKUP($AC152,'05'!$AC$8:$BP$226,3,FALSE)+VLOOKUP($AC152,'06'!$AC$8:$BH$229,3,FALSE)+VLOOKUP($AC152,'07'!$AC$8:$BH$242,3,FALSE)</f>
        <v>0</v>
      </c>
      <c r="AF152" s="179"/>
      <c r="AG152" s="179"/>
      <c r="AH152" s="180"/>
      <c r="AI152" s="178">
        <f>VLOOKUP($AC152,'04'!$AC$8:$BH$256,7,FALSE)+VLOOKUP($AC152,'05'!$AC$8:$BT$226,19,FALSE)+VLOOKUP($AC152,'06'!$AC$8:$BH$229,7,FALSE)+VLOOKUP($AC152,'07'!$AC$8:$BH$242,7,FALSE)</f>
        <v>0</v>
      </c>
      <c r="AJ152" s="179"/>
      <c r="AK152" s="179"/>
      <c r="AL152" s="180"/>
      <c r="AM152" s="178">
        <f>VLOOKUP($AC152,'04'!$AC$8:$BH$256,11,FALSE)+VLOOKUP($AC152,'05'!$AC$8:$BT$226,23,FALSE)+VLOOKUP($AC152,'06'!$AC$8:$BH$229,11,FALSE)+VLOOKUP($AC152,'07'!$AC$8:$BH$242,11,FALSE)</f>
        <v>0</v>
      </c>
      <c r="AN152" s="179"/>
      <c r="AO152" s="179"/>
      <c r="AP152" s="180"/>
      <c r="AQ152" s="178">
        <f>VLOOKUP($AC152,'04'!$AC$8:$BH$256,15,FALSE)+VLOOKUP($AC152,'05'!$AC$8:$BT$226,27,FALSE)+VLOOKUP($AC152,'06'!$AC$8:$BH$229,15,FALSE)+VLOOKUP($AC152,'07'!$AC$8:$BH$242,15,FALSE)</f>
        <v>0</v>
      </c>
      <c r="AR152" s="179"/>
      <c r="AS152" s="179"/>
      <c r="AT152" s="180"/>
      <c r="AU152" s="178">
        <f>VLOOKUP($AC152,'04'!$AC$8:$BH$256,19,FALSE)+VLOOKUP($AC152,'05'!$AC$8:$BT$226,31,FALSE)+VLOOKUP($AC152,'06'!$AC$8:$BH$229,19,FALSE)+VLOOKUP($AC152,'07'!$AC$8:$BH$242,19,FALSE)</f>
        <v>0</v>
      </c>
      <c r="AV152" s="179"/>
      <c r="AW152" s="179"/>
      <c r="AX152" s="180"/>
      <c r="AY152" s="178">
        <f>VLOOKUP($AC152,'04'!$AC$8:$BH$256,23,FALSE)+VLOOKUP($AC152,'05'!$AC$8:$BT$226,35,FALSE)+VLOOKUP($AC152,'06'!$AC$8:$BH$229,23,FALSE)+VLOOKUP($AC152,'07'!$AC$8:$BH$242,23,FALSE)</f>
        <v>0</v>
      </c>
      <c r="AZ152" s="179"/>
      <c r="BA152" s="179"/>
      <c r="BB152" s="180"/>
      <c r="BC152" s="178">
        <f>VLOOKUP($AC152,'04'!$AC$8:$BH$256,27,FALSE)+VLOOKUP($AC152,'05'!$AC$8:$BT$226,39,FALSE)+VLOOKUP($AC152,'06'!$AC$8:$BH$229,27,FALSE)+VLOOKUP($AC152,'07'!$AC$8:$BH$242,27,FALSE)</f>
        <v>0</v>
      </c>
      <c r="BD152" s="179"/>
      <c r="BE152" s="179"/>
      <c r="BF152" s="180"/>
      <c r="BG152" s="260" t="str">
        <f t="shared" si="117"/>
        <v>n.é.</v>
      </c>
      <c r="BH152" s="261"/>
    </row>
    <row r="153" spans="1:60" ht="20.100000000000001" customHeight="1" x14ac:dyDescent="0.2">
      <c r="A153" s="279" t="s">
        <v>682</v>
      </c>
      <c r="B153" s="172"/>
      <c r="C153" s="194" t="s">
        <v>113</v>
      </c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6"/>
      <c r="AC153" s="265" t="s">
        <v>121</v>
      </c>
      <c r="AD153" s="266"/>
      <c r="AE153" s="178">
        <f>VLOOKUP($AC153,'04'!$AC$8:$BH$256,3,FALSE)+VLOOKUP($AC153,'05'!$AC$8:$BP$226,3,FALSE)+VLOOKUP($AC153,'06'!$AC$8:$BH$229,3,FALSE)+VLOOKUP($AC153,'07'!$AC$8:$BH$242,3,FALSE)</f>
        <v>0</v>
      </c>
      <c r="AF153" s="179"/>
      <c r="AG153" s="179"/>
      <c r="AH153" s="180"/>
      <c r="AI153" s="178">
        <f>VLOOKUP($AC153,'04'!$AC$8:$BH$256,7,FALSE)+VLOOKUP($AC153,'05'!$AC$8:$BT$226,19,FALSE)+VLOOKUP($AC153,'06'!$AC$8:$BH$229,7,FALSE)+VLOOKUP($AC153,'07'!$AC$8:$BH$242,7,FALSE)</f>
        <v>0</v>
      </c>
      <c r="AJ153" s="179"/>
      <c r="AK153" s="179"/>
      <c r="AL153" s="180"/>
      <c r="AM153" s="178">
        <f>VLOOKUP($AC153,'04'!$AC$8:$BH$256,11,FALSE)+VLOOKUP($AC153,'05'!$AC$8:$BT$226,23,FALSE)+VLOOKUP($AC153,'06'!$AC$8:$BH$229,11,FALSE)+VLOOKUP($AC153,'07'!$AC$8:$BH$242,11,FALSE)</f>
        <v>0</v>
      </c>
      <c r="AN153" s="179"/>
      <c r="AO153" s="179"/>
      <c r="AP153" s="180"/>
      <c r="AQ153" s="178">
        <f>VLOOKUP($AC153,'04'!$AC$8:$BH$256,15,FALSE)+VLOOKUP($AC153,'05'!$AC$8:$BT$226,27,FALSE)+VLOOKUP($AC153,'06'!$AC$8:$BH$229,15,FALSE)+VLOOKUP($AC153,'07'!$AC$8:$BH$242,15,FALSE)</f>
        <v>0</v>
      </c>
      <c r="AR153" s="179"/>
      <c r="AS153" s="179"/>
      <c r="AT153" s="180"/>
      <c r="AU153" s="178">
        <f>VLOOKUP($AC153,'04'!$AC$8:$BH$256,19,FALSE)+VLOOKUP($AC153,'05'!$AC$8:$BT$226,31,FALSE)+VLOOKUP($AC153,'06'!$AC$8:$BH$229,19,FALSE)+VLOOKUP($AC153,'07'!$AC$8:$BH$242,19,FALSE)</f>
        <v>0</v>
      </c>
      <c r="AV153" s="179"/>
      <c r="AW153" s="179"/>
      <c r="AX153" s="180"/>
      <c r="AY153" s="178">
        <f>VLOOKUP($AC153,'04'!$AC$8:$BH$256,23,FALSE)+VLOOKUP($AC153,'05'!$AC$8:$BT$226,35,FALSE)+VLOOKUP($AC153,'06'!$AC$8:$BH$229,23,FALSE)+VLOOKUP($AC153,'07'!$AC$8:$BH$242,23,FALSE)</f>
        <v>0</v>
      </c>
      <c r="AZ153" s="179"/>
      <c r="BA153" s="179"/>
      <c r="BB153" s="180"/>
      <c r="BC153" s="178">
        <f>VLOOKUP($AC153,'04'!$AC$8:$BH$256,27,FALSE)+VLOOKUP($AC153,'05'!$AC$8:$BT$226,39,FALSE)+VLOOKUP($AC153,'06'!$AC$8:$BH$229,27,FALSE)+VLOOKUP($AC153,'07'!$AC$8:$BH$242,27,FALSE)</f>
        <v>0</v>
      </c>
      <c r="BD153" s="179"/>
      <c r="BE153" s="179"/>
      <c r="BF153" s="180"/>
      <c r="BG153" s="260" t="str">
        <f t="shared" si="117"/>
        <v>n.é.</v>
      </c>
      <c r="BH153" s="261"/>
    </row>
    <row r="154" spans="1:60" ht="20.100000000000001" customHeight="1" x14ac:dyDescent="0.2">
      <c r="A154" s="279" t="s">
        <v>683</v>
      </c>
      <c r="B154" s="172"/>
      <c r="C154" s="194" t="s">
        <v>114</v>
      </c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6"/>
      <c r="AC154" s="265" t="s">
        <v>122</v>
      </c>
      <c r="AD154" s="266"/>
      <c r="AE154" s="178">
        <f>VLOOKUP($AC154,'04'!$AC$8:$BH$256,3,FALSE)+VLOOKUP($AC154,'05'!$AC$8:$BP$226,3,FALSE)+VLOOKUP($AC154,'06'!$AC$8:$BH$229,3,FALSE)+VLOOKUP($AC154,'07'!$AC$8:$BH$242,3,FALSE)</f>
        <v>0</v>
      </c>
      <c r="AF154" s="179"/>
      <c r="AG154" s="179"/>
      <c r="AH154" s="180"/>
      <c r="AI154" s="178">
        <f>VLOOKUP($AC154,'04'!$AC$8:$BH$256,7,FALSE)+VLOOKUP($AC154,'05'!$AC$8:$BT$226,19,FALSE)+VLOOKUP($AC154,'06'!$AC$8:$BH$229,7,FALSE)+VLOOKUP($AC154,'07'!$AC$8:$BH$242,7,FALSE)</f>
        <v>0</v>
      </c>
      <c r="AJ154" s="179"/>
      <c r="AK154" s="179"/>
      <c r="AL154" s="180"/>
      <c r="AM154" s="178">
        <f>VLOOKUP($AC154,'04'!$AC$8:$BH$256,11,FALSE)+VLOOKUP($AC154,'05'!$AC$8:$BT$226,23,FALSE)+VLOOKUP($AC154,'06'!$AC$8:$BH$229,11,FALSE)+VLOOKUP($AC154,'07'!$AC$8:$BH$242,11,FALSE)</f>
        <v>0</v>
      </c>
      <c r="AN154" s="179"/>
      <c r="AO154" s="179"/>
      <c r="AP154" s="180"/>
      <c r="AQ154" s="178">
        <f>VLOOKUP($AC154,'04'!$AC$8:$BH$256,15,FALSE)+VLOOKUP($AC154,'05'!$AC$8:$BT$226,27,FALSE)+VLOOKUP($AC154,'06'!$AC$8:$BH$229,15,FALSE)+VLOOKUP($AC154,'07'!$AC$8:$BH$242,15,FALSE)</f>
        <v>0</v>
      </c>
      <c r="AR154" s="179"/>
      <c r="AS154" s="179"/>
      <c r="AT154" s="180"/>
      <c r="AU154" s="178">
        <f>VLOOKUP($AC154,'04'!$AC$8:$BH$256,19,FALSE)+VLOOKUP($AC154,'05'!$AC$8:$BT$226,31,FALSE)+VLOOKUP($AC154,'06'!$AC$8:$BH$229,19,FALSE)+VLOOKUP($AC154,'07'!$AC$8:$BH$242,19,FALSE)</f>
        <v>0</v>
      </c>
      <c r="AV154" s="179"/>
      <c r="AW154" s="179"/>
      <c r="AX154" s="180"/>
      <c r="AY154" s="178">
        <f>VLOOKUP($AC154,'04'!$AC$8:$BH$256,23,FALSE)+VLOOKUP($AC154,'05'!$AC$8:$BT$226,35,FALSE)+VLOOKUP($AC154,'06'!$AC$8:$BH$229,23,FALSE)+VLOOKUP($AC154,'07'!$AC$8:$BH$242,23,FALSE)</f>
        <v>0</v>
      </c>
      <c r="AZ154" s="179"/>
      <c r="BA154" s="179"/>
      <c r="BB154" s="180"/>
      <c r="BC154" s="178">
        <f>VLOOKUP($AC154,'04'!$AC$8:$BH$256,27,FALSE)+VLOOKUP($AC154,'05'!$AC$8:$BT$226,39,FALSE)+VLOOKUP($AC154,'06'!$AC$8:$BH$229,27,FALSE)+VLOOKUP($AC154,'07'!$AC$8:$BH$242,27,FALSE)</f>
        <v>0</v>
      </c>
      <c r="BD154" s="179"/>
      <c r="BE154" s="179"/>
      <c r="BF154" s="180"/>
      <c r="BG154" s="260" t="str">
        <f t="shared" si="117"/>
        <v>n.é.</v>
      </c>
      <c r="BH154" s="261"/>
    </row>
    <row r="155" spans="1:60" ht="20.100000000000001" customHeight="1" x14ac:dyDescent="0.2">
      <c r="A155" s="279" t="s">
        <v>684</v>
      </c>
      <c r="B155" s="172"/>
      <c r="C155" s="194" t="s">
        <v>115</v>
      </c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6"/>
      <c r="AC155" s="265" t="s">
        <v>123</v>
      </c>
      <c r="AD155" s="266"/>
      <c r="AE155" s="178">
        <f>VLOOKUP($AC155,'04'!$AC$8:$BH$256,3,FALSE)+VLOOKUP($AC155,'05'!$AC$8:$BP$226,3,FALSE)+VLOOKUP($AC155,'06'!$AC$8:$BH$229,3,FALSE)+VLOOKUP($AC155,'07'!$AC$8:$BH$242,3,FALSE)</f>
        <v>1600000</v>
      </c>
      <c r="AF155" s="179"/>
      <c r="AG155" s="179"/>
      <c r="AH155" s="180"/>
      <c r="AI155" s="178">
        <f>VLOOKUP($AC155,'04'!$AC$8:$BH$256,7,FALSE)+VLOOKUP($AC155,'05'!$AC$8:$BT$226,19,FALSE)+VLOOKUP($AC155,'06'!$AC$8:$BH$229,7,FALSE)+VLOOKUP($AC155,'07'!$AC$8:$BH$242,7,FALSE)</f>
        <v>2226161</v>
      </c>
      <c r="AJ155" s="179"/>
      <c r="AK155" s="179"/>
      <c r="AL155" s="180"/>
      <c r="AM155" s="178">
        <f>VLOOKUP($AC155,'04'!$AC$8:$BH$256,11,FALSE)+VLOOKUP($AC155,'05'!$AC$8:$BT$226,23,FALSE)+VLOOKUP($AC155,'06'!$AC$8:$BH$229,11,FALSE)+VLOOKUP($AC155,'07'!$AC$8:$BH$242,11,FALSE)</f>
        <v>0</v>
      </c>
      <c r="AN155" s="179"/>
      <c r="AO155" s="179"/>
      <c r="AP155" s="180"/>
      <c r="AQ155" s="178">
        <f>VLOOKUP($AC155,'04'!$AC$8:$BH$256,15,FALSE)+VLOOKUP($AC155,'05'!$AC$8:$BT$226,27,FALSE)+VLOOKUP($AC155,'06'!$AC$8:$BH$229,15,FALSE)+VLOOKUP($AC155,'07'!$AC$8:$BH$242,15,FALSE)</f>
        <v>2226161</v>
      </c>
      <c r="AR155" s="179"/>
      <c r="AS155" s="179"/>
      <c r="AT155" s="180"/>
      <c r="AU155" s="178">
        <f>VLOOKUP($AC155,'04'!$AC$8:$BH$256,19,FALSE)+VLOOKUP($AC155,'05'!$AC$8:$BT$226,31,FALSE)+VLOOKUP($AC155,'06'!$AC$8:$BH$229,19,FALSE)+VLOOKUP($AC155,'07'!$AC$8:$BH$242,19,FALSE)</f>
        <v>6600000</v>
      </c>
      <c r="AV155" s="179"/>
      <c r="AW155" s="179"/>
      <c r="AX155" s="180"/>
      <c r="AY155" s="178">
        <f>VLOOKUP($AC155,'04'!$AC$8:$BH$256,23,FALSE)+VLOOKUP($AC155,'05'!$AC$8:$BT$226,35,FALSE)+VLOOKUP($AC155,'06'!$AC$8:$BH$229,23,FALSE)+VLOOKUP($AC155,'07'!$AC$8:$BH$242,23,FALSE)</f>
        <v>0</v>
      </c>
      <c r="AZ155" s="179"/>
      <c r="BA155" s="179"/>
      <c r="BB155" s="180"/>
      <c r="BC155" s="178">
        <f>VLOOKUP($AC155,'04'!$AC$8:$BH$256,27,FALSE)+VLOOKUP($AC155,'05'!$AC$8:$BT$226,39,FALSE)+VLOOKUP($AC155,'06'!$AC$8:$BH$229,27,FALSE)+VLOOKUP($AC155,'07'!$AC$8:$BH$242,27,FALSE)</f>
        <v>2226161</v>
      </c>
      <c r="BD155" s="179"/>
      <c r="BE155" s="179"/>
      <c r="BF155" s="180"/>
      <c r="BG155" s="260">
        <f t="shared" si="117"/>
        <v>1</v>
      </c>
      <c r="BH155" s="261"/>
    </row>
    <row r="156" spans="1:60" ht="20.100000000000001" customHeight="1" x14ac:dyDescent="0.2">
      <c r="A156" s="280" t="s">
        <v>685</v>
      </c>
      <c r="B156" s="201"/>
      <c r="C156" s="202" t="s">
        <v>804</v>
      </c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4"/>
      <c r="AC156" s="274" t="s">
        <v>58</v>
      </c>
      <c r="AD156" s="275"/>
      <c r="AE156" s="207">
        <f>SUM(AE148:AH155)</f>
        <v>1600000</v>
      </c>
      <c r="AF156" s="208"/>
      <c r="AG156" s="208"/>
      <c r="AH156" s="209"/>
      <c r="AI156" s="207">
        <f t="shared" ref="AI156" si="130">SUM(AI148:AL155)</f>
        <v>2226161</v>
      </c>
      <c r="AJ156" s="208"/>
      <c r="AK156" s="208"/>
      <c r="AL156" s="209"/>
      <c r="AM156" s="207">
        <f t="shared" ref="AM156" si="131">SUM(AM148:AP155)</f>
        <v>0</v>
      </c>
      <c r="AN156" s="208"/>
      <c r="AO156" s="208"/>
      <c r="AP156" s="209"/>
      <c r="AQ156" s="207">
        <f t="shared" ref="AQ156" si="132">SUM(AQ148:AT155)</f>
        <v>2226161</v>
      </c>
      <c r="AR156" s="208"/>
      <c r="AS156" s="208"/>
      <c r="AT156" s="209"/>
      <c r="AU156" s="207">
        <f t="shared" ref="AU156" si="133">SUM(AU148:AX155)</f>
        <v>6600000</v>
      </c>
      <c r="AV156" s="208"/>
      <c r="AW156" s="208"/>
      <c r="AX156" s="209"/>
      <c r="AY156" s="207">
        <f t="shared" ref="AY156" si="134">SUM(AY148:BB155)</f>
        <v>0</v>
      </c>
      <c r="AZ156" s="208"/>
      <c r="BA156" s="208"/>
      <c r="BB156" s="209"/>
      <c r="BC156" s="207">
        <f t="shared" ref="BC156" si="135">SUM(BC148:BF155)</f>
        <v>2226161</v>
      </c>
      <c r="BD156" s="208"/>
      <c r="BE156" s="208"/>
      <c r="BF156" s="209"/>
      <c r="BG156" s="220">
        <f t="shared" si="117"/>
        <v>1</v>
      </c>
      <c r="BH156" s="221"/>
    </row>
    <row r="157" spans="1:60" ht="20.100000000000001" customHeight="1" x14ac:dyDescent="0.2">
      <c r="A157" s="279" t="s">
        <v>713</v>
      </c>
      <c r="B157" s="172"/>
      <c r="C157" s="173" t="s">
        <v>142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5"/>
      <c r="AC157" s="265" t="s">
        <v>131</v>
      </c>
      <c r="AD157" s="266"/>
      <c r="AE157" s="178">
        <f>VLOOKUP($AC157,'04'!$AC$8:$BH$256,3,FALSE)+VLOOKUP($AC157,'05'!$AC$8:$BP$226,3,FALSE)+VLOOKUP($AC157,'06'!$AC$8:$BH$229,3,FALSE)+VLOOKUP($AC157,'07'!$AC$8:$BH$242,3,FALSE)</f>
        <v>0</v>
      </c>
      <c r="AF157" s="179"/>
      <c r="AG157" s="179"/>
      <c r="AH157" s="180"/>
      <c r="AI157" s="178">
        <f>VLOOKUP($AC157,'04'!$AC$8:$BH$256,7,FALSE)+VLOOKUP($AC157,'05'!$AC$8:$BT$226,19,FALSE)+VLOOKUP($AC157,'06'!$AC$8:$BH$229,7,FALSE)+VLOOKUP($AC157,'07'!$AC$8:$BH$242,7,FALSE)</f>
        <v>0</v>
      </c>
      <c r="AJ157" s="179"/>
      <c r="AK157" s="179"/>
      <c r="AL157" s="180"/>
      <c r="AM157" s="178">
        <f>VLOOKUP($AC157,'04'!$AC$8:$BH$256,11,FALSE)+VLOOKUP($AC157,'05'!$AC$8:$BT$226,23,FALSE)+VLOOKUP($AC157,'06'!$AC$8:$BH$229,11,FALSE)+VLOOKUP($AC157,'07'!$AC$8:$BH$242,11,FALSE)</f>
        <v>0</v>
      </c>
      <c r="AN157" s="179"/>
      <c r="AO157" s="179"/>
      <c r="AP157" s="180"/>
      <c r="AQ157" s="178">
        <f>VLOOKUP($AC157,'04'!$AC$8:$BH$256,15,FALSE)+VLOOKUP($AC157,'05'!$AC$8:$BT$226,27,FALSE)+VLOOKUP($AC157,'06'!$AC$8:$BH$229,15,FALSE)+VLOOKUP($AC157,'07'!$AC$8:$BH$242,15,FALSE)</f>
        <v>0</v>
      </c>
      <c r="AR157" s="179"/>
      <c r="AS157" s="179"/>
      <c r="AT157" s="180"/>
      <c r="AU157" s="178">
        <f>VLOOKUP($AC157,'04'!$AC$8:$BH$256,19,FALSE)+VLOOKUP($AC157,'05'!$AC$8:$BT$226,31,FALSE)+VLOOKUP($AC157,'06'!$AC$8:$BH$229,19,FALSE)+VLOOKUP($AC157,'07'!$AC$8:$BH$242,19,FALSE)</f>
        <v>0</v>
      </c>
      <c r="AV157" s="179"/>
      <c r="AW157" s="179"/>
      <c r="AX157" s="180"/>
      <c r="AY157" s="178">
        <f>VLOOKUP($AC157,'04'!$AC$8:$BH$256,23,FALSE)+VLOOKUP($AC157,'05'!$AC$8:$BT$226,35,FALSE)+VLOOKUP($AC157,'06'!$AC$8:$BH$229,23,FALSE)+VLOOKUP($AC157,'07'!$AC$8:$BH$242,23,FALSE)</f>
        <v>0</v>
      </c>
      <c r="AZ157" s="179"/>
      <c r="BA157" s="179"/>
      <c r="BB157" s="180"/>
      <c r="BC157" s="178">
        <f>VLOOKUP($AC157,'04'!$AC$8:$BH$256,27,FALSE)+VLOOKUP($AC157,'05'!$AC$8:$BT$226,39,FALSE)+VLOOKUP($AC157,'06'!$AC$8:$BH$229,27,FALSE)+VLOOKUP($AC157,'07'!$AC$8:$BH$242,27,FALSE)</f>
        <v>0</v>
      </c>
      <c r="BD157" s="179"/>
      <c r="BE157" s="179"/>
      <c r="BF157" s="180"/>
      <c r="BG157" s="260" t="str">
        <f t="shared" si="117"/>
        <v>n.é.</v>
      </c>
      <c r="BH157" s="261"/>
    </row>
    <row r="158" spans="1:60" ht="20.100000000000001" customHeight="1" x14ac:dyDescent="0.2">
      <c r="A158" s="279" t="s">
        <v>714</v>
      </c>
      <c r="B158" s="281"/>
      <c r="C158" s="173" t="s">
        <v>687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5"/>
      <c r="AC158" s="265" t="s">
        <v>686</v>
      </c>
      <c r="AD158" s="266"/>
      <c r="AE158" s="178">
        <f>VLOOKUP($AC158,'04'!$AC$8:$BH$256,3,FALSE)+VLOOKUP($AC158,'05'!$AC$8:$BP$226,3,FALSE)+VLOOKUP($AC158,'06'!$AC$8:$BH$229,3,FALSE)+VLOOKUP($AC158,'07'!$AC$8:$BH$242,3,FALSE)</f>
        <v>1544012</v>
      </c>
      <c r="AF158" s="179"/>
      <c r="AG158" s="179"/>
      <c r="AH158" s="180"/>
      <c r="AI158" s="178">
        <f>VLOOKUP($AC158,'04'!$AC$8:$BH$256,7,FALSE)+VLOOKUP($AC158,'05'!$AC$8:$BT$226,19,FALSE)+VLOOKUP($AC158,'06'!$AC$8:$BH$229,7,FALSE)+VLOOKUP($AC158,'07'!$AC$8:$BH$242,7,FALSE)</f>
        <v>1544012</v>
      </c>
      <c r="AJ158" s="179"/>
      <c r="AK158" s="179"/>
      <c r="AL158" s="180"/>
      <c r="AM158" s="178">
        <f>VLOOKUP($AC158,'04'!$AC$8:$BH$256,11,FALSE)+VLOOKUP($AC158,'05'!$AC$8:$BT$226,23,FALSE)+VLOOKUP($AC158,'06'!$AC$8:$BH$229,11,FALSE)+VLOOKUP($AC158,'07'!$AC$8:$BH$242,11,FALSE)</f>
        <v>0</v>
      </c>
      <c r="AN158" s="179"/>
      <c r="AO158" s="179"/>
      <c r="AP158" s="180"/>
      <c r="AQ158" s="178">
        <f>VLOOKUP($AC158,'04'!$AC$8:$BH$256,15,FALSE)+VLOOKUP($AC158,'05'!$AC$8:$BT$226,27,FALSE)+VLOOKUP($AC158,'06'!$AC$8:$BH$229,15,FALSE)+VLOOKUP($AC158,'07'!$AC$8:$BH$242,15,FALSE)</f>
        <v>1532322</v>
      </c>
      <c r="AR158" s="179"/>
      <c r="AS158" s="179"/>
      <c r="AT158" s="180"/>
      <c r="AU158" s="178">
        <f>VLOOKUP($AC158,'04'!$AC$8:$BH$256,19,FALSE)+VLOOKUP($AC158,'05'!$AC$8:$BT$226,31,FALSE)+VLOOKUP($AC158,'06'!$AC$8:$BH$229,19,FALSE)+VLOOKUP($AC158,'07'!$AC$8:$BH$242,19,FALSE)</f>
        <v>0</v>
      </c>
      <c r="AV158" s="179"/>
      <c r="AW158" s="179"/>
      <c r="AX158" s="180"/>
      <c r="AY158" s="178">
        <f>VLOOKUP($AC158,'04'!$AC$8:$BH$256,23,FALSE)+VLOOKUP($AC158,'05'!$AC$8:$BT$226,35,FALSE)+VLOOKUP($AC158,'06'!$AC$8:$BH$229,23,FALSE)+VLOOKUP($AC158,'07'!$AC$8:$BH$242,23,FALSE)</f>
        <v>0</v>
      </c>
      <c r="AZ158" s="179"/>
      <c r="BA158" s="179"/>
      <c r="BB158" s="180"/>
      <c r="BC158" s="178">
        <f>VLOOKUP($AC158,'04'!$AC$8:$BH$256,27,FALSE)+VLOOKUP($AC158,'05'!$AC$8:$BT$226,39,FALSE)+VLOOKUP($AC158,'06'!$AC$8:$BH$229,27,FALSE)+VLOOKUP($AC158,'07'!$AC$8:$BH$242,27,FALSE)</f>
        <v>1532322</v>
      </c>
      <c r="BD158" s="179"/>
      <c r="BE158" s="179"/>
      <c r="BF158" s="180"/>
      <c r="BG158" s="260">
        <f t="shared" si="117"/>
        <v>0.9924288153200882</v>
      </c>
      <c r="BH158" s="261"/>
    </row>
    <row r="159" spans="1:60" ht="20.100000000000001" customHeight="1" x14ac:dyDescent="0.2">
      <c r="A159" s="279" t="s">
        <v>715</v>
      </c>
      <c r="B159" s="281"/>
      <c r="C159" s="173" t="s">
        <v>688</v>
      </c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5"/>
      <c r="AC159" s="265" t="s">
        <v>689</v>
      </c>
      <c r="AD159" s="266"/>
      <c r="AE159" s="178">
        <f>VLOOKUP($AC159,'04'!$AC$8:$BH$256,3,FALSE)+VLOOKUP($AC159,'05'!$AC$8:$BP$226,3,FALSE)+VLOOKUP($AC159,'06'!$AC$8:$BH$229,3,FALSE)+VLOOKUP($AC159,'07'!$AC$8:$BH$242,3,FALSE)</f>
        <v>0</v>
      </c>
      <c r="AF159" s="179"/>
      <c r="AG159" s="179"/>
      <c r="AH159" s="180"/>
      <c r="AI159" s="178">
        <f>VLOOKUP($AC159,'04'!$AC$8:$BH$256,7,FALSE)+VLOOKUP($AC159,'05'!$AC$8:$BT$226,19,FALSE)+VLOOKUP($AC159,'06'!$AC$8:$BH$229,7,FALSE)+VLOOKUP($AC159,'07'!$AC$8:$BH$242,7,FALSE)</f>
        <v>0</v>
      </c>
      <c r="AJ159" s="179"/>
      <c r="AK159" s="179"/>
      <c r="AL159" s="180"/>
      <c r="AM159" s="178">
        <f>VLOOKUP($AC159,'04'!$AC$8:$BH$256,11,FALSE)+VLOOKUP($AC159,'05'!$AC$8:$BT$226,23,FALSE)+VLOOKUP($AC159,'06'!$AC$8:$BH$229,11,FALSE)+VLOOKUP($AC159,'07'!$AC$8:$BH$242,11,FALSE)</f>
        <v>0</v>
      </c>
      <c r="AN159" s="179"/>
      <c r="AO159" s="179"/>
      <c r="AP159" s="180"/>
      <c r="AQ159" s="178">
        <f>VLOOKUP($AC159,'04'!$AC$8:$BH$256,15,FALSE)+VLOOKUP($AC159,'05'!$AC$8:$BT$226,27,FALSE)+VLOOKUP($AC159,'06'!$AC$8:$BH$229,15,FALSE)+VLOOKUP($AC159,'07'!$AC$8:$BH$242,15,FALSE)</f>
        <v>0</v>
      </c>
      <c r="AR159" s="179"/>
      <c r="AS159" s="179"/>
      <c r="AT159" s="180"/>
      <c r="AU159" s="178">
        <f>VLOOKUP($AC159,'04'!$AC$8:$BH$256,19,FALSE)+VLOOKUP($AC159,'05'!$AC$8:$BT$226,31,FALSE)+VLOOKUP($AC159,'06'!$AC$8:$BH$229,19,FALSE)+VLOOKUP($AC159,'07'!$AC$8:$BH$242,19,FALSE)</f>
        <v>0</v>
      </c>
      <c r="AV159" s="179"/>
      <c r="AW159" s="179"/>
      <c r="AX159" s="180"/>
      <c r="AY159" s="178">
        <f>VLOOKUP($AC159,'04'!$AC$8:$BH$256,23,FALSE)+VLOOKUP($AC159,'05'!$AC$8:$BT$226,35,FALSE)+VLOOKUP($AC159,'06'!$AC$8:$BH$229,23,FALSE)+VLOOKUP($AC159,'07'!$AC$8:$BH$242,23,FALSE)</f>
        <v>0</v>
      </c>
      <c r="AZ159" s="179"/>
      <c r="BA159" s="179"/>
      <c r="BB159" s="180"/>
      <c r="BC159" s="178">
        <f>VLOOKUP($AC159,'04'!$AC$8:$BH$256,27,FALSE)+VLOOKUP($AC159,'05'!$AC$8:$BT$226,39,FALSE)+VLOOKUP($AC159,'06'!$AC$8:$BH$229,27,FALSE)+VLOOKUP($AC159,'07'!$AC$8:$BH$242,27,FALSE)</f>
        <v>0</v>
      </c>
      <c r="BD159" s="179"/>
      <c r="BE159" s="179"/>
      <c r="BF159" s="180"/>
      <c r="BG159" s="260" t="str">
        <f t="shared" si="117"/>
        <v>n.é.</v>
      </c>
      <c r="BH159" s="261"/>
    </row>
    <row r="160" spans="1:60" ht="20.100000000000001" customHeight="1" x14ac:dyDescent="0.2">
      <c r="A160" s="279" t="s">
        <v>716</v>
      </c>
      <c r="B160" s="281"/>
      <c r="C160" s="173" t="s">
        <v>690</v>
      </c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5"/>
      <c r="AC160" s="265" t="s">
        <v>691</v>
      </c>
      <c r="AD160" s="266"/>
      <c r="AE160" s="178">
        <f>VLOOKUP($AC160,'04'!$AC$8:$BH$256,3,FALSE)+VLOOKUP($AC160,'05'!$AC$8:$BP$226,3,FALSE)+VLOOKUP($AC160,'06'!$AC$8:$BH$229,3,FALSE)+VLOOKUP($AC160,'07'!$AC$8:$BH$242,3,FALSE)</f>
        <v>0</v>
      </c>
      <c r="AF160" s="179"/>
      <c r="AG160" s="179"/>
      <c r="AH160" s="180"/>
      <c r="AI160" s="178">
        <f>VLOOKUP($AC160,'04'!$AC$8:$BH$256,7,FALSE)+VLOOKUP($AC160,'05'!$AC$8:$BT$226,19,FALSE)+VLOOKUP($AC160,'06'!$AC$8:$BH$229,7,FALSE)+VLOOKUP($AC160,'07'!$AC$8:$BH$242,7,FALSE)</f>
        <v>0</v>
      </c>
      <c r="AJ160" s="179"/>
      <c r="AK160" s="179"/>
      <c r="AL160" s="180"/>
      <c r="AM160" s="178">
        <f>VLOOKUP($AC160,'04'!$AC$8:$BH$256,11,FALSE)+VLOOKUP($AC160,'05'!$AC$8:$BT$226,23,FALSE)+VLOOKUP($AC160,'06'!$AC$8:$BH$229,11,FALSE)+VLOOKUP($AC160,'07'!$AC$8:$BH$242,11,FALSE)</f>
        <v>0</v>
      </c>
      <c r="AN160" s="179"/>
      <c r="AO160" s="179"/>
      <c r="AP160" s="180"/>
      <c r="AQ160" s="178">
        <f>VLOOKUP($AC160,'04'!$AC$8:$BH$256,15,FALSE)+VLOOKUP($AC160,'05'!$AC$8:$BT$226,27,FALSE)+VLOOKUP($AC160,'06'!$AC$8:$BH$229,15,FALSE)+VLOOKUP($AC160,'07'!$AC$8:$BH$242,15,FALSE)</f>
        <v>0</v>
      </c>
      <c r="AR160" s="179"/>
      <c r="AS160" s="179"/>
      <c r="AT160" s="180"/>
      <c r="AU160" s="178">
        <f>VLOOKUP($AC160,'04'!$AC$8:$BH$256,19,FALSE)+VLOOKUP($AC160,'05'!$AC$8:$BT$226,31,FALSE)+VLOOKUP($AC160,'06'!$AC$8:$BH$229,19,FALSE)+VLOOKUP($AC160,'07'!$AC$8:$BH$242,19,FALSE)</f>
        <v>0</v>
      </c>
      <c r="AV160" s="179"/>
      <c r="AW160" s="179"/>
      <c r="AX160" s="180"/>
      <c r="AY160" s="178">
        <f>VLOOKUP($AC160,'04'!$AC$8:$BH$256,23,FALSE)+VLOOKUP($AC160,'05'!$AC$8:$BT$226,35,FALSE)+VLOOKUP($AC160,'06'!$AC$8:$BH$229,23,FALSE)+VLOOKUP($AC160,'07'!$AC$8:$BH$242,23,FALSE)</f>
        <v>0</v>
      </c>
      <c r="AZ160" s="179"/>
      <c r="BA160" s="179"/>
      <c r="BB160" s="180"/>
      <c r="BC160" s="178">
        <f>VLOOKUP($AC160,'04'!$AC$8:$BH$256,27,FALSE)+VLOOKUP($AC160,'05'!$AC$8:$BT$226,39,FALSE)+VLOOKUP($AC160,'06'!$AC$8:$BH$229,27,FALSE)+VLOOKUP($AC160,'07'!$AC$8:$BH$242,27,FALSE)</f>
        <v>0</v>
      </c>
      <c r="BD160" s="179"/>
      <c r="BE160" s="179"/>
      <c r="BF160" s="180"/>
      <c r="BG160" s="260" t="str">
        <f t="shared" si="117"/>
        <v>n.é.</v>
      </c>
      <c r="BH160" s="261"/>
    </row>
    <row r="161" spans="1:60" ht="20.100000000000001" customHeight="1" x14ac:dyDescent="0.2">
      <c r="A161" s="279" t="s">
        <v>717</v>
      </c>
      <c r="B161" s="281"/>
      <c r="C161" s="173" t="s">
        <v>425</v>
      </c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5"/>
      <c r="AC161" s="265" t="s">
        <v>132</v>
      </c>
      <c r="AD161" s="266"/>
      <c r="AE161" s="178">
        <f>VLOOKUP($AC161,'04'!$AC$8:$BH$256,3,FALSE)+VLOOKUP($AC161,'05'!$AC$8:$BP$226,3,FALSE)+VLOOKUP($AC161,'06'!$AC$8:$BH$229,3,FALSE)+VLOOKUP($AC161,'07'!$AC$8:$BH$242,3,FALSE)</f>
        <v>0</v>
      </c>
      <c r="AF161" s="179"/>
      <c r="AG161" s="179"/>
      <c r="AH161" s="180"/>
      <c r="AI161" s="178">
        <f>VLOOKUP($AC161,'04'!$AC$8:$BH$256,7,FALSE)+VLOOKUP($AC161,'05'!$AC$8:$BT$226,19,FALSE)+VLOOKUP($AC161,'06'!$AC$8:$BH$229,7,FALSE)+VLOOKUP($AC161,'07'!$AC$8:$BH$242,7,FALSE)</f>
        <v>0</v>
      </c>
      <c r="AJ161" s="179"/>
      <c r="AK161" s="179"/>
      <c r="AL161" s="180"/>
      <c r="AM161" s="178">
        <f>VLOOKUP($AC161,'04'!$AC$8:$BH$256,11,FALSE)+VLOOKUP($AC161,'05'!$AC$8:$BT$226,23,FALSE)+VLOOKUP($AC161,'06'!$AC$8:$BH$229,11,FALSE)+VLOOKUP($AC161,'07'!$AC$8:$BH$242,11,FALSE)</f>
        <v>0</v>
      </c>
      <c r="AN161" s="179"/>
      <c r="AO161" s="179"/>
      <c r="AP161" s="180"/>
      <c r="AQ161" s="178">
        <f>VLOOKUP($AC161,'04'!$AC$8:$BH$256,15,FALSE)+VLOOKUP($AC161,'05'!$AC$8:$BT$226,27,FALSE)+VLOOKUP($AC161,'06'!$AC$8:$BH$229,15,FALSE)+VLOOKUP($AC161,'07'!$AC$8:$BH$242,15,FALSE)</f>
        <v>0</v>
      </c>
      <c r="AR161" s="179"/>
      <c r="AS161" s="179"/>
      <c r="AT161" s="180"/>
      <c r="AU161" s="178">
        <f>VLOOKUP($AC161,'04'!$AC$8:$BH$256,19,FALSE)+VLOOKUP($AC161,'05'!$AC$8:$BT$226,31,FALSE)+VLOOKUP($AC161,'06'!$AC$8:$BH$229,19,FALSE)+VLOOKUP($AC161,'07'!$AC$8:$BH$242,19,FALSE)</f>
        <v>0</v>
      </c>
      <c r="AV161" s="179"/>
      <c r="AW161" s="179"/>
      <c r="AX161" s="180"/>
      <c r="AY161" s="178">
        <f>VLOOKUP($AC161,'04'!$AC$8:$BH$256,23,FALSE)+VLOOKUP($AC161,'05'!$AC$8:$BT$226,35,FALSE)+VLOOKUP($AC161,'06'!$AC$8:$BH$229,23,FALSE)+VLOOKUP($AC161,'07'!$AC$8:$BH$242,23,FALSE)</f>
        <v>0</v>
      </c>
      <c r="AZ161" s="179"/>
      <c r="BA161" s="179"/>
      <c r="BB161" s="180"/>
      <c r="BC161" s="178">
        <f>VLOOKUP($AC161,'04'!$AC$8:$BH$256,27,FALSE)+VLOOKUP($AC161,'05'!$AC$8:$BT$226,39,FALSE)+VLOOKUP($AC161,'06'!$AC$8:$BH$229,27,FALSE)+VLOOKUP($AC161,'07'!$AC$8:$BH$242,27,FALSE)</f>
        <v>0</v>
      </c>
      <c r="BD161" s="179"/>
      <c r="BE161" s="179"/>
      <c r="BF161" s="180"/>
      <c r="BG161" s="260" t="str">
        <f t="shared" si="117"/>
        <v>n.é.</v>
      </c>
      <c r="BH161" s="261"/>
    </row>
    <row r="162" spans="1:60" ht="20.100000000000001" customHeight="1" x14ac:dyDescent="0.2">
      <c r="A162" s="279" t="s">
        <v>718</v>
      </c>
      <c r="B162" s="281"/>
      <c r="C162" s="173" t="s">
        <v>424</v>
      </c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5"/>
      <c r="AC162" s="265" t="s">
        <v>133</v>
      </c>
      <c r="AD162" s="266"/>
      <c r="AE162" s="178">
        <f>VLOOKUP($AC162,'04'!$AC$8:$BH$256,3,FALSE)+VLOOKUP($AC162,'05'!$AC$8:$BP$226,3,FALSE)+VLOOKUP($AC162,'06'!$AC$8:$BH$229,3,FALSE)+VLOOKUP($AC162,'07'!$AC$8:$BH$242,3,FALSE)</f>
        <v>0</v>
      </c>
      <c r="AF162" s="179"/>
      <c r="AG162" s="179"/>
      <c r="AH162" s="180"/>
      <c r="AI162" s="178">
        <f>VLOOKUP($AC162,'04'!$AC$8:$BH$256,7,FALSE)+VLOOKUP($AC162,'05'!$AC$8:$BT$226,19,FALSE)+VLOOKUP($AC162,'06'!$AC$8:$BH$229,7,FALSE)+VLOOKUP($AC162,'07'!$AC$8:$BH$242,7,FALSE)</f>
        <v>0</v>
      </c>
      <c r="AJ162" s="179"/>
      <c r="AK162" s="179"/>
      <c r="AL162" s="180"/>
      <c r="AM162" s="178">
        <f>VLOOKUP($AC162,'04'!$AC$8:$BH$256,11,FALSE)+VLOOKUP($AC162,'05'!$AC$8:$BT$226,23,FALSE)+VLOOKUP($AC162,'06'!$AC$8:$BH$229,11,FALSE)+VLOOKUP($AC162,'07'!$AC$8:$BH$242,11,FALSE)</f>
        <v>0</v>
      </c>
      <c r="AN162" s="179"/>
      <c r="AO162" s="179"/>
      <c r="AP162" s="180"/>
      <c r="AQ162" s="178">
        <f>VLOOKUP($AC162,'04'!$AC$8:$BH$256,15,FALSE)+VLOOKUP($AC162,'05'!$AC$8:$BT$226,27,FALSE)+VLOOKUP($AC162,'06'!$AC$8:$BH$229,15,FALSE)+VLOOKUP($AC162,'07'!$AC$8:$BH$242,15,FALSE)</f>
        <v>0</v>
      </c>
      <c r="AR162" s="179"/>
      <c r="AS162" s="179"/>
      <c r="AT162" s="180"/>
      <c r="AU162" s="178">
        <f>VLOOKUP($AC162,'04'!$AC$8:$BH$256,19,FALSE)+VLOOKUP($AC162,'05'!$AC$8:$BT$226,31,FALSE)+VLOOKUP($AC162,'06'!$AC$8:$BH$229,19,FALSE)+VLOOKUP($AC162,'07'!$AC$8:$BH$242,19,FALSE)</f>
        <v>0</v>
      </c>
      <c r="AV162" s="179"/>
      <c r="AW162" s="179"/>
      <c r="AX162" s="180"/>
      <c r="AY162" s="178">
        <f>VLOOKUP($AC162,'04'!$AC$8:$BH$256,23,FALSE)+VLOOKUP($AC162,'05'!$AC$8:$BT$226,35,FALSE)+VLOOKUP($AC162,'06'!$AC$8:$BH$229,23,FALSE)+VLOOKUP($AC162,'07'!$AC$8:$BH$242,23,FALSE)</f>
        <v>0</v>
      </c>
      <c r="AZ162" s="179"/>
      <c r="BA162" s="179"/>
      <c r="BB162" s="180"/>
      <c r="BC162" s="178">
        <f>VLOOKUP($AC162,'04'!$AC$8:$BH$256,27,FALSE)+VLOOKUP($AC162,'05'!$AC$8:$BT$226,39,FALSE)+VLOOKUP($AC162,'06'!$AC$8:$BH$229,27,FALSE)+VLOOKUP($AC162,'07'!$AC$8:$BH$242,27,FALSE)</f>
        <v>0</v>
      </c>
      <c r="BD162" s="179"/>
      <c r="BE162" s="179"/>
      <c r="BF162" s="180"/>
      <c r="BG162" s="260" t="str">
        <f t="shared" si="117"/>
        <v>n.é.</v>
      </c>
      <c r="BH162" s="261"/>
    </row>
    <row r="163" spans="1:60" ht="20.100000000000001" customHeight="1" x14ac:dyDescent="0.2">
      <c r="A163" s="279" t="s">
        <v>719</v>
      </c>
      <c r="B163" s="281"/>
      <c r="C163" s="173" t="s">
        <v>423</v>
      </c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5"/>
      <c r="AC163" s="265" t="s">
        <v>134</v>
      </c>
      <c r="AD163" s="266"/>
      <c r="AE163" s="178">
        <f>VLOOKUP($AC163,'04'!$AC$8:$BH$256,3,FALSE)+VLOOKUP($AC163,'05'!$AC$8:$BP$226,3,FALSE)+VLOOKUP($AC163,'06'!$AC$8:$BH$229,3,FALSE)+VLOOKUP($AC163,'07'!$AC$8:$BH$242,3,FALSE)</f>
        <v>0</v>
      </c>
      <c r="AF163" s="179"/>
      <c r="AG163" s="179"/>
      <c r="AH163" s="180"/>
      <c r="AI163" s="178">
        <f>VLOOKUP($AC163,'04'!$AC$8:$BH$256,7,FALSE)+VLOOKUP($AC163,'05'!$AC$8:$BT$226,19,FALSE)+VLOOKUP($AC163,'06'!$AC$8:$BH$229,7,FALSE)+VLOOKUP($AC163,'07'!$AC$8:$BH$242,7,FALSE)</f>
        <v>0</v>
      </c>
      <c r="AJ163" s="179"/>
      <c r="AK163" s="179"/>
      <c r="AL163" s="180"/>
      <c r="AM163" s="178">
        <f>VLOOKUP($AC163,'04'!$AC$8:$BH$256,11,FALSE)+VLOOKUP($AC163,'05'!$AC$8:$BT$226,23,FALSE)+VLOOKUP($AC163,'06'!$AC$8:$BH$229,11,FALSE)+VLOOKUP($AC163,'07'!$AC$8:$BH$242,11,FALSE)</f>
        <v>0</v>
      </c>
      <c r="AN163" s="179"/>
      <c r="AO163" s="179"/>
      <c r="AP163" s="180"/>
      <c r="AQ163" s="178">
        <f>VLOOKUP($AC163,'04'!$AC$8:$BH$256,15,FALSE)+VLOOKUP($AC163,'05'!$AC$8:$BT$226,27,FALSE)+VLOOKUP($AC163,'06'!$AC$8:$BH$229,15,FALSE)+VLOOKUP($AC163,'07'!$AC$8:$BH$242,15,FALSE)</f>
        <v>0</v>
      </c>
      <c r="AR163" s="179"/>
      <c r="AS163" s="179"/>
      <c r="AT163" s="180"/>
      <c r="AU163" s="178">
        <f>VLOOKUP($AC163,'04'!$AC$8:$BH$256,19,FALSE)+VLOOKUP($AC163,'05'!$AC$8:$BT$226,31,FALSE)+VLOOKUP($AC163,'06'!$AC$8:$BH$229,19,FALSE)+VLOOKUP($AC163,'07'!$AC$8:$BH$242,19,FALSE)</f>
        <v>0</v>
      </c>
      <c r="AV163" s="179"/>
      <c r="AW163" s="179"/>
      <c r="AX163" s="180"/>
      <c r="AY163" s="178">
        <f>VLOOKUP($AC163,'04'!$AC$8:$BH$256,23,FALSE)+VLOOKUP($AC163,'05'!$AC$8:$BT$226,35,FALSE)+VLOOKUP($AC163,'06'!$AC$8:$BH$229,23,FALSE)+VLOOKUP($AC163,'07'!$AC$8:$BH$242,23,FALSE)</f>
        <v>0</v>
      </c>
      <c r="AZ163" s="179"/>
      <c r="BA163" s="179"/>
      <c r="BB163" s="180"/>
      <c r="BC163" s="178">
        <f>VLOOKUP($AC163,'04'!$AC$8:$BH$256,27,FALSE)+VLOOKUP($AC163,'05'!$AC$8:$BT$226,39,FALSE)+VLOOKUP($AC163,'06'!$AC$8:$BH$229,27,FALSE)+VLOOKUP($AC163,'07'!$AC$8:$BH$242,27,FALSE)</f>
        <v>0</v>
      </c>
      <c r="BD163" s="179"/>
      <c r="BE163" s="179"/>
      <c r="BF163" s="180"/>
      <c r="BG163" s="260" t="str">
        <f t="shared" si="117"/>
        <v>n.é.</v>
      </c>
      <c r="BH163" s="261"/>
    </row>
    <row r="164" spans="1:60" ht="20.100000000000001" customHeight="1" x14ac:dyDescent="0.2">
      <c r="A164" s="279" t="s">
        <v>720</v>
      </c>
      <c r="B164" s="281"/>
      <c r="C164" s="173" t="s">
        <v>143</v>
      </c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5"/>
      <c r="AC164" s="265" t="s">
        <v>135</v>
      </c>
      <c r="AD164" s="266"/>
      <c r="AE164" s="178">
        <f>VLOOKUP($AC164,'04'!$AC$8:$BH$256,3,FALSE)+VLOOKUP($AC164,'05'!$AC$8:$BP$226,3,FALSE)+VLOOKUP($AC164,'06'!$AC$8:$BH$229,3,FALSE)+VLOOKUP($AC164,'07'!$AC$8:$BH$242,3,FALSE)</f>
        <v>2135345</v>
      </c>
      <c r="AF164" s="179"/>
      <c r="AG164" s="179"/>
      <c r="AH164" s="180"/>
      <c r="AI164" s="178">
        <f>VLOOKUP($AC164,'04'!$AC$8:$BH$256,7,FALSE)+VLOOKUP($AC164,'05'!$AC$8:$BT$226,19,FALSE)+VLOOKUP($AC164,'06'!$AC$8:$BH$229,7,FALSE)+VLOOKUP($AC164,'07'!$AC$8:$BH$242,7,FALSE)</f>
        <v>16635430</v>
      </c>
      <c r="AJ164" s="179"/>
      <c r="AK164" s="179"/>
      <c r="AL164" s="180"/>
      <c r="AM164" s="178">
        <f>VLOOKUP($AC164,'04'!$AC$8:$BH$256,11,FALSE)+VLOOKUP($AC164,'05'!$AC$8:$BT$226,23,FALSE)+VLOOKUP($AC164,'06'!$AC$8:$BH$229,11,FALSE)+VLOOKUP($AC164,'07'!$AC$8:$BH$242,11,FALSE)</f>
        <v>0</v>
      </c>
      <c r="AN164" s="179"/>
      <c r="AO164" s="179"/>
      <c r="AP164" s="180"/>
      <c r="AQ164" s="178">
        <f>VLOOKUP($AC164,'04'!$AC$8:$BH$256,15,FALSE)+VLOOKUP($AC164,'05'!$AC$8:$BT$226,27,FALSE)+VLOOKUP($AC164,'06'!$AC$8:$BH$229,15,FALSE)+VLOOKUP($AC164,'07'!$AC$8:$BH$242,15,FALSE)</f>
        <v>16100085</v>
      </c>
      <c r="AR164" s="179"/>
      <c r="AS164" s="179"/>
      <c r="AT164" s="180"/>
      <c r="AU164" s="178">
        <f>VLOOKUP($AC164,'04'!$AC$8:$BH$256,19,FALSE)+VLOOKUP($AC164,'05'!$AC$8:$BT$226,31,FALSE)+VLOOKUP($AC164,'06'!$AC$8:$BH$229,19,FALSE)+VLOOKUP($AC164,'07'!$AC$8:$BH$242,19,FALSE)</f>
        <v>0</v>
      </c>
      <c r="AV164" s="179"/>
      <c r="AW164" s="179"/>
      <c r="AX164" s="180"/>
      <c r="AY164" s="178">
        <f>VLOOKUP($AC164,'04'!$AC$8:$BH$256,23,FALSE)+VLOOKUP($AC164,'05'!$AC$8:$BT$226,35,FALSE)+VLOOKUP($AC164,'06'!$AC$8:$BH$229,23,FALSE)+VLOOKUP($AC164,'07'!$AC$8:$BH$242,23,FALSE)</f>
        <v>0</v>
      </c>
      <c r="AZ164" s="179"/>
      <c r="BA164" s="179"/>
      <c r="BB164" s="180"/>
      <c r="BC164" s="178">
        <f>VLOOKUP($AC164,'04'!$AC$8:$BH$256,27,FALSE)+VLOOKUP($AC164,'05'!$AC$8:$BT$226,39,FALSE)+VLOOKUP($AC164,'06'!$AC$8:$BH$229,27,FALSE)+VLOOKUP($AC164,'07'!$AC$8:$BH$242,27,FALSE)</f>
        <v>13424825</v>
      </c>
      <c r="BD164" s="179"/>
      <c r="BE164" s="179"/>
      <c r="BF164" s="180"/>
      <c r="BG164" s="260">
        <f t="shared" si="117"/>
        <v>0.80700198311675742</v>
      </c>
      <c r="BH164" s="261"/>
    </row>
    <row r="165" spans="1:60" ht="20.100000000000001" customHeight="1" x14ac:dyDescent="0.2">
      <c r="A165" s="279" t="s">
        <v>721</v>
      </c>
      <c r="B165" s="281"/>
      <c r="C165" s="173" t="s">
        <v>422</v>
      </c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5"/>
      <c r="AC165" s="265" t="s">
        <v>136</v>
      </c>
      <c r="AD165" s="266"/>
      <c r="AE165" s="178">
        <f>VLOOKUP($AC165,'04'!$AC$8:$BH$256,3,FALSE)+VLOOKUP($AC165,'05'!$AC$8:$BP$226,3,FALSE)+VLOOKUP($AC165,'06'!$AC$8:$BH$229,3,FALSE)+VLOOKUP($AC165,'07'!$AC$8:$BH$242,3,FALSE)</f>
        <v>0</v>
      </c>
      <c r="AF165" s="179"/>
      <c r="AG165" s="179"/>
      <c r="AH165" s="180"/>
      <c r="AI165" s="178">
        <f>VLOOKUP($AC165,'04'!$AC$8:$BH$256,7,FALSE)+VLOOKUP($AC165,'05'!$AC$8:$BT$226,19,FALSE)+VLOOKUP($AC165,'06'!$AC$8:$BH$229,7,FALSE)+VLOOKUP($AC165,'07'!$AC$8:$BH$242,7,FALSE)</f>
        <v>0</v>
      </c>
      <c r="AJ165" s="179"/>
      <c r="AK165" s="179"/>
      <c r="AL165" s="180"/>
      <c r="AM165" s="178">
        <f>VLOOKUP($AC165,'04'!$AC$8:$BH$256,11,FALSE)+VLOOKUP($AC165,'05'!$AC$8:$BT$226,23,FALSE)+VLOOKUP($AC165,'06'!$AC$8:$BH$229,11,FALSE)+VLOOKUP($AC165,'07'!$AC$8:$BH$242,11,FALSE)</f>
        <v>0</v>
      </c>
      <c r="AN165" s="179"/>
      <c r="AO165" s="179"/>
      <c r="AP165" s="180"/>
      <c r="AQ165" s="178">
        <f>VLOOKUP($AC165,'04'!$AC$8:$BH$256,15,FALSE)+VLOOKUP($AC165,'05'!$AC$8:$BT$226,27,FALSE)+VLOOKUP($AC165,'06'!$AC$8:$BH$229,15,FALSE)+VLOOKUP($AC165,'07'!$AC$8:$BH$242,15,FALSE)</f>
        <v>0</v>
      </c>
      <c r="AR165" s="179"/>
      <c r="AS165" s="179"/>
      <c r="AT165" s="180"/>
      <c r="AU165" s="178">
        <f>VLOOKUP($AC165,'04'!$AC$8:$BH$256,19,FALSE)+VLOOKUP($AC165,'05'!$AC$8:$BT$226,31,FALSE)+VLOOKUP($AC165,'06'!$AC$8:$BH$229,19,FALSE)+VLOOKUP($AC165,'07'!$AC$8:$BH$242,19,FALSE)</f>
        <v>0</v>
      </c>
      <c r="AV165" s="179"/>
      <c r="AW165" s="179"/>
      <c r="AX165" s="180"/>
      <c r="AY165" s="178">
        <f>VLOOKUP($AC165,'04'!$AC$8:$BH$256,23,FALSE)+VLOOKUP($AC165,'05'!$AC$8:$BT$226,35,FALSE)+VLOOKUP($AC165,'06'!$AC$8:$BH$229,23,FALSE)+VLOOKUP($AC165,'07'!$AC$8:$BH$242,23,FALSE)</f>
        <v>0</v>
      </c>
      <c r="AZ165" s="179"/>
      <c r="BA165" s="179"/>
      <c r="BB165" s="180"/>
      <c r="BC165" s="178">
        <f>VLOOKUP($AC165,'04'!$AC$8:$BH$256,27,FALSE)+VLOOKUP($AC165,'05'!$AC$8:$BT$226,39,FALSE)+VLOOKUP($AC165,'06'!$AC$8:$BH$229,27,FALSE)+VLOOKUP($AC165,'07'!$AC$8:$BH$242,27,FALSE)</f>
        <v>0</v>
      </c>
      <c r="BD165" s="179"/>
      <c r="BE165" s="179"/>
      <c r="BF165" s="180"/>
      <c r="BG165" s="260" t="str">
        <f t="shared" si="117"/>
        <v>n.é.</v>
      </c>
      <c r="BH165" s="261"/>
    </row>
    <row r="166" spans="1:60" ht="20.100000000000001" customHeight="1" x14ac:dyDescent="0.2">
      <c r="A166" s="279" t="s">
        <v>722</v>
      </c>
      <c r="B166" s="281"/>
      <c r="C166" s="173" t="s">
        <v>421</v>
      </c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5"/>
      <c r="AC166" s="265" t="s">
        <v>137</v>
      </c>
      <c r="AD166" s="266"/>
      <c r="AE166" s="178">
        <f>VLOOKUP($AC166,'04'!$AC$8:$BH$256,3,FALSE)+VLOOKUP($AC166,'05'!$AC$8:$BP$226,3,FALSE)+VLOOKUP($AC166,'06'!$AC$8:$BH$229,3,FALSE)+VLOOKUP($AC166,'07'!$AC$8:$BH$242,3,FALSE)</f>
        <v>800000</v>
      </c>
      <c r="AF166" s="179"/>
      <c r="AG166" s="179"/>
      <c r="AH166" s="180"/>
      <c r="AI166" s="178">
        <f>VLOOKUP($AC166,'04'!$AC$8:$BH$256,7,FALSE)+VLOOKUP($AC166,'05'!$AC$8:$BT$226,19,FALSE)+VLOOKUP($AC166,'06'!$AC$8:$BH$229,7,FALSE)+VLOOKUP($AC166,'07'!$AC$8:$BH$242,7,FALSE)</f>
        <v>1173590</v>
      </c>
      <c r="AJ166" s="179"/>
      <c r="AK166" s="179"/>
      <c r="AL166" s="180"/>
      <c r="AM166" s="178">
        <f>VLOOKUP($AC166,'04'!$AC$8:$BH$256,11,FALSE)+VLOOKUP($AC166,'05'!$AC$8:$BT$226,23,FALSE)+VLOOKUP($AC166,'06'!$AC$8:$BH$229,11,FALSE)+VLOOKUP($AC166,'07'!$AC$8:$BH$242,11,FALSE)</f>
        <v>2</v>
      </c>
      <c r="AN166" s="179"/>
      <c r="AO166" s="179"/>
      <c r="AP166" s="180"/>
      <c r="AQ166" s="178">
        <f>VLOOKUP($AC166,'04'!$AC$8:$BH$256,15,FALSE)+VLOOKUP($AC166,'05'!$AC$8:$BT$226,27,FALSE)+VLOOKUP($AC166,'06'!$AC$8:$BH$229,15,FALSE)+VLOOKUP($AC166,'07'!$AC$8:$BH$242,15,FALSE)</f>
        <v>1173588</v>
      </c>
      <c r="AR166" s="179"/>
      <c r="AS166" s="179"/>
      <c r="AT166" s="180"/>
      <c r="AU166" s="178">
        <f>VLOOKUP($AC166,'04'!$AC$8:$BH$256,19,FALSE)+VLOOKUP($AC166,'05'!$AC$8:$BT$226,31,FALSE)+VLOOKUP($AC166,'06'!$AC$8:$BH$229,19,FALSE)+VLOOKUP($AC166,'07'!$AC$8:$BH$242,19,FALSE)</f>
        <v>0</v>
      </c>
      <c r="AV166" s="179"/>
      <c r="AW166" s="179"/>
      <c r="AX166" s="180"/>
      <c r="AY166" s="178">
        <f>VLOOKUP($AC166,'04'!$AC$8:$BH$256,23,FALSE)+VLOOKUP($AC166,'05'!$AC$8:$BT$226,35,FALSE)+VLOOKUP($AC166,'06'!$AC$8:$BH$229,23,FALSE)+VLOOKUP($AC166,'07'!$AC$8:$BH$242,23,FALSE)</f>
        <v>0</v>
      </c>
      <c r="AZ166" s="179"/>
      <c r="BA166" s="179"/>
      <c r="BB166" s="180"/>
      <c r="BC166" s="178">
        <f>VLOOKUP($AC166,'04'!$AC$8:$BH$256,27,FALSE)+VLOOKUP($AC166,'05'!$AC$8:$BT$226,39,FALSE)+VLOOKUP($AC166,'06'!$AC$8:$BH$229,27,FALSE)+VLOOKUP($AC166,'07'!$AC$8:$BH$242,27,FALSE)</f>
        <v>1173588</v>
      </c>
      <c r="BD166" s="179"/>
      <c r="BE166" s="179"/>
      <c r="BF166" s="180"/>
      <c r="BG166" s="260">
        <f t="shared" si="117"/>
        <v>0.99999829582733324</v>
      </c>
      <c r="BH166" s="261"/>
    </row>
    <row r="167" spans="1:60" ht="20.100000000000001" customHeight="1" x14ac:dyDescent="0.2">
      <c r="A167" s="279" t="s">
        <v>723</v>
      </c>
      <c r="B167" s="281"/>
      <c r="C167" s="173" t="s">
        <v>144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5"/>
      <c r="AC167" s="265" t="s">
        <v>138</v>
      </c>
      <c r="AD167" s="266"/>
      <c r="AE167" s="178">
        <f>VLOOKUP($AC167,'04'!$AC$8:$BH$256,3,FALSE)+VLOOKUP($AC167,'05'!$AC$8:$BP$226,3,FALSE)+VLOOKUP($AC167,'06'!$AC$8:$BH$229,3,FALSE)+VLOOKUP($AC167,'07'!$AC$8:$BH$242,3,FALSE)</f>
        <v>0</v>
      </c>
      <c r="AF167" s="179"/>
      <c r="AG167" s="179"/>
      <c r="AH167" s="180"/>
      <c r="AI167" s="178">
        <f>VLOOKUP($AC167,'04'!$AC$8:$BH$256,7,FALSE)+VLOOKUP($AC167,'05'!$AC$8:$BT$226,19,FALSE)+VLOOKUP($AC167,'06'!$AC$8:$BH$229,7,FALSE)+VLOOKUP($AC167,'07'!$AC$8:$BH$242,7,FALSE)</f>
        <v>0</v>
      </c>
      <c r="AJ167" s="179"/>
      <c r="AK167" s="179"/>
      <c r="AL167" s="180"/>
      <c r="AM167" s="178">
        <f>VLOOKUP($AC167,'04'!$AC$8:$BH$256,11,FALSE)+VLOOKUP($AC167,'05'!$AC$8:$BT$226,23,FALSE)+VLOOKUP($AC167,'06'!$AC$8:$BH$229,11,FALSE)+VLOOKUP($AC167,'07'!$AC$8:$BH$242,11,FALSE)</f>
        <v>0</v>
      </c>
      <c r="AN167" s="179"/>
      <c r="AO167" s="179"/>
      <c r="AP167" s="180"/>
      <c r="AQ167" s="178">
        <f>VLOOKUP($AC167,'04'!$AC$8:$BH$256,15,FALSE)+VLOOKUP($AC167,'05'!$AC$8:$BT$226,27,FALSE)+VLOOKUP($AC167,'06'!$AC$8:$BH$229,15,FALSE)+VLOOKUP($AC167,'07'!$AC$8:$BH$242,15,FALSE)</f>
        <v>0</v>
      </c>
      <c r="AR167" s="179"/>
      <c r="AS167" s="179"/>
      <c r="AT167" s="180"/>
      <c r="AU167" s="178">
        <f>VLOOKUP($AC167,'04'!$AC$8:$BH$256,19,FALSE)+VLOOKUP($AC167,'05'!$AC$8:$BT$226,31,FALSE)+VLOOKUP($AC167,'06'!$AC$8:$BH$229,19,FALSE)+VLOOKUP($AC167,'07'!$AC$8:$BH$242,19,FALSE)</f>
        <v>0</v>
      </c>
      <c r="AV167" s="179"/>
      <c r="AW167" s="179"/>
      <c r="AX167" s="180"/>
      <c r="AY167" s="178">
        <f>VLOOKUP($AC167,'04'!$AC$8:$BH$256,23,FALSE)+VLOOKUP($AC167,'05'!$AC$8:$BT$226,35,FALSE)+VLOOKUP($AC167,'06'!$AC$8:$BH$229,23,FALSE)+VLOOKUP($AC167,'07'!$AC$8:$BH$242,23,FALSE)</f>
        <v>0</v>
      </c>
      <c r="AZ167" s="179"/>
      <c r="BA167" s="179"/>
      <c r="BB167" s="180"/>
      <c r="BC167" s="178">
        <f>VLOOKUP($AC167,'04'!$AC$8:$BH$256,27,FALSE)+VLOOKUP($AC167,'05'!$AC$8:$BT$226,39,FALSE)+VLOOKUP($AC167,'06'!$AC$8:$BH$229,27,FALSE)+VLOOKUP($AC167,'07'!$AC$8:$BH$242,27,FALSE)</f>
        <v>0</v>
      </c>
      <c r="BD167" s="179"/>
      <c r="BE167" s="179"/>
      <c r="BF167" s="180"/>
      <c r="BG167" s="260" t="str">
        <f t="shared" si="117"/>
        <v>n.é.</v>
      </c>
      <c r="BH167" s="261"/>
    </row>
    <row r="168" spans="1:60" ht="20.100000000000001" customHeight="1" x14ac:dyDescent="0.2">
      <c r="A168" s="279" t="s">
        <v>724</v>
      </c>
      <c r="B168" s="281"/>
      <c r="C168" s="262" t="s">
        <v>145</v>
      </c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4"/>
      <c r="AC168" s="265" t="s">
        <v>139</v>
      </c>
      <c r="AD168" s="266"/>
      <c r="AE168" s="178">
        <f>VLOOKUP($AC168,'04'!$AC$8:$BH$256,3,FALSE)+VLOOKUP($AC168,'05'!$AC$8:$BP$226,3,FALSE)+VLOOKUP($AC168,'06'!$AC$8:$BH$229,3,FALSE)+VLOOKUP($AC168,'07'!$AC$8:$BH$242,3,FALSE)</f>
        <v>0</v>
      </c>
      <c r="AF168" s="179"/>
      <c r="AG168" s="179"/>
      <c r="AH168" s="180"/>
      <c r="AI168" s="178">
        <f>VLOOKUP($AC168,'04'!$AC$8:$BH$256,7,FALSE)+VLOOKUP($AC168,'05'!$AC$8:$BT$226,19,FALSE)+VLOOKUP($AC168,'06'!$AC$8:$BH$229,7,FALSE)+VLOOKUP($AC168,'07'!$AC$8:$BH$242,7,FALSE)</f>
        <v>0</v>
      </c>
      <c r="AJ168" s="179"/>
      <c r="AK168" s="179"/>
      <c r="AL168" s="180"/>
      <c r="AM168" s="178">
        <f>VLOOKUP($AC168,'04'!$AC$8:$BH$256,11,FALSE)+VLOOKUP($AC168,'05'!$AC$8:$BT$226,23,FALSE)+VLOOKUP($AC168,'06'!$AC$8:$BH$229,11,FALSE)+VLOOKUP($AC168,'07'!$AC$8:$BH$242,11,FALSE)</f>
        <v>0</v>
      </c>
      <c r="AN168" s="179"/>
      <c r="AO168" s="179"/>
      <c r="AP168" s="180"/>
      <c r="AQ168" s="178">
        <f>VLOOKUP($AC168,'04'!$AC$8:$BH$256,15,FALSE)+VLOOKUP($AC168,'05'!$AC$8:$BT$226,27,FALSE)+VLOOKUP($AC168,'06'!$AC$8:$BH$229,15,FALSE)+VLOOKUP($AC168,'07'!$AC$8:$BH$242,15,FALSE)</f>
        <v>0</v>
      </c>
      <c r="AR168" s="179"/>
      <c r="AS168" s="179"/>
      <c r="AT168" s="180"/>
      <c r="AU168" s="178">
        <f>VLOOKUP($AC168,'04'!$AC$8:$BH$256,19,FALSE)+VLOOKUP($AC168,'05'!$AC$8:$BT$226,31,FALSE)+VLOOKUP($AC168,'06'!$AC$8:$BH$229,19,FALSE)+VLOOKUP($AC168,'07'!$AC$8:$BH$242,19,FALSE)</f>
        <v>0</v>
      </c>
      <c r="AV168" s="179"/>
      <c r="AW168" s="179"/>
      <c r="AX168" s="180"/>
      <c r="AY168" s="178">
        <f>VLOOKUP($AC168,'04'!$AC$8:$BH$256,23,FALSE)+VLOOKUP($AC168,'05'!$AC$8:$BT$226,35,FALSE)+VLOOKUP($AC168,'06'!$AC$8:$BH$229,23,FALSE)+VLOOKUP($AC168,'07'!$AC$8:$BH$242,23,FALSE)</f>
        <v>0</v>
      </c>
      <c r="AZ168" s="179"/>
      <c r="BA168" s="179"/>
      <c r="BB168" s="180"/>
      <c r="BC168" s="178">
        <f>VLOOKUP($AC168,'04'!$AC$8:$BH$256,27,FALSE)+VLOOKUP($AC168,'05'!$AC$8:$BT$226,39,FALSE)+VLOOKUP($AC168,'06'!$AC$8:$BH$229,27,FALSE)+VLOOKUP($AC168,'07'!$AC$8:$BH$242,27,FALSE)</f>
        <v>0</v>
      </c>
      <c r="BD168" s="179"/>
      <c r="BE168" s="179"/>
      <c r="BF168" s="180"/>
      <c r="BG168" s="260" t="str">
        <f t="shared" si="117"/>
        <v>n.é.</v>
      </c>
      <c r="BH168" s="261"/>
    </row>
    <row r="169" spans="1:60" ht="20.100000000000001" customHeight="1" x14ac:dyDescent="0.2">
      <c r="A169" s="279" t="s">
        <v>725</v>
      </c>
      <c r="B169" s="281"/>
      <c r="C169" s="173" t="s">
        <v>692</v>
      </c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5"/>
      <c r="AC169" s="265" t="s">
        <v>140</v>
      </c>
      <c r="AD169" s="282"/>
      <c r="AE169" s="178">
        <f>VLOOKUP($AC169,'04'!$AC$8:$BH$256,3,FALSE)+VLOOKUP($AC169,'05'!$AC$8:$BP$226,3,FALSE)+VLOOKUP($AC169,'06'!$AC$8:$BH$229,3,FALSE)+VLOOKUP($AC169,'07'!$AC$8:$BH$242,3,FALSE)</f>
        <v>0</v>
      </c>
      <c r="AF169" s="179"/>
      <c r="AG169" s="179"/>
      <c r="AH169" s="180"/>
      <c r="AI169" s="178">
        <f>VLOOKUP($AC169,'04'!$AC$8:$BH$256,7,FALSE)+VLOOKUP($AC169,'05'!$AC$8:$BT$226,19,FALSE)+VLOOKUP($AC169,'06'!$AC$8:$BH$229,7,FALSE)+VLOOKUP($AC169,'07'!$AC$8:$BH$242,7,FALSE)</f>
        <v>0</v>
      </c>
      <c r="AJ169" s="179"/>
      <c r="AK169" s="179"/>
      <c r="AL169" s="180"/>
      <c r="AM169" s="178">
        <f>VLOOKUP($AC169,'04'!$AC$8:$BH$256,11,FALSE)+VLOOKUP($AC169,'05'!$AC$8:$BT$226,23,FALSE)+VLOOKUP($AC169,'06'!$AC$8:$BH$229,11,FALSE)+VLOOKUP($AC169,'07'!$AC$8:$BH$242,11,FALSE)</f>
        <v>0</v>
      </c>
      <c r="AN169" s="179"/>
      <c r="AO169" s="179"/>
      <c r="AP169" s="180"/>
      <c r="AQ169" s="178">
        <f>VLOOKUP($AC169,'04'!$AC$8:$BH$256,15,FALSE)+VLOOKUP($AC169,'05'!$AC$8:$BT$226,27,FALSE)+VLOOKUP($AC169,'06'!$AC$8:$BH$229,15,FALSE)+VLOOKUP($AC169,'07'!$AC$8:$BH$242,15,FALSE)</f>
        <v>0</v>
      </c>
      <c r="AR169" s="179"/>
      <c r="AS169" s="179"/>
      <c r="AT169" s="180"/>
      <c r="AU169" s="178">
        <f>VLOOKUP($AC169,'04'!$AC$8:$BH$256,19,FALSE)+VLOOKUP($AC169,'05'!$AC$8:$BT$226,31,FALSE)+VLOOKUP($AC169,'06'!$AC$8:$BH$229,19,FALSE)+VLOOKUP($AC169,'07'!$AC$8:$BH$242,19,FALSE)</f>
        <v>0</v>
      </c>
      <c r="AV169" s="179"/>
      <c r="AW169" s="179"/>
      <c r="AX169" s="180"/>
      <c r="AY169" s="178">
        <f>VLOOKUP($AC169,'04'!$AC$8:$BH$256,23,FALSE)+VLOOKUP($AC169,'05'!$AC$8:$BT$226,35,FALSE)+VLOOKUP($AC169,'06'!$AC$8:$BH$229,23,FALSE)+VLOOKUP($AC169,'07'!$AC$8:$BH$242,23,FALSE)</f>
        <v>0</v>
      </c>
      <c r="AZ169" s="179"/>
      <c r="BA169" s="179"/>
      <c r="BB169" s="180"/>
      <c r="BC169" s="178">
        <f>VLOOKUP($AC169,'04'!$AC$8:$BH$256,27,FALSE)+VLOOKUP($AC169,'05'!$AC$8:$BT$226,39,FALSE)+VLOOKUP($AC169,'06'!$AC$8:$BH$229,27,FALSE)+VLOOKUP($AC169,'07'!$AC$8:$BH$242,27,FALSE)</f>
        <v>0</v>
      </c>
      <c r="BD169" s="179"/>
      <c r="BE169" s="179"/>
      <c r="BF169" s="180"/>
      <c r="BG169" s="260" t="str">
        <f t="shared" si="117"/>
        <v>n.é.</v>
      </c>
      <c r="BH169" s="261"/>
    </row>
    <row r="170" spans="1:60" ht="20.100000000000001" customHeight="1" x14ac:dyDescent="0.2">
      <c r="A170" s="279" t="s">
        <v>726</v>
      </c>
      <c r="B170" s="281"/>
      <c r="C170" s="173" t="s">
        <v>146</v>
      </c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5"/>
      <c r="AC170" s="265" t="s">
        <v>141</v>
      </c>
      <c r="AD170" s="282"/>
      <c r="AE170" s="178">
        <f>VLOOKUP($AC170,'04'!$AC$8:$BH$256,3,FALSE)+VLOOKUP($AC170,'05'!$AC$8:$BP$226,3,FALSE)+VLOOKUP($AC170,'06'!$AC$8:$BH$229,3,FALSE)+VLOOKUP($AC170,'07'!$AC$8:$BH$242,3,FALSE)</f>
        <v>5250000</v>
      </c>
      <c r="AF170" s="179"/>
      <c r="AG170" s="179"/>
      <c r="AH170" s="180"/>
      <c r="AI170" s="178">
        <f>VLOOKUP($AC170,'04'!$AC$8:$BH$256,7,FALSE)+VLOOKUP($AC170,'05'!$AC$8:$BT$226,19,FALSE)+VLOOKUP($AC170,'06'!$AC$8:$BH$229,7,FALSE)+VLOOKUP($AC170,'07'!$AC$8:$BH$242,7,FALSE)</f>
        <v>5756000</v>
      </c>
      <c r="AJ170" s="179"/>
      <c r="AK170" s="179"/>
      <c r="AL170" s="180"/>
      <c r="AM170" s="178">
        <f>VLOOKUP($AC170,'04'!$AC$8:$BH$256,11,FALSE)+VLOOKUP($AC170,'05'!$AC$8:$BT$226,23,FALSE)+VLOOKUP($AC170,'06'!$AC$8:$BH$229,11,FALSE)+VLOOKUP($AC170,'07'!$AC$8:$BH$242,11,FALSE)</f>
        <v>0</v>
      </c>
      <c r="AN170" s="179"/>
      <c r="AO170" s="179"/>
      <c r="AP170" s="180"/>
      <c r="AQ170" s="178">
        <f>VLOOKUP($AC170,'04'!$AC$8:$BH$256,15,FALSE)+VLOOKUP($AC170,'05'!$AC$8:$BT$226,27,FALSE)+VLOOKUP($AC170,'06'!$AC$8:$BH$229,15,FALSE)+VLOOKUP($AC170,'07'!$AC$8:$BH$242,15,FALSE)</f>
        <v>4959849</v>
      </c>
      <c r="AR170" s="179"/>
      <c r="AS170" s="179"/>
      <c r="AT170" s="180"/>
      <c r="AU170" s="178">
        <f>VLOOKUP($AC170,'04'!$AC$8:$BH$256,19,FALSE)+VLOOKUP($AC170,'05'!$AC$8:$BT$226,31,FALSE)+VLOOKUP($AC170,'06'!$AC$8:$BH$229,19,FALSE)+VLOOKUP($AC170,'07'!$AC$8:$BH$242,19,FALSE)</f>
        <v>0</v>
      </c>
      <c r="AV170" s="179"/>
      <c r="AW170" s="179"/>
      <c r="AX170" s="180"/>
      <c r="AY170" s="178">
        <f>VLOOKUP($AC170,'04'!$AC$8:$BH$256,23,FALSE)+VLOOKUP($AC170,'05'!$AC$8:$BT$226,35,FALSE)+VLOOKUP($AC170,'06'!$AC$8:$BH$229,23,FALSE)+VLOOKUP($AC170,'07'!$AC$8:$BH$242,23,FALSE)</f>
        <v>0</v>
      </c>
      <c r="AZ170" s="179"/>
      <c r="BA170" s="179"/>
      <c r="BB170" s="180"/>
      <c r="BC170" s="178">
        <f>VLOOKUP($AC170,'04'!$AC$8:$BH$256,27,FALSE)+VLOOKUP($AC170,'05'!$AC$8:$BT$226,39,FALSE)+VLOOKUP($AC170,'06'!$AC$8:$BH$229,27,FALSE)+VLOOKUP($AC170,'07'!$AC$8:$BH$242,27,FALSE)</f>
        <v>4943849</v>
      </c>
      <c r="BD170" s="179"/>
      <c r="BE170" s="179"/>
      <c r="BF170" s="180"/>
      <c r="BG170" s="260">
        <f t="shared" si="117"/>
        <v>0.8589035788742182</v>
      </c>
      <c r="BH170" s="261"/>
    </row>
    <row r="171" spans="1:60" ht="20.100000000000001" customHeight="1" x14ac:dyDescent="0.2">
      <c r="A171" s="279" t="s">
        <v>727</v>
      </c>
      <c r="B171" s="281"/>
      <c r="C171" s="262" t="s">
        <v>147</v>
      </c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4"/>
      <c r="AC171" s="265" t="s">
        <v>693</v>
      </c>
      <c r="AD171" s="266"/>
      <c r="AE171" s="178">
        <f>VLOOKUP($AC171,'04'!$AC$8:$BH$256,3,FALSE)+VLOOKUP($AC171,'05'!$AC$8:$BP$226,3,FALSE)+VLOOKUP($AC171,'06'!$AC$8:$BH$229,3,FALSE)+VLOOKUP($AC171,'07'!$AC$8:$BH$242,3,FALSE)</f>
        <v>4482678</v>
      </c>
      <c r="AF171" s="179"/>
      <c r="AG171" s="179"/>
      <c r="AH171" s="180"/>
      <c r="AI171" s="178">
        <f>VLOOKUP($AC171,'04'!$AC$8:$BH$256,7,FALSE)+VLOOKUP($AC171,'05'!$AC$8:$BT$226,19,FALSE)+VLOOKUP($AC171,'06'!$AC$8:$BH$229,7,FALSE)+VLOOKUP($AC171,'07'!$AC$8:$BH$242,7,FALSE)</f>
        <v>38197066</v>
      </c>
      <c r="AJ171" s="179"/>
      <c r="AK171" s="179"/>
      <c r="AL171" s="180"/>
      <c r="AM171" s="283" t="s">
        <v>612</v>
      </c>
      <c r="AN171" s="284"/>
      <c r="AO171" s="284"/>
      <c r="AP171" s="285"/>
      <c r="AQ171" s="283" t="s">
        <v>612</v>
      </c>
      <c r="AR171" s="284"/>
      <c r="AS171" s="284"/>
      <c r="AT171" s="285"/>
      <c r="AU171" s="283" t="s">
        <v>612</v>
      </c>
      <c r="AV171" s="284"/>
      <c r="AW171" s="284"/>
      <c r="AX171" s="285"/>
      <c r="AY171" s="283" t="s">
        <v>612</v>
      </c>
      <c r="AZ171" s="284"/>
      <c r="BA171" s="284"/>
      <c r="BB171" s="285"/>
      <c r="BC171" s="283" t="s">
        <v>612</v>
      </c>
      <c r="BD171" s="284"/>
      <c r="BE171" s="284"/>
      <c r="BF171" s="285"/>
      <c r="BG171" s="286" t="s">
        <v>614</v>
      </c>
      <c r="BH171" s="287"/>
    </row>
    <row r="172" spans="1:60" ht="20.100000000000001" customHeight="1" x14ac:dyDescent="0.2">
      <c r="A172" s="280" t="s">
        <v>728</v>
      </c>
      <c r="B172" s="291"/>
      <c r="C172" s="202" t="s">
        <v>805</v>
      </c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4"/>
      <c r="AC172" s="274" t="s">
        <v>59</v>
      </c>
      <c r="AD172" s="275"/>
      <c r="AE172" s="207">
        <f>SUM(AE157:AH171)</f>
        <v>14212035</v>
      </c>
      <c r="AF172" s="208"/>
      <c r="AG172" s="208"/>
      <c r="AH172" s="209"/>
      <c r="AI172" s="207">
        <f t="shared" ref="AI172" si="136">SUM(AI157:AL171)</f>
        <v>63306098</v>
      </c>
      <c r="AJ172" s="208"/>
      <c r="AK172" s="208"/>
      <c r="AL172" s="209"/>
      <c r="AM172" s="207">
        <f t="shared" ref="AM172" si="137">SUM(AM157:AP171)</f>
        <v>2</v>
      </c>
      <c r="AN172" s="208"/>
      <c r="AO172" s="208"/>
      <c r="AP172" s="209"/>
      <c r="AQ172" s="207">
        <f t="shared" ref="AQ172" si="138">SUM(AQ157:AT171)</f>
        <v>23765844</v>
      </c>
      <c r="AR172" s="208"/>
      <c r="AS172" s="208"/>
      <c r="AT172" s="209"/>
      <c r="AU172" s="207">
        <f t="shared" ref="AU172" si="139">SUM(AU157:AX171)</f>
        <v>0</v>
      </c>
      <c r="AV172" s="208"/>
      <c r="AW172" s="208"/>
      <c r="AX172" s="209"/>
      <c r="AY172" s="207">
        <f t="shared" ref="AY172" si="140">SUM(AY157:BB171)</f>
        <v>0</v>
      </c>
      <c r="AZ172" s="208"/>
      <c r="BA172" s="208"/>
      <c r="BB172" s="209"/>
      <c r="BC172" s="207">
        <f t="shared" ref="BC172" si="141">SUM(BC157:BF171)</f>
        <v>21074584</v>
      </c>
      <c r="BD172" s="208"/>
      <c r="BE172" s="208"/>
      <c r="BF172" s="209"/>
      <c r="BG172" s="220">
        <f t="shared" si="117"/>
        <v>0.3328997468774651</v>
      </c>
      <c r="BH172" s="221"/>
    </row>
    <row r="173" spans="1:60" ht="20.100000000000001" customHeight="1" x14ac:dyDescent="0.2">
      <c r="A173" s="279" t="s">
        <v>729</v>
      </c>
      <c r="B173" s="281"/>
      <c r="C173" s="288" t="s">
        <v>148</v>
      </c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90"/>
      <c r="AC173" s="265" t="s">
        <v>124</v>
      </c>
      <c r="AD173" s="266"/>
      <c r="AE173" s="178">
        <f>VLOOKUP($AC173,'04'!$AC$8:$BH$256,3,FALSE)+VLOOKUP($AC173,'05'!$AC$8:$BP$226,3,FALSE)+VLOOKUP($AC173,'06'!$AC$8:$BH$229,3,FALSE)+VLOOKUP($AC173,'07'!$AC$8:$BH$242,3,FALSE)</f>
        <v>0</v>
      </c>
      <c r="AF173" s="179"/>
      <c r="AG173" s="179"/>
      <c r="AH173" s="180"/>
      <c r="AI173" s="178">
        <f>VLOOKUP($AC173,'04'!$AC$8:$BH$256,7,FALSE)+VLOOKUP($AC173,'05'!$AC$8:$BT$226,19,FALSE)+VLOOKUP($AC173,'06'!$AC$8:$BH$229,7,FALSE)+VLOOKUP($AC173,'07'!$AC$8:$BH$242,7,FALSE)</f>
        <v>0</v>
      </c>
      <c r="AJ173" s="179"/>
      <c r="AK173" s="179"/>
      <c r="AL173" s="180"/>
      <c r="AM173" s="178">
        <f>VLOOKUP($AC173,'04'!$AC$8:$BH$256,11,FALSE)+VLOOKUP($AC173,'05'!$AC$8:$BT$226,23,FALSE)+VLOOKUP($AC173,'06'!$AC$8:$BH$229,11,FALSE)+VLOOKUP($AC173,'07'!$AC$8:$BH$242,11,FALSE)</f>
        <v>0</v>
      </c>
      <c r="AN173" s="179"/>
      <c r="AO173" s="179"/>
      <c r="AP173" s="180"/>
      <c r="AQ173" s="178">
        <f>VLOOKUP($AC173,'04'!$AC$8:$BH$256,15,FALSE)+VLOOKUP($AC173,'05'!$AC$8:$BT$226,27,FALSE)+VLOOKUP($AC173,'06'!$AC$8:$BH$229,15,FALSE)+VLOOKUP($AC173,'07'!$AC$8:$BH$242,15,FALSE)</f>
        <v>0</v>
      </c>
      <c r="AR173" s="179"/>
      <c r="AS173" s="179"/>
      <c r="AT173" s="180"/>
      <c r="AU173" s="178">
        <f>VLOOKUP($AC173,'04'!$AC$8:$BH$256,19,FALSE)+VLOOKUP($AC173,'05'!$AC$8:$BT$226,31,FALSE)+VLOOKUP($AC173,'06'!$AC$8:$BH$229,19,FALSE)+VLOOKUP($AC173,'07'!$AC$8:$BH$242,19,FALSE)</f>
        <v>0</v>
      </c>
      <c r="AV173" s="179"/>
      <c r="AW173" s="179"/>
      <c r="AX173" s="180"/>
      <c r="AY173" s="178">
        <f>VLOOKUP($AC173,'04'!$AC$8:$BH$256,23,FALSE)+VLOOKUP($AC173,'05'!$AC$8:$BT$226,35,FALSE)+VLOOKUP($AC173,'06'!$AC$8:$BH$229,23,FALSE)+VLOOKUP($AC173,'07'!$AC$8:$BH$242,23,FALSE)</f>
        <v>0</v>
      </c>
      <c r="AZ173" s="179"/>
      <c r="BA173" s="179"/>
      <c r="BB173" s="180"/>
      <c r="BC173" s="178">
        <f>VLOOKUP($AC173,'04'!$AC$8:$BH$256,27,FALSE)+VLOOKUP($AC173,'05'!$AC$8:$BT$226,39,FALSE)+VLOOKUP($AC173,'06'!$AC$8:$BH$229,27,FALSE)+VLOOKUP($AC173,'07'!$AC$8:$BH$242,27,FALSE)</f>
        <v>0</v>
      </c>
      <c r="BD173" s="179"/>
      <c r="BE173" s="179"/>
      <c r="BF173" s="180"/>
      <c r="BG173" s="260" t="str">
        <f t="shared" si="117"/>
        <v>n.é.</v>
      </c>
      <c r="BH173" s="261"/>
    </row>
    <row r="174" spans="1:60" ht="20.100000000000001" customHeight="1" x14ac:dyDescent="0.2">
      <c r="A174" s="279" t="s">
        <v>730</v>
      </c>
      <c r="B174" s="281"/>
      <c r="C174" s="288" t="s">
        <v>149</v>
      </c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90"/>
      <c r="AC174" s="265" t="s">
        <v>125</v>
      </c>
      <c r="AD174" s="266"/>
      <c r="AE174" s="178">
        <f>VLOOKUP($AC174,'04'!$AC$8:$BH$256,3,FALSE)+VLOOKUP($AC174,'05'!$AC$8:$BP$226,3,FALSE)+VLOOKUP($AC174,'06'!$AC$8:$BH$229,3,FALSE)+VLOOKUP($AC174,'07'!$AC$8:$BH$242,3,FALSE)</f>
        <v>0</v>
      </c>
      <c r="AF174" s="179"/>
      <c r="AG174" s="179"/>
      <c r="AH174" s="180"/>
      <c r="AI174" s="178">
        <f>VLOOKUP($AC174,'04'!$AC$8:$BH$256,7,FALSE)+VLOOKUP($AC174,'05'!$AC$8:$BT$226,19,FALSE)+VLOOKUP($AC174,'06'!$AC$8:$BH$229,7,FALSE)+VLOOKUP($AC174,'07'!$AC$8:$BH$242,7,FALSE)</f>
        <v>8000000</v>
      </c>
      <c r="AJ174" s="179"/>
      <c r="AK174" s="179"/>
      <c r="AL174" s="180"/>
      <c r="AM174" s="178">
        <f>VLOOKUP($AC174,'04'!$AC$8:$BH$256,11,FALSE)+VLOOKUP($AC174,'05'!$AC$8:$BT$226,23,FALSE)+VLOOKUP($AC174,'06'!$AC$8:$BH$229,11,FALSE)+VLOOKUP($AC174,'07'!$AC$8:$BH$242,11,FALSE)</f>
        <v>0</v>
      </c>
      <c r="AN174" s="179"/>
      <c r="AO174" s="179"/>
      <c r="AP174" s="180"/>
      <c r="AQ174" s="178">
        <f>VLOOKUP($AC174,'04'!$AC$8:$BH$256,15,FALSE)+VLOOKUP($AC174,'05'!$AC$8:$BT$226,27,FALSE)+VLOOKUP($AC174,'06'!$AC$8:$BH$229,15,FALSE)+VLOOKUP($AC174,'07'!$AC$8:$BH$242,15,FALSE)</f>
        <v>2054102</v>
      </c>
      <c r="AR174" s="179"/>
      <c r="AS174" s="179"/>
      <c r="AT174" s="180"/>
      <c r="AU174" s="178">
        <f>VLOOKUP($AC174,'04'!$AC$8:$BH$256,19,FALSE)+VLOOKUP($AC174,'05'!$AC$8:$BT$226,31,FALSE)+VLOOKUP($AC174,'06'!$AC$8:$BH$229,19,FALSE)+VLOOKUP($AC174,'07'!$AC$8:$BH$242,19,FALSE)</f>
        <v>0</v>
      </c>
      <c r="AV174" s="179"/>
      <c r="AW174" s="179"/>
      <c r="AX174" s="180"/>
      <c r="AY174" s="178">
        <f>VLOOKUP($AC174,'04'!$AC$8:$BH$256,23,FALSE)+VLOOKUP($AC174,'05'!$AC$8:$BT$226,35,FALSE)+VLOOKUP($AC174,'06'!$AC$8:$BH$229,23,FALSE)+VLOOKUP($AC174,'07'!$AC$8:$BH$242,23,FALSE)</f>
        <v>0</v>
      </c>
      <c r="AZ174" s="179"/>
      <c r="BA174" s="179"/>
      <c r="BB174" s="180"/>
      <c r="BC174" s="178">
        <f>VLOOKUP($AC174,'04'!$AC$8:$BH$256,27,FALSE)+VLOOKUP($AC174,'05'!$AC$8:$BT$226,39,FALSE)+VLOOKUP($AC174,'06'!$AC$8:$BH$229,27,FALSE)+VLOOKUP($AC174,'07'!$AC$8:$BH$242,27,FALSE)</f>
        <v>2054102</v>
      </c>
      <c r="BD174" s="179"/>
      <c r="BE174" s="179"/>
      <c r="BF174" s="180"/>
      <c r="BG174" s="260">
        <f t="shared" si="117"/>
        <v>0.25676274999999998</v>
      </c>
      <c r="BH174" s="261"/>
    </row>
    <row r="175" spans="1:60" ht="20.100000000000001" customHeight="1" x14ac:dyDescent="0.2">
      <c r="A175" s="279" t="s">
        <v>731</v>
      </c>
      <c r="B175" s="281"/>
      <c r="C175" s="288" t="s">
        <v>150</v>
      </c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90"/>
      <c r="AC175" s="265" t="s">
        <v>126</v>
      </c>
      <c r="AD175" s="266"/>
      <c r="AE175" s="178">
        <f>VLOOKUP($AC175,'04'!$AC$8:$BH$256,3,FALSE)+VLOOKUP($AC175,'05'!$AC$8:$BP$226,3,FALSE)+VLOOKUP($AC175,'06'!$AC$8:$BH$229,3,FALSE)+VLOOKUP($AC175,'07'!$AC$8:$BH$242,3,FALSE)</f>
        <v>0</v>
      </c>
      <c r="AF175" s="179"/>
      <c r="AG175" s="179"/>
      <c r="AH175" s="180"/>
      <c r="AI175" s="178">
        <f>VLOOKUP($AC175,'04'!$AC$8:$BH$256,7,FALSE)+VLOOKUP($AC175,'05'!$AC$8:$BT$226,19,FALSE)+VLOOKUP($AC175,'06'!$AC$8:$BH$229,7,FALSE)+VLOOKUP($AC175,'07'!$AC$8:$BH$242,7,FALSE)</f>
        <v>495570</v>
      </c>
      <c r="AJ175" s="179"/>
      <c r="AK175" s="179"/>
      <c r="AL175" s="180"/>
      <c r="AM175" s="178">
        <f>VLOOKUP($AC175,'04'!$AC$8:$BH$256,11,FALSE)+VLOOKUP($AC175,'05'!$AC$8:$BT$226,23,FALSE)+VLOOKUP($AC175,'06'!$AC$8:$BH$229,11,FALSE)+VLOOKUP($AC175,'07'!$AC$8:$BH$242,11,FALSE)</f>
        <v>0</v>
      </c>
      <c r="AN175" s="179"/>
      <c r="AO175" s="179"/>
      <c r="AP175" s="180"/>
      <c r="AQ175" s="178">
        <f>VLOOKUP($AC175,'04'!$AC$8:$BH$256,15,FALSE)+VLOOKUP($AC175,'05'!$AC$8:$BT$226,27,FALSE)+VLOOKUP($AC175,'06'!$AC$8:$BH$229,15,FALSE)+VLOOKUP($AC175,'07'!$AC$8:$BH$242,15,FALSE)</f>
        <v>495570</v>
      </c>
      <c r="AR175" s="179"/>
      <c r="AS175" s="179"/>
      <c r="AT175" s="180"/>
      <c r="AU175" s="178">
        <f>VLOOKUP($AC175,'04'!$AC$8:$BH$256,19,FALSE)+VLOOKUP($AC175,'05'!$AC$8:$BT$226,31,FALSE)+VLOOKUP($AC175,'06'!$AC$8:$BH$229,19,FALSE)+VLOOKUP($AC175,'07'!$AC$8:$BH$242,19,FALSE)</f>
        <v>0</v>
      </c>
      <c r="AV175" s="179"/>
      <c r="AW175" s="179"/>
      <c r="AX175" s="180"/>
      <c r="AY175" s="178">
        <f>VLOOKUP($AC175,'04'!$AC$8:$BH$256,23,FALSE)+VLOOKUP($AC175,'05'!$AC$8:$BT$226,35,FALSE)+VLOOKUP($AC175,'06'!$AC$8:$BH$229,23,FALSE)+VLOOKUP($AC175,'07'!$AC$8:$BH$242,23,FALSE)</f>
        <v>0</v>
      </c>
      <c r="AZ175" s="179"/>
      <c r="BA175" s="179"/>
      <c r="BB175" s="180"/>
      <c r="BC175" s="178">
        <f>VLOOKUP($AC175,'04'!$AC$8:$BH$256,27,FALSE)+VLOOKUP($AC175,'05'!$AC$8:$BT$226,39,FALSE)+VLOOKUP($AC175,'06'!$AC$8:$BH$229,27,FALSE)+VLOOKUP($AC175,'07'!$AC$8:$BH$242,27,FALSE)</f>
        <v>495570</v>
      </c>
      <c r="BD175" s="179"/>
      <c r="BE175" s="179"/>
      <c r="BF175" s="180"/>
      <c r="BG175" s="260">
        <f t="shared" si="117"/>
        <v>1</v>
      </c>
      <c r="BH175" s="261"/>
    </row>
    <row r="176" spans="1:60" ht="20.100000000000001" customHeight="1" x14ac:dyDescent="0.2">
      <c r="A176" s="279" t="s">
        <v>732</v>
      </c>
      <c r="B176" s="281"/>
      <c r="C176" s="288" t="s">
        <v>151</v>
      </c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90"/>
      <c r="AC176" s="265" t="s">
        <v>127</v>
      </c>
      <c r="AD176" s="266"/>
      <c r="AE176" s="178">
        <f>VLOOKUP($AC176,'04'!$AC$8:$BH$256,3,FALSE)+VLOOKUP($AC176,'05'!$AC$8:$BP$226,3,FALSE)+VLOOKUP($AC176,'06'!$AC$8:$BH$229,3,FALSE)+VLOOKUP($AC176,'07'!$AC$8:$BH$242,3,FALSE)</f>
        <v>19060087</v>
      </c>
      <c r="AF176" s="179"/>
      <c r="AG176" s="179"/>
      <c r="AH176" s="180"/>
      <c r="AI176" s="178">
        <f>VLOOKUP($AC176,'04'!$AC$8:$BH$256,7,FALSE)+VLOOKUP($AC176,'05'!$AC$8:$BT$226,19,FALSE)+VLOOKUP($AC176,'06'!$AC$8:$BH$229,7,FALSE)+VLOOKUP($AC176,'07'!$AC$8:$BH$242,7,FALSE)</f>
        <v>19158512</v>
      </c>
      <c r="AJ176" s="179"/>
      <c r="AK176" s="179"/>
      <c r="AL176" s="180"/>
      <c r="AM176" s="178">
        <f>VLOOKUP($AC176,'04'!$AC$8:$BH$256,11,FALSE)+VLOOKUP($AC176,'05'!$AC$8:$BT$226,23,FALSE)+VLOOKUP($AC176,'06'!$AC$8:$BH$229,11,FALSE)+VLOOKUP($AC176,'07'!$AC$8:$BH$242,11,FALSE)</f>
        <v>0</v>
      </c>
      <c r="AN176" s="179"/>
      <c r="AO176" s="179"/>
      <c r="AP176" s="180"/>
      <c r="AQ176" s="178">
        <f>VLOOKUP($AC176,'04'!$AC$8:$BH$256,15,FALSE)+VLOOKUP($AC176,'05'!$AC$8:$BT$226,27,FALSE)+VLOOKUP($AC176,'06'!$AC$8:$BH$229,15,FALSE)+VLOOKUP($AC176,'07'!$AC$8:$BH$242,15,FALSE)</f>
        <v>13608303</v>
      </c>
      <c r="AR176" s="179"/>
      <c r="AS176" s="179"/>
      <c r="AT176" s="180"/>
      <c r="AU176" s="178">
        <f>VLOOKUP($AC176,'04'!$AC$8:$BH$256,19,FALSE)+VLOOKUP($AC176,'05'!$AC$8:$BT$226,31,FALSE)+VLOOKUP($AC176,'06'!$AC$8:$BH$229,19,FALSE)+VLOOKUP($AC176,'07'!$AC$8:$BH$242,19,FALSE)</f>
        <v>0</v>
      </c>
      <c r="AV176" s="179"/>
      <c r="AW176" s="179"/>
      <c r="AX176" s="180"/>
      <c r="AY176" s="178">
        <f>VLOOKUP($AC176,'04'!$AC$8:$BH$256,23,FALSE)+VLOOKUP($AC176,'05'!$AC$8:$BT$226,35,FALSE)+VLOOKUP($AC176,'06'!$AC$8:$BH$229,23,FALSE)+VLOOKUP($AC176,'07'!$AC$8:$BH$242,23,FALSE)</f>
        <v>0</v>
      </c>
      <c r="AZ176" s="179"/>
      <c r="BA176" s="179"/>
      <c r="BB176" s="180"/>
      <c r="BC176" s="178">
        <f>VLOOKUP($AC176,'04'!$AC$8:$BH$256,27,FALSE)+VLOOKUP($AC176,'05'!$AC$8:$BT$226,39,FALSE)+VLOOKUP($AC176,'06'!$AC$8:$BH$229,27,FALSE)+VLOOKUP($AC176,'07'!$AC$8:$BH$242,27,FALSE)</f>
        <v>13608303</v>
      </c>
      <c r="BD176" s="179"/>
      <c r="BE176" s="179"/>
      <c r="BF176" s="180"/>
      <c r="BG176" s="260">
        <f t="shared" si="117"/>
        <v>0.71030062251181092</v>
      </c>
      <c r="BH176" s="261"/>
    </row>
    <row r="177" spans="1:60" ht="20.100000000000001" customHeight="1" x14ac:dyDescent="0.2">
      <c r="A177" s="279" t="s">
        <v>733</v>
      </c>
      <c r="B177" s="281"/>
      <c r="C177" s="230" t="s">
        <v>152</v>
      </c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2"/>
      <c r="AC177" s="265" t="s">
        <v>128</v>
      </c>
      <c r="AD177" s="266"/>
      <c r="AE177" s="178">
        <f>VLOOKUP($AC177,'04'!$AC$8:$BH$256,3,FALSE)+VLOOKUP($AC177,'05'!$AC$8:$BP$226,3,FALSE)+VLOOKUP($AC177,'06'!$AC$8:$BH$229,3,FALSE)+VLOOKUP($AC177,'07'!$AC$8:$BH$242,3,FALSE)</f>
        <v>0</v>
      </c>
      <c r="AF177" s="179"/>
      <c r="AG177" s="179"/>
      <c r="AH177" s="180"/>
      <c r="AI177" s="178">
        <f>VLOOKUP($AC177,'04'!$AC$8:$BH$256,7,FALSE)+VLOOKUP($AC177,'05'!$AC$8:$BT$226,19,FALSE)+VLOOKUP($AC177,'06'!$AC$8:$BH$229,7,FALSE)+VLOOKUP($AC177,'07'!$AC$8:$BH$242,7,FALSE)</f>
        <v>0</v>
      </c>
      <c r="AJ177" s="179"/>
      <c r="AK177" s="179"/>
      <c r="AL177" s="180"/>
      <c r="AM177" s="178">
        <f>VLOOKUP($AC177,'04'!$AC$8:$BH$256,11,FALSE)+VLOOKUP($AC177,'05'!$AC$8:$BT$226,23,FALSE)+VLOOKUP($AC177,'06'!$AC$8:$BH$229,11,FALSE)+VLOOKUP($AC177,'07'!$AC$8:$BH$242,11,FALSE)</f>
        <v>0</v>
      </c>
      <c r="AN177" s="179"/>
      <c r="AO177" s="179"/>
      <c r="AP177" s="180"/>
      <c r="AQ177" s="178">
        <f>VLOOKUP($AC177,'04'!$AC$8:$BH$256,15,FALSE)+VLOOKUP($AC177,'05'!$AC$8:$BT$226,27,FALSE)+VLOOKUP($AC177,'06'!$AC$8:$BH$229,15,FALSE)+VLOOKUP($AC177,'07'!$AC$8:$BH$242,15,FALSE)</f>
        <v>0</v>
      </c>
      <c r="AR177" s="179"/>
      <c r="AS177" s="179"/>
      <c r="AT177" s="180"/>
      <c r="AU177" s="178">
        <f>VLOOKUP($AC177,'04'!$AC$8:$BH$256,19,FALSE)+VLOOKUP($AC177,'05'!$AC$8:$BT$226,31,FALSE)+VLOOKUP($AC177,'06'!$AC$8:$BH$229,19,FALSE)+VLOOKUP($AC177,'07'!$AC$8:$BH$242,19,FALSE)</f>
        <v>0</v>
      </c>
      <c r="AV177" s="179"/>
      <c r="AW177" s="179"/>
      <c r="AX177" s="180"/>
      <c r="AY177" s="178">
        <f>VLOOKUP($AC177,'04'!$AC$8:$BH$256,23,FALSE)+VLOOKUP($AC177,'05'!$AC$8:$BT$226,35,FALSE)+VLOOKUP($AC177,'06'!$AC$8:$BH$229,23,FALSE)+VLOOKUP($AC177,'07'!$AC$8:$BH$242,23,FALSE)</f>
        <v>0</v>
      </c>
      <c r="AZ177" s="179"/>
      <c r="BA177" s="179"/>
      <c r="BB177" s="180"/>
      <c r="BC177" s="178">
        <f>VLOOKUP($AC177,'04'!$AC$8:$BH$256,27,FALSE)+VLOOKUP($AC177,'05'!$AC$8:$BT$226,39,FALSE)+VLOOKUP($AC177,'06'!$AC$8:$BH$229,27,FALSE)+VLOOKUP($AC177,'07'!$AC$8:$BH$242,27,FALSE)</f>
        <v>0</v>
      </c>
      <c r="BD177" s="179"/>
      <c r="BE177" s="179"/>
      <c r="BF177" s="180"/>
      <c r="BG177" s="260" t="str">
        <f t="shared" si="117"/>
        <v>n.é.</v>
      </c>
      <c r="BH177" s="261"/>
    </row>
    <row r="178" spans="1:60" ht="20.100000000000001" customHeight="1" x14ac:dyDescent="0.2">
      <c r="A178" s="279" t="s">
        <v>734</v>
      </c>
      <c r="B178" s="281"/>
      <c r="C178" s="230" t="s">
        <v>153</v>
      </c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2"/>
      <c r="AC178" s="265" t="s">
        <v>129</v>
      </c>
      <c r="AD178" s="266"/>
      <c r="AE178" s="178">
        <f>VLOOKUP($AC178,'04'!$AC$8:$BH$256,3,FALSE)+VLOOKUP($AC178,'05'!$AC$8:$BP$226,3,FALSE)+VLOOKUP($AC178,'06'!$AC$8:$BH$229,3,FALSE)+VLOOKUP($AC178,'07'!$AC$8:$BH$242,3,FALSE)</f>
        <v>0</v>
      </c>
      <c r="AF178" s="179"/>
      <c r="AG178" s="179"/>
      <c r="AH178" s="180"/>
      <c r="AI178" s="178">
        <f>VLOOKUP($AC178,'04'!$AC$8:$BH$256,7,FALSE)+VLOOKUP($AC178,'05'!$AC$8:$BT$226,19,FALSE)+VLOOKUP($AC178,'06'!$AC$8:$BH$229,7,FALSE)+VLOOKUP($AC178,'07'!$AC$8:$BH$242,7,FALSE)</f>
        <v>0</v>
      </c>
      <c r="AJ178" s="179"/>
      <c r="AK178" s="179"/>
      <c r="AL178" s="180"/>
      <c r="AM178" s="178">
        <f>VLOOKUP($AC178,'04'!$AC$8:$BH$256,11,FALSE)+VLOOKUP($AC178,'05'!$AC$8:$BT$226,23,FALSE)+VLOOKUP($AC178,'06'!$AC$8:$BH$229,11,FALSE)+VLOOKUP($AC178,'07'!$AC$8:$BH$242,11,FALSE)</f>
        <v>0</v>
      </c>
      <c r="AN178" s="179"/>
      <c r="AO178" s="179"/>
      <c r="AP178" s="180"/>
      <c r="AQ178" s="178">
        <f>VLOOKUP($AC178,'04'!$AC$8:$BH$256,15,FALSE)+VLOOKUP($AC178,'05'!$AC$8:$BT$226,27,FALSE)+VLOOKUP($AC178,'06'!$AC$8:$BH$229,15,FALSE)+VLOOKUP($AC178,'07'!$AC$8:$BH$242,15,FALSE)</f>
        <v>0</v>
      </c>
      <c r="AR178" s="179"/>
      <c r="AS178" s="179"/>
      <c r="AT178" s="180"/>
      <c r="AU178" s="178">
        <f>VLOOKUP($AC178,'04'!$AC$8:$BH$256,19,FALSE)+VLOOKUP($AC178,'05'!$AC$8:$BT$226,31,FALSE)+VLOOKUP($AC178,'06'!$AC$8:$BH$229,19,FALSE)+VLOOKUP($AC178,'07'!$AC$8:$BH$242,19,FALSE)</f>
        <v>0</v>
      </c>
      <c r="AV178" s="179"/>
      <c r="AW178" s="179"/>
      <c r="AX178" s="180"/>
      <c r="AY178" s="178">
        <f>VLOOKUP($AC178,'04'!$AC$8:$BH$256,23,FALSE)+VLOOKUP($AC178,'05'!$AC$8:$BT$226,35,FALSE)+VLOOKUP($AC178,'06'!$AC$8:$BH$229,23,FALSE)+VLOOKUP($AC178,'07'!$AC$8:$BH$242,23,FALSE)</f>
        <v>0</v>
      </c>
      <c r="AZ178" s="179"/>
      <c r="BA178" s="179"/>
      <c r="BB178" s="180"/>
      <c r="BC178" s="178">
        <f>VLOOKUP($AC178,'04'!$AC$8:$BH$256,27,FALSE)+VLOOKUP($AC178,'05'!$AC$8:$BT$226,39,FALSE)+VLOOKUP($AC178,'06'!$AC$8:$BH$229,27,FALSE)+VLOOKUP($AC178,'07'!$AC$8:$BH$242,27,FALSE)</f>
        <v>0</v>
      </c>
      <c r="BD178" s="179"/>
      <c r="BE178" s="179"/>
      <c r="BF178" s="180"/>
      <c r="BG178" s="260" t="str">
        <f t="shared" si="117"/>
        <v>n.é.</v>
      </c>
      <c r="BH178" s="261"/>
    </row>
    <row r="179" spans="1:60" ht="20.100000000000001" customHeight="1" x14ac:dyDescent="0.2">
      <c r="A179" s="279" t="s">
        <v>735</v>
      </c>
      <c r="B179" s="281"/>
      <c r="C179" s="230" t="s">
        <v>154</v>
      </c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2"/>
      <c r="AC179" s="265" t="s">
        <v>130</v>
      </c>
      <c r="AD179" s="266"/>
      <c r="AE179" s="178">
        <f>VLOOKUP($AC179,'04'!$AC$8:$BH$256,3,FALSE)+VLOOKUP($AC179,'05'!$AC$8:$BP$226,3,FALSE)+VLOOKUP($AC179,'06'!$AC$8:$BH$229,3,FALSE)+VLOOKUP($AC179,'07'!$AC$8:$BH$242,3,FALSE)</f>
        <v>5146223</v>
      </c>
      <c r="AF179" s="179"/>
      <c r="AG179" s="179"/>
      <c r="AH179" s="180"/>
      <c r="AI179" s="178">
        <f>VLOOKUP($AC179,'04'!$AC$8:$BH$256,7,FALSE)+VLOOKUP($AC179,'05'!$AC$8:$BT$226,19,FALSE)+VLOOKUP($AC179,'06'!$AC$8:$BH$229,7,FALSE)+VLOOKUP($AC179,'07'!$AC$8:$BH$242,7,FALSE)</f>
        <v>5306603</v>
      </c>
      <c r="AJ179" s="179"/>
      <c r="AK179" s="179"/>
      <c r="AL179" s="180"/>
      <c r="AM179" s="178">
        <f>VLOOKUP($AC179,'04'!$AC$8:$BH$256,11,FALSE)+VLOOKUP($AC179,'05'!$AC$8:$BT$226,23,FALSE)+VLOOKUP($AC179,'06'!$AC$8:$BH$229,11,FALSE)+VLOOKUP($AC179,'07'!$AC$8:$BH$242,11,FALSE)</f>
        <v>0</v>
      </c>
      <c r="AN179" s="179"/>
      <c r="AO179" s="179"/>
      <c r="AP179" s="180"/>
      <c r="AQ179" s="178">
        <f>VLOOKUP($AC179,'04'!$AC$8:$BH$256,15,FALSE)+VLOOKUP($AC179,'05'!$AC$8:$BT$226,27,FALSE)+VLOOKUP($AC179,'06'!$AC$8:$BH$229,15,FALSE)+VLOOKUP($AC179,'07'!$AC$8:$BH$242,15,FALSE)</f>
        <v>4072539</v>
      </c>
      <c r="AR179" s="179"/>
      <c r="AS179" s="179"/>
      <c r="AT179" s="180"/>
      <c r="AU179" s="178">
        <f>VLOOKUP($AC179,'04'!$AC$8:$BH$256,19,FALSE)+VLOOKUP($AC179,'05'!$AC$8:$BT$226,31,FALSE)+VLOOKUP($AC179,'06'!$AC$8:$BH$229,19,FALSE)+VLOOKUP($AC179,'07'!$AC$8:$BH$242,19,FALSE)</f>
        <v>0</v>
      </c>
      <c r="AV179" s="179"/>
      <c r="AW179" s="179"/>
      <c r="AX179" s="180"/>
      <c r="AY179" s="178">
        <f>VLOOKUP($AC179,'04'!$AC$8:$BH$256,23,FALSE)+VLOOKUP($AC179,'05'!$AC$8:$BT$226,35,FALSE)+VLOOKUP($AC179,'06'!$AC$8:$BH$229,23,FALSE)+VLOOKUP($AC179,'07'!$AC$8:$BH$242,23,FALSE)</f>
        <v>0</v>
      </c>
      <c r="AZ179" s="179"/>
      <c r="BA179" s="179"/>
      <c r="BB179" s="180"/>
      <c r="BC179" s="178">
        <f>VLOOKUP($AC179,'04'!$AC$8:$BH$256,27,FALSE)+VLOOKUP($AC179,'05'!$AC$8:$BT$226,39,FALSE)+VLOOKUP($AC179,'06'!$AC$8:$BH$229,27,FALSE)+VLOOKUP($AC179,'07'!$AC$8:$BH$242,27,FALSE)</f>
        <v>4072539</v>
      </c>
      <c r="BD179" s="179"/>
      <c r="BE179" s="179"/>
      <c r="BF179" s="180"/>
      <c r="BG179" s="260">
        <f t="shared" si="117"/>
        <v>0.76744746121011875</v>
      </c>
      <c r="BH179" s="261"/>
    </row>
    <row r="180" spans="1:60" s="3" customFormat="1" ht="20.100000000000001" customHeight="1" x14ac:dyDescent="0.2">
      <c r="A180" s="280" t="s">
        <v>736</v>
      </c>
      <c r="B180" s="291"/>
      <c r="C180" s="244" t="s">
        <v>783</v>
      </c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6"/>
      <c r="AC180" s="274" t="s">
        <v>60</v>
      </c>
      <c r="AD180" s="275"/>
      <c r="AE180" s="207">
        <f>SUM(AE173:AH179)</f>
        <v>24206310</v>
      </c>
      <c r="AF180" s="208"/>
      <c r="AG180" s="208"/>
      <c r="AH180" s="209"/>
      <c r="AI180" s="207">
        <f t="shared" ref="AI180" si="142">SUM(AI173:AL179)</f>
        <v>32960685</v>
      </c>
      <c r="AJ180" s="208"/>
      <c r="AK180" s="208"/>
      <c r="AL180" s="209"/>
      <c r="AM180" s="207">
        <f t="shared" ref="AM180" si="143">SUM(AM173:AP179)</f>
        <v>0</v>
      </c>
      <c r="AN180" s="208"/>
      <c r="AO180" s="208"/>
      <c r="AP180" s="209"/>
      <c r="AQ180" s="207">
        <f t="shared" ref="AQ180" si="144">SUM(AQ173:AT179)</f>
        <v>20230514</v>
      </c>
      <c r="AR180" s="208"/>
      <c r="AS180" s="208"/>
      <c r="AT180" s="209"/>
      <c r="AU180" s="207">
        <f t="shared" ref="AU180" si="145">SUM(AU173:AX179)</f>
        <v>0</v>
      </c>
      <c r="AV180" s="208"/>
      <c r="AW180" s="208"/>
      <c r="AX180" s="209"/>
      <c r="AY180" s="207">
        <f t="shared" ref="AY180" si="146">SUM(AY173:BB179)</f>
        <v>0</v>
      </c>
      <c r="AZ180" s="208"/>
      <c r="BA180" s="208"/>
      <c r="BB180" s="209"/>
      <c r="BC180" s="207">
        <f t="shared" ref="BC180" si="147">SUM(BC173:BF179)</f>
        <v>20230514</v>
      </c>
      <c r="BD180" s="208"/>
      <c r="BE180" s="208"/>
      <c r="BF180" s="209"/>
      <c r="BG180" s="220">
        <f t="shared" si="117"/>
        <v>0.61377711051818251</v>
      </c>
      <c r="BH180" s="221"/>
    </row>
    <row r="181" spans="1:60" ht="20.100000000000001" customHeight="1" x14ac:dyDescent="0.2">
      <c r="A181" s="279" t="s">
        <v>737</v>
      </c>
      <c r="B181" s="281"/>
      <c r="C181" s="194" t="s">
        <v>167</v>
      </c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6"/>
      <c r="AC181" s="265" t="s">
        <v>155</v>
      </c>
      <c r="AD181" s="266"/>
      <c r="AE181" s="178">
        <f>VLOOKUP($AC181,'04'!$AC$8:$BH$256,3,FALSE)+VLOOKUP($AC181,'05'!$AC$8:$BP$226,3,FALSE)+VLOOKUP($AC181,'06'!$AC$8:$BH$229,3,FALSE)+VLOOKUP($AC181,'07'!$AC$8:$BH$242,3,FALSE)</f>
        <v>208785087</v>
      </c>
      <c r="AF181" s="179"/>
      <c r="AG181" s="179"/>
      <c r="AH181" s="180"/>
      <c r="AI181" s="178">
        <f>VLOOKUP($AC181,'04'!$AC$8:$BH$256,7,FALSE)+VLOOKUP($AC181,'05'!$AC$8:$BT$226,19,FALSE)+VLOOKUP($AC181,'06'!$AC$8:$BH$229,7,FALSE)+VLOOKUP($AC181,'07'!$AC$8:$BH$242,7,FALSE)</f>
        <v>190398700</v>
      </c>
      <c r="AJ181" s="179"/>
      <c r="AK181" s="179"/>
      <c r="AL181" s="180"/>
      <c r="AM181" s="178">
        <f>VLOOKUP($AC181,'04'!$AC$8:$BH$256,11,FALSE)+VLOOKUP($AC181,'05'!$AC$8:$BT$226,23,FALSE)+VLOOKUP($AC181,'06'!$AC$8:$BH$229,11,FALSE)+VLOOKUP($AC181,'07'!$AC$8:$BH$242,11,FALSE)</f>
        <v>0</v>
      </c>
      <c r="AN181" s="179"/>
      <c r="AO181" s="179"/>
      <c r="AP181" s="180"/>
      <c r="AQ181" s="178">
        <f>VLOOKUP($AC181,'04'!$AC$8:$BH$256,15,FALSE)+VLOOKUP($AC181,'05'!$AC$8:$BT$226,27,FALSE)+VLOOKUP($AC181,'06'!$AC$8:$BH$229,15,FALSE)+VLOOKUP($AC181,'07'!$AC$8:$BH$242,15,FALSE)</f>
        <v>74437050</v>
      </c>
      <c r="AR181" s="179"/>
      <c r="AS181" s="179"/>
      <c r="AT181" s="180"/>
      <c r="AU181" s="178">
        <f>VLOOKUP($AC181,'04'!$AC$8:$BH$256,19,FALSE)+VLOOKUP($AC181,'05'!$AC$8:$BT$226,31,FALSE)+VLOOKUP($AC181,'06'!$AC$8:$BH$229,19,FALSE)+VLOOKUP($AC181,'07'!$AC$8:$BH$242,19,FALSE)</f>
        <v>0</v>
      </c>
      <c r="AV181" s="179"/>
      <c r="AW181" s="179"/>
      <c r="AX181" s="180"/>
      <c r="AY181" s="178">
        <f>VLOOKUP($AC181,'04'!$AC$8:$BH$256,23,FALSE)+VLOOKUP($AC181,'05'!$AC$8:$BT$226,35,FALSE)+VLOOKUP($AC181,'06'!$AC$8:$BH$229,23,FALSE)+VLOOKUP($AC181,'07'!$AC$8:$BH$242,23,FALSE)</f>
        <v>0</v>
      </c>
      <c r="AZ181" s="179"/>
      <c r="BA181" s="179"/>
      <c r="BB181" s="180"/>
      <c r="BC181" s="178">
        <f>VLOOKUP($AC181,'04'!$AC$8:$BH$256,27,FALSE)+VLOOKUP($AC181,'05'!$AC$8:$BT$226,39,FALSE)+VLOOKUP($AC181,'06'!$AC$8:$BH$229,27,FALSE)+VLOOKUP($AC181,'07'!$AC$8:$BH$242,27,FALSE)</f>
        <v>74437050</v>
      </c>
      <c r="BD181" s="179"/>
      <c r="BE181" s="179"/>
      <c r="BF181" s="180"/>
      <c r="BG181" s="260">
        <f t="shared" si="117"/>
        <v>0.39095356218293509</v>
      </c>
      <c r="BH181" s="261"/>
    </row>
    <row r="182" spans="1:60" ht="20.100000000000001" customHeight="1" x14ac:dyDescent="0.2">
      <c r="A182" s="279" t="s">
        <v>738</v>
      </c>
      <c r="B182" s="281"/>
      <c r="C182" s="194" t="s">
        <v>168</v>
      </c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6"/>
      <c r="AC182" s="265" t="s">
        <v>156</v>
      </c>
      <c r="AD182" s="266"/>
      <c r="AE182" s="178">
        <f>VLOOKUP($AC182,'04'!$AC$8:$BH$256,3,FALSE)+VLOOKUP($AC182,'05'!$AC$8:$BP$226,3,FALSE)+VLOOKUP($AC182,'06'!$AC$8:$BH$229,3,FALSE)+VLOOKUP($AC182,'07'!$AC$8:$BH$242,3,FALSE)</f>
        <v>0</v>
      </c>
      <c r="AF182" s="179"/>
      <c r="AG182" s="179"/>
      <c r="AH182" s="180"/>
      <c r="AI182" s="178">
        <f>VLOOKUP($AC182,'04'!$AC$8:$BH$256,7,FALSE)+VLOOKUP($AC182,'05'!$AC$8:$BT$226,19,FALSE)+VLOOKUP($AC182,'06'!$AC$8:$BH$229,7,FALSE)+VLOOKUP($AC182,'07'!$AC$8:$BH$242,7,FALSE)</f>
        <v>0</v>
      </c>
      <c r="AJ182" s="179"/>
      <c r="AK182" s="179"/>
      <c r="AL182" s="180"/>
      <c r="AM182" s="178">
        <f>VLOOKUP($AC182,'04'!$AC$8:$BH$256,11,FALSE)+VLOOKUP($AC182,'05'!$AC$8:$BT$226,23,FALSE)+VLOOKUP($AC182,'06'!$AC$8:$BH$229,11,FALSE)+VLOOKUP($AC182,'07'!$AC$8:$BH$242,11,FALSE)</f>
        <v>0</v>
      </c>
      <c r="AN182" s="179"/>
      <c r="AO182" s="179"/>
      <c r="AP182" s="180"/>
      <c r="AQ182" s="178">
        <f>VLOOKUP($AC182,'04'!$AC$8:$BH$256,15,FALSE)+VLOOKUP($AC182,'05'!$AC$8:$BT$226,27,FALSE)+VLOOKUP($AC182,'06'!$AC$8:$BH$229,15,FALSE)+VLOOKUP($AC182,'07'!$AC$8:$BH$242,15,FALSE)</f>
        <v>0</v>
      </c>
      <c r="AR182" s="179"/>
      <c r="AS182" s="179"/>
      <c r="AT182" s="180"/>
      <c r="AU182" s="178">
        <f>VLOOKUP($AC182,'04'!$AC$8:$BH$256,19,FALSE)+VLOOKUP($AC182,'05'!$AC$8:$BT$226,31,FALSE)+VLOOKUP($AC182,'06'!$AC$8:$BH$229,19,FALSE)+VLOOKUP($AC182,'07'!$AC$8:$BH$242,19,FALSE)</f>
        <v>0</v>
      </c>
      <c r="AV182" s="179"/>
      <c r="AW182" s="179"/>
      <c r="AX182" s="180"/>
      <c r="AY182" s="178">
        <f>VLOOKUP($AC182,'04'!$AC$8:$BH$256,23,FALSE)+VLOOKUP($AC182,'05'!$AC$8:$BT$226,35,FALSE)+VLOOKUP($AC182,'06'!$AC$8:$BH$229,23,FALSE)+VLOOKUP($AC182,'07'!$AC$8:$BH$242,23,FALSE)</f>
        <v>0</v>
      </c>
      <c r="AZ182" s="179"/>
      <c r="BA182" s="179"/>
      <c r="BB182" s="180"/>
      <c r="BC182" s="178">
        <f>VLOOKUP($AC182,'04'!$AC$8:$BH$256,27,FALSE)+VLOOKUP($AC182,'05'!$AC$8:$BT$226,39,FALSE)+VLOOKUP($AC182,'06'!$AC$8:$BH$229,27,FALSE)+VLOOKUP($AC182,'07'!$AC$8:$BH$242,27,FALSE)</f>
        <v>0</v>
      </c>
      <c r="BD182" s="179"/>
      <c r="BE182" s="179"/>
      <c r="BF182" s="180"/>
      <c r="BG182" s="260" t="str">
        <f t="shared" si="117"/>
        <v>n.é.</v>
      </c>
      <c r="BH182" s="261"/>
    </row>
    <row r="183" spans="1:60" ht="20.100000000000001" customHeight="1" x14ac:dyDescent="0.2">
      <c r="A183" s="279" t="s">
        <v>739</v>
      </c>
      <c r="B183" s="281"/>
      <c r="C183" s="194" t="s">
        <v>169</v>
      </c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6"/>
      <c r="AC183" s="265" t="s">
        <v>157</v>
      </c>
      <c r="AD183" s="266"/>
      <c r="AE183" s="178">
        <f>VLOOKUP($AC183,'04'!$AC$8:$BH$256,3,FALSE)+VLOOKUP($AC183,'05'!$AC$8:$BP$226,3,FALSE)+VLOOKUP($AC183,'06'!$AC$8:$BH$229,3,FALSE)+VLOOKUP($AC183,'07'!$AC$8:$BH$242,3,FALSE)</f>
        <v>0</v>
      </c>
      <c r="AF183" s="179"/>
      <c r="AG183" s="179"/>
      <c r="AH183" s="180"/>
      <c r="AI183" s="178">
        <f>VLOOKUP($AC183,'04'!$AC$8:$BH$256,7,FALSE)+VLOOKUP($AC183,'05'!$AC$8:$BT$226,19,FALSE)+VLOOKUP($AC183,'06'!$AC$8:$BH$229,7,FALSE)+VLOOKUP($AC183,'07'!$AC$8:$BH$242,7,FALSE)</f>
        <v>0</v>
      </c>
      <c r="AJ183" s="179"/>
      <c r="AK183" s="179"/>
      <c r="AL183" s="180"/>
      <c r="AM183" s="178">
        <f>VLOOKUP($AC183,'04'!$AC$8:$BH$256,11,FALSE)+VLOOKUP($AC183,'05'!$AC$8:$BT$226,23,FALSE)+VLOOKUP($AC183,'06'!$AC$8:$BH$229,11,FALSE)+VLOOKUP($AC183,'07'!$AC$8:$BH$242,11,FALSE)</f>
        <v>0</v>
      </c>
      <c r="AN183" s="179"/>
      <c r="AO183" s="179"/>
      <c r="AP183" s="180"/>
      <c r="AQ183" s="178">
        <f>VLOOKUP($AC183,'04'!$AC$8:$BH$256,15,FALSE)+VLOOKUP($AC183,'05'!$AC$8:$BT$226,27,FALSE)+VLOOKUP($AC183,'06'!$AC$8:$BH$229,15,FALSE)+VLOOKUP($AC183,'07'!$AC$8:$BH$242,15,FALSE)</f>
        <v>0</v>
      </c>
      <c r="AR183" s="179"/>
      <c r="AS183" s="179"/>
      <c r="AT183" s="180"/>
      <c r="AU183" s="178">
        <f>VLOOKUP($AC183,'04'!$AC$8:$BH$256,19,FALSE)+VLOOKUP($AC183,'05'!$AC$8:$BT$226,31,FALSE)+VLOOKUP($AC183,'06'!$AC$8:$BH$229,19,FALSE)+VLOOKUP($AC183,'07'!$AC$8:$BH$242,19,FALSE)</f>
        <v>0</v>
      </c>
      <c r="AV183" s="179"/>
      <c r="AW183" s="179"/>
      <c r="AX183" s="180"/>
      <c r="AY183" s="178">
        <f>VLOOKUP($AC183,'04'!$AC$8:$BH$256,23,FALSE)+VLOOKUP($AC183,'05'!$AC$8:$BT$226,35,FALSE)+VLOOKUP($AC183,'06'!$AC$8:$BH$229,23,FALSE)+VLOOKUP($AC183,'07'!$AC$8:$BH$242,23,FALSE)</f>
        <v>0</v>
      </c>
      <c r="AZ183" s="179"/>
      <c r="BA183" s="179"/>
      <c r="BB183" s="180"/>
      <c r="BC183" s="178">
        <f>VLOOKUP($AC183,'04'!$AC$8:$BH$256,27,FALSE)+VLOOKUP($AC183,'05'!$AC$8:$BT$226,39,FALSE)+VLOOKUP($AC183,'06'!$AC$8:$BH$229,27,FALSE)+VLOOKUP($AC183,'07'!$AC$8:$BH$242,27,FALSE)</f>
        <v>0</v>
      </c>
      <c r="BD183" s="179"/>
      <c r="BE183" s="179"/>
      <c r="BF183" s="180"/>
      <c r="BG183" s="260" t="str">
        <f t="shared" si="117"/>
        <v>n.é.</v>
      </c>
      <c r="BH183" s="261"/>
    </row>
    <row r="184" spans="1:60" ht="20.100000000000001" customHeight="1" x14ac:dyDescent="0.2">
      <c r="A184" s="279" t="s">
        <v>740</v>
      </c>
      <c r="B184" s="281"/>
      <c r="C184" s="194" t="s">
        <v>170</v>
      </c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6"/>
      <c r="AC184" s="265" t="s">
        <v>158</v>
      </c>
      <c r="AD184" s="266"/>
      <c r="AE184" s="178">
        <f>VLOOKUP($AC184,'04'!$AC$8:$BH$256,3,FALSE)+VLOOKUP($AC184,'05'!$AC$8:$BP$226,3,FALSE)+VLOOKUP($AC184,'06'!$AC$8:$BH$229,3,FALSE)+VLOOKUP($AC184,'07'!$AC$8:$BH$242,3,FALSE)</f>
        <v>56371973</v>
      </c>
      <c r="AF184" s="179"/>
      <c r="AG184" s="179"/>
      <c r="AH184" s="180"/>
      <c r="AI184" s="178">
        <f>VLOOKUP($AC184,'04'!$AC$8:$BH$256,7,FALSE)+VLOOKUP($AC184,'05'!$AC$8:$BT$226,19,FALSE)+VLOOKUP($AC184,'06'!$AC$8:$BH$229,7,FALSE)+VLOOKUP($AC184,'07'!$AC$8:$BH$242,7,FALSE)</f>
        <v>55509982</v>
      </c>
      <c r="AJ184" s="179"/>
      <c r="AK184" s="179"/>
      <c r="AL184" s="180"/>
      <c r="AM184" s="178">
        <f>VLOOKUP($AC184,'04'!$AC$8:$BH$256,11,FALSE)+VLOOKUP($AC184,'05'!$AC$8:$BT$226,23,FALSE)+VLOOKUP($AC184,'06'!$AC$8:$BH$229,11,FALSE)+VLOOKUP($AC184,'07'!$AC$8:$BH$242,11,FALSE)</f>
        <v>0</v>
      </c>
      <c r="AN184" s="179"/>
      <c r="AO184" s="179"/>
      <c r="AP184" s="180"/>
      <c r="AQ184" s="178">
        <f>VLOOKUP($AC184,'04'!$AC$8:$BH$256,15,FALSE)+VLOOKUP($AC184,'05'!$AC$8:$BT$226,27,FALSE)+VLOOKUP($AC184,'06'!$AC$8:$BH$229,15,FALSE)+VLOOKUP($AC184,'07'!$AC$8:$BH$242,15,FALSE)</f>
        <v>19868733</v>
      </c>
      <c r="AR184" s="179"/>
      <c r="AS184" s="179"/>
      <c r="AT184" s="180"/>
      <c r="AU184" s="178">
        <f>VLOOKUP($AC184,'04'!$AC$8:$BH$256,19,FALSE)+VLOOKUP($AC184,'05'!$AC$8:$BT$226,31,FALSE)+VLOOKUP($AC184,'06'!$AC$8:$BH$229,19,FALSE)+VLOOKUP($AC184,'07'!$AC$8:$BH$242,19,FALSE)</f>
        <v>0</v>
      </c>
      <c r="AV184" s="179"/>
      <c r="AW184" s="179"/>
      <c r="AX184" s="180"/>
      <c r="AY184" s="178">
        <f>VLOOKUP($AC184,'04'!$AC$8:$BH$256,23,FALSE)+VLOOKUP($AC184,'05'!$AC$8:$BT$226,35,FALSE)+VLOOKUP($AC184,'06'!$AC$8:$BH$229,23,FALSE)+VLOOKUP($AC184,'07'!$AC$8:$BH$242,23,FALSE)</f>
        <v>0</v>
      </c>
      <c r="AZ184" s="179"/>
      <c r="BA184" s="179"/>
      <c r="BB184" s="180"/>
      <c r="BC184" s="178">
        <f>VLOOKUP($AC184,'04'!$AC$8:$BH$256,27,FALSE)+VLOOKUP($AC184,'05'!$AC$8:$BT$226,39,FALSE)+VLOOKUP($AC184,'06'!$AC$8:$BH$229,27,FALSE)+VLOOKUP($AC184,'07'!$AC$8:$BH$242,27,FALSE)</f>
        <v>19868733</v>
      </c>
      <c r="BD184" s="179"/>
      <c r="BE184" s="179"/>
      <c r="BF184" s="180"/>
      <c r="BG184" s="260">
        <f t="shared" si="117"/>
        <v>0.35793081323643738</v>
      </c>
      <c r="BH184" s="261"/>
    </row>
    <row r="185" spans="1:60" s="3" customFormat="1" ht="20.100000000000001" customHeight="1" x14ac:dyDescent="0.2">
      <c r="A185" s="280" t="s">
        <v>741</v>
      </c>
      <c r="B185" s="291"/>
      <c r="C185" s="202" t="s">
        <v>784</v>
      </c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4"/>
      <c r="AC185" s="274" t="s">
        <v>61</v>
      </c>
      <c r="AD185" s="275"/>
      <c r="AE185" s="207">
        <f>SUM(AE181:AH184)</f>
        <v>265157060</v>
      </c>
      <c r="AF185" s="208"/>
      <c r="AG185" s="208"/>
      <c r="AH185" s="209"/>
      <c r="AI185" s="207">
        <f t="shared" ref="AI185" si="148">SUM(AI181:AL184)</f>
        <v>245908682</v>
      </c>
      <c r="AJ185" s="208"/>
      <c r="AK185" s="208"/>
      <c r="AL185" s="209"/>
      <c r="AM185" s="207">
        <f t="shared" ref="AM185" si="149">SUM(AM181:AP184)</f>
        <v>0</v>
      </c>
      <c r="AN185" s="208"/>
      <c r="AO185" s="208"/>
      <c r="AP185" s="209"/>
      <c r="AQ185" s="207">
        <f t="shared" ref="AQ185" si="150">SUM(AQ181:AT184)</f>
        <v>94305783</v>
      </c>
      <c r="AR185" s="208"/>
      <c r="AS185" s="208"/>
      <c r="AT185" s="209"/>
      <c r="AU185" s="207">
        <f t="shared" ref="AU185" si="151">SUM(AU181:AX184)</f>
        <v>0</v>
      </c>
      <c r="AV185" s="208"/>
      <c r="AW185" s="208"/>
      <c r="AX185" s="209"/>
      <c r="AY185" s="207">
        <f t="shared" ref="AY185" si="152">SUM(AY181:BB184)</f>
        <v>0</v>
      </c>
      <c r="AZ185" s="208"/>
      <c r="BA185" s="208"/>
      <c r="BB185" s="209"/>
      <c r="BC185" s="207">
        <f t="shared" ref="BC185" si="153">SUM(BC181:BF184)</f>
        <v>94305783</v>
      </c>
      <c r="BD185" s="208"/>
      <c r="BE185" s="208"/>
      <c r="BF185" s="209"/>
      <c r="BG185" s="220">
        <f t="shared" si="117"/>
        <v>0.38349920073175781</v>
      </c>
      <c r="BH185" s="221"/>
    </row>
    <row r="186" spans="1:60" ht="20.100000000000001" customHeight="1" x14ac:dyDescent="0.2">
      <c r="A186" s="279" t="s">
        <v>742</v>
      </c>
      <c r="B186" s="281"/>
      <c r="C186" s="194" t="s">
        <v>416</v>
      </c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6"/>
      <c r="AC186" s="265" t="s">
        <v>159</v>
      </c>
      <c r="AD186" s="266"/>
      <c r="AE186" s="178">
        <f>VLOOKUP($AC186,'04'!$AC$8:$BH$256,3,FALSE)+VLOOKUP($AC186,'05'!$AC$8:$BP$226,3,FALSE)+VLOOKUP($AC186,'06'!$AC$8:$BH$229,3,FALSE)+VLOOKUP($AC186,'07'!$AC$8:$BH$242,3,FALSE)</f>
        <v>0</v>
      </c>
      <c r="AF186" s="179"/>
      <c r="AG186" s="179"/>
      <c r="AH186" s="180"/>
      <c r="AI186" s="178">
        <f>VLOOKUP($AC186,'04'!$AC$8:$BH$256,7,FALSE)+VLOOKUP($AC186,'05'!$AC$8:$BT$226,19,FALSE)+VLOOKUP($AC186,'06'!$AC$8:$BH$229,7,FALSE)+VLOOKUP($AC186,'07'!$AC$8:$BH$242,7,FALSE)</f>
        <v>0</v>
      </c>
      <c r="AJ186" s="179"/>
      <c r="AK186" s="179"/>
      <c r="AL186" s="180"/>
      <c r="AM186" s="178">
        <f>VLOOKUP($AC186,'04'!$AC$8:$BH$256,11,FALSE)+VLOOKUP($AC186,'05'!$AC$8:$BT$226,23,FALSE)+VLOOKUP($AC186,'06'!$AC$8:$BH$229,11,FALSE)+VLOOKUP($AC186,'07'!$AC$8:$BH$242,11,FALSE)</f>
        <v>0</v>
      </c>
      <c r="AN186" s="179"/>
      <c r="AO186" s="179"/>
      <c r="AP186" s="180"/>
      <c r="AQ186" s="178">
        <f>VLOOKUP($AC186,'04'!$AC$8:$BH$256,15,FALSE)+VLOOKUP($AC186,'05'!$AC$8:$BT$226,27,FALSE)+VLOOKUP($AC186,'06'!$AC$8:$BH$229,15,FALSE)+VLOOKUP($AC186,'07'!$AC$8:$BH$242,15,FALSE)</f>
        <v>0</v>
      </c>
      <c r="AR186" s="179"/>
      <c r="AS186" s="179"/>
      <c r="AT186" s="180"/>
      <c r="AU186" s="178">
        <f>VLOOKUP($AC186,'04'!$AC$8:$BH$256,19,FALSE)+VLOOKUP($AC186,'05'!$AC$8:$BT$226,31,FALSE)+VLOOKUP($AC186,'06'!$AC$8:$BH$229,19,FALSE)+VLOOKUP($AC186,'07'!$AC$8:$BH$242,19,FALSE)</f>
        <v>0</v>
      </c>
      <c r="AV186" s="179"/>
      <c r="AW186" s="179"/>
      <c r="AX186" s="180"/>
      <c r="AY186" s="178">
        <f>VLOOKUP($AC186,'04'!$AC$8:$BH$256,23,FALSE)+VLOOKUP($AC186,'05'!$AC$8:$BT$226,35,FALSE)+VLOOKUP($AC186,'06'!$AC$8:$BH$229,23,FALSE)+VLOOKUP($AC186,'07'!$AC$8:$BH$242,23,FALSE)</f>
        <v>0</v>
      </c>
      <c r="AZ186" s="179"/>
      <c r="BA186" s="179"/>
      <c r="BB186" s="180"/>
      <c r="BC186" s="178">
        <f>VLOOKUP($AC186,'04'!$AC$8:$BH$256,27,FALSE)+VLOOKUP($AC186,'05'!$AC$8:$BT$226,39,FALSE)+VLOOKUP($AC186,'06'!$AC$8:$BH$229,27,FALSE)+VLOOKUP($AC186,'07'!$AC$8:$BH$242,27,FALSE)</f>
        <v>0</v>
      </c>
      <c r="BD186" s="179"/>
      <c r="BE186" s="179"/>
      <c r="BF186" s="180"/>
      <c r="BG186" s="260" t="str">
        <f t="shared" si="117"/>
        <v>n.é.</v>
      </c>
      <c r="BH186" s="261"/>
    </row>
    <row r="187" spans="1:60" ht="20.100000000000001" customHeight="1" x14ac:dyDescent="0.2">
      <c r="A187" s="279" t="s">
        <v>743</v>
      </c>
      <c r="B187" s="281"/>
      <c r="C187" s="194" t="s">
        <v>417</v>
      </c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6"/>
      <c r="AC187" s="265" t="s">
        <v>160</v>
      </c>
      <c r="AD187" s="266"/>
      <c r="AE187" s="178">
        <f>VLOOKUP($AC187,'04'!$AC$8:$BH$256,3,FALSE)+VLOOKUP($AC187,'05'!$AC$8:$BP$226,3,FALSE)+VLOOKUP($AC187,'06'!$AC$8:$BH$229,3,FALSE)+VLOOKUP($AC187,'07'!$AC$8:$BH$242,3,FALSE)</f>
        <v>0</v>
      </c>
      <c r="AF187" s="179"/>
      <c r="AG187" s="179"/>
      <c r="AH187" s="180"/>
      <c r="AI187" s="178">
        <f>VLOOKUP($AC187,'04'!$AC$8:$BH$256,7,FALSE)+VLOOKUP($AC187,'05'!$AC$8:$BT$226,19,FALSE)+VLOOKUP($AC187,'06'!$AC$8:$BH$229,7,FALSE)+VLOOKUP($AC187,'07'!$AC$8:$BH$242,7,FALSE)</f>
        <v>0</v>
      </c>
      <c r="AJ187" s="179"/>
      <c r="AK187" s="179"/>
      <c r="AL187" s="180"/>
      <c r="AM187" s="178">
        <f>VLOOKUP($AC187,'04'!$AC$8:$BH$256,11,FALSE)+VLOOKUP($AC187,'05'!$AC$8:$BT$226,23,FALSE)+VLOOKUP($AC187,'06'!$AC$8:$BH$229,11,FALSE)+VLOOKUP($AC187,'07'!$AC$8:$BH$242,11,FALSE)</f>
        <v>0</v>
      </c>
      <c r="AN187" s="179"/>
      <c r="AO187" s="179"/>
      <c r="AP187" s="180"/>
      <c r="AQ187" s="178">
        <f>VLOOKUP($AC187,'04'!$AC$8:$BH$256,15,FALSE)+VLOOKUP($AC187,'05'!$AC$8:$BT$226,27,FALSE)+VLOOKUP($AC187,'06'!$AC$8:$BH$229,15,FALSE)+VLOOKUP($AC187,'07'!$AC$8:$BH$242,15,FALSE)</f>
        <v>0</v>
      </c>
      <c r="AR187" s="179"/>
      <c r="AS187" s="179"/>
      <c r="AT187" s="180"/>
      <c r="AU187" s="178">
        <f>VLOOKUP($AC187,'04'!$AC$8:$BH$256,19,FALSE)+VLOOKUP($AC187,'05'!$AC$8:$BT$226,31,FALSE)+VLOOKUP($AC187,'06'!$AC$8:$BH$229,19,FALSE)+VLOOKUP($AC187,'07'!$AC$8:$BH$242,19,FALSE)</f>
        <v>0</v>
      </c>
      <c r="AV187" s="179"/>
      <c r="AW187" s="179"/>
      <c r="AX187" s="180"/>
      <c r="AY187" s="178">
        <f>VLOOKUP($AC187,'04'!$AC$8:$BH$256,23,FALSE)+VLOOKUP($AC187,'05'!$AC$8:$BT$226,35,FALSE)+VLOOKUP($AC187,'06'!$AC$8:$BH$229,23,FALSE)+VLOOKUP($AC187,'07'!$AC$8:$BH$242,23,FALSE)</f>
        <v>0</v>
      </c>
      <c r="AZ187" s="179"/>
      <c r="BA187" s="179"/>
      <c r="BB187" s="180"/>
      <c r="BC187" s="178">
        <f>VLOOKUP($AC187,'04'!$AC$8:$BH$256,27,FALSE)+VLOOKUP($AC187,'05'!$AC$8:$BT$226,39,FALSE)+VLOOKUP($AC187,'06'!$AC$8:$BH$229,27,FALSE)+VLOOKUP($AC187,'07'!$AC$8:$BH$242,27,FALSE)</f>
        <v>0</v>
      </c>
      <c r="BD187" s="179"/>
      <c r="BE187" s="179"/>
      <c r="BF187" s="180"/>
      <c r="BG187" s="260" t="str">
        <f t="shared" si="117"/>
        <v>n.é.</v>
      </c>
      <c r="BH187" s="261"/>
    </row>
    <row r="188" spans="1:60" ht="20.100000000000001" customHeight="1" x14ac:dyDescent="0.2">
      <c r="A188" s="279" t="s">
        <v>744</v>
      </c>
      <c r="B188" s="281"/>
      <c r="C188" s="194" t="s">
        <v>418</v>
      </c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6"/>
      <c r="AC188" s="265" t="s">
        <v>161</v>
      </c>
      <c r="AD188" s="266"/>
      <c r="AE188" s="178">
        <f>VLOOKUP($AC188,'04'!$AC$8:$BH$256,3,FALSE)+VLOOKUP($AC188,'05'!$AC$8:$BP$226,3,FALSE)+VLOOKUP($AC188,'06'!$AC$8:$BH$229,3,FALSE)+VLOOKUP($AC188,'07'!$AC$8:$BH$242,3,FALSE)</f>
        <v>0</v>
      </c>
      <c r="AF188" s="179"/>
      <c r="AG188" s="179"/>
      <c r="AH188" s="180"/>
      <c r="AI188" s="178">
        <f>VLOOKUP($AC188,'04'!$AC$8:$BH$256,7,FALSE)+VLOOKUP($AC188,'05'!$AC$8:$BT$226,19,FALSE)+VLOOKUP($AC188,'06'!$AC$8:$BH$229,7,FALSE)+VLOOKUP($AC188,'07'!$AC$8:$BH$242,7,FALSE)</f>
        <v>0</v>
      </c>
      <c r="AJ188" s="179"/>
      <c r="AK188" s="179"/>
      <c r="AL188" s="180"/>
      <c r="AM188" s="178">
        <f>VLOOKUP($AC188,'04'!$AC$8:$BH$256,11,FALSE)+VLOOKUP($AC188,'05'!$AC$8:$BT$226,23,FALSE)+VLOOKUP($AC188,'06'!$AC$8:$BH$229,11,FALSE)+VLOOKUP($AC188,'07'!$AC$8:$BH$242,11,FALSE)</f>
        <v>0</v>
      </c>
      <c r="AN188" s="179"/>
      <c r="AO188" s="179"/>
      <c r="AP188" s="180"/>
      <c r="AQ188" s="178">
        <f>VLOOKUP($AC188,'04'!$AC$8:$BH$256,15,FALSE)+VLOOKUP($AC188,'05'!$AC$8:$BT$226,27,FALSE)+VLOOKUP($AC188,'06'!$AC$8:$BH$229,15,FALSE)+VLOOKUP($AC188,'07'!$AC$8:$BH$242,15,FALSE)</f>
        <v>0</v>
      </c>
      <c r="AR188" s="179"/>
      <c r="AS188" s="179"/>
      <c r="AT188" s="180"/>
      <c r="AU188" s="178">
        <f>VLOOKUP($AC188,'04'!$AC$8:$BH$256,19,FALSE)+VLOOKUP($AC188,'05'!$AC$8:$BT$226,31,FALSE)+VLOOKUP($AC188,'06'!$AC$8:$BH$229,19,FALSE)+VLOOKUP($AC188,'07'!$AC$8:$BH$242,19,FALSE)</f>
        <v>0</v>
      </c>
      <c r="AV188" s="179"/>
      <c r="AW188" s="179"/>
      <c r="AX188" s="180"/>
      <c r="AY188" s="178">
        <f>VLOOKUP($AC188,'04'!$AC$8:$BH$256,23,FALSE)+VLOOKUP($AC188,'05'!$AC$8:$BT$226,35,FALSE)+VLOOKUP($AC188,'06'!$AC$8:$BH$229,23,FALSE)+VLOOKUP($AC188,'07'!$AC$8:$BH$242,23,FALSE)</f>
        <v>0</v>
      </c>
      <c r="AZ188" s="179"/>
      <c r="BA188" s="179"/>
      <c r="BB188" s="180"/>
      <c r="BC188" s="178">
        <f>VLOOKUP($AC188,'04'!$AC$8:$BH$256,27,FALSE)+VLOOKUP($AC188,'05'!$AC$8:$BT$226,39,FALSE)+VLOOKUP($AC188,'06'!$AC$8:$BH$229,27,FALSE)+VLOOKUP($AC188,'07'!$AC$8:$BH$242,27,FALSE)</f>
        <v>0</v>
      </c>
      <c r="BD188" s="179"/>
      <c r="BE188" s="179"/>
      <c r="BF188" s="180"/>
      <c r="BG188" s="260" t="str">
        <f t="shared" si="117"/>
        <v>n.é.</v>
      </c>
      <c r="BH188" s="261"/>
    </row>
    <row r="189" spans="1:60" ht="20.100000000000001" customHeight="1" x14ac:dyDescent="0.2">
      <c r="A189" s="279" t="s">
        <v>745</v>
      </c>
      <c r="B189" s="281"/>
      <c r="C189" s="194" t="s">
        <v>171</v>
      </c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6"/>
      <c r="AC189" s="265" t="s">
        <v>162</v>
      </c>
      <c r="AD189" s="266"/>
      <c r="AE189" s="178">
        <f>VLOOKUP($AC189,'04'!$AC$8:$BH$256,3,FALSE)+VLOOKUP($AC189,'05'!$AC$8:$BP$226,3,FALSE)+VLOOKUP($AC189,'06'!$AC$8:$BH$229,3,FALSE)+VLOOKUP($AC189,'07'!$AC$8:$BH$242,3,FALSE)</f>
        <v>0</v>
      </c>
      <c r="AF189" s="179"/>
      <c r="AG189" s="179"/>
      <c r="AH189" s="180"/>
      <c r="AI189" s="178">
        <f>VLOOKUP($AC189,'04'!$AC$8:$BH$256,7,FALSE)+VLOOKUP($AC189,'05'!$AC$8:$BT$226,19,FALSE)+VLOOKUP($AC189,'06'!$AC$8:$BH$229,7,FALSE)+VLOOKUP($AC189,'07'!$AC$8:$BH$242,7,FALSE)</f>
        <v>0</v>
      </c>
      <c r="AJ189" s="179"/>
      <c r="AK189" s="179"/>
      <c r="AL189" s="180"/>
      <c r="AM189" s="178">
        <f>VLOOKUP($AC189,'04'!$AC$8:$BH$256,11,FALSE)+VLOOKUP($AC189,'05'!$AC$8:$BT$226,23,FALSE)+VLOOKUP($AC189,'06'!$AC$8:$BH$229,11,FALSE)+VLOOKUP($AC189,'07'!$AC$8:$BH$242,11,FALSE)</f>
        <v>0</v>
      </c>
      <c r="AN189" s="179"/>
      <c r="AO189" s="179"/>
      <c r="AP189" s="180"/>
      <c r="AQ189" s="178">
        <f>VLOOKUP($AC189,'04'!$AC$8:$BH$256,15,FALSE)+VLOOKUP($AC189,'05'!$AC$8:$BT$226,27,FALSE)+VLOOKUP($AC189,'06'!$AC$8:$BH$229,15,FALSE)+VLOOKUP($AC189,'07'!$AC$8:$BH$242,15,FALSE)</f>
        <v>0</v>
      </c>
      <c r="AR189" s="179"/>
      <c r="AS189" s="179"/>
      <c r="AT189" s="180"/>
      <c r="AU189" s="178">
        <f>VLOOKUP($AC189,'04'!$AC$8:$BH$256,19,FALSE)+VLOOKUP($AC189,'05'!$AC$8:$BT$226,31,FALSE)+VLOOKUP($AC189,'06'!$AC$8:$BH$229,19,FALSE)+VLOOKUP($AC189,'07'!$AC$8:$BH$242,19,FALSE)</f>
        <v>0</v>
      </c>
      <c r="AV189" s="179"/>
      <c r="AW189" s="179"/>
      <c r="AX189" s="180"/>
      <c r="AY189" s="178">
        <f>VLOOKUP($AC189,'04'!$AC$8:$BH$256,23,FALSE)+VLOOKUP($AC189,'05'!$AC$8:$BT$226,35,FALSE)+VLOOKUP($AC189,'06'!$AC$8:$BH$229,23,FALSE)+VLOOKUP($AC189,'07'!$AC$8:$BH$242,23,FALSE)</f>
        <v>0</v>
      </c>
      <c r="AZ189" s="179"/>
      <c r="BA189" s="179"/>
      <c r="BB189" s="180"/>
      <c r="BC189" s="178">
        <f>VLOOKUP($AC189,'04'!$AC$8:$BH$256,27,FALSE)+VLOOKUP($AC189,'05'!$AC$8:$BT$226,39,FALSE)+VLOOKUP($AC189,'06'!$AC$8:$BH$229,27,FALSE)+VLOOKUP($AC189,'07'!$AC$8:$BH$242,27,FALSE)</f>
        <v>0</v>
      </c>
      <c r="BD189" s="179"/>
      <c r="BE189" s="179"/>
      <c r="BF189" s="180"/>
      <c r="BG189" s="260" t="str">
        <f t="shared" si="117"/>
        <v>n.é.</v>
      </c>
      <c r="BH189" s="261"/>
    </row>
    <row r="190" spans="1:60" ht="20.100000000000001" customHeight="1" x14ac:dyDescent="0.2">
      <c r="A190" s="279" t="s">
        <v>746</v>
      </c>
      <c r="B190" s="281"/>
      <c r="C190" s="194" t="s">
        <v>419</v>
      </c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6"/>
      <c r="AC190" s="265" t="s">
        <v>163</v>
      </c>
      <c r="AD190" s="266"/>
      <c r="AE190" s="178">
        <f>VLOOKUP($AC190,'04'!$AC$8:$BH$256,3,FALSE)+VLOOKUP($AC190,'05'!$AC$8:$BP$226,3,FALSE)+VLOOKUP($AC190,'06'!$AC$8:$BH$229,3,FALSE)+VLOOKUP($AC190,'07'!$AC$8:$BH$242,3,FALSE)</f>
        <v>0</v>
      </c>
      <c r="AF190" s="179"/>
      <c r="AG190" s="179"/>
      <c r="AH190" s="180"/>
      <c r="AI190" s="178">
        <f>VLOOKUP($AC190,'04'!$AC$8:$BH$256,7,FALSE)+VLOOKUP($AC190,'05'!$AC$8:$BT$226,19,FALSE)+VLOOKUP($AC190,'06'!$AC$8:$BH$229,7,FALSE)+VLOOKUP($AC190,'07'!$AC$8:$BH$242,7,FALSE)</f>
        <v>0</v>
      </c>
      <c r="AJ190" s="179"/>
      <c r="AK190" s="179"/>
      <c r="AL190" s="180"/>
      <c r="AM190" s="178">
        <f>VLOOKUP($AC190,'04'!$AC$8:$BH$256,11,FALSE)+VLOOKUP($AC190,'05'!$AC$8:$BT$226,23,FALSE)+VLOOKUP($AC190,'06'!$AC$8:$BH$229,11,FALSE)+VLOOKUP($AC190,'07'!$AC$8:$BH$242,11,FALSE)</f>
        <v>0</v>
      </c>
      <c r="AN190" s="179"/>
      <c r="AO190" s="179"/>
      <c r="AP190" s="180"/>
      <c r="AQ190" s="178">
        <f>VLOOKUP($AC190,'04'!$AC$8:$BH$256,15,FALSE)+VLOOKUP($AC190,'05'!$AC$8:$BT$226,27,FALSE)+VLOOKUP($AC190,'06'!$AC$8:$BH$229,15,FALSE)+VLOOKUP($AC190,'07'!$AC$8:$BH$242,15,FALSE)</f>
        <v>0</v>
      </c>
      <c r="AR190" s="179"/>
      <c r="AS190" s="179"/>
      <c r="AT190" s="180"/>
      <c r="AU190" s="178">
        <f>VLOOKUP($AC190,'04'!$AC$8:$BH$256,19,FALSE)+VLOOKUP($AC190,'05'!$AC$8:$BT$226,31,FALSE)+VLOOKUP($AC190,'06'!$AC$8:$BH$229,19,FALSE)+VLOOKUP($AC190,'07'!$AC$8:$BH$242,19,FALSE)</f>
        <v>0</v>
      </c>
      <c r="AV190" s="179"/>
      <c r="AW190" s="179"/>
      <c r="AX190" s="180"/>
      <c r="AY190" s="178">
        <f>VLOOKUP($AC190,'04'!$AC$8:$BH$256,23,FALSE)+VLOOKUP($AC190,'05'!$AC$8:$BT$226,35,FALSE)+VLOOKUP($AC190,'06'!$AC$8:$BH$229,23,FALSE)+VLOOKUP($AC190,'07'!$AC$8:$BH$242,23,FALSE)</f>
        <v>0</v>
      </c>
      <c r="AZ190" s="179"/>
      <c r="BA190" s="179"/>
      <c r="BB190" s="180"/>
      <c r="BC190" s="178">
        <f>VLOOKUP($AC190,'04'!$AC$8:$BH$256,27,FALSE)+VLOOKUP($AC190,'05'!$AC$8:$BT$226,39,FALSE)+VLOOKUP($AC190,'06'!$AC$8:$BH$229,27,FALSE)+VLOOKUP($AC190,'07'!$AC$8:$BH$242,27,FALSE)</f>
        <v>0</v>
      </c>
      <c r="BD190" s="179"/>
      <c r="BE190" s="179"/>
      <c r="BF190" s="180"/>
      <c r="BG190" s="260" t="str">
        <f t="shared" si="117"/>
        <v>n.é.</v>
      </c>
      <c r="BH190" s="261"/>
    </row>
    <row r="191" spans="1:60" ht="20.100000000000001" customHeight="1" x14ac:dyDescent="0.2">
      <c r="A191" s="279" t="s">
        <v>747</v>
      </c>
      <c r="B191" s="281"/>
      <c r="C191" s="194" t="s">
        <v>420</v>
      </c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6"/>
      <c r="AC191" s="265" t="s">
        <v>164</v>
      </c>
      <c r="AD191" s="266"/>
      <c r="AE191" s="178">
        <f>VLOOKUP($AC191,'04'!$AC$8:$BH$256,3,FALSE)+VLOOKUP($AC191,'05'!$AC$8:$BP$226,3,FALSE)+VLOOKUP($AC191,'06'!$AC$8:$BH$229,3,FALSE)+VLOOKUP($AC191,'07'!$AC$8:$BH$242,3,FALSE)</f>
        <v>0</v>
      </c>
      <c r="AF191" s="179"/>
      <c r="AG191" s="179"/>
      <c r="AH191" s="180"/>
      <c r="AI191" s="178">
        <f>VLOOKUP($AC191,'04'!$AC$8:$BH$256,7,FALSE)+VLOOKUP($AC191,'05'!$AC$8:$BT$226,19,FALSE)+VLOOKUP($AC191,'06'!$AC$8:$BH$229,7,FALSE)+VLOOKUP($AC191,'07'!$AC$8:$BH$242,7,FALSE)</f>
        <v>0</v>
      </c>
      <c r="AJ191" s="179"/>
      <c r="AK191" s="179"/>
      <c r="AL191" s="180"/>
      <c r="AM191" s="178">
        <f>VLOOKUP($AC191,'04'!$AC$8:$BH$256,11,FALSE)+VLOOKUP($AC191,'05'!$AC$8:$BT$226,23,FALSE)+VLOOKUP($AC191,'06'!$AC$8:$BH$229,11,FALSE)+VLOOKUP($AC191,'07'!$AC$8:$BH$242,11,FALSE)</f>
        <v>0</v>
      </c>
      <c r="AN191" s="179"/>
      <c r="AO191" s="179"/>
      <c r="AP191" s="180"/>
      <c r="AQ191" s="178">
        <f>VLOOKUP($AC191,'04'!$AC$8:$BH$256,15,FALSE)+VLOOKUP($AC191,'05'!$AC$8:$BT$226,27,FALSE)+VLOOKUP($AC191,'06'!$AC$8:$BH$229,15,FALSE)+VLOOKUP($AC191,'07'!$AC$8:$BH$242,15,FALSE)</f>
        <v>0</v>
      </c>
      <c r="AR191" s="179"/>
      <c r="AS191" s="179"/>
      <c r="AT191" s="180"/>
      <c r="AU191" s="178">
        <f>VLOOKUP($AC191,'04'!$AC$8:$BH$256,19,FALSE)+VLOOKUP($AC191,'05'!$AC$8:$BT$226,31,FALSE)+VLOOKUP($AC191,'06'!$AC$8:$BH$229,19,FALSE)+VLOOKUP($AC191,'07'!$AC$8:$BH$242,19,FALSE)</f>
        <v>0</v>
      </c>
      <c r="AV191" s="179"/>
      <c r="AW191" s="179"/>
      <c r="AX191" s="180"/>
      <c r="AY191" s="178">
        <f>VLOOKUP($AC191,'04'!$AC$8:$BH$256,23,FALSE)+VLOOKUP($AC191,'05'!$AC$8:$BT$226,35,FALSE)+VLOOKUP($AC191,'06'!$AC$8:$BH$229,23,FALSE)+VLOOKUP($AC191,'07'!$AC$8:$BH$242,23,FALSE)</f>
        <v>0</v>
      </c>
      <c r="AZ191" s="179"/>
      <c r="BA191" s="179"/>
      <c r="BB191" s="180"/>
      <c r="BC191" s="178">
        <f>VLOOKUP($AC191,'04'!$AC$8:$BH$256,27,FALSE)+VLOOKUP($AC191,'05'!$AC$8:$BT$226,39,FALSE)+VLOOKUP($AC191,'06'!$AC$8:$BH$229,27,FALSE)+VLOOKUP($AC191,'07'!$AC$8:$BH$242,27,FALSE)</f>
        <v>0</v>
      </c>
      <c r="BD191" s="179"/>
      <c r="BE191" s="179"/>
      <c r="BF191" s="180"/>
      <c r="BG191" s="260" t="str">
        <f t="shared" si="117"/>
        <v>n.é.</v>
      </c>
      <c r="BH191" s="261"/>
    </row>
    <row r="192" spans="1:60" ht="20.100000000000001" customHeight="1" x14ac:dyDescent="0.2">
      <c r="A192" s="279" t="s">
        <v>748</v>
      </c>
      <c r="B192" s="281"/>
      <c r="C192" s="194" t="s">
        <v>172</v>
      </c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6"/>
      <c r="AC192" s="265" t="s">
        <v>165</v>
      </c>
      <c r="AD192" s="266"/>
      <c r="AE192" s="178">
        <f>VLOOKUP($AC192,'04'!$AC$8:$BH$256,3,FALSE)+VLOOKUP($AC192,'05'!$AC$8:$BP$226,3,FALSE)+VLOOKUP($AC192,'06'!$AC$8:$BH$229,3,FALSE)+VLOOKUP($AC192,'07'!$AC$8:$BH$242,3,FALSE)</f>
        <v>0</v>
      </c>
      <c r="AF192" s="179"/>
      <c r="AG192" s="179"/>
      <c r="AH192" s="180"/>
      <c r="AI192" s="178">
        <f>VLOOKUP($AC192,'04'!$AC$8:$BH$256,7,FALSE)+VLOOKUP($AC192,'05'!$AC$8:$BT$226,19,FALSE)+VLOOKUP($AC192,'06'!$AC$8:$BH$229,7,FALSE)+VLOOKUP($AC192,'07'!$AC$8:$BH$242,7,FALSE)</f>
        <v>0</v>
      </c>
      <c r="AJ192" s="179"/>
      <c r="AK192" s="179"/>
      <c r="AL192" s="180"/>
      <c r="AM192" s="178">
        <f>VLOOKUP($AC192,'04'!$AC$8:$BH$256,11,FALSE)+VLOOKUP($AC192,'05'!$AC$8:$BT$226,23,FALSE)+VLOOKUP($AC192,'06'!$AC$8:$BH$229,11,FALSE)+VLOOKUP($AC192,'07'!$AC$8:$BH$242,11,FALSE)</f>
        <v>0</v>
      </c>
      <c r="AN192" s="179"/>
      <c r="AO192" s="179"/>
      <c r="AP192" s="180"/>
      <c r="AQ192" s="178">
        <f>VLOOKUP($AC192,'04'!$AC$8:$BH$256,15,FALSE)+VLOOKUP($AC192,'05'!$AC$8:$BT$226,27,FALSE)+VLOOKUP($AC192,'06'!$AC$8:$BH$229,15,FALSE)+VLOOKUP($AC192,'07'!$AC$8:$BH$242,15,FALSE)</f>
        <v>0</v>
      </c>
      <c r="AR192" s="179"/>
      <c r="AS192" s="179"/>
      <c r="AT192" s="180"/>
      <c r="AU192" s="178">
        <f>VLOOKUP($AC192,'04'!$AC$8:$BH$256,19,FALSE)+VLOOKUP($AC192,'05'!$AC$8:$BT$226,31,FALSE)+VLOOKUP($AC192,'06'!$AC$8:$BH$229,19,FALSE)+VLOOKUP($AC192,'07'!$AC$8:$BH$242,19,FALSE)</f>
        <v>0</v>
      </c>
      <c r="AV192" s="179"/>
      <c r="AW192" s="179"/>
      <c r="AX192" s="180"/>
      <c r="AY192" s="178">
        <f>VLOOKUP($AC192,'04'!$AC$8:$BH$256,23,FALSE)+VLOOKUP($AC192,'05'!$AC$8:$BT$226,35,FALSE)+VLOOKUP($AC192,'06'!$AC$8:$BH$229,23,FALSE)+VLOOKUP($AC192,'07'!$AC$8:$BH$242,23,FALSE)</f>
        <v>0</v>
      </c>
      <c r="AZ192" s="179"/>
      <c r="BA192" s="179"/>
      <c r="BB192" s="180"/>
      <c r="BC192" s="178">
        <f>VLOOKUP($AC192,'04'!$AC$8:$BH$256,27,FALSE)+VLOOKUP($AC192,'05'!$AC$8:$BT$226,39,FALSE)+VLOOKUP($AC192,'06'!$AC$8:$BH$229,27,FALSE)+VLOOKUP($AC192,'07'!$AC$8:$BH$242,27,FALSE)</f>
        <v>0</v>
      </c>
      <c r="BD192" s="179"/>
      <c r="BE192" s="179"/>
      <c r="BF192" s="180"/>
      <c r="BG192" s="260" t="str">
        <f t="shared" si="117"/>
        <v>n.é.</v>
      </c>
      <c r="BH192" s="261"/>
    </row>
    <row r="193" spans="1:60" ht="20.100000000000001" customHeight="1" x14ac:dyDescent="0.2">
      <c r="A193" s="279" t="s">
        <v>749</v>
      </c>
      <c r="B193" s="281"/>
      <c r="C193" s="194" t="s">
        <v>694</v>
      </c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6"/>
      <c r="AC193" s="265" t="s">
        <v>166</v>
      </c>
      <c r="AD193" s="266"/>
      <c r="AE193" s="178">
        <f>VLOOKUP($AC193,'04'!$AC$8:$BH$256,3,FALSE)+VLOOKUP($AC193,'05'!$AC$8:$BP$226,3,FALSE)+VLOOKUP($AC193,'06'!$AC$8:$BH$229,3,FALSE)+VLOOKUP($AC193,'07'!$AC$8:$BH$242,3,FALSE)</f>
        <v>0</v>
      </c>
      <c r="AF193" s="179"/>
      <c r="AG193" s="179"/>
      <c r="AH193" s="180"/>
      <c r="AI193" s="178">
        <f>VLOOKUP($AC193,'04'!$AC$8:$BH$256,7,FALSE)+VLOOKUP($AC193,'05'!$AC$8:$BT$226,19,FALSE)+VLOOKUP($AC193,'06'!$AC$8:$BH$229,7,FALSE)+VLOOKUP($AC193,'07'!$AC$8:$BH$242,7,FALSE)</f>
        <v>0</v>
      </c>
      <c r="AJ193" s="179"/>
      <c r="AK193" s="179"/>
      <c r="AL193" s="180"/>
      <c r="AM193" s="178">
        <f>VLOOKUP($AC193,'04'!$AC$8:$BH$256,11,FALSE)+VLOOKUP($AC193,'05'!$AC$8:$BT$226,23,FALSE)+VLOOKUP($AC193,'06'!$AC$8:$BH$229,11,FALSE)+VLOOKUP($AC193,'07'!$AC$8:$BH$242,11,FALSE)</f>
        <v>0</v>
      </c>
      <c r="AN193" s="179"/>
      <c r="AO193" s="179"/>
      <c r="AP193" s="180"/>
      <c r="AQ193" s="178">
        <f>VLOOKUP($AC193,'04'!$AC$8:$BH$256,15,FALSE)+VLOOKUP($AC193,'05'!$AC$8:$BT$226,27,FALSE)+VLOOKUP($AC193,'06'!$AC$8:$BH$229,15,FALSE)+VLOOKUP($AC193,'07'!$AC$8:$BH$242,15,FALSE)</f>
        <v>0</v>
      </c>
      <c r="AR193" s="179"/>
      <c r="AS193" s="179"/>
      <c r="AT193" s="180"/>
      <c r="AU193" s="178">
        <f>VLOOKUP($AC193,'04'!$AC$8:$BH$256,19,FALSE)+VLOOKUP($AC193,'05'!$AC$8:$BT$226,31,FALSE)+VLOOKUP($AC193,'06'!$AC$8:$BH$229,19,FALSE)+VLOOKUP($AC193,'07'!$AC$8:$BH$242,19,FALSE)</f>
        <v>0</v>
      </c>
      <c r="AV193" s="179"/>
      <c r="AW193" s="179"/>
      <c r="AX193" s="180"/>
      <c r="AY193" s="178">
        <f>VLOOKUP($AC193,'04'!$AC$8:$BH$256,23,FALSE)+VLOOKUP($AC193,'05'!$AC$8:$BT$226,35,FALSE)+VLOOKUP($AC193,'06'!$AC$8:$BH$229,23,FALSE)+VLOOKUP($AC193,'07'!$AC$8:$BH$242,23,FALSE)</f>
        <v>0</v>
      </c>
      <c r="AZ193" s="179"/>
      <c r="BA193" s="179"/>
      <c r="BB193" s="180"/>
      <c r="BC193" s="178">
        <f>VLOOKUP($AC193,'04'!$AC$8:$BH$256,27,FALSE)+VLOOKUP($AC193,'05'!$AC$8:$BT$226,39,FALSE)+VLOOKUP($AC193,'06'!$AC$8:$BH$229,27,FALSE)+VLOOKUP($AC193,'07'!$AC$8:$BH$242,27,FALSE)</f>
        <v>0</v>
      </c>
      <c r="BD193" s="179"/>
      <c r="BE193" s="179"/>
      <c r="BF193" s="180"/>
      <c r="BG193" s="260" t="str">
        <f t="shared" si="117"/>
        <v>n.é.</v>
      </c>
      <c r="BH193" s="261"/>
    </row>
    <row r="194" spans="1:60" ht="20.100000000000001" customHeight="1" x14ac:dyDescent="0.2">
      <c r="A194" s="279" t="s">
        <v>750</v>
      </c>
      <c r="B194" s="281"/>
      <c r="C194" s="194" t="s">
        <v>173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6"/>
      <c r="AC194" s="265" t="s">
        <v>695</v>
      </c>
      <c r="AD194" s="266"/>
      <c r="AE194" s="178">
        <f>VLOOKUP($AC194,'04'!$AC$8:$BH$256,3,FALSE)+VLOOKUP($AC194,'05'!$AC$8:$BP$226,3,FALSE)+VLOOKUP($AC194,'06'!$AC$8:$BH$229,3,FALSE)+VLOOKUP($AC194,'07'!$AC$8:$BH$242,3,FALSE)</f>
        <v>0</v>
      </c>
      <c r="AF194" s="179"/>
      <c r="AG194" s="179"/>
      <c r="AH194" s="180"/>
      <c r="AI194" s="178">
        <f>VLOOKUP($AC194,'04'!$AC$8:$BH$256,7,FALSE)+VLOOKUP($AC194,'05'!$AC$8:$BT$226,19,FALSE)+VLOOKUP($AC194,'06'!$AC$8:$BH$229,7,FALSE)+VLOOKUP($AC194,'07'!$AC$8:$BH$242,7,FALSE)</f>
        <v>0</v>
      </c>
      <c r="AJ194" s="179"/>
      <c r="AK194" s="179"/>
      <c r="AL194" s="180"/>
      <c r="AM194" s="178">
        <f>VLOOKUP($AC194,'04'!$AC$8:$BH$256,11,FALSE)+VLOOKUP($AC194,'05'!$AC$8:$BT$226,23,FALSE)+VLOOKUP($AC194,'06'!$AC$8:$BH$229,11,FALSE)+VLOOKUP($AC194,'07'!$AC$8:$BH$242,11,FALSE)</f>
        <v>0</v>
      </c>
      <c r="AN194" s="179"/>
      <c r="AO194" s="179"/>
      <c r="AP194" s="180"/>
      <c r="AQ194" s="178">
        <f>VLOOKUP($AC194,'04'!$AC$8:$BH$256,15,FALSE)+VLOOKUP($AC194,'05'!$AC$8:$BT$226,27,FALSE)+VLOOKUP($AC194,'06'!$AC$8:$BH$229,15,FALSE)+VLOOKUP($AC194,'07'!$AC$8:$BH$242,15,FALSE)</f>
        <v>0</v>
      </c>
      <c r="AR194" s="179"/>
      <c r="AS194" s="179"/>
      <c r="AT194" s="180"/>
      <c r="AU194" s="178">
        <f>VLOOKUP($AC194,'04'!$AC$8:$BH$256,19,FALSE)+VLOOKUP($AC194,'05'!$AC$8:$BT$226,31,FALSE)+VLOOKUP($AC194,'06'!$AC$8:$BH$229,19,FALSE)+VLOOKUP($AC194,'07'!$AC$8:$BH$242,19,FALSE)</f>
        <v>0</v>
      </c>
      <c r="AV194" s="179"/>
      <c r="AW194" s="179"/>
      <c r="AX194" s="180"/>
      <c r="AY194" s="178">
        <f>VLOOKUP($AC194,'04'!$AC$8:$BH$256,23,FALSE)+VLOOKUP($AC194,'05'!$AC$8:$BT$226,35,FALSE)+VLOOKUP($AC194,'06'!$AC$8:$BH$229,23,FALSE)+VLOOKUP($AC194,'07'!$AC$8:$BH$242,23,FALSE)</f>
        <v>0</v>
      </c>
      <c r="AZ194" s="179"/>
      <c r="BA194" s="179"/>
      <c r="BB194" s="180"/>
      <c r="BC194" s="178">
        <f>VLOOKUP($AC194,'04'!$AC$8:$BH$256,27,FALSE)+VLOOKUP($AC194,'05'!$AC$8:$BT$226,39,FALSE)+VLOOKUP($AC194,'06'!$AC$8:$BH$229,27,FALSE)+VLOOKUP($AC194,'07'!$AC$8:$BH$242,27,FALSE)</f>
        <v>0</v>
      </c>
      <c r="BD194" s="179"/>
      <c r="BE194" s="179"/>
      <c r="BF194" s="180"/>
      <c r="BG194" s="260" t="str">
        <f t="shared" si="117"/>
        <v>n.é.</v>
      </c>
      <c r="BH194" s="261"/>
    </row>
    <row r="195" spans="1:60" ht="20.100000000000001" customHeight="1" x14ac:dyDescent="0.2">
      <c r="A195" s="280" t="s">
        <v>751</v>
      </c>
      <c r="B195" s="291"/>
      <c r="C195" s="202" t="s">
        <v>785</v>
      </c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4"/>
      <c r="AC195" s="274" t="s">
        <v>62</v>
      </c>
      <c r="AD195" s="275"/>
      <c r="AE195" s="207">
        <f>SUM(AE186:AH194)</f>
        <v>0</v>
      </c>
      <c r="AF195" s="208"/>
      <c r="AG195" s="208"/>
      <c r="AH195" s="209"/>
      <c r="AI195" s="207">
        <f t="shared" ref="AI195" si="154">SUM(AI186:AL194)</f>
        <v>0</v>
      </c>
      <c r="AJ195" s="208"/>
      <c r="AK195" s="208"/>
      <c r="AL195" s="209"/>
      <c r="AM195" s="207">
        <f t="shared" ref="AM195" si="155">SUM(AM186:AP194)</f>
        <v>0</v>
      </c>
      <c r="AN195" s="208"/>
      <c r="AO195" s="208"/>
      <c r="AP195" s="209"/>
      <c r="AQ195" s="207">
        <f t="shared" ref="AQ195" si="156">SUM(AQ186:AT194)</f>
        <v>0</v>
      </c>
      <c r="AR195" s="208"/>
      <c r="AS195" s="208"/>
      <c r="AT195" s="209"/>
      <c r="AU195" s="207">
        <f t="shared" ref="AU195" si="157">SUM(AU186:AX194)</f>
        <v>0</v>
      </c>
      <c r="AV195" s="208"/>
      <c r="AW195" s="208"/>
      <c r="AX195" s="209"/>
      <c r="AY195" s="207">
        <f t="shared" ref="AY195" si="158">SUM(AY186:BB194)</f>
        <v>0</v>
      </c>
      <c r="AZ195" s="208"/>
      <c r="BA195" s="208"/>
      <c r="BB195" s="209"/>
      <c r="BC195" s="207">
        <f t="shared" ref="BC195" si="159">SUM(BC186:BF194)</f>
        <v>0</v>
      </c>
      <c r="BD195" s="208"/>
      <c r="BE195" s="208"/>
      <c r="BF195" s="209"/>
      <c r="BG195" s="220" t="str">
        <f t="shared" si="117"/>
        <v>n.é.</v>
      </c>
      <c r="BH195" s="221"/>
    </row>
    <row r="196" spans="1:60" s="3" customFormat="1" ht="20.100000000000001" customHeight="1" x14ac:dyDescent="0.2">
      <c r="A196" s="292" t="s">
        <v>752</v>
      </c>
      <c r="B196" s="293"/>
      <c r="C196" s="255" t="s">
        <v>786</v>
      </c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7"/>
      <c r="AC196" s="294" t="s">
        <v>174</v>
      </c>
      <c r="AD196" s="295"/>
      <c r="AE196" s="225">
        <f>AE121+AE122+AE147+AE156+AE172+AE180+AE185+AE195</f>
        <v>678619699</v>
      </c>
      <c r="AF196" s="226"/>
      <c r="AG196" s="226"/>
      <c r="AH196" s="227"/>
      <c r="AI196" s="225">
        <f t="shared" ref="AI196" si="160">AI121+AI122+AI147+AI156+AI172+AI180+AI185+AI195</f>
        <v>735856222</v>
      </c>
      <c r="AJ196" s="226"/>
      <c r="AK196" s="226"/>
      <c r="AL196" s="227"/>
      <c r="AM196" s="225">
        <f t="shared" ref="AM196" si="161">AM121+AM122+AM147+AM156+AM172+AM180+AM185+AM195</f>
        <v>2</v>
      </c>
      <c r="AN196" s="226"/>
      <c r="AO196" s="226"/>
      <c r="AP196" s="227"/>
      <c r="AQ196" s="225">
        <f t="shared" ref="AQ196" si="162">AQ121+AQ122+AQ147+AQ156+AQ172+AQ180+AQ185+AQ195</f>
        <v>504404021</v>
      </c>
      <c r="AR196" s="226"/>
      <c r="AS196" s="226"/>
      <c r="AT196" s="227"/>
      <c r="AU196" s="225">
        <f t="shared" ref="AU196" si="163">AU121+AU122+AU147+AU156+AU172+AU180+AU185+AU195</f>
        <v>581832673</v>
      </c>
      <c r="AV196" s="226"/>
      <c r="AW196" s="226"/>
      <c r="AX196" s="227"/>
      <c r="AY196" s="225">
        <f t="shared" ref="AY196" si="164">AY121+AY122+AY147+AY156+AY172+AY180+AY185+AY195</f>
        <v>0</v>
      </c>
      <c r="AZ196" s="226"/>
      <c r="BA196" s="226"/>
      <c r="BB196" s="227"/>
      <c r="BC196" s="225">
        <f t="shared" ref="BC196" si="165">BC121+BC122+BC147+BC156+BC172+BC180+BC185+BC195</f>
        <v>500545895</v>
      </c>
      <c r="BD196" s="226"/>
      <c r="BE196" s="226"/>
      <c r="BF196" s="227"/>
      <c r="BG196" s="228">
        <f t="shared" si="117"/>
        <v>0.68022241306807896</v>
      </c>
      <c r="BH196" s="229"/>
    </row>
    <row r="197" spans="1:60" ht="20.100000000000001" customHeight="1" x14ac:dyDescent="0.2">
      <c r="A197" s="279" t="s">
        <v>753</v>
      </c>
      <c r="B197" s="281"/>
      <c r="C197" s="194" t="s">
        <v>696</v>
      </c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6"/>
      <c r="AC197" s="233" t="s">
        <v>381</v>
      </c>
      <c r="AD197" s="234"/>
      <c r="AE197" s="178">
        <f>VLOOKUP($AC197,'04'!$AC$8:$BH$256,3,FALSE)+VLOOKUP($AC197,'05'!$AC$8:$BP$226,3,FALSE)+VLOOKUP($AC197,'06'!$AC$8:$BH$229,3,FALSE)+VLOOKUP($AC197,'07'!$AC$8:$BH$242,3,FALSE)</f>
        <v>0</v>
      </c>
      <c r="AF197" s="179"/>
      <c r="AG197" s="179"/>
      <c r="AH197" s="180"/>
      <c r="AI197" s="178">
        <f>VLOOKUP($AC197,'04'!$AC$8:$BH$256,7,FALSE)+VLOOKUP($AC197,'05'!$AC$8:$BT$226,19,FALSE)+VLOOKUP($AC197,'06'!$AC$8:$BH$229,7,FALSE)+VLOOKUP($AC197,'07'!$AC$8:$BH$242,7,FALSE)</f>
        <v>0</v>
      </c>
      <c r="AJ197" s="179"/>
      <c r="AK197" s="179"/>
      <c r="AL197" s="180"/>
      <c r="AM197" s="178">
        <f>VLOOKUP($AC197,'04'!$AC$8:$BH$256,11,FALSE)+VLOOKUP($AC197,'05'!$AC$8:$BT$226,23,FALSE)+VLOOKUP($AC197,'06'!$AC$8:$BH$229,11,FALSE)+VLOOKUP($AC197,'07'!$AC$8:$BH$242,11,FALSE)</f>
        <v>0</v>
      </c>
      <c r="AN197" s="179"/>
      <c r="AO197" s="179"/>
      <c r="AP197" s="180"/>
      <c r="AQ197" s="178">
        <f>VLOOKUP($AC197,'04'!$AC$8:$BH$256,15,FALSE)+VLOOKUP($AC197,'05'!$AC$8:$BT$226,27,FALSE)+VLOOKUP($AC197,'06'!$AC$8:$BH$229,15,FALSE)+VLOOKUP($AC197,'07'!$AC$8:$BH$242,15,FALSE)</f>
        <v>0</v>
      </c>
      <c r="AR197" s="179"/>
      <c r="AS197" s="179"/>
      <c r="AT197" s="180"/>
      <c r="AU197" s="178">
        <f>VLOOKUP($AC197,'04'!$AC$8:$BH$256,19,FALSE)+VLOOKUP($AC197,'05'!$AC$8:$BT$226,31,FALSE)+VLOOKUP($AC197,'06'!$AC$8:$BH$229,19,FALSE)+VLOOKUP($AC197,'07'!$AC$8:$BH$242,19,FALSE)</f>
        <v>0</v>
      </c>
      <c r="AV197" s="179"/>
      <c r="AW197" s="179"/>
      <c r="AX197" s="180"/>
      <c r="AY197" s="178">
        <f>VLOOKUP($AC197,'04'!$AC$8:$BH$256,23,FALSE)+VLOOKUP($AC197,'05'!$AC$8:$BT$226,35,FALSE)+VLOOKUP($AC197,'06'!$AC$8:$BH$229,23,FALSE)+VLOOKUP($AC197,'07'!$AC$8:$BH$242,23,FALSE)</f>
        <v>0</v>
      </c>
      <c r="AZ197" s="179"/>
      <c r="BA197" s="179"/>
      <c r="BB197" s="180"/>
      <c r="BC197" s="178">
        <f>VLOOKUP($AC197,'04'!$AC$8:$BH$256,27,FALSE)+VLOOKUP($AC197,'05'!$AC$8:$BT$226,39,FALSE)+VLOOKUP($AC197,'06'!$AC$8:$BH$229,27,FALSE)+VLOOKUP($AC197,'07'!$AC$8:$BH$242,27,FALSE)</f>
        <v>0</v>
      </c>
      <c r="BD197" s="179"/>
      <c r="BE197" s="179"/>
      <c r="BF197" s="180"/>
      <c r="BG197" s="220" t="str">
        <f t="shared" si="117"/>
        <v>n.é.</v>
      </c>
      <c r="BH197" s="221"/>
    </row>
    <row r="198" spans="1:60" ht="20.100000000000001" customHeight="1" x14ac:dyDescent="0.2">
      <c r="A198" s="279" t="s">
        <v>754</v>
      </c>
      <c r="B198" s="281"/>
      <c r="C198" s="194" t="s">
        <v>382</v>
      </c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6"/>
      <c r="AC198" s="233" t="s">
        <v>383</v>
      </c>
      <c r="AD198" s="234"/>
      <c r="AE198" s="178">
        <f>VLOOKUP($AC198,'04'!$AC$8:$BH$256,3,FALSE)+VLOOKUP($AC198,'05'!$AC$8:$BP$226,3,FALSE)+VLOOKUP($AC198,'06'!$AC$8:$BH$229,3,FALSE)+VLOOKUP($AC198,'07'!$AC$8:$BH$242,3,FALSE)</f>
        <v>0</v>
      </c>
      <c r="AF198" s="179"/>
      <c r="AG198" s="179"/>
      <c r="AH198" s="180"/>
      <c r="AI198" s="178">
        <f>VLOOKUP($AC198,'04'!$AC$8:$BH$256,7,FALSE)+VLOOKUP($AC198,'05'!$AC$8:$BT$226,19,FALSE)+VLOOKUP($AC198,'06'!$AC$8:$BH$229,7,FALSE)+VLOOKUP($AC198,'07'!$AC$8:$BH$242,7,FALSE)</f>
        <v>0</v>
      </c>
      <c r="AJ198" s="179"/>
      <c r="AK198" s="179"/>
      <c r="AL198" s="180"/>
      <c r="AM198" s="178">
        <f>VLOOKUP($AC198,'04'!$AC$8:$BH$256,11,FALSE)+VLOOKUP($AC198,'05'!$AC$8:$BT$226,23,FALSE)+VLOOKUP($AC198,'06'!$AC$8:$BH$229,11,FALSE)+VLOOKUP($AC198,'07'!$AC$8:$BH$242,11,FALSE)</f>
        <v>0</v>
      </c>
      <c r="AN198" s="179"/>
      <c r="AO198" s="179"/>
      <c r="AP198" s="180"/>
      <c r="AQ198" s="178">
        <f>VLOOKUP($AC198,'04'!$AC$8:$BH$256,15,FALSE)+VLOOKUP($AC198,'05'!$AC$8:$BT$226,27,FALSE)+VLOOKUP($AC198,'06'!$AC$8:$BH$229,15,FALSE)+VLOOKUP($AC198,'07'!$AC$8:$BH$242,15,FALSE)</f>
        <v>0</v>
      </c>
      <c r="AR198" s="179"/>
      <c r="AS198" s="179"/>
      <c r="AT198" s="180"/>
      <c r="AU198" s="178">
        <f>VLOOKUP($AC198,'04'!$AC$8:$BH$256,19,FALSE)+VLOOKUP($AC198,'05'!$AC$8:$BT$226,31,FALSE)+VLOOKUP($AC198,'06'!$AC$8:$BH$229,19,FALSE)+VLOOKUP($AC198,'07'!$AC$8:$BH$242,19,FALSE)</f>
        <v>0</v>
      </c>
      <c r="AV198" s="179"/>
      <c r="AW198" s="179"/>
      <c r="AX198" s="180"/>
      <c r="AY198" s="178">
        <f>VLOOKUP($AC198,'04'!$AC$8:$BH$256,23,FALSE)+VLOOKUP($AC198,'05'!$AC$8:$BT$226,35,FALSE)+VLOOKUP($AC198,'06'!$AC$8:$BH$229,23,FALSE)+VLOOKUP($AC198,'07'!$AC$8:$BH$242,23,FALSE)</f>
        <v>0</v>
      </c>
      <c r="AZ198" s="179"/>
      <c r="BA198" s="179"/>
      <c r="BB198" s="180"/>
      <c r="BC198" s="178">
        <f>VLOOKUP($AC198,'04'!$AC$8:$BH$256,27,FALSE)+VLOOKUP($AC198,'05'!$AC$8:$BT$226,39,FALSE)+VLOOKUP($AC198,'06'!$AC$8:$BH$229,27,FALSE)+VLOOKUP($AC198,'07'!$AC$8:$BH$242,27,FALSE)</f>
        <v>0</v>
      </c>
      <c r="BD198" s="179"/>
      <c r="BE198" s="179"/>
      <c r="BF198" s="180"/>
      <c r="BG198" s="220" t="str">
        <f t="shared" si="117"/>
        <v>n.é.</v>
      </c>
      <c r="BH198" s="221"/>
    </row>
    <row r="199" spans="1:60" ht="20.100000000000001" customHeight="1" x14ac:dyDescent="0.2">
      <c r="A199" s="279" t="s">
        <v>755</v>
      </c>
      <c r="B199" s="281"/>
      <c r="C199" s="194" t="s">
        <v>697</v>
      </c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6"/>
      <c r="AC199" s="233" t="s">
        <v>384</v>
      </c>
      <c r="AD199" s="234"/>
      <c r="AE199" s="178">
        <f>VLOOKUP($AC199,'04'!$AC$8:$BH$256,3,FALSE)+VLOOKUP($AC199,'05'!$AC$8:$BP$226,3,FALSE)+VLOOKUP($AC199,'06'!$AC$8:$BH$229,3,FALSE)+VLOOKUP($AC199,'07'!$AC$8:$BH$242,3,FALSE)</f>
        <v>0</v>
      </c>
      <c r="AF199" s="179"/>
      <c r="AG199" s="179"/>
      <c r="AH199" s="180"/>
      <c r="AI199" s="178">
        <f>VLOOKUP($AC199,'04'!$AC$8:$BH$256,7,FALSE)+VLOOKUP($AC199,'05'!$AC$8:$BT$226,19,FALSE)+VLOOKUP($AC199,'06'!$AC$8:$BH$229,7,FALSE)+VLOOKUP($AC199,'07'!$AC$8:$BH$242,7,FALSE)</f>
        <v>0</v>
      </c>
      <c r="AJ199" s="179"/>
      <c r="AK199" s="179"/>
      <c r="AL199" s="180"/>
      <c r="AM199" s="178">
        <f>VLOOKUP($AC199,'04'!$AC$8:$BH$256,11,FALSE)+VLOOKUP($AC199,'05'!$AC$8:$BT$226,23,FALSE)+VLOOKUP($AC199,'06'!$AC$8:$BH$229,11,FALSE)+VLOOKUP($AC199,'07'!$AC$8:$BH$242,11,FALSE)</f>
        <v>0</v>
      </c>
      <c r="AN199" s="179"/>
      <c r="AO199" s="179"/>
      <c r="AP199" s="180"/>
      <c r="AQ199" s="178">
        <f>VLOOKUP($AC199,'04'!$AC$8:$BH$256,15,FALSE)+VLOOKUP($AC199,'05'!$AC$8:$BT$226,27,FALSE)+VLOOKUP($AC199,'06'!$AC$8:$BH$229,15,FALSE)+VLOOKUP($AC199,'07'!$AC$8:$BH$242,15,FALSE)</f>
        <v>0</v>
      </c>
      <c r="AR199" s="179"/>
      <c r="AS199" s="179"/>
      <c r="AT199" s="180"/>
      <c r="AU199" s="178">
        <f>VLOOKUP($AC199,'04'!$AC$8:$BH$256,19,FALSE)+VLOOKUP($AC199,'05'!$AC$8:$BT$226,31,FALSE)+VLOOKUP($AC199,'06'!$AC$8:$BH$229,19,FALSE)+VLOOKUP($AC199,'07'!$AC$8:$BH$242,19,FALSE)</f>
        <v>0</v>
      </c>
      <c r="AV199" s="179"/>
      <c r="AW199" s="179"/>
      <c r="AX199" s="180"/>
      <c r="AY199" s="178">
        <f>VLOOKUP($AC199,'04'!$AC$8:$BH$256,23,FALSE)+VLOOKUP($AC199,'05'!$AC$8:$BT$226,35,FALSE)+VLOOKUP($AC199,'06'!$AC$8:$BH$229,23,FALSE)+VLOOKUP($AC199,'07'!$AC$8:$BH$242,23,FALSE)</f>
        <v>0</v>
      </c>
      <c r="AZ199" s="179"/>
      <c r="BA199" s="179"/>
      <c r="BB199" s="180"/>
      <c r="BC199" s="178">
        <f>VLOOKUP($AC199,'04'!$AC$8:$BH$256,27,FALSE)+VLOOKUP($AC199,'05'!$AC$8:$BT$226,39,FALSE)+VLOOKUP($AC199,'06'!$AC$8:$BH$229,27,FALSE)+VLOOKUP($AC199,'07'!$AC$8:$BH$242,27,FALSE)</f>
        <v>0</v>
      </c>
      <c r="BD199" s="179"/>
      <c r="BE199" s="179"/>
      <c r="BF199" s="180"/>
      <c r="BG199" s="220" t="str">
        <f t="shared" si="117"/>
        <v>n.é.</v>
      </c>
      <c r="BH199" s="221"/>
    </row>
    <row r="200" spans="1:60" ht="20.100000000000001" customHeight="1" x14ac:dyDescent="0.2">
      <c r="A200" s="280" t="s">
        <v>756</v>
      </c>
      <c r="B200" s="291"/>
      <c r="C200" s="202" t="s">
        <v>787</v>
      </c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4"/>
      <c r="AC200" s="242" t="s">
        <v>385</v>
      </c>
      <c r="AD200" s="243"/>
      <c r="AE200" s="296">
        <f>SUM(AE197:AH199)</f>
        <v>0</v>
      </c>
      <c r="AF200" s="296"/>
      <c r="AG200" s="296"/>
      <c r="AH200" s="296"/>
      <c r="AI200" s="296">
        <f t="shared" ref="AI200" si="166">SUM(AI197:AL199)</f>
        <v>0</v>
      </c>
      <c r="AJ200" s="296"/>
      <c r="AK200" s="296"/>
      <c r="AL200" s="296"/>
      <c r="AM200" s="296">
        <f t="shared" ref="AM200" si="167">SUM(AM197:AP199)</f>
        <v>0</v>
      </c>
      <c r="AN200" s="296"/>
      <c r="AO200" s="296"/>
      <c r="AP200" s="296"/>
      <c r="AQ200" s="296">
        <f t="shared" ref="AQ200" si="168">SUM(AQ197:AT199)</f>
        <v>0</v>
      </c>
      <c r="AR200" s="296"/>
      <c r="AS200" s="296"/>
      <c r="AT200" s="296"/>
      <c r="AU200" s="296">
        <f t="shared" ref="AU200" si="169">SUM(AU197:AX199)</f>
        <v>0</v>
      </c>
      <c r="AV200" s="296"/>
      <c r="AW200" s="296"/>
      <c r="AX200" s="296"/>
      <c r="AY200" s="296">
        <f t="shared" ref="AY200" si="170">SUM(AY197:BB199)</f>
        <v>0</v>
      </c>
      <c r="AZ200" s="296"/>
      <c r="BA200" s="296"/>
      <c r="BB200" s="296"/>
      <c r="BC200" s="296">
        <f t="shared" ref="BC200" si="171">SUM(BC197:BF199)</f>
        <v>0</v>
      </c>
      <c r="BD200" s="296"/>
      <c r="BE200" s="296"/>
      <c r="BF200" s="296"/>
      <c r="BG200" s="220" t="str">
        <f t="shared" si="117"/>
        <v>n.é.</v>
      </c>
      <c r="BH200" s="221"/>
    </row>
    <row r="201" spans="1:60" ht="20.100000000000001" customHeight="1" x14ac:dyDescent="0.2">
      <c r="A201" s="279" t="s">
        <v>757</v>
      </c>
      <c r="B201" s="281"/>
      <c r="C201" s="230" t="s">
        <v>386</v>
      </c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  <c r="AB201" s="232"/>
      <c r="AC201" s="233" t="s">
        <v>387</v>
      </c>
      <c r="AD201" s="234"/>
      <c r="AE201" s="178">
        <f>VLOOKUP($AC201,'04'!$AC$8:$BH$256,3,FALSE)+VLOOKUP($AC201,'05'!$AC$8:$BP$226,3,FALSE)+VLOOKUP($AC201,'06'!$AC$8:$BH$229,3,FALSE)+VLOOKUP($AC201,'07'!$AC$8:$BH$242,3,FALSE)</f>
        <v>0</v>
      </c>
      <c r="AF201" s="179"/>
      <c r="AG201" s="179"/>
      <c r="AH201" s="180"/>
      <c r="AI201" s="178">
        <f>VLOOKUP($AC201,'04'!$AC$8:$BH$256,7,FALSE)+VLOOKUP($AC201,'05'!$AC$8:$BT$226,19,FALSE)+VLOOKUP($AC201,'06'!$AC$8:$BH$229,7,FALSE)+VLOOKUP($AC201,'07'!$AC$8:$BH$242,7,FALSE)</f>
        <v>0</v>
      </c>
      <c r="AJ201" s="179"/>
      <c r="AK201" s="179"/>
      <c r="AL201" s="180"/>
      <c r="AM201" s="178">
        <f>VLOOKUP($AC201,'04'!$AC$8:$BH$256,11,FALSE)+VLOOKUP($AC201,'05'!$AC$8:$BT$226,23,FALSE)+VLOOKUP($AC201,'06'!$AC$8:$BH$229,11,FALSE)+VLOOKUP($AC201,'07'!$AC$8:$BH$242,11,FALSE)</f>
        <v>0</v>
      </c>
      <c r="AN201" s="179"/>
      <c r="AO201" s="179"/>
      <c r="AP201" s="180"/>
      <c r="AQ201" s="178">
        <f>VLOOKUP($AC201,'04'!$AC$8:$BH$256,15,FALSE)+VLOOKUP($AC201,'05'!$AC$8:$BT$226,27,FALSE)+VLOOKUP($AC201,'06'!$AC$8:$BH$229,15,FALSE)+VLOOKUP($AC201,'07'!$AC$8:$BH$242,15,FALSE)</f>
        <v>0</v>
      </c>
      <c r="AR201" s="179"/>
      <c r="AS201" s="179"/>
      <c r="AT201" s="180"/>
      <c r="AU201" s="178">
        <f>VLOOKUP($AC201,'04'!$AC$8:$BH$256,19,FALSE)+VLOOKUP($AC201,'05'!$AC$8:$BT$226,31,FALSE)+VLOOKUP($AC201,'06'!$AC$8:$BH$229,19,FALSE)+VLOOKUP($AC201,'07'!$AC$8:$BH$242,19,FALSE)</f>
        <v>0</v>
      </c>
      <c r="AV201" s="179"/>
      <c r="AW201" s="179"/>
      <c r="AX201" s="180"/>
      <c r="AY201" s="178">
        <f>VLOOKUP($AC201,'04'!$AC$8:$BH$256,23,FALSE)+VLOOKUP($AC201,'05'!$AC$8:$BT$226,35,FALSE)+VLOOKUP($AC201,'06'!$AC$8:$BH$229,23,FALSE)+VLOOKUP($AC201,'07'!$AC$8:$BH$242,23,FALSE)</f>
        <v>0</v>
      </c>
      <c r="AZ201" s="179"/>
      <c r="BA201" s="179"/>
      <c r="BB201" s="180"/>
      <c r="BC201" s="178">
        <f>VLOOKUP($AC201,'04'!$AC$8:$BH$256,27,FALSE)+VLOOKUP($AC201,'05'!$AC$8:$BT$226,39,FALSE)+VLOOKUP($AC201,'06'!$AC$8:$BH$229,27,FALSE)+VLOOKUP($AC201,'07'!$AC$8:$BH$242,27,FALSE)</f>
        <v>0</v>
      </c>
      <c r="BD201" s="179"/>
      <c r="BE201" s="179"/>
      <c r="BF201" s="180"/>
      <c r="BG201" s="220" t="str">
        <f t="shared" si="117"/>
        <v>n.é.</v>
      </c>
      <c r="BH201" s="221"/>
    </row>
    <row r="202" spans="1:60" ht="20.100000000000001" customHeight="1" x14ac:dyDescent="0.2">
      <c r="A202" s="279" t="s">
        <v>758</v>
      </c>
      <c r="B202" s="281"/>
      <c r="C202" s="194" t="s">
        <v>389</v>
      </c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6"/>
      <c r="AC202" s="233" t="s">
        <v>388</v>
      </c>
      <c r="AD202" s="234"/>
      <c r="AE202" s="178">
        <f>VLOOKUP($AC202,'04'!$AC$8:$BH$256,3,FALSE)+VLOOKUP($AC202,'05'!$AC$8:$BP$226,3,FALSE)+VLOOKUP($AC202,'06'!$AC$8:$BH$229,3,FALSE)+VLOOKUP($AC202,'07'!$AC$8:$BH$242,3,FALSE)</f>
        <v>0</v>
      </c>
      <c r="AF202" s="179"/>
      <c r="AG202" s="179"/>
      <c r="AH202" s="180"/>
      <c r="AI202" s="178">
        <f>VLOOKUP($AC202,'04'!$AC$8:$BH$256,7,FALSE)+VLOOKUP($AC202,'05'!$AC$8:$BT$226,19,FALSE)+VLOOKUP($AC202,'06'!$AC$8:$BH$229,7,FALSE)+VLOOKUP($AC202,'07'!$AC$8:$BH$242,7,FALSE)</f>
        <v>0</v>
      </c>
      <c r="AJ202" s="179"/>
      <c r="AK202" s="179"/>
      <c r="AL202" s="180"/>
      <c r="AM202" s="178">
        <f>VLOOKUP($AC202,'04'!$AC$8:$BH$256,11,FALSE)+VLOOKUP($AC202,'05'!$AC$8:$BT$226,23,FALSE)+VLOOKUP($AC202,'06'!$AC$8:$BH$229,11,FALSE)+VLOOKUP($AC202,'07'!$AC$8:$BH$242,11,FALSE)</f>
        <v>0</v>
      </c>
      <c r="AN202" s="179"/>
      <c r="AO202" s="179"/>
      <c r="AP202" s="180"/>
      <c r="AQ202" s="178">
        <f>VLOOKUP($AC202,'04'!$AC$8:$BH$256,15,FALSE)+VLOOKUP($AC202,'05'!$AC$8:$BT$226,27,FALSE)+VLOOKUP($AC202,'06'!$AC$8:$BH$229,15,FALSE)+VLOOKUP($AC202,'07'!$AC$8:$BH$242,15,FALSE)</f>
        <v>0</v>
      </c>
      <c r="AR202" s="179"/>
      <c r="AS202" s="179"/>
      <c r="AT202" s="180"/>
      <c r="AU202" s="178">
        <f>VLOOKUP($AC202,'04'!$AC$8:$BH$256,19,FALSE)+VLOOKUP($AC202,'05'!$AC$8:$BT$226,31,FALSE)+VLOOKUP($AC202,'06'!$AC$8:$BH$229,19,FALSE)+VLOOKUP($AC202,'07'!$AC$8:$BH$242,19,FALSE)</f>
        <v>0</v>
      </c>
      <c r="AV202" s="179"/>
      <c r="AW202" s="179"/>
      <c r="AX202" s="180"/>
      <c r="AY202" s="178">
        <f>VLOOKUP($AC202,'04'!$AC$8:$BH$256,23,FALSE)+VLOOKUP($AC202,'05'!$AC$8:$BT$226,35,FALSE)+VLOOKUP($AC202,'06'!$AC$8:$BH$229,23,FALSE)+VLOOKUP($AC202,'07'!$AC$8:$BH$242,23,FALSE)</f>
        <v>0</v>
      </c>
      <c r="AZ202" s="179"/>
      <c r="BA202" s="179"/>
      <c r="BB202" s="180"/>
      <c r="BC202" s="178">
        <f>VLOOKUP($AC202,'04'!$AC$8:$BH$256,27,FALSE)+VLOOKUP($AC202,'05'!$AC$8:$BT$226,39,FALSE)+VLOOKUP($AC202,'06'!$AC$8:$BH$229,27,FALSE)+VLOOKUP($AC202,'07'!$AC$8:$BH$242,27,FALSE)</f>
        <v>0</v>
      </c>
      <c r="BD202" s="179"/>
      <c r="BE202" s="179"/>
      <c r="BF202" s="180"/>
      <c r="BG202" s="220" t="str">
        <f t="shared" si="117"/>
        <v>n.é.</v>
      </c>
      <c r="BH202" s="221"/>
    </row>
    <row r="203" spans="1:60" ht="20.100000000000001" customHeight="1" x14ac:dyDescent="0.2">
      <c r="A203" s="279" t="s">
        <v>759</v>
      </c>
      <c r="B203" s="281"/>
      <c r="C203" s="194" t="s">
        <v>698</v>
      </c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6"/>
      <c r="AC203" s="233" t="s">
        <v>390</v>
      </c>
      <c r="AD203" s="234"/>
      <c r="AE203" s="178">
        <f>VLOOKUP($AC203,'04'!$AC$8:$BH$256,3,FALSE)+VLOOKUP($AC203,'05'!$AC$8:$BP$226,3,FALSE)+VLOOKUP($AC203,'06'!$AC$8:$BH$229,3,FALSE)+VLOOKUP($AC203,'07'!$AC$8:$BH$242,3,FALSE)</f>
        <v>0</v>
      </c>
      <c r="AF203" s="179"/>
      <c r="AG203" s="179"/>
      <c r="AH203" s="180"/>
      <c r="AI203" s="178">
        <f>VLOOKUP($AC203,'04'!$AC$8:$BH$256,7,FALSE)+VLOOKUP($AC203,'05'!$AC$8:$BT$226,19,FALSE)+VLOOKUP($AC203,'06'!$AC$8:$BH$229,7,FALSE)+VLOOKUP($AC203,'07'!$AC$8:$BH$242,7,FALSE)</f>
        <v>0</v>
      </c>
      <c r="AJ203" s="179"/>
      <c r="AK203" s="179"/>
      <c r="AL203" s="180"/>
      <c r="AM203" s="178">
        <f>VLOOKUP($AC203,'04'!$AC$8:$BH$256,11,FALSE)+VLOOKUP($AC203,'05'!$AC$8:$BT$226,23,FALSE)+VLOOKUP($AC203,'06'!$AC$8:$BH$229,11,FALSE)+VLOOKUP($AC203,'07'!$AC$8:$BH$242,11,FALSE)</f>
        <v>0</v>
      </c>
      <c r="AN203" s="179"/>
      <c r="AO203" s="179"/>
      <c r="AP203" s="180"/>
      <c r="AQ203" s="178">
        <f>VLOOKUP($AC203,'04'!$AC$8:$BH$256,15,FALSE)+VLOOKUP($AC203,'05'!$AC$8:$BT$226,27,FALSE)+VLOOKUP($AC203,'06'!$AC$8:$BH$229,15,FALSE)+VLOOKUP($AC203,'07'!$AC$8:$BH$242,15,FALSE)</f>
        <v>0</v>
      </c>
      <c r="AR203" s="179"/>
      <c r="AS203" s="179"/>
      <c r="AT203" s="180"/>
      <c r="AU203" s="178">
        <f>VLOOKUP($AC203,'04'!$AC$8:$BH$256,19,FALSE)+VLOOKUP($AC203,'05'!$AC$8:$BT$226,31,FALSE)+VLOOKUP($AC203,'06'!$AC$8:$BH$229,19,FALSE)+VLOOKUP($AC203,'07'!$AC$8:$BH$242,19,FALSE)</f>
        <v>0</v>
      </c>
      <c r="AV203" s="179"/>
      <c r="AW203" s="179"/>
      <c r="AX203" s="180"/>
      <c r="AY203" s="178">
        <f>VLOOKUP($AC203,'04'!$AC$8:$BH$256,23,FALSE)+VLOOKUP($AC203,'05'!$AC$8:$BT$226,35,FALSE)+VLOOKUP($AC203,'06'!$AC$8:$BH$229,23,FALSE)+VLOOKUP($AC203,'07'!$AC$8:$BH$242,23,FALSE)</f>
        <v>0</v>
      </c>
      <c r="AZ203" s="179"/>
      <c r="BA203" s="179"/>
      <c r="BB203" s="180"/>
      <c r="BC203" s="178">
        <f>VLOOKUP($AC203,'04'!$AC$8:$BH$256,27,FALSE)+VLOOKUP($AC203,'05'!$AC$8:$BT$226,39,FALSE)+VLOOKUP($AC203,'06'!$AC$8:$BH$229,27,FALSE)+VLOOKUP($AC203,'07'!$AC$8:$BH$242,27,FALSE)</f>
        <v>0</v>
      </c>
      <c r="BD203" s="179"/>
      <c r="BE203" s="179"/>
      <c r="BF203" s="180"/>
      <c r="BG203" s="220" t="str">
        <f t="shared" si="117"/>
        <v>n.é.</v>
      </c>
      <c r="BH203" s="221"/>
    </row>
    <row r="204" spans="1:60" ht="20.100000000000001" customHeight="1" x14ac:dyDescent="0.2">
      <c r="A204" s="279" t="s">
        <v>760</v>
      </c>
      <c r="B204" s="281"/>
      <c r="C204" s="194" t="s">
        <v>699</v>
      </c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6"/>
      <c r="AC204" s="233" t="s">
        <v>391</v>
      </c>
      <c r="AD204" s="234"/>
      <c r="AE204" s="178">
        <f>VLOOKUP($AC204,'04'!$AC$8:$BH$256,3,FALSE)+VLOOKUP($AC204,'05'!$AC$8:$BP$226,3,FALSE)+VLOOKUP($AC204,'06'!$AC$8:$BH$229,3,FALSE)+VLOOKUP($AC204,'07'!$AC$8:$BH$242,3,FALSE)</f>
        <v>0</v>
      </c>
      <c r="AF204" s="179"/>
      <c r="AG204" s="179"/>
      <c r="AH204" s="180"/>
      <c r="AI204" s="178">
        <f>VLOOKUP($AC204,'04'!$AC$8:$BH$256,7,FALSE)+VLOOKUP($AC204,'05'!$AC$8:$BT$226,19,FALSE)+VLOOKUP($AC204,'06'!$AC$8:$BH$229,7,FALSE)+VLOOKUP($AC204,'07'!$AC$8:$BH$242,7,FALSE)</f>
        <v>0</v>
      </c>
      <c r="AJ204" s="179"/>
      <c r="AK204" s="179"/>
      <c r="AL204" s="180"/>
      <c r="AM204" s="178">
        <f>VLOOKUP($AC204,'04'!$AC$8:$BH$256,11,FALSE)+VLOOKUP($AC204,'05'!$AC$8:$BT$226,23,FALSE)+VLOOKUP($AC204,'06'!$AC$8:$BH$229,11,FALSE)+VLOOKUP($AC204,'07'!$AC$8:$BH$242,11,FALSE)</f>
        <v>0</v>
      </c>
      <c r="AN204" s="179"/>
      <c r="AO204" s="179"/>
      <c r="AP204" s="180"/>
      <c r="AQ204" s="178">
        <f>VLOOKUP($AC204,'04'!$AC$8:$BH$256,15,FALSE)+VLOOKUP($AC204,'05'!$AC$8:$BT$226,27,FALSE)+VLOOKUP($AC204,'06'!$AC$8:$BH$229,15,FALSE)+VLOOKUP($AC204,'07'!$AC$8:$BH$242,15,FALSE)</f>
        <v>0</v>
      </c>
      <c r="AR204" s="179"/>
      <c r="AS204" s="179"/>
      <c r="AT204" s="180"/>
      <c r="AU204" s="178">
        <f>VLOOKUP($AC204,'04'!$AC$8:$BH$256,19,FALSE)+VLOOKUP($AC204,'05'!$AC$8:$BT$226,31,FALSE)+VLOOKUP($AC204,'06'!$AC$8:$BH$229,19,FALSE)+VLOOKUP($AC204,'07'!$AC$8:$BH$242,19,FALSE)</f>
        <v>0</v>
      </c>
      <c r="AV204" s="179"/>
      <c r="AW204" s="179"/>
      <c r="AX204" s="180"/>
      <c r="AY204" s="178">
        <f>VLOOKUP($AC204,'04'!$AC$8:$BH$256,23,FALSE)+VLOOKUP($AC204,'05'!$AC$8:$BT$226,35,FALSE)+VLOOKUP($AC204,'06'!$AC$8:$BH$229,23,FALSE)+VLOOKUP($AC204,'07'!$AC$8:$BH$242,23,FALSE)</f>
        <v>0</v>
      </c>
      <c r="AZ204" s="179"/>
      <c r="BA204" s="179"/>
      <c r="BB204" s="180"/>
      <c r="BC204" s="178">
        <f>VLOOKUP($AC204,'04'!$AC$8:$BH$256,27,FALSE)+VLOOKUP($AC204,'05'!$AC$8:$BT$226,39,FALSE)+VLOOKUP($AC204,'06'!$AC$8:$BH$229,27,FALSE)+VLOOKUP($AC204,'07'!$AC$8:$BH$242,27,FALSE)</f>
        <v>0</v>
      </c>
      <c r="BD204" s="179"/>
      <c r="BE204" s="179"/>
      <c r="BF204" s="180"/>
      <c r="BG204" s="220" t="str">
        <f t="shared" si="117"/>
        <v>n.é.</v>
      </c>
      <c r="BH204" s="221"/>
    </row>
    <row r="205" spans="1:60" ht="20.100000000000001" customHeight="1" x14ac:dyDescent="0.2">
      <c r="A205" s="279" t="s">
        <v>761</v>
      </c>
      <c r="B205" s="281"/>
      <c r="C205" s="194" t="s">
        <v>700</v>
      </c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6"/>
      <c r="AC205" s="233" t="s">
        <v>701</v>
      </c>
      <c r="AD205" s="234"/>
      <c r="AE205" s="178">
        <f>VLOOKUP($AC205,'04'!$AC$8:$BH$256,3,FALSE)+VLOOKUP($AC205,'05'!$AC$8:$BP$226,3,FALSE)+VLOOKUP($AC205,'06'!$AC$8:$BH$229,3,FALSE)+VLOOKUP($AC205,'07'!$AC$8:$BH$242,3,FALSE)</f>
        <v>0</v>
      </c>
      <c r="AF205" s="179"/>
      <c r="AG205" s="179"/>
      <c r="AH205" s="180"/>
      <c r="AI205" s="178">
        <f>VLOOKUP($AC205,'04'!$AC$8:$BH$256,7,FALSE)+VLOOKUP($AC205,'05'!$AC$8:$BT$226,19,FALSE)+VLOOKUP($AC205,'06'!$AC$8:$BH$229,7,FALSE)+VLOOKUP($AC205,'07'!$AC$8:$BH$242,7,FALSE)</f>
        <v>0</v>
      </c>
      <c r="AJ205" s="179"/>
      <c r="AK205" s="179"/>
      <c r="AL205" s="180"/>
      <c r="AM205" s="178">
        <f>VLOOKUP($AC205,'04'!$AC$8:$BH$256,11,FALSE)+VLOOKUP($AC205,'05'!$AC$8:$BT$226,23,FALSE)+VLOOKUP($AC205,'06'!$AC$8:$BH$229,11,FALSE)+VLOOKUP($AC205,'07'!$AC$8:$BH$242,11,FALSE)</f>
        <v>0</v>
      </c>
      <c r="AN205" s="179"/>
      <c r="AO205" s="179"/>
      <c r="AP205" s="180"/>
      <c r="AQ205" s="178">
        <f>VLOOKUP($AC205,'04'!$AC$8:$BH$256,15,FALSE)+VLOOKUP($AC205,'05'!$AC$8:$BT$226,27,FALSE)+VLOOKUP($AC205,'06'!$AC$8:$BH$229,15,FALSE)+VLOOKUP($AC205,'07'!$AC$8:$BH$242,15,FALSE)</f>
        <v>0</v>
      </c>
      <c r="AR205" s="179"/>
      <c r="AS205" s="179"/>
      <c r="AT205" s="180"/>
      <c r="AU205" s="178">
        <f>VLOOKUP($AC205,'04'!$AC$8:$BH$256,19,FALSE)+VLOOKUP($AC205,'05'!$AC$8:$BT$226,31,FALSE)+VLOOKUP($AC205,'06'!$AC$8:$BH$229,19,FALSE)+VLOOKUP($AC205,'07'!$AC$8:$BH$242,19,FALSE)</f>
        <v>0</v>
      </c>
      <c r="AV205" s="179"/>
      <c r="AW205" s="179"/>
      <c r="AX205" s="180"/>
      <c r="AY205" s="178">
        <f>VLOOKUP($AC205,'04'!$AC$8:$BH$256,23,FALSE)+VLOOKUP($AC205,'05'!$AC$8:$BT$226,35,FALSE)+VLOOKUP($AC205,'06'!$AC$8:$BH$229,23,FALSE)+VLOOKUP($AC205,'07'!$AC$8:$BH$242,23,FALSE)</f>
        <v>0</v>
      </c>
      <c r="AZ205" s="179"/>
      <c r="BA205" s="179"/>
      <c r="BB205" s="180"/>
      <c r="BC205" s="178">
        <f>VLOOKUP($AC205,'04'!$AC$8:$BH$256,27,FALSE)+VLOOKUP($AC205,'05'!$AC$8:$BT$226,39,FALSE)+VLOOKUP($AC205,'06'!$AC$8:$BH$229,27,FALSE)+VLOOKUP($AC205,'07'!$AC$8:$BH$242,27,FALSE)</f>
        <v>0</v>
      </c>
      <c r="BD205" s="179"/>
      <c r="BE205" s="179"/>
      <c r="BF205" s="180"/>
      <c r="BG205" s="220" t="str">
        <f t="shared" si="117"/>
        <v>n.é.</v>
      </c>
      <c r="BH205" s="221"/>
    </row>
    <row r="206" spans="1:60" ht="20.100000000000001" customHeight="1" x14ac:dyDescent="0.2">
      <c r="A206" s="280" t="s">
        <v>762</v>
      </c>
      <c r="B206" s="291"/>
      <c r="C206" s="244" t="s">
        <v>788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6"/>
      <c r="AC206" s="242" t="s">
        <v>392</v>
      </c>
      <c r="AD206" s="243"/>
      <c r="AE206" s="296">
        <f>SUM(AE201:AH205)</f>
        <v>0</v>
      </c>
      <c r="AF206" s="296"/>
      <c r="AG206" s="296"/>
      <c r="AH206" s="296"/>
      <c r="AI206" s="296">
        <f t="shared" ref="AI206" si="172">SUM(AI201:AL205)</f>
        <v>0</v>
      </c>
      <c r="AJ206" s="296"/>
      <c r="AK206" s="296"/>
      <c r="AL206" s="296"/>
      <c r="AM206" s="296">
        <f t="shared" ref="AM206" si="173">SUM(AM201:AP205)</f>
        <v>0</v>
      </c>
      <c r="AN206" s="296"/>
      <c r="AO206" s="296"/>
      <c r="AP206" s="296"/>
      <c r="AQ206" s="296">
        <f t="shared" ref="AQ206" si="174">SUM(AQ201:AT205)</f>
        <v>0</v>
      </c>
      <c r="AR206" s="296"/>
      <c r="AS206" s="296"/>
      <c r="AT206" s="296"/>
      <c r="AU206" s="296">
        <f t="shared" ref="AU206" si="175">SUM(AU201:AX205)</f>
        <v>0</v>
      </c>
      <c r="AV206" s="296"/>
      <c r="AW206" s="296"/>
      <c r="AX206" s="296"/>
      <c r="AY206" s="296">
        <f t="shared" ref="AY206" si="176">SUM(AY201:BB205)</f>
        <v>0</v>
      </c>
      <c r="AZ206" s="296"/>
      <c r="BA206" s="296"/>
      <c r="BB206" s="296"/>
      <c r="BC206" s="296">
        <f t="shared" ref="BC206" si="177">SUM(BC201:BF205)</f>
        <v>0</v>
      </c>
      <c r="BD206" s="296"/>
      <c r="BE206" s="296"/>
      <c r="BF206" s="296"/>
      <c r="BG206" s="220" t="str">
        <f t="shared" ref="BG206:BG226" si="178">IF(AI206&gt;0,BC206/AI206,"n.é.")</f>
        <v>n.é.</v>
      </c>
      <c r="BH206" s="221"/>
    </row>
    <row r="207" spans="1:60" ht="20.100000000000001" customHeight="1" x14ac:dyDescent="0.2">
      <c r="A207" s="279" t="s">
        <v>763</v>
      </c>
      <c r="B207" s="281"/>
      <c r="C207" s="230" t="s">
        <v>393</v>
      </c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  <c r="AB207" s="232"/>
      <c r="AC207" s="233" t="s">
        <v>394</v>
      </c>
      <c r="AD207" s="234"/>
      <c r="AE207" s="178">
        <f>VLOOKUP($AC207,'04'!$AC$8:$BH$256,3,FALSE)+VLOOKUP($AC207,'05'!$AC$8:$BP$226,3,FALSE)+VLOOKUP($AC207,'06'!$AC$8:$BH$229,3,FALSE)+VLOOKUP($AC207,'07'!$AC$8:$BH$242,3,FALSE)</f>
        <v>0</v>
      </c>
      <c r="AF207" s="179"/>
      <c r="AG207" s="179"/>
      <c r="AH207" s="180"/>
      <c r="AI207" s="178">
        <f>VLOOKUP($AC207,'04'!$AC$8:$BH$256,7,FALSE)+VLOOKUP($AC207,'05'!$AC$8:$BT$226,19,FALSE)+VLOOKUP($AC207,'06'!$AC$8:$BH$229,7,FALSE)+VLOOKUP($AC207,'07'!$AC$8:$BH$242,7,FALSE)</f>
        <v>0</v>
      </c>
      <c r="AJ207" s="179"/>
      <c r="AK207" s="179"/>
      <c r="AL207" s="180"/>
      <c r="AM207" s="178">
        <f>VLOOKUP($AC207,'04'!$AC$8:$BH$256,11,FALSE)+VLOOKUP($AC207,'05'!$AC$8:$BT$226,23,FALSE)+VLOOKUP($AC207,'06'!$AC$8:$BH$229,11,FALSE)+VLOOKUP($AC207,'07'!$AC$8:$BH$242,11,FALSE)</f>
        <v>0</v>
      </c>
      <c r="AN207" s="179"/>
      <c r="AO207" s="179"/>
      <c r="AP207" s="180"/>
      <c r="AQ207" s="178">
        <f>VLOOKUP($AC207,'04'!$AC$8:$BH$256,15,FALSE)+VLOOKUP($AC207,'05'!$AC$8:$BT$226,27,FALSE)+VLOOKUP($AC207,'06'!$AC$8:$BH$229,15,FALSE)+VLOOKUP($AC207,'07'!$AC$8:$BH$242,15,FALSE)</f>
        <v>0</v>
      </c>
      <c r="AR207" s="179"/>
      <c r="AS207" s="179"/>
      <c r="AT207" s="180"/>
      <c r="AU207" s="178">
        <f>VLOOKUP($AC207,'04'!$AC$8:$BH$256,19,FALSE)+VLOOKUP($AC207,'05'!$AC$8:$BT$226,31,FALSE)+VLOOKUP($AC207,'06'!$AC$8:$BH$229,19,FALSE)+VLOOKUP($AC207,'07'!$AC$8:$BH$242,19,FALSE)</f>
        <v>0</v>
      </c>
      <c r="AV207" s="179"/>
      <c r="AW207" s="179"/>
      <c r="AX207" s="180"/>
      <c r="AY207" s="178">
        <f>VLOOKUP($AC207,'04'!$AC$8:$BH$256,23,FALSE)+VLOOKUP($AC207,'05'!$AC$8:$BT$226,35,FALSE)+VLOOKUP($AC207,'06'!$AC$8:$BH$229,23,FALSE)+VLOOKUP($AC207,'07'!$AC$8:$BH$242,23,FALSE)</f>
        <v>0</v>
      </c>
      <c r="AZ207" s="179"/>
      <c r="BA207" s="179"/>
      <c r="BB207" s="180"/>
      <c r="BC207" s="178">
        <f>VLOOKUP($AC207,'04'!$AC$8:$BH$256,27,FALSE)+VLOOKUP($AC207,'05'!$AC$8:$BT$226,39,FALSE)+VLOOKUP($AC207,'06'!$AC$8:$BH$229,27,FALSE)+VLOOKUP($AC207,'07'!$AC$8:$BH$242,27,FALSE)</f>
        <v>0</v>
      </c>
      <c r="BD207" s="179"/>
      <c r="BE207" s="179"/>
      <c r="BF207" s="180"/>
      <c r="BG207" s="218" t="str">
        <f t="shared" si="178"/>
        <v>n.é.</v>
      </c>
      <c r="BH207" s="219"/>
    </row>
    <row r="208" spans="1:60" ht="20.100000000000001" customHeight="1" x14ac:dyDescent="0.2">
      <c r="A208" s="279" t="s">
        <v>764</v>
      </c>
      <c r="B208" s="281"/>
      <c r="C208" s="230" t="s">
        <v>395</v>
      </c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2"/>
      <c r="AC208" s="233" t="s">
        <v>396</v>
      </c>
      <c r="AD208" s="234"/>
      <c r="AE208" s="178">
        <f>VLOOKUP($AC208,'04'!$AC$8:$BH$256,3,FALSE)+VLOOKUP($AC208,'05'!$AC$8:$BP$226,3,FALSE)+VLOOKUP($AC208,'06'!$AC$8:$BH$229,3,FALSE)+VLOOKUP($AC208,'07'!$AC$8:$BH$242,3,FALSE)</f>
        <v>6910249</v>
      </c>
      <c r="AF208" s="179"/>
      <c r="AG208" s="179"/>
      <c r="AH208" s="180"/>
      <c r="AI208" s="178">
        <f>VLOOKUP($AC208,'04'!$AC$8:$BH$256,7,FALSE)+VLOOKUP($AC208,'05'!$AC$8:$BT$226,19,FALSE)+VLOOKUP($AC208,'06'!$AC$8:$BH$229,7,FALSE)+VLOOKUP($AC208,'07'!$AC$8:$BH$242,7,FALSE)</f>
        <v>7186829</v>
      </c>
      <c r="AJ208" s="179"/>
      <c r="AK208" s="179"/>
      <c r="AL208" s="180"/>
      <c r="AM208" s="178">
        <f>VLOOKUP($AC208,'04'!$AC$8:$BH$256,11,FALSE)+VLOOKUP($AC208,'05'!$AC$8:$BT$226,23,FALSE)+VLOOKUP($AC208,'06'!$AC$8:$BH$229,11,FALSE)+VLOOKUP($AC208,'07'!$AC$8:$BH$242,11,FALSE)</f>
        <v>0</v>
      </c>
      <c r="AN208" s="179"/>
      <c r="AO208" s="179"/>
      <c r="AP208" s="180"/>
      <c r="AQ208" s="178">
        <f>VLOOKUP($AC208,'04'!$AC$8:$BH$256,15,FALSE)+VLOOKUP($AC208,'05'!$AC$8:$BT$226,27,FALSE)+VLOOKUP($AC208,'06'!$AC$8:$BH$229,15,FALSE)+VLOOKUP($AC208,'07'!$AC$8:$BH$242,15,FALSE)</f>
        <v>7186829</v>
      </c>
      <c r="AR208" s="179"/>
      <c r="AS208" s="179"/>
      <c r="AT208" s="180"/>
      <c r="AU208" s="178">
        <f>VLOOKUP($AC208,'04'!$AC$8:$BH$256,19,FALSE)+VLOOKUP($AC208,'05'!$AC$8:$BT$226,31,FALSE)+VLOOKUP($AC208,'06'!$AC$8:$BH$229,19,FALSE)+VLOOKUP($AC208,'07'!$AC$8:$BH$242,19,FALSE)</f>
        <v>0</v>
      </c>
      <c r="AV208" s="179"/>
      <c r="AW208" s="179"/>
      <c r="AX208" s="180"/>
      <c r="AY208" s="178">
        <f>VLOOKUP($AC208,'04'!$AC$8:$BH$256,23,FALSE)+VLOOKUP($AC208,'05'!$AC$8:$BT$226,35,FALSE)+VLOOKUP($AC208,'06'!$AC$8:$BH$229,23,FALSE)+VLOOKUP($AC208,'07'!$AC$8:$BH$242,23,FALSE)</f>
        <v>8894174</v>
      </c>
      <c r="AZ208" s="179"/>
      <c r="BA208" s="179"/>
      <c r="BB208" s="180"/>
      <c r="BC208" s="178">
        <f>VLOOKUP($AC208,'04'!$AC$8:$BH$256,27,FALSE)+VLOOKUP($AC208,'05'!$AC$8:$BT$226,39,FALSE)+VLOOKUP($AC208,'06'!$AC$8:$BH$229,27,FALSE)+VLOOKUP($AC208,'07'!$AC$8:$BH$242,27,FALSE)</f>
        <v>7186829</v>
      </c>
      <c r="BD208" s="179"/>
      <c r="BE208" s="179"/>
      <c r="BF208" s="180"/>
      <c r="BG208" s="218">
        <f t="shared" si="178"/>
        <v>1</v>
      </c>
      <c r="BH208" s="219"/>
    </row>
    <row r="209" spans="1:60" ht="20.100000000000001" customHeight="1" x14ac:dyDescent="0.2">
      <c r="A209" s="279" t="s">
        <v>765</v>
      </c>
      <c r="B209" s="281"/>
      <c r="C209" s="230" t="s">
        <v>397</v>
      </c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  <c r="AB209" s="232"/>
      <c r="AC209" s="233" t="s">
        <v>398</v>
      </c>
      <c r="AD209" s="234"/>
      <c r="AE209" s="178">
        <f>VLOOKUP($AC209,'04'!$AC$8:$BH$256,3,FALSE)+VLOOKUP($AC209,'05'!$AC$8:$BP$226,3,FALSE)+VLOOKUP($AC209,'06'!$AC$8:$BH$229,3,FALSE)+VLOOKUP($AC209,'07'!$AC$8:$BH$242,3,FALSE)</f>
        <v>195194468</v>
      </c>
      <c r="AF209" s="179"/>
      <c r="AG209" s="179"/>
      <c r="AH209" s="180"/>
      <c r="AI209" s="178">
        <f>VLOOKUP($AC209,'04'!$AC$8:$BH$256,7,FALSE)+VLOOKUP($AC209,'05'!$AC$8:$BT$226,19,FALSE)+VLOOKUP($AC209,'06'!$AC$8:$BH$229,7,FALSE)+VLOOKUP($AC209,'07'!$AC$8:$BH$242,7,FALSE)</f>
        <v>199630905</v>
      </c>
      <c r="AJ209" s="179"/>
      <c r="AK209" s="179"/>
      <c r="AL209" s="180"/>
      <c r="AM209" s="178">
        <f>VLOOKUP($AC209,'04'!$AC$8:$BH$256,11,FALSE)+VLOOKUP($AC209,'05'!$AC$8:$BT$226,23,FALSE)+VLOOKUP($AC209,'06'!$AC$8:$BH$229,11,FALSE)+VLOOKUP($AC209,'07'!$AC$8:$BH$242,11,FALSE)</f>
        <v>0</v>
      </c>
      <c r="AN209" s="179"/>
      <c r="AO209" s="179"/>
      <c r="AP209" s="180"/>
      <c r="AQ209" s="178">
        <f>VLOOKUP($AC209,'04'!$AC$8:$BH$256,15,FALSE)+VLOOKUP($AC209,'05'!$AC$8:$BT$226,27,FALSE)+VLOOKUP($AC209,'06'!$AC$8:$BH$229,15,FALSE)+VLOOKUP($AC209,'07'!$AC$8:$BH$242,15,FALSE)</f>
        <v>191933510</v>
      </c>
      <c r="AR209" s="179"/>
      <c r="AS209" s="179"/>
      <c r="AT209" s="180"/>
      <c r="AU209" s="178">
        <f>VLOOKUP($AC209,'04'!$AC$8:$BH$256,19,FALSE)+VLOOKUP($AC209,'05'!$AC$8:$BT$226,31,FALSE)+VLOOKUP($AC209,'06'!$AC$8:$BH$229,19,FALSE)+VLOOKUP($AC209,'07'!$AC$8:$BH$242,19,FALSE)</f>
        <v>0</v>
      </c>
      <c r="AV209" s="179"/>
      <c r="AW209" s="179"/>
      <c r="AX209" s="180"/>
      <c r="AY209" s="178">
        <f>VLOOKUP($AC209,'04'!$AC$8:$BH$256,23,FALSE)+VLOOKUP($AC209,'05'!$AC$8:$BT$226,35,FALSE)+VLOOKUP($AC209,'06'!$AC$8:$BH$229,23,FALSE)+VLOOKUP($AC209,'07'!$AC$8:$BH$242,23,FALSE)</f>
        <v>0</v>
      </c>
      <c r="AZ209" s="179"/>
      <c r="BA209" s="179"/>
      <c r="BB209" s="180"/>
      <c r="BC209" s="178">
        <f>VLOOKUP($AC209,'04'!$AC$8:$BH$256,27,FALSE)+VLOOKUP($AC209,'05'!$AC$8:$BT$226,39,FALSE)+VLOOKUP($AC209,'06'!$AC$8:$BH$229,27,FALSE)+VLOOKUP($AC209,'07'!$AC$8:$BH$242,27,FALSE)</f>
        <v>191933510</v>
      </c>
      <c r="BD209" s="179"/>
      <c r="BE209" s="179"/>
      <c r="BF209" s="180"/>
      <c r="BG209" s="218">
        <f t="shared" si="178"/>
        <v>0.9614418669293715</v>
      </c>
      <c r="BH209" s="219"/>
    </row>
    <row r="210" spans="1:60" ht="20.100000000000001" customHeight="1" x14ac:dyDescent="0.2">
      <c r="A210" s="279" t="s">
        <v>766</v>
      </c>
      <c r="B210" s="281"/>
      <c r="C210" s="230" t="s">
        <v>702</v>
      </c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2"/>
      <c r="AC210" s="233" t="s">
        <v>399</v>
      </c>
      <c r="AD210" s="234"/>
      <c r="AE210" s="178">
        <f>VLOOKUP($AC210,'04'!$AC$8:$BH$256,3,FALSE)+VLOOKUP($AC210,'05'!$AC$8:$BP$226,3,FALSE)+VLOOKUP($AC210,'06'!$AC$8:$BH$229,3,FALSE)+VLOOKUP($AC210,'07'!$AC$8:$BH$242,3,FALSE)</f>
        <v>0</v>
      </c>
      <c r="AF210" s="179"/>
      <c r="AG210" s="179"/>
      <c r="AH210" s="180"/>
      <c r="AI210" s="178">
        <f>VLOOKUP($AC210,'04'!$AC$8:$BH$256,7,FALSE)+VLOOKUP($AC210,'05'!$AC$8:$BT$226,19,FALSE)+VLOOKUP($AC210,'06'!$AC$8:$BH$229,7,FALSE)+VLOOKUP($AC210,'07'!$AC$8:$BH$242,7,FALSE)</f>
        <v>0</v>
      </c>
      <c r="AJ210" s="179"/>
      <c r="AK210" s="179"/>
      <c r="AL210" s="180"/>
      <c r="AM210" s="178">
        <f>VLOOKUP($AC210,'04'!$AC$8:$BH$256,11,FALSE)+VLOOKUP($AC210,'05'!$AC$8:$BT$226,23,FALSE)+VLOOKUP($AC210,'06'!$AC$8:$BH$229,11,FALSE)+VLOOKUP($AC210,'07'!$AC$8:$BH$242,11,FALSE)</f>
        <v>0</v>
      </c>
      <c r="AN210" s="179"/>
      <c r="AO210" s="179"/>
      <c r="AP210" s="180"/>
      <c r="AQ210" s="178">
        <f>VLOOKUP($AC210,'04'!$AC$8:$BH$256,15,FALSE)+VLOOKUP($AC210,'05'!$AC$8:$BT$226,27,FALSE)+VLOOKUP($AC210,'06'!$AC$8:$BH$229,15,FALSE)+VLOOKUP($AC210,'07'!$AC$8:$BH$242,15,FALSE)</f>
        <v>0</v>
      </c>
      <c r="AR210" s="179"/>
      <c r="AS210" s="179"/>
      <c r="AT210" s="180"/>
      <c r="AU210" s="178">
        <f>VLOOKUP($AC210,'04'!$AC$8:$BH$256,19,FALSE)+VLOOKUP($AC210,'05'!$AC$8:$BT$226,31,FALSE)+VLOOKUP($AC210,'06'!$AC$8:$BH$229,19,FALSE)+VLOOKUP($AC210,'07'!$AC$8:$BH$242,19,FALSE)</f>
        <v>0</v>
      </c>
      <c r="AV210" s="179"/>
      <c r="AW210" s="179"/>
      <c r="AX210" s="180"/>
      <c r="AY210" s="178">
        <f>VLOOKUP($AC210,'04'!$AC$8:$BH$256,23,FALSE)+VLOOKUP($AC210,'05'!$AC$8:$BT$226,35,FALSE)+VLOOKUP($AC210,'06'!$AC$8:$BH$229,23,FALSE)+VLOOKUP($AC210,'07'!$AC$8:$BH$242,23,FALSE)</f>
        <v>0</v>
      </c>
      <c r="AZ210" s="179"/>
      <c r="BA210" s="179"/>
      <c r="BB210" s="180"/>
      <c r="BC210" s="178">
        <f>VLOOKUP($AC210,'04'!$AC$8:$BH$256,27,FALSE)+VLOOKUP($AC210,'05'!$AC$8:$BT$226,39,FALSE)+VLOOKUP($AC210,'06'!$AC$8:$BH$229,27,FALSE)+VLOOKUP($AC210,'07'!$AC$8:$BH$242,27,FALSE)</f>
        <v>0</v>
      </c>
      <c r="BD210" s="179"/>
      <c r="BE210" s="179"/>
      <c r="BF210" s="180"/>
      <c r="BG210" s="218" t="str">
        <f t="shared" si="178"/>
        <v>n.é.</v>
      </c>
      <c r="BH210" s="219"/>
    </row>
    <row r="211" spans="1:60" ht="20.100000000000001" customHeight="1" x14ac:dyDescent="0.2">
      <c r="A211" s="279" t="s">
        <v>767</v>
      </c>
      <c r="B211" s="281"/>
      <c r="C211" s="230" t="s">
        <v>400</v>
      </c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2"/>
      <c r="AC211" s="233" t="s">
        <v>401</v>
      </c>
      <c r="AD211" s="234"/>
      <c r="AE211" s="178">
        <f>VLOOKUP($AC211,'04'!$AC$8:$BH$256,3,FALSE)+VLOOKUP($AC211,'05'!$AC$8:$BP$226,3,FALSE)+VLOOKUP($AC211,'06'!$AC$8:$BH$229,3,FALSE)+VLOOKUP($AC211,'07'!$AC$8:$BH$242,3,FALSE)</f>
        <v>0</v>
      </c>
      <c r="AF211" s="179"/>
      <c r="AG211" s="179"/>
      <c r="AH211" s="180"/>
      <c r="AI211" s="178">
        <f>VLOOKUP($AC211,'04'!$AC$8:$BH$256,7,FALSE)+VLOOKUP($AC211,'05'!$AC$8:$BT$226,19,FALSE)+VLOOKUP($AC211,'06'!$AC$8:$BH$229,7,FALSE)+VLOOKUP($AC211,'07'!$AC$8:$BH$242,7,FALSE)</f>
        <v>0</v>
      </c>
      <c r="AJ211" s="179"/>
      <c r="AK211" s="179"/>
      <c r="AL211" s="180"/>
      <c r="AM211" s="178">
        <f>VLOOKUP($AC211,'04'!$AC$8:$BH$256,11,FALSE)+VLOOKUP($AC211,'05'!$AC$8:$BT$226,23,FALSE)+VLOOKUP($AC211,'06'!$AC$8:$BH$229,11,FALSE)+VLOOKUP($AC211,'07'!$AC$8:$BH$242,11,FALSE)</f>
        <v>0</v>
      </c>
      <c r="AN211" s="179"/>
      <c r="AO211" s="179"/>
      <c r="AP211" s="180"/>
      <c r="AQ211" s="178">
        <f>VLOOKUP($AC211,'04'!$AC$8:$BH$256,15,FALSE)+VLOOKUP($AC211,'05'!$AC$8:$BT$226,27,FALSE)+VLOOKUP($AC211,'06'!$AC$8:$BH$229,15,FALSE)+VLOOKUP($AC211,'07'!$AC$8:$BH$242,15,FALSE)</f>
        <v>0</v>
      </c>
      <c r="AR211" s="179"/>
      <c r="AS211" s="179"/>
      <c r="AT211" s="180"/>
      <c r="AU211" s="178">
        <f>VLOOKUP($AC211,'04'!$AC$8:$BH$256,19,FALSE)+VLOOKUP($AC211,'05'!$AC$8:$BT$226,31,FALSE)+VLOOKUP($AC211,'06'!$AC$8:$BH$229,19,FALSE)+VLOOKUP($AC211,'07'!$AC$8:$BH$242,19,FALSE)</f>
        <v>0</v>
      </c>
      <c r="AV211" s="179"/>
      <c r="AW211" s="179"/>
      <c r="AX211" s="180"/>
      <c r="AY211" s="178">
        <f>VLOOKUP($AC211,'04'!$AC$8:$BH$256,23,FALSE)+VLOOKUP($AC211,'05'!$AC$8:$BT$226,35,FALSE)+VLOOKUP($AC211,'06'!$AC$8:$BH$229,23,FALSE)+VLOOKUP($AC211,'07'!$AC$8:$BH$242,23,FALSE)</f>
        <v>0</v>
      </c>
      <c r="AZ211" s="179"/>
      <c r="BA211" s="179"/>
      <c r="BB211" s="180"/>
      <c r="BC211" s="178">
        <f>VLOOKUP($AC211,'04'!$AC$8:$BH$256,27,FALSE)+VLOOKUP($AC211,'05'!$AC$8:$BT$226,39,FALSE)+VLOOKUP($AC211,'06'!$AC$8:$BH$229,27,FALSE)+VLOOKUP($AC211,'07'!$AC$8:$BH$242,27,FALSE)</f>
        <v>0</v>
      </c>
      <c r="BD211" s="179"/>
      <c r="BE211" s="179"/>
      <c r="BF211" s="180"/>
      <c r="BG211" s="218" t="str">
        <f t="shared" si="178"/>
        <v>n.é.</v>
      </c>
      <c r="BH211" s="219"/>
    </row>
    <row r="212" spans="1:60" ht="20.100000000000001" customHeight="1" x14ac:dyDescent="0.2">
      <c r="A212" s="279" t="s">
        <v>768</v>
      </c>
      <c r="B212" s="281"/>
      <c r="C212" s="230" t="s">
        <v>402</v>
      </c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2"/>
      <c r="AC212" s="233" t="s">
        <v>403</v>
      </c>
      <c r="AD212" s="234"/>
      <c r="AE212" s="178">
        <f>VLOOKUP($AC212,'04'!$AC$8:$BH$256,3,FALSE)+VLOOKUP($AC212,'05'!$AC$8:$BP$226,3,FALSE)+VLOOKUP($AC212,'06'!$AC$8:$BH$229,3,FALSE)+VLOOKUP($AC212,'07'!$AC$8:$BH$242,3,FALSE)</f>
        <v>0</v>
      </c>
      <c r="AF212" s="179"/>
      <c r="AG212" s="179"/>
      <c r="AH212" s="180"/>
      <c r="AI212" s="178">
        <f>VLOOKUP($AC212,'04'!$AC$8:$BH$256,7,FALSE)+VLOOKUP($AC212,'05'!$AC$8:$BT$226,19,FALSE)+VLOOKUP($AC212,'06'!$AC$8:$BH$229,7,FALSE)+VLOOKUP($AC212,'07'!$AC$8:$BH$242,7,FALSE)</f>
        <v>0</v>
      </c>
      <c r="AJ212" s="179"/>
      <c r="AK212" s="179"/>
      <c r="AL212" s="180"/>
      <c r="AM212" s="178">
        <f>VLOOKUP($AC212,'04'!$AC$8:$BH$256,11,FALSE)+VLOOKUP($AC212,'05'!$AC$8:$BT$226,23,FALSE)+VLOOKUP($AC212,'06'!$AC$8:$BH$229,11,FALSE)+VLOOKUP($AC212,'07'!$AC$8:$BH$242,11,FALSE)</f>
        <v>0</v>
      </c>
      <c r="AN212" s="179"/>
      <c r="AO212" s="179"/>
      <c r="AP212" s="180"/>
      <c r="AQ212" s="178">
        <f>VLOOKUP($AC212,'04'!$AC$8:$BH$256,15,FALSE)+VLOOKUP($AC212,'05'!$AC$8:$BT$226,27,FALSE)+VLOOKUP($AC212,'06'!$AC$8:$BH$229,15,FALSE)+VLOOKUP($AC212,'07'!$AC$8:$BH$242,15,FALSE)</f>
        <v>0</v>
      </c>
      <c r="AR212" s="179"/>
      <c r="AS212" s="179"/>
      <c r="AT212" s="180"/>
      <c r="AU212" s="178">
        <f>VLOOKUP($AC212,'04'!$AC$8:$BH$256,19,FALSE)+VLOOKUP($AC212,'05'!$AC$8:$BT$226,31,FALSE)+VLOOKUP($AC212,'06'!$AC$8:$BH$229,19,FALSE)+VLOOKUP($AC212,'07'!$AC$8:$BH$242,19,FALSE)</f>
        <v>0</v>
      </c>
      <c r="AV212" s="179"/>
      <c r="AW212" s="179"/>
      <c r="AX212" s="180"/>
      <c r="AY212" s="178">
        <f>VLOOKUP($AC212,'04'!$AC$8:$BH$256,23,FALSE)+VLOOKUP($AC212,'05'!$AC$8:$BT$226,35,FALSE)+VLOOKUP($AC212,'06'!$AC$8:$BH$229,23,FALSE)+VLOOKUP($AC212,'07'!$AC$8:$BH$242,23,FALSE)</f>
        <v>0</v>
      </c>
      <c r="AZ212" s="179"/>
      <c r="BA212" s="179"/>
      <c r="BB212" s="180"/>
      <c r="BC212" s="178">
        <f>VLOOKUP($AC212,'04'!$AC$8:$BH$256,27,FALSE)+VLOOKUP($AC212,'05'!$AC$8:$BT$226,39,FALSE)+VLOOKUP($AC212,'06'!$AC$8:$BH$229,27,FALSE)+VLOOKUP($AC212,'07'!$AC$8:$BH$242,27,FALSE)</f>
        <v>0</v>
      </c>
      <c r="BD212" s="179"/>
      <c r="BE212" s="179"/>
      <c r="BF212" s="180"/>
      <c r="BG212" s="218" t="str">
        <f t="shared" si="178"/>
        <v>n.é.</v>
      </c>
      <c r="BH212" s="219"/>
    </row>
    <row r="213" spans="1:60" ht="20.100000000000001" customHeight="1" x14ac:dyDescent="0.2">
      <c r="A213" s="279" t="s">
        <v>769</v>
      </c>
      <c r="B213" s="281"/>
      <c r="C213" s="230" t="s">
        <v>705</v>
      </c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31"/>
      <c r="AB213" s="232"/>
      <c r="AC213" s="233" t="s">
        <v>706</v>
      </c>
      <c r="AD213" s="234"/>
      <c r="AE213" s="178">
        <f>VLOOKUP($AC213,'04'!$AC$8:$BH$256,3,FALSE)+VLOOKUP($AC213,'05'!$AC$8:$BP$226,3,FALSE)+VLOOKUP($AC213,'06'!$AC$8:$BH$229,3,FALSE)+VLOOKUP($AC213,'07'!$AC$8:$BH$242,3,FALSE)</f>
        <v>0</v>
      </c>
      <c r="AF213" s="179"/>
      <c r="AG213" s="179"/>
      <c r="AH213" s="180"/>
      <c r="AI213" s="178">
        <f>VLOOKUP($AC213,'04'!$AC$8:$BH$256,7,FALSE)+VLOOKUP($AC213,'05'!$AC$8:$BT$226,19,FALSE)+VLOOKUP($AC213,'06'!$AC$8:$BH$229,7,FALSE)+VLOOKUP($AC213,'07'!$AC$8:$BH$242,7,FALSE)</f>
        <v>0</v>
      </c>
      <c r="AJ213" s="179"/>
      <c r="AK213" s="179"/>
      <c r="AL213" s="180"/>
      <c r="AM213" s="178">
        <f>VLOOKUP($AC213,'04'!$AC$8:$BH$256,11,FALSE)+VLOOKUP($AC213,'05'!$AC$8:$BT$226,23,FALSE)+VLOOKUP($AC213,'06'!$AC$8:$BH$229,11,FALSE)+VLOOKUP($AC213,'07'!$AC$8:$BH$242,11,FALSE)</f>
        <v>0</v>
      </c>
      <c r="AN213" s="179"/>
      <c r="AO213" s="179"/>
      <c r="AP213" s="180"/>
      <c r="AQ213" s="178">
        <f>VLOOKUP($AC213,'04'!$AC$8:$BH$256,15,FALSE)+VLOOKUP($AC213,'05'!$AC$8:$BT$226,27,FALSE)+VLOOKUP($AC213,'06'!$AC$8:$BH$229,15,FALSE)+VLOOKUP($AC213,'07'!$AC$8:$BH$242,15,FALSE)</f>
        <v>0</v>
      </c>
      <c r="AR213" s="179"/>
      <c r="AS213" s="179"/>
      <c r="AT213" s="180"/>
      <c r="AU213" s="178">
        <f>VLOOKUP($AC213,'04'!$AC$8:$BH$256,19,FALSE)+VLOOKUP($AC213,'05'!$AC$8:$BT$226,31,FALSE)+VLOOKUP($AC213,'06'!$AC$8:$BH$229,19,FALSE)+VLOOKUP($AC213,'07'!$AC$8:$BH$242,19,FALSE)</f>
        <v>0</v>
      </c>
      <c r="AV213" s="179"/>
      <c r="AW213" s="179"/>
      <c r="AX213" s="180"/>
      <c r="AY213" s="178">
        <f>VLOOKUP($AC213,'04'!$AC$8:$BH$256,23,FALSE)+VLOOKUP($AC213,'05'!$AC$8:$BT$226,35,FALSE)+VLOOKUP($AC213,'06'!$AC$8:$BH$229,23,FALSE)+VLOOKUP($AC213,'07'!$AC$8:$BH$242,23,FALSE)</f>
        <v>0</v>
      </c>
      <c r="AZ213" s="179"/>
      <c r="BA213" s="179"/>
      <c r="BB213" s="180"/>
      <c r="BC213" s="178">
        <f>VLOOKUP($AC213,'04'!$AC$8:$BH$256,27,FALSE)+VLOOKUP($AC213,'05'!$AC$8:$BT$226,39,FALSE)+VLOOKUP($AC213,'06'!$AC$8:$BH$229,27,FALSE)+VLOOKUP($AC213,'07'!$AC$8:$BH$242,27,FALSE)</f>
        <v>0</v>
      </c>
      <c r="BD213" s="179"/>
      <c r="BE213" s="179"/>
      <c r="BF213" s="180"/>
      <c r="BG213" s="218" t="str">
        <f t="shared" si="178"/>
        <v>n.é.</v>
      </c>
      <c r="BH213" s="219"/>
    </row>
    <row r="214" spans="1:60" ht="20.100000000000001" customHeight="1" x14ac:dyDescent="0.2">
      <c r="A214" s="279" t="s">
        <v>770</v>
      </c>
      <c r="B214" s="281"/>
      <c r="C214" s="230" t="s">
        <v>704</v>
      </c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  <c r="AB214" s="232"/>
      <c r="AC214" s="233" t="s">
        <v>707</v>
      </c>
      <c r="AD214" s="234"/>
      <c r="AE214" s="178">
        <f>VLOOKUP($AC214,'04'!$AC$8:$BH$256,3,FALSE)+VLOOKUP($AC214,'05'!$AC$8:$BP$226,3,FALSE)+VLOOKUP($AC214,'06'!$AC$8:$BH$229,3,FALSE)+VLOOKUP($AC214,'07'!$AC$8:$BH$242,3,FALSE)</f>
        <v>0</v>
      </c>
      <c r="AF214" s="179"/>
      <c r="AG214" s="179"/>
      <c r="AH214" s="180"/>
      <c r="AI214" s="178">
        <f>VLOOKUP($AC214,'04'!$AC$8:$BH$256,7,FALSE)+VLOOKUP($AC214,'05'!$AC$8:$BT$226,19,FALSE)+VLOOKUP($AC214,'06'!$AC$8:$BH$229,7,FALSE)+VLOOKUP($AC214,'07'!$AC$8:$BH$242,7,FALSE)</f>
        <v>0</v>
      </c>
      <c r="AJ214" s="179"/>
      <c r="AK214" s="179"/>
      <c r="AL214" s="180"/>
      <c r="AM214" s="178">
        <f>VLOOKUP($AC214,'04'!$AC$8:$BH$256,11,FALSE)+VLOOKUP($AC214,'05'!$AC$8:$BT$226,23,FALSE)+VLOOKUP($AC214,'06'!$AC$8:$BH$229,11,FALSE)+VLOOKUP($AC214,'07'!$AC$8:$BH$242,11,FALSE)</f>
        <v>0</v>
      </c>
      <c r="AN214" s="179"/>
      <c r="AO214" s="179"/>
      <c r="AP214" s="180"/>
      <c r="AQ214" s="178">
        <f>VLOOKUP($AC214,'04'!$AC$8:$BH$256,15,FALSE)+VLOOKUP($AC214,'05'!$AC$8:$BT$226,27,FALSE)+VLOOKUP($AC214,'06'!$AC$8:$BH$229,15,FALSE)+VLOOKUP($AC214,'07'!$AC$8:$BH$242,15,FALSE)</f>
        <v>0</v>
      </c>
      <c r="AR214" s="179"/>
      <c r="AS214" s="179"/>
      <c r="AT214" s="180"/>
      <c r="AU214" s="178">
        <f>VLOOKUP($AC214,'04'!$AC$8:$BH$256,19,FALSE)+VLOOKUP($AC214,'05'!$AC$8:$BT$226,31,FALSE)+VLOOKUP($AC214,'06'!$AC$8:$BH$229,19,FALSE)+VLOOKUP($AC214,'07'!$AC$8:$BH$242,19,FALSE)</f>
        <v>0</v>
      </c>
      <c r="AV214" s="179"/>
      <c r="AW214" s="179"/>
      <c r="AX214" s="180"/>
      <c r="AY214" s="178">
        <f>VLOOKUP($AC214,'04'!$AC$8:$BH$256,23,FALSE)+VLOOKUP($AC214,'05'!$AC$8:$BT$226,35,FALSE)+VLOOKUP($AC214,'06'!$AC$8:$BH$229,23,FALSE)+VLOOKUP($AC214,'07'!$AC$8:$BH$242,23,FALSE)</f>
        <v>0</v>
      </c>
      <c r="AZ214" s="179"/>
      <c r="BA214" s="179"/>
      <c r="BB214" s="180"/>
      <c r="BC214" s="178">
        <f>VLOOKUP($AC214,'04'!$AC$8:$BH$256,27,FALSE)+VLOOKUP($AC214,'05'!$AC$8:$BT$226,39,FALSE)+VLOOKUP($AC214,'06'!$AC$8:$BH$229,27,FALSE)+VLOOKUP($AC214,'07'!$AC$8:$BH$242,27,FALSE)</f>
        <v>0</v>
      </c>
      <c r="BD214" s="179"/>
      <c r="BE214" s="179"/>
      <c r="BF214" s="180"/>
      <c r="BG214" s="218" t="str">
        <f t="shared" si="178"/>
        <v>n.é.</v>
      </c>
      <c r="BH214" s="219"/>
    </row>
    <row r="215" spans="1:60" s="3" customFormat="1" ht="20.100000000000001" customHeight="1" x14ac:dyDescent="0.2">
      <c r="A215" s="280" t="s">
        <v>771</v>
      </c>
      <c r="B215" s="291"/>
      <c r="C215" s="244" t="s">
        <v>789</v>
      </c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6"/>
      <c r="AC215" s="242" t="s">
        <v>703</v>
      </c>
      <c r="AD215" s="243"/>
      <c r="AE215" s="296">
        <f>SUM(AE213:AH214)</f>
        <v>0</v>
      </c>
      <c r="AF215" s="296"/>
      <c r="AG215" s="296"/>
      <c r="AH215" s="296"/>
      <c r="AI215" s="296">
        <f t="shared" ref="AI215" si="179">SUM(AI213:AL214)</f>
        <v>0</v>
      </c>
      <c r="AJ215" s="296"/>
      <c r="AK215" s="296"/>
      <c r="AL215" s="296"/>
      <c r="AM215" s="296">
        <f t="shared" ref="AM215" si="180">SUM(AM213:AP214)</f>
        <v>0</v>
      </c>
      <c r="AN215" s="296"/>
      <c r="AO215" s="296"/>
      <c r="AP215" s="296"/>
      <c r="AQ215" s="296">
        <f t="shared" ref="AQ215" si="181">SUM(AQ213:AT214)</f>
        <v>0</v>
      </c>
      <c r="AR215" s="296"/>
      <c r="AS215" s="296"/>
      <c r="AT215" s="296"/>
      <c r="AU215" s="296">
        <f t="shared" ref="AU215" si="182">SUM(AU213:AX214)</f>
        <v>0</v>
      </c>
      <c r="AV215" s="296"/>
      <c r="AW215" s="296"/>
      <c r="AX215" s="296"/>
      <c r="AY215" s="296">
        <f t="shared" ref="AY215" si="183">SUM(AY213:BB214)</f>
        <v>0</v>
      </c>
      <c r="AZ215" s="296"/>
      <c r="BA215" s="296"/>
      <c r="BB215" s="296"/>
      <c r="BC215" s="296">
        <f t="shared" ref="BC215" si="184">SUM(BC213:BF214)</f>
        <v>0</v>
      </c>
      <c r="BD215" s="296"/>
      <c r="BE215" s="296"/>
      <c r="BF215" s="296"/>
      <c r="BG215" s="220" t="str">
        <f t="shared" si="178"/>
        <v>n.é.</v>
      </c>
      <c r="BH215" s="221"/>
    </row>
    <row r="216" spans="1:60" ht="20.100000000000001" customHeight="1" x14ac:dyDescent="0.2">
      <c r="A216" s="280" t="s">
        <v>772</v>
      </c>
      <c r="B216" s="291"/>
      <c r="C216" s="244" t="s">
        <v>790</v>
      </c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6"/>
      <c r="AC216" s="242" t="s">
        <v>404</v>
      </c>
      <c r="AD216" s="243"/>
      <c r="AE216" s="296">
        <f>AE200+SUM(AE206:AH212)+AE215</f>
        <v>202104717</v>
      </c>
      <c r="AF216" s="296"/>
      <c r="AG216" s="296"/>
      <c r="AH216" s="296"/>
      <c r="AI216" s="296">
        <f t="shared" ref="AI216" si="185">AI200+SUM(AI206:AL212)+AI215</f>
        <v>206817734</v>
      </c>
      <c r="AJ216" s="296"/>
      <c r="AK216" s="296"/>
      <c r="AL216" s="296"/>
      <c r="AM216" s="296">
        <f t="shared" ref="AM216" si="186">AM200+SUM(AM206:AP212)+AM215</f>
        <v>0</v>
      </c>
      <c r="AN216" s="296"/>
      <c r="AO216" s="296"/>
      <c r="AP216" s="296"/>
      <c r="AQ216" s="296">
        <f t="shared" ref="AQ216" si="187">AQ200+SUM(AQ206:AT212)+AQ215</f>
        <v>199120339</v>
      </c>
      <c r="AR216" s="296"/>
      <c r="AS216" s="296"/>
      <c r="AT216" s="296"/>
      <c r="AU216" s="296">
        <f t="shared" ref="AU216" si="188">AU200+SUM(AU206:AX212)+AU215</f>
        <v>0</v>
      </c>
      <c r="AV216" s="296"/>
      <c r="AW216" s="296"/>
      <c r="AX216" s="296"/>
      <c r="AY216" s="296">
        <f t="shared" ref="AY216" si="189">AY200+SUM(AY206:BB212)+AY215</f>
        <v>8894174</v>
      </c>
      <c r="AZ216" s="296"/>
      <c r="BA216" s="296"/>
      <c r="BB216" s="296"/>
      <c r="BC216" s="296">
        <f t="shared" ref="BC216" si="190">BC200+SUM(BC206:BF212)+BC215</f>
        <v>199120339</v>
      </c>
      <c r="BD216" s="296"/>
      <c r="BE216" s="296"/>
      <c r="BF216" s="296"/>
      <c r="BG216" s="220">
        <f t="shared" si="178"/>
        <v>0.96278174578588116</v>
      </c>
      <c r="BH216" s="221"/>
    </row>
    <row r="217" spans="1:60" ht="20.100000000000001" customHeight="1" x14ac:dyDescent="0.2">
      <c r="A217" s="279" t="s">
        <v>773</v>
      </c>
      <c r="B217" s="281"/>
      <c r="C217" s="230" t="s">
        <v>405</v>
      </c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  <c r="AA217" s="231"/>
      <c r="AB217" s="232"/>
      <c r="AC217" s="233" t="s">
        <v>406</v>
      </c>
      <c r="AD217" s="234"/>
      <c r="AE217" s="178">
        <f>VLOOKUP($AC217,'04'!$AC$8:$BH$256,3,FALSE)+VLOOKUP($AC217,'05'!$AC$8:$BP$226,3,FALSE)+VLOOKUP($AC217,'06'!$AC$8:$BH$229,3,FALSE)+VLOOKUP($AC217,'07'!$AC$8:$BH$242,3,FALSE)</f>
        <v>0</v>
      </c>
      <c r="AF217" s="179"/>
      <c r="AG217" s="179"/>
      <c r="AH217" s="180"/>
      <c r="AI217" s="178">
        <f>VLOOKUP($AC217,'04'!$AC$8:$BH$256,7,FALSE)+VLOOKUP($AC217,'05'!$AC$8:$BT$226,19,FALSE)+VLOOKUP($AC217,'06'!$AC$8:$BH$229,7,FALSE)+VLOOKUP($AC217,'07'!$AC$8:$BH$242,7,FALSE)</f>
        <v>0</v>
      </c>
      <c r="AJ217" s="179"/>
      <c r="AK217" s="179"/>
      <c r="AL217" s="180"/>
      <c r="AM217" s="178">
        <f>VLOOKUP($AC217,'04'!$AC$8:$BH$256,11,FALSE)+VLOOKUP($AC217,'05'!$AC$8:$BT$226,23,FALSE)+VLOOKUP($AC217,'06'!$AC$8:$BH$229,11,FALSE)+VLOOKUP($AC217,'07'!$AC$8:$BH$242,11,FALSE)</f>
        <v>0</v>
      </c>
      <c r="AN217" s="179"/>
      <c r="AO217" s="179"/>
      <c r="AP217" s="180"/>
      <c r="AQ217" s="178">
        <f>VLOOKUP($AC217,'04'!$AC$8:$BH$256,15,FALSE)+VLOOKUP($AC217,'05'!$AC$8:$BT$226,27,FALSE)+VLOOKUP($AC217,'06'!$AC$8:$BH$229,15,FALSE)+VLOOKUP($AC217,'07'!$AC$8:$BH$242,15,FALSE)</f>
        <v>0</v>
      </c>
      <c r="AR217" s="179"/>
      <c r="AS217" s="179"/>
      <c r="AT217" s="180"/>
      <c r="AU217" s="178">
        <f>VLOOKUP($AC217,'04'!$AC$8:$BH$256,19,FALSE)+VLOOKUP($AC217,'05'!$AC$8:$BT$226,31,FALSE)+VLOOKUP($AC217,'06'!$AC$8:$BH$229,19,FALSE)+VLOOKUP($AC217,'07'!$AC$8:$BH$242,19,FALSE)</f>
        <v>0</v>
      </c>
      <c r="AV217" s="179"/>
      <c r="AW217" s="179"/>
      <c r="AX217" s="180"/>
      <c r="AY217" s="178">
        <f>VLOOKUP($AC217,'04'!$AC$8:$BH$256,23,FALSE)+VLOOKUP($AC217,'05'!$AC$8:$BT$226,35,FALSE)+VLOOKUP($AC217,'06'!$AC$8:$BH$229,23,FALSE)+VLOOKUP($AC217,'07'!$AC$8:$BH$242,23,FALSE)</f>
        <v>0</v>
      </c>
      <c r="AZ217" s="179"/>
      <c r="BA217" s="179"/>
      <c r="BB217" s="180"/>
      <c r="BC217" s="178">
        <f>VLOOKUP($AC217,'04'!$AC$8:$BH$256,27,FALSE)+VLOOKUP($AC217,'05'!$AC$8:$BT$226,39,FALSE)+VLOOKUP($AC217,'06'!$AC$8:$BH$229,27,FALSE)+VLOOKUP($AC217,'07'!$AC$8:$BH$242,27,FALSE)</f>
        <v>0</v>
      </c>
      <c r="BD217" s="179"/>
      <c r="BE217" s="179"/>
      <c r="BF217" s="180"/>
      <c r="BG217" s="220" t="str">
        <f t="shared" si="178"/>
        <v>n.é.</v>
      </c>
      <c r="BH217" s="221"/>
    </row>
    <row r="218" spans="1:60" ht="20.100000000000001" customHeight="1" x14ac:dyDescent="0.2">
      <c r="A218" s="279" t="s">
        <v>774</v>
      </c>
      <c r="B218" s="281"/>
      <c r="C218" s="194" t="s">
        <v>407</v>
      </c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6"/>
      <c r="AC218" s="233" t="s">
        <v>408</v>
      </c>
      <c r="AD218" s="234"/>
      <c r="AE218" s="178">
        <f>VLOOKUP($AC218,'04'!$AC$8:$BH$256,3,FALSE)+VLOOKUP($AC218,'05'!$AC$8:$BP$226,3,FALSE)+VLOOKUP($AC218,'06'!$AC$8:$BH$229,3,FALSE)+VLOOKUP($AC218,'07'!$AC$8:$BH$242,3,FALSE)</f>
        <v>0</v>
      </c>
      <c r="AF218" s="179"/>
      <c r="AG218" s="179"/>
      <c r="AH218" s="180"/>
      <c r="AI218" s="178">
        <f>VLOOKUP($AC218,'04'!$AC$8:$BH$256,7,FALSE)+VLOOKUP($AC218,'05'!$AC$8:$BT$226,19,FALSE)+VLOOKUP($AC218,'06'!$AC$8:$BH$229,7,FALSE)+VLOOKUP($AC218,'07'!$AC$8:$BH$242,7,FALSE)</f>
        <v>0</v>
      </c>
      <c r="AJ218" s="179"/>
      <c r="AK218" s="179"/>
      <c r="AL218" s="180"/>
      <c r="AM218" s="178">
        <f>VLOOKUP($AC218,'04'!$AC$8:$BH$256,11,FALSE)+VLOOKUP($AC218,'05'!$AC$8:$BT$226,23,FALSE)+VLOOKUP($AC218,'06'!$AC$8:$BH$229,11,FALSE)+VLOOKUP($AC218,'07'!$AC$8:$BH$242,11,FALSE)</f>
        <v>0</v>
      </c>
      <c r="AN218" s="179"/>
      <c r="AO218" s="179"/>
      <c r="AP218" s="180"/>
      <c r="AQ218" s="178">
        <f>VLOOKUP($AC218,'04'!$AC$8:$BH$256,15,FALSE)+VLOOKUP($AC218,'05'!$AC$8:$BT$226,27,FALSE)+VLOOKUP($AC218,'06'!$AC$8:$BH$229,15,FALSE)+VLOOKUP($AC218,'07'!$AC$8:$BH$242,15,FALSE)</f>
        <v>0</v>
      </c>
      <c r="AR218" s="179"/>
      <c r="AS218" s="179"/>
      <c r="AT218" s="180"/>
      <c r="AU218" s="178">
        <f>VLOOKUP($AC218,'04'!$AC$8:$BH$256,19,FALSE)+VLOOKUP($AC218,'05'!$AC$8:$BT$226,31,FALSE)+VLOOKUP($AC218,'06'!$AC$8:$BH$229,19,FALSE)+VLOOKUP($AC218,'07'!$AC$8:$BH$242,19,FALSE)</f>
        <v>0</v>
      </c>
      <c r="AV218" s="179"/>
      <c r="AW218" s="179"/>
      <c r="AX218" s="180"/>
      <c r="AY218" s="178">
        <f>VLOOKUP($AC218,'04'!$AC$8:$BH$256,23,FALSE)+VLOOKUP($AC218,'05'!$AC$8:$BT$226,35,FALSE)+VLOOKUP($AC218,'06'!$AC$8:$BH$229,23,FALSE)+VLOOKUP($AC218,'07'!$AC$8:$BH$242,23,FALSE)</f>
        <v>0</v>
      </c>
      <c r="AZ218" s="179"/>
      <c r="BA218" s="179"/>
      <c r="BB218" s="180"/>
      <c r="BC218" s="178">
        <f>VLOOKUP($AC218,'04'!$AC$8:$BH$256,27,FALSE)+VLOOKUP($AC218,'05'!$AC$8:$BT$226,39,FALSE)+VLOOKUP($AC218,'06'!$AC$8:$BH$229,27,FALSE)+VLOOKUP($AC218,'07'!$AC$8:$BH$242,27,FALSE)</f>
        <v>0</v>
      </c>
      <c r="BD218" s="179"/>
      <c r="BE218" s="179"/>
      <c r="BF218" s="180"/>
      <c r="BG218" s="220" t="str">
        <f t="shared" si="178"/>
        <v>n.é.</v>
      </c>
      <c r="BH218" s="221"/>
    </row>
    <row r="219" spans="1:60" ht="20.100000000000001" customHeight="1" x14ac:dyDescent="0.2">
      <c r="A219" s="279" t="s">
        <v>775</v>
      </c>
      <c r="B219" s="281"/>
      <c r="C219" s="230" t="s">
        <v>409</v>
      </c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2"/>
      <c r="AC219" s="233" t="s">
        <v>410</v>
      </c>
      <c r="AD219" s="234"/>
      <c r="AE219" s="178">
        <f>VLOOKUP($AC219,'04'!$AC$8:$BH$256,3,FALSE)+VLOOKUP($AC219,'05'!$AC$8:$BP$226,3,FALSE)+VLOOKUP($AC219,'06'!$AC$8:$BH$229,3,FALSE)+VLOOKUP($AC219,'07'!$AC$8:$BH$242,3,FALSE)</f>
        <v>0</v>
      </c>
      <c r="AF219" s="179"/>
      <c r="AG219" s="179"/>
      <c r="AH219" s="180"/>
      <c r="AI219" s="178">
        <f>VLOOKUP($AC219,'04'!$AC$8:$BH$256,7,FALSE)+VLOOKUP($AC219,'05'!$AC$8:$BT$226,19,FALSE)+VLOOKUP($AC219,'06'!$AC$8:$BH$229,7,FALSE)+VLOOKUP($AC219,'07'!$AC$8:$BH$242,7,FALSE)</f>
        <v>0</v>
      </c>
      <c r="AJ219" s="179"/>
      <c r="AK219" s="179"/>
      <c r="AL219" s="180"/>
      <c r="AM219" s="178">
        <f>VLOOKUP($AC219,'04'!$AC$8:$BH$256,11,FALSE)+VLOOKUP($AC219,'05'!$AC$8:$BT$226,23,FALSE)+VLOOKUP($AC219,'06'!$AC$8:$BH$229,11,FALSE)+VLOOKUP($AC219,'07'!$AC$8:$BH$242,11,FALSE)</f>
        <v>0</v>
      </c>
      <c r="AN219" s="179"/>
      <c r="AO219" s="179"/>
      <c r="AP219" s="180"/>
      <c r="AQ219" s="178">
        <f>VLOOKUP($AC219,'04'!$AC$8:$BH$256,15,FALSE)+VLOOKUP($AC219,'05'!$AC$8:$BT$226,27,FALSE)+VLOOKUP($AC219,'06'!$AC$8:$BH$229,15,FALSE)+VLOOKUP($AC219,'07'!$AC$8:$BH$242,15,FALSE)</f>
        <v>0</v>
      </c>
      <c r="AR219" s="179"/>
      <c r="AS219" s="179"/>
      <c r="AT219" s="180"/>
      <c r="AU219" s="178">
        <f>VLOOKUP($AC219,'04'!$AC$8:$BH$256,19,FALSE)+VLOOKUP($AC219,'05'!$AC$8:$BT$226,31,FALSE)+VLOOKUP($AC219,'06'!$AC$8:$BH$229,19,FALSE)+VLOOKUP($AC219,'07'!$AC$8:$BH$242,19,FALSE)</f>
        <v>0</v>
      </c>
      <c r="AV219" s="179"/>
      <c r="AW219" s="179"/>
      <c r="AX219" s="180"/>
      <c r="AY219" s="178">
        <f>VLOOKUP($AC219,'04'!$AC$8:$BH$256,23,FALSE)+VLOOKUP($AC219,'05'!$AC$8:$BT$226,35,FALSE)+VLOOKUP($AC219,'06'!$AC$8:$BH$229,23,FALSE)+VLOOKUP($AC219,'07'!$AC$8:$BH$242,23,FALSE)</f>
        <v>0</v>
      </c>
      <c r="AZ219" s="179"/>
      <c r="BA219" s="179"/>
      <c r="BB219" s="180"/>
      <c r="BC219" s="178">
        <f>VLOOKUP($AC219,'04'!$AC$8:$BH$256,27,FALSE)+VLOOKUP($AC219,'05'!$AC$8:$BT$226,39,FALSE)+VLOOKUP($AC219,'06'!$AC$8:$BH$229,27,FALSE)+VLOOKUP($AC219,'07'!$AC$8:$BH$242,27,FALSE)</f>
        <v>0</v>
      </c>
      <c r="BD219" s="179"/>
      <c r="BE219" s="179"/>
      <c r="BF219" s="180"/>
      <c r="BG219" s="220" t="str">
        <f t="shared" si="178"/>
        <v>n.é.</v>
      </c>
      <c r="BH219" s="221"/>
    </row>
    <row r="220" spans="1:60" ht="20.100000000000001" customHeight="1" x14ac:dyDescent="0.2">
      <c r="A220" s="279" t="s">
        <v>776</v>
      </c>
      <c r="B220" s="281"/>
      <c r="C220" s="230" t="s">
        <v>710</v>
      </c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  <c r="AA220" s="231"/>
      <c r="AB220" s="232"/>
      <c r="AC220" s="233" t="s">
        <v>411</v>
      </c>
      <c r="AD220" s="234"/>
      <c r="AE220" s="178">
        <f>VLOOKUP($AC220,'04'!$AC$8:$BH$256,3,FALSE)+VLOOKUP($AC220,'05'!$AC$8:$BP$226,3,FALSE)+VLOOKUP($AC220,'06'!$AC$8:$BH$229,3,FALSE)+VLOOKUP($AC220,'07'!$AC$8:$BH$242,3,FALSE)</f>
        <v>0</v>
      </c>
      <c r="AF220" s="179"/>
      <c r="AG220" s="179"/>
      <c r="AH220" s="180"/>
      <c r="AI220" s="178">
        <f>VLOOKUP($AC220,'04'!$AC$8:$BH$256,7,FALSE)+VLOOKUP($AC220,'05'!$AC$8:$BT$226,19,FALSE)+VLOOKUP($AC220,'06'!$AC$8:$BH$229,7,FALSE)+VLOOKUP($AC220,'07'!$AC$8:$BH$242,7,FALSE)</f>
        <v>0</v>
      </c>
      <c r="AJ220" s="179"/>
      <c r="AK220" s="179"/>
      <c r="AL220" s="180"/>
      <c r="AM220" s="178">
        <f>VLOOKUP($AC220,'04'!$AC$8:$BH$256,11,FALSE)+VLOOKUP($AC220,'05'!$AC$8:$BT$226,23,FALSE)+VLOOKUP($AC220,'06'!$AC$8:$BH$229,11,FALSE)+VLOOKUP($AC220,'07'!$AC$8:$BH$242,11,FALSE)</f>
        <v>0</v>
      </c>
      <c r="AN220" s="179"/>
      <c r="AO220" s="179"/>
      <c r="AP220" s="180"/>
      <c r="AQ220" s="178">
        <f>VLOOKUP($AC220,'04'!$AC$8:$BH$256,15,FALSE)+VLOOKUP($AC220,'05'!$AC$8:$BT$226,27,FALSE)+VLOOKUP($AC220,'06'!$AC$8:$BH$229,15,FALSE)+VLOOKUP($AC220,'07'!$AC$8:$BH$242,15,FALSE)</f>
        <v>0</v>
      </c>
      <c r="AR220" s="179"/>
      <c r="AS220" s="179"/>
      <c r="AT220" s="180"/>
      <c r="AU220" s="178">
        <f>VLOOKUP($AC220,'04'!$AC$8:$BH$256,19,FALSE)+VLOOKUP($AC220,'05'!$AC$8:$BT$226,31,FALSE)+VLOOKUP($AC220,'06'!$AC$8:$BH$229,19,FALSE)+VLOOKUP($AC220,'07'!$AC$8:$BH$242,19,FALSE)</f>
        <v>0</v>
      </c>
      <c r="AV220" s="179"/>
      <c r="AW220" s="179"/>
      <c r="AX220" s="180"/>
      <c r="AY220" s="178">
        <f>VLOOKUP($AC220,'04'!$AC$8:$BH$256,23,FALSE)+VLOOKUP($AC220,'05'!$AC$8:$BT$226,35,FALSE)+VLOOKUP($AC220,'06'!$AC$8:$BH$229,23,FALSE)+VLOOKUP($AC220,'07'!$AC$8:$BH$242,23,FALSE)</f>
        <v>0</v>
      </c>
      <c r="AZ220" s="179"/>
      <c r="BA220" s="179"/>
      <c r="BB220" s="180"/>
      <c r="BC220" s="178">
        <f>VLOOKUP($AC220,'04'!$AC$8:$BH$256,27,FALSE)+VLOOKUP($AC220,'05'!$AC$8:$BT$226,39,FALSE)+VLOOKUP($AC220,'06'!$AC$8:$BH$229,27,FALSE)+VLOOKUP($AC220,'07'!$AC$8:$BH$242,27,FALSE)</f>
        <v>0</v>
      </c>
      <c r="BD220" s="179"/>
      <c r="BE220" s="179"/>
      <c r="BF220" s="180"/>
      <c r="BG220" s="220" t="str">
        <f t="shared" si="178"/>
        <v>n.é.</v>
      </c>
      <c r="BH220" s="221"/>
    </row>
    <row r="221" spans="1:60" ht="20.100000000000001" customHeight="1" x14ac:dyDescent="0.2">
      <c r="A221" s="279" t="s">
        <v>777</v>
      </c>
      <c r="B221" s="281"/>
      <c r="C221" s="230" t="s">
        <v>708</v>
      </c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2"/>
      <c r="AC221" s="233" t="s">
        <v>709</v>
      </c>
      <c r="AD221" s="234"/>
      <c r="AE221" s="178">
        <f>VLOOKUP($AC221,'04'!$AC$8:$BH$256,3,FALSE)+VLOOKUP($AC221,'05'!$AC$8:$BP$226,3,FALSE)+VLOOKUP($AC221,'06'!$AC$8:$BH$229,3,FALSE)+VLOOKUP($AC221,'07'!$AC$8:$BH$242,3,FALSE)</f>
        <v>0</v>
      </c>
      <c r="AF221" s="179"/>
      <c r="AG221" s="179"/>
      <c r="AH221" s="180"/>
      <c r="AI221" s="178">
        <f>VLOOKUP($AC221,'04'!$AC$8:$BH$256,7,FALSE)+VLOOKUP($AC221,'05'!$AC$8:$BT$226,19,FALSE)+VLOOKUP($AC221,'06'!$AC$8:$BH$229,7,FALSE)+VLOOKUP($AC221,'07'!$AC$8:$BH$242,7,FALSE)</f>
        <v>0</v>
      </c>
      <c r="AJ221" s="179"/>
      <c r="AK221" s="179"/>
      <c r="AL221" s="180"/>
      <c r="AM221" s="178">
        <f>VLOOKUP($AC221,'04'!$AC$8:$BH$256,11,FALSE)+VLOOKUP($AC221,'05'!$AC$8:$BT$226,23,FALSE)+VLOOKUP($AC221,'06'!$AC$8:$BH$229,11,FALSE)+VLOOKUP($AC221,'07'!$AC$8:$BH$242,11,FALSE)</f>
        <v>0</v>
      </c>
      <c r="AN221" s="179"/>
      <c r="AO221" s="179"/>
      <c r="AP221" s="180"/>
      <c r="AQ221" s="178">
        <f>VLOOKUP($AC221,'04'!$AC$8:$BH$256,15,FALSE)+VLOOKUP($AC221,'05'!$AC$8:$BT$226,27,FALSE)+VLOOKUP($AC221,'06'!$AC$8:$BH$229,15,FALSE)+VLOOKUP($AC221,'07'!$AC$8:$BH$242,15,FALSE)</f>
        <v>0</v>
      </c>
      <c r="AR221" s="179"/>
      <c r="AS221" s="179"/>
      <c r="AT221" s="180"/>
      <c r="AU221" s="178">
        <f>VLOOKUP($AC221,'04'!$AC$8:$BH$256,19,FALSE)+VLOOKUP($AC221,'05'!$AC$8:$BT$226,31,FALSE)+VLOOKUP($AC221,'06'!$AC$8:$BH$229,19,FALSE)+VLOOKUP($AC221,'07'!$AC$8:$BH$242,19,FALSE)</f>
        <v>0</v>
      </c>
      <c r="AV221" s="179"/>
      <c r="AW221" s="179"/>
      <c r="AX221" s="180"/>
      <c r="AY221" s="178">
        <f>VLOOKUP($AC221,'04'!$AC$8:$BH$256,23,FALSE)+VLOOKUP($AC221,'05'!$AC$8:$BT$226,35,FALSE)+VLOOKUP($AC221,'06'!$AC$8:$BH$229,23,FALSE)+VLOOKUP($AC221,'07'!$AC$8:$BH$242,23,FALSE)</f>
        <v>0</v>
      </c>
      <c r="AZ221" s="179"/>
      <c r="BA221" s="179"/>
      <c r="BB221" s="180"/>
      <c r="BC221" s="178">
        <f>VLOOKUP($AC221,'04'!$AC$8:$BH$256,27,FALSE)+VLOOKUP($AC221,'05'!$AC$8:$BT$226,39,FALSE)+VLOOKUP($AC221,'06'!$AC$8:$BH$229,27,FALSE)+VLOOKUP($AC221,'07'!$AC$8:$BH$242,27,FALSE)</f>
        <v>0</v>
      </c>
      <c r="BD221" s="179"/>
      <c r="BE221" s="179"/>
      <c r="BF221" s="180"/>
      <c r="BG221" s="220" t="str">
        <f t="shared" si="178"/>
        <v>n.é.</v>
      </c>
      <c r="BH221" s="221"/>
    </row>
    <row r="222" spans="1:60" s="3" customFormat="1" ht="20.100000000000001" customHeight="1" x14ac:dyDescent="0.2">
      <c r="A222" s="280" t="s">
        <v>778</v>
      </c>
      <c r="B222" s="291"/>
      <c r="C222" s="244" t="s">
        <v>791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6"/>
      <c r="AC222" s="242" t="s">
        <v>412</v>
      </c>
      <c r="AD222" s="243"/>
      <c r="AE222" s="296">
        <f>SUM(AE217:AH221)</f>
        <v>0</v>
      </c>
      <c r="AF222" s="296"/>
      <c r="AG222" s="296"/>
      <c r="AH222" s="296"/>
      <c r="AI222" s="296">
        <f t="shared" ref="AI222" si="191">SUM(AI217:AL221)</f>
        <v>0</v>
      </c>
      <c r="AJ222" s="296"/>
      <c r="AK222" s="296"/>
      <c r="AL222" s="296"/>
      <c r="AM222" s="296">
        <f t="shared" ref="AM222" si="192">SUM(AM217:AP221)</f>
        <v>0</v>
      </c>
      <c r="AN222" s="296"/>
      <c r="AO222" s="296"/>
      <c r="AP222" s="296"/>
      <c r="AQ222" s="296">
        <f t="shared" ref="AQ222" si="193">SUM(AQ217:AT221)</f>
        <v>0</v>
      </c>
      <c r="AR222" s="296"/>
      <c r="AS222" s="296"/>
      <c r="AT222" s="296"/>
      <c r="AU222" s="296">
        <f t="shared" ref="AU222" si="194">SUM(AU217:AX221)</f>
        <v>0</v>
      </c>
      <c r="AV222" s="296"/>
      <c r="AW222" s="296"/>
      <c r="AX222" s="296"/>
      <c r="AY222" s="296">
        <f t="shared" ref="AY222" si="195">SUM(AY217:BB221)</f>
        <v>0</v>
      </c>
      <c r="AZ222" s="296"/>
      <c r="BA222" s="296"/>
      <c r="BB222" s="296"/>
      <c r="BC222" s="296">
        <f t="shared" ref="BC222" si="196">SUM(BC217:BF221)</f>
        <v>0</v>
      </c>
      <c r="BD222" s="296"/>
      <c r="BE222" s="296"/>
      <c r="BF222" s="296"/>
      <c r="BG222" s="220" t="str">
        <f t="shared" si="178"/>
        <v>n.é.</v>
      </c>
      <c r="BH222" s="221"/>
    </row>
    <row r="223" spans="1:60" ht="20.100000000000001" customHeight="1" x14ac:dyDescent="0.2">
      <c r="A223" s="279" t="s">
        <v>779</v>
      </c>
      <c r="B223" s="281"/>
      <c r="C223" s="194" t="s">
        <v>413</v>
      </c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6"/>
      <c r="AC223" s="233" t="s">
        <v>414</v>
      </c>
      <c r="AD223" s="234"/>
      <c r="AE223" s="178">
        <f>VLOOKUP($AC223,'04'!$AC$8:$BH$256,3,FALSE)+VLOOKUP($AC223,'05'!$AC$8:$BP$226,3,FALSE)+VLOOKUP($AC223,'06'!$AC$8:$BH$229,3,FALSE)+VLOOKUP($AC223,'07'!$AC$8:$BH$242,3,FALSE)</f>
        <v>0</v>
      </c>
      <c r="AF223" s="179"/>
      <c r="AG223" s="179"/>
      <c r="AH223" s="180"/>
      <c r="AI223" s="178">
        <f>VLOOKUP($AC223,'04'!$AC$8:$BH$256,7,FALSE)+VLOOKUP($AC223,'05'!$AC$8:$BT$226,19,FALSE)+VLOOKUP($AC223,'06'!$AC$8:$BH$229,7,FALSE)+VLOOKUP($AC223,'07'!$AC$8:$BH$242,7,FALSE)</f>
        <v>0</v>
      </c>
      <c r="AJ223" s="179"/>
      <c r="AK223" s="179"/>
      <c r="AL223" s="180"/>
      <c r="AM223" s="178">
        <f>VLOOKUP($AC223,'04'!$AC$8:$BH$256,11,FALSE)+VLOOKUP($AC223,'05'!$AC$8:$BT$226,23,FALSE)+VLOOKUP($AC223,'06'!$AC$8:$BH$229,11,FALSE)+VLOOKUP($AC223,'07'!$AC$8:$BH$242,11,FALSE)</f>
        <v>0</v>
      </c>
      <c r="AN223" s="179"/>
      <c r="AO223" s="179"/>
      <c r="AP223" s="180"/>
      <c r="AQ223" s="178">
        <f>VLOOKUP($AC223,'04'!$AC$8:$BH$256,15,FALSE)+VLOOKUP($AC223,'05'!$AC$8:$BT$226,27,FALSE)+VLOOKUP($AC223,'06'!$AC$8:$BH$229,15,FALSE)+VLOOKUP($AC223,'07'!$AC$8:$BH$242,15,FALSE)</f>
        <v>0</v>
      </c>
      <c r="AR223" s="179"/>
      <c r="AS223" s="179"/>
      <c r="AT223" s="180"/>
      <c r="AU223" s="178">
        <f>VLOOKUP($AC223,'04'!$AC$8:$BH$256,19,FALSE)+VLOOKUP($AC223,'05'!$AC$8:$BT$226,31,FALSE)+VLOOKUP($AC223,'06'!$AC$8:$BH$229,19,FALSE)+VLOOKUP($AC223,'07'!$AC$8:$BH$242,19,FALSE)</f>
        <v>0</v>
      </c>
      <c r="AV223" s="179"/>
      <c r="AW223" s="179"/>
      <c r="AX223" s="180"/>
      <c r="AY223" s="178">
        <f>VLOOKUP($AC223,'04'!$AC$8:$BH$256,23,FALSE)+VLOOKUP($AC223,'05'!$AC$8:$BT$226,35,FALSE)+VLOOKUP($AC223,'06'!$AC$8:$BH$229,23,FALSE)+VLOOKUP($AC223,'07'!$AC$8:$BH$242,23,FALSE)</f>
        <v>0</v>
      </c>
      <c r="AZ223" s="179"/>
      <c r="BA223" s="179"/>
      <c r="BB223" s="180"/>
      <c r="BC223" s="178">
        <f>VLOOKUP($AC223,'04'!$AC$8:$BH$256,27,FALSE)+VLOOKUP($AC223,'05'!$AC$8:$BT$226,39,FALSE)+VLOOKUP($AC223,'06'!$AC$8:$BH$229,27,FALSE)+VLOOKUP($AC223,'07'!$AC$8:$BH$242,27,FALSE)</f>
        <v>0</v>
      </c>
      <c r="BD223" s="179"/>
      <c r="BE223" s="179"/>
      <c r="BF223" s="180"/>
      <c r="BG223" s="218" t="str">
        <f t="shared" si="178"/>
        <v>n.é.</v>
      </c>
      <c r="BH223" s="219"/>
    </row>
    <row r="224" spans="1:60" ht="20.100000000000001" customHeight="1" x14ac:dyDescent="0.2">
      <c r="A224" s="279" t="s">
        <v>780</v>
      </c>
      <c r="B224" s="281"/>
      <c r="C224" s="194" t="s">
        <v>711</v>
      </c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6"/>
      <c r="AC224" s="233" t="s">
        <v>712</v>
      </c>
      <c r="AD224" s="234"/>
      <c r="AE224" s="178">
        <f>VLOOKUP($AC224,'04'!$AC$8:$BH$256,3,FALSE)+VLOOKUP($AC224,'05'!$AC$8:$BP$226,3,FALSE)+VLOOKUP($AC224,'06'!$AC$8:$BH$229,3,FALSE)+VLOOKUP($AC224,'07'!$AC$8:$BH$242,3,FALSE)</f>
        <v>0</v>
      </c>
      <c r="AF224" s="179"/>
      <c r="AG224" s="179"/>
      <c r="AH224" s="180"/>
      <c r="AI224" s="178">
        <f>VLOOKUP($AC224,'04'!$AC$8:$BH$256,7,FALSE)+VLOOKUP($AC224,'05'!$AC$8:$BT$226,19,FALSE)+VLOOKUP($AC224,'06'!$AC$8:$BH$229,7,FALSE)+VLOOKUP($AC224,'07'!$AC$8:$BH$242,7,FALSE)</f>
        <v>0</v>
      </c>
      <c r="AJ224" s="179"/>
      <c r="AK224" s="179"/>
      <c r="AL224" s="180"/>
      <c r="AM224" s="178">
        <f>VLOOKUP($AC224,'04'!$AC$8:$BH$256,11,FALSE)+VLOOKUP($AC224,'05'!$AC$8:$BT$226,23,FALSE)+VLOOKUP($AC224,'06'!$AC$8:$BH$229,11,FALSE)+VLOOKUP($AC224,'07'!$AC$8:$BH$242,11,FALSE)</f>
        <v>0</v>
      </c>
      <c r="AN224" s="179"/>
      <c r="AO224" s="179"/>
      <c r="AP224" s="180"/>
      <c r="AQ224" s="178">
        <f>VLOOKUP($AC224,'04'!$AC$8:$BH$256,15,FALSE)+VLOOKUP($AC224,'05'!$AC$8:$BT$226,27,FALSE)+VLOOKUP($AC224,'06'!$AC$8:$BH$229,15,FALSE)+VLOOKUP($AC224,'07'!$AC$8:$BH$242,15,FALSE)</f>
        <v>0</v>
      </c>
      <c r="AR224" s="179"/>
      <c r="AS224" s="179"/>
      <c r="AT224" s="180"/>
      <c r="AU224" s="178">
        <f>VLOOKUP($AC224,'04'!$AC$8:$BH$256,19,FALSE)+VLOOKUP($AC224,'05'!$AC$8:$BT$226,31,FALSE)+VLOOKUP($AC224,'06'!$AC$8:$BH$229,19,FALSE)+VLOOKUP($AC224,'07'!$AC$8:$BH$242,19,FALSE)</f>
        <v>0</v>
      </c>
      <c r="AV224" s="179"/>
      <c r="AW224" s="179"/>
      <c r="AX224" s="180"/>
      <c r="AY224" s="178">
        <f>VLOOKUP($AC224,'04'!$AC$8:$BH$256,23,FALSE)+VLOOKUP($AC224,'05'!$AC$8:$BT$226,35,FALSE)+VLOOKUP($AC224,'06'!$AC$8:$BH$229,23,FALSE)+VLOOKUP($AC224,'07'!$AC$8:$BH$242,23,FALSE)</f>
        <v>0</v>
      </c>
      <c r="AZ224" s="179"/>
      <c r="BA224" s="179"/>
      <c r="BB224" s="180"/>
      <c r="BC224" s="178">
        <f>VLOOKUP($AC224,'04'!$AC$8:$BH$256,27,FALSE)+VLOOKUP($AC224,'05'!$AC$8:$BT$226,39,FALSE)+VLOOKUP($AC224,'06'!$AC$8:$BH$229,27,FALSE)+VLOOKUP($AC224,'07'!$AC$8:$BH$242,27,FALSE)</f>
        <v>0</v>
      </c>
      <c r="BD224" s="179"/>
      <c r="BE224" s="179"/>
      <c r="BF224" s="180"/>
      <c r="BG224" s="218" t="str">
        <f t="shared" si="178"/>
        <v>n.é.</v>
      </c>
      <c r="BH224" s="219"/>
    </row>
    <row r="225" spans="1:60" s="3" customFormat="1" ht="20.100000000000001" customHeight="1" x14ac:dyDescent="0.2">
      <c r="A225" s="292" t="s">
        <v>781</v>
      </c>
      <c r="B225" s="293"/>
      <c r="C225" s="255" t="s">
        <v>792</v>
      </c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7"/>
      <c r="AC225" s="258" t="s">
        <v>415</v>
      </c>
      <c r="AD225" s="259"/>
      <c r="AE225" s="297">
        <f>SUM(AE216,AE222,AE223,AE224)</f>
        <v>202104717</v>
      </c>
      <c r="AF225" s="297"/>
      <c r="AG225" s="297"/>
      <c r="AH225" s="297"/>
      <c r="AI225" s="297">
        <f t="shared" ref="AI225" si="197">SUM(AI216,AI222,AI223,AI224)</f>
        <v>206817734</v>
      </c>
      <c r="AJ225" s="297"/>
      <c r="AK225" s="297"/>
      <c r="AL225" s="297"/>
      <c r="AM225" s="297">
        <f t="shared" ref="AM225" si="198">SUM(AM216,AM222,AM223,AM224)</f>
        <v>0</v>
      </c>
      <c r="AN225" s="297"/>
      <c r="AO225" s="297"/>
      <c r="AP225" s="297"/>
      <c r="AQ225" s="297">
        <f t="shared" ref="AQ225" si="199">SUM(AQ216,AQ222,AQ223,AQ224)</f>
        <v>199120339</v>
      </c>
      <c r="AR225" s="297"/>
      <c r="AS225" s="297"/>
      <c r="AT225" s="297"/>
      <c r="AU225" s="297">
        <f t="shared" ref="AU225" si="200">SUM(AU216,AU222,AU223,AU224)</f>
        <v>0</v>
      </c>
      <c r="AV225" s="297"/>
      <c r="AW225" s="297"/>
      <c r="AX225" s="297"/>
      <c r="AY225" s="297">
        <f t="shared" ref="AY225" si="201">SUM(AY216,AY222,AY223,AY224)</f>
        <v>8894174</v>
      </c>
      <c r="AZ225" s="297"/>
      <c r="BA225" s="297"/>
      <c r="BB225" s="297"/>
      <c r="BC225" s="297">
        <f t="shared" ref="BC225" si="202">SUM(BC216,BC222,BC223,BC224)</f>
        <v>199120339</v>
      </c>
      <c r="BD225" s="297"/>
      <c r="BE225" s="297"/>
      <c r="BF225" s="297"/>
      <c r="BG225" s="228">
        <f t="shared" si="178"/>
        <v>0.96278174578588116</v>
      </c>
      <c r="BH225" s="229"/>
    </row>
    <row r="226" spans="1:60" s="3" customFormat="1" ht="20.100000000000001" customHeight="1" x14ac:dyDescent="0.2">
      <c r="A226" s="247" t="s">
        <v>782</v>
      </c>
      <c r="B226" s="248"/>
      <c r="C226" s="305" t="s">
        <v>793</v>
      </c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  <c r="AA226" s="306"/>
      <c r="AB226" s="307"/>
      <c r="AC226" s="308"/>
      <c r="AD226" s="309"/>
      <c r="AE226" s="301">
        <f>AE196+AE225</f>
        <v>880724416</v>
      </c>
      <c r="AF226" s="301"/>
      <c r="AG226" s="301"/>
      <c r="AH226" s="301"/>
      <c r="AI226" s="301">
        <f t="shared" ref="AI226" si="203">AI196+AI225</f>
        <v>942673956</v>
      </c>
      <c r="AJ226" s="301"/>
      <c r="AK226" s="301"/>
      <c r="AL226" s="301"/>
      <c r="AM226" s="301">
        <f t="shared" ref="AM226" si="204">AM196+AM225</f>
        <v>2</v>
      </c>
      <c r="AN226" s="301"/>
      <c r="AO226" s="301"/>
      <c r="AP226" s="301"/>
      <c r="AQ226" s="301">
        <f t="shared" ref="AQ226" si="205">AQ196+AQ225</f>
        <v>703524360</v>
      </c>
      <c r="AR226" s="301"/>
      <c r="AS226" s="301"/>
      <c r="AT226" s="301"/>
      <c r="AU226" s="301">
        <f t="shared" ref="AU226" si="206">AU196+AU225</f>
        <v>581832673</v>
      </c>
      <c r="AV226" s="301"/>
      <c r="AW226" s="301"/>
      <c r="AX226" s="301"/>
      <c r="AY226" s="301">
        <f t="shared" ref="AY226" si="207">AY196+AY225</f>
        <v>8894174</v>
      </c>
      <c r="AZ226" s="301"/>
      <c r="BA226" s="301"/>
      <c r="BB226" s="301"/>
      <c r="BC226" s="301">
        <f t="shared" ref="BC226" si="208">BC196+BC225</f>
        <v>699666234</v>
      </c>
      <c r="BD226" s="301"/>
      <c r="BE226" s="301"/>
      <c r="BF226" s="301"/>
      <c r="BG226" s="302">
        <f t="shared" si="178"/>
        <v>0.74221445235302541</v>
      </c>
      <c r="BH226" s="303"/>
    </row>
    <row r="228" spans="1:60" x14ac:dyDescent="0.2">
      <c r="AC228" s="304"/>
      <c r="AD228" s="304"/>
      <c r="AE228" s="299">
        <f>AE226-AE102</f>
        <v>0</v>
      </c>
      <c r="AF228" s="299"/>
      <c r="AG228" s="299"/>
      <c r="AH228" s="299"/>
      <c r="AI228" s="299">
        <f>AI226-AI102</f>
        <v>0</v>
      </c>
      <c r="AJ228" s="299"/>
      <c r="AK228" s="299"/>
      <c r="AL228" s="299"/>
      <c r="AM228" s="298"/>
      <c r="AN228" s="298"/>
      <c r="AO228" s="298"/>
      <c r="AP228" s="298"/>
      <c r="AQ228" s="298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8"/>
      <c r="BB228" s="298"/>
      <c r="BC228" s="299">
        <f>BC102-BC226</f>
        <v>150305041</v>
      </c>
      <c r="BD228" s="299"/>
      <c r="BE228" s="299"/>
      <c r="BF228" s="299"/>
      <c r="BG228" s="300"/>
      <c r="BH228" s="300"/>
    </row>
  </sheetData>
  <sheetProtection algorithmName="SHA-512" hashValue="cWh5wM5+TGer5Vlj1ksCrzCtMRvz9sBl6kKCFGxFSMifsSajwoW6OFqZWjyhmykIIDbCHzJ1O6Zzu784fsc/jA==" saltValue="R8xvPTHpXOxuYjRS9Xs1cg==" spinCount="100000" sheet="1" formatCells="0" formatColumns="0" formatRows="0" insertColumns="0" insertRows="0" insertHyperlinks="0" deleteColumns="0" deleteRows="0" sort="0" autoFilter="0" pivotTables="0"/>
  <mergeCells count="2444"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BE12"/>
  <sheetViews>
    <sheetView showGridLines="0" view="pageBreakPreview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20" width="2.7109375" style="1" customWidth="1"/>
    <col min="21" max="21" width="3.140625" style="1" customWidth="1"/>
    <col min="22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83" t="s">
        <v>1070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</row>
    <row r="2" spans="1:57" ht="28.5" customHeight="1" x14ac:dyDescent="0.2">
      <c r="A2" s="378" t="s">
        <v>829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8"/>
    </row>
    <row r="3" spans="1:57" ht="15" customHeight="1" x14ac:dyDescent="0.2">
      <c r="A3" s="381" t="s">
        <v>574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30"/>
    </row>
    <row r="4" spans="1:57" ht="15.95" customHeight="1" x14ac:dyDescent="0.2">
      <c r="A4" s="631" t="s">
        <v>611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</row>
    <row r="5" spans="1:57" s="9" customFormat="1" ht="20.100000000000001" customHeight="1" x14ac:dyDescent="0.2">
      <c r="A5" s="386" t="s">
        <v>441</v>
      </c>
      <c r="B5" s="386"/>
      <c r="C5" s="387" t="s">
        <v>464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 t="s">
        <v>465</v>
      </c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</row>
    <row r="6" spans="1:57" s="9" customFormat="1" ht="20.100000000000001" customHeight="1" x14ac:dyDescent="0.2">
      <c r="A6" s="386"/>
      <c r="B6" s="386"/>
      <c r="C6" s="387" t="s">
        <v>544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479" t="s">
        <v>807</v>
      </c>
      <c r="S6" s="389"/>
      <c r="T6" s="389"/>
      <c r="U6" s="389"/>
      <c r="V6" s="479" t="s">
        <v>808</v>
      </c>
      <c r="W6" s="389"/>
      <c r="X6" s="389"/>
      <c r="Y6" s="389"/>
      <c r="Z6" s="479" t="s">
        <v>438</v>
      </c>
      <c r="AA6" s="389"/>
      <c r="AB6" s="389"/>
      <c r="AC6" s="389"/>
      <c r="AD6" s="389" t="s">
        <v>544</v>
      </c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479" t="s">
        <v>807</v>
      </c>
      <c r="AU6" s="389"/>
      <c r="AV6" s="389"/>
      <c r="AW6" s="389"/>
      <c r="AX6" s="479" t="s">
        <v>808</v>
      </c>
      <c r="AY6" s="389"/>
      <c r="AZ6" s="389"/>
      <c r="BA6" s="389"/>
      <c r="BB6" s="479" t="s">
        <v>438</v>
      </c>
      <c r="BC6" s="389"/>
      <c r="BD6" s="389"/>
      <c r="BE6" s="389"/>
    </row>
    <row r="7" spans="1:57" s="9" customFormat="1" ht="12.75" customHeight="1" x14ac:dyDescent="0.2">
      <c r="A7" s="614" t="s">
        <v>176</v>
      </c>
      <c r="B7" s="614"/>
      <c r="C7" s="606" t="s">
        <v>177</v>
      </c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 t="s">
        <v>178</v>
      </c>
      <c r="S7" s="606"/>
      <c r="T7" s="606"/>
      <c r="U7" s="606"/>
      <c r="V7" s="606" t="s">
        <v>175</v>
      </c>
      <c r="W7" s="606"/>
      <c r="X7" s="606"/>
      <c r="Y7" s="606"/>
      <c r="Z7" s="606" t="s">
        <v>440</v>
      </c>
      <c r="AA7" s="606"/>
      <c r="AB7" s="606"/>
      <c r="AC7" s="606"/>
      <c r="AD7" s="606" t="s">
        <v>553</v>
      </c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 t="s">
        <v>554</v>
      </c>
      <c r="AU7" s="606"/>
      <c r="AV7" s="606"/>
      <c r="AW7" s="606"/>
      <c r="AX7" s="606" t="s">
        <v>568</v>
      </c>
      <c r="AY7" s="606"/>
      <c r="AZ7" s="606"/>
      <c r="BA7" s="606"/>
      <c r="BB7" s="606" t="s">
        <v>569</v>
      </c>
      <c r="BC7" s="606"/>
      <c r="BD7" s="606"/>
      <c r="BE7" s="606"/>
    </row>
    <row r="8" spans="1:57" s="9" customFormat="1" ht="20.100000000000001" customHeight="1" x14ac:dyDescent="0.2">
      <c r="A8" s="632" t="s">
        <v>0</v>
      </c>
      <c r="B8" s="633"/>
      <c r="C8" s="634" t="s">
        <v>1055</v>
      </c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59">
        <v>0</v>
      </c>
      <c r="S8" s="659"/>
      <c r="T8" s="659"/>
      <c r="U8" s="659"/>
      <c r="V8" s="659">
        <v>212375</v>
      </c>
      <c r="W8" s="659"/>
      <c r="X8" s="659"/>
      <c r="Y8" s="659"/>
      <c r="Z8" s="659">
        <v>212375</v>
      </c>
      <c r="AA8" s="659"/>
      <c r="AB8" s="659"/>
      <c r="AC8" s="659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</row>
    <row r="9" spans="1:57" s="9" customFormat="1" ht="20.100000000000001" customHeight="1" x14ac:dyDescent="0.2">
      <c r="A9" s="632" t="s">
        <v>1</v>
      </c>
      <c r="B9" s="633"/>
      <c r="C9" s="634" t="s">
        <v>1056</v>
      </c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59">
        <v>0</v>
      </c>
      <c r="S9" s="659"/>
      <c r="T9" s="659"/>
      <c r="U9" s="659"/>
      <c r="V9" s="659">
        <v>40000</v>
      </c>
      <c r="W9" s="659"/>
      <c r="X9" s="659"/>
      <c r="Y9" s="659"/>
      <c r="Z9" s="651">
        <v>39999</v>
      </c>
      <c r="AA9" s="652"/>
      <c r="AB9" s="652"/>
      <c r="AC9" s="653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58"/>
      <c r="AU9" s="658"/>
      <c r="AV9" s="658"/>
      <c r="AW9" s="658"/>
      <c r="AX9" s="658"/>
      <c r="AY9" s="658"/>
      <c r="AZ9" s="658"/>
      <c r="BA9" s="658"/>
      <c r="BB9" s="658"/>
      <c r="BC9" s="658"/>
      <c r="BD9" s="658"/>
      <c r="BE9" s="658"/>
    </row>
    <row r="10" spans="1:57" s="9" customFormat="1" ht="24.75" customHeight="1" x14ac:dyDescent="0.2">
      <c r="A10" s="632" t="s">
        <v>2</v>
      </c>
      <c r="B10" s="633"/>
      <c r="C10" s="634" t="s">
        <v>1057</v>
      </c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59">
        <v>0</v>
      </c>
      <c r="S10" s="659"/>
      <c r="T10" s="659"/>
      <c r="U10" s="659"/>
      <c r="V10" s="659">
        <v>85000</v>
      </c>
      <c r="W10" s="659"/>
      <c r="X10" s="659"/>
      <c r="Y10" s="659"/>
      <c r="Z10" s="651">
        <v>85000</v>
      </c>
      <c r="AA10" s="652"/>
      <c r="AB10" s="652"/>
      <c r="AC10" s="653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58"/>
      <c r="AU10" s="658"/>
      <c r="AV10" s="658"/>
      <c r="AW10" s="658"/>
      <c r="AX10" s="658"/>
      <c r="AY10" s="658"/>
      <c r="AZ10" s="658"/>
      <c r="BA10" s="658"/>
      <c r="BB10" s="581"/>
      <c r="BC10" s="582"/>
      <c r="BD10" s="582"/>
      <c r="BE10" s="583"/>
    </row>
    <row r="11" spans="1:57" s="9" customFormat="1" ht="20.100000000000001" customHeight="1" x14ac:dyDescent="0.2">
      <c r="A11" s="643" t="s">
        <v>12</v>
      </c>
      <c r="B11" s="644"/>
      <c r="C11" s="645" t="s">
        <v>840</v>
      </c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6">
        <f>SUM(R8:U10)</f>
        <v>0</v>
      </c>
      <c r="S11" s="646"/>
      <c r="T11" s="646"/>
      <c r="U11" s="646"/>
      <c r="V11" s="646">
        <f>SUM(V8:Y10)</f>
        <v>337375</v>
      </c>
      <c r="W11" s="646"/>
      <c r="X11" s="646"/>
      <c r="Y11" s="646"/>
      <c r="Z11" s="646">
        <f>SUM(Z8:AC10)</f>
        <v>337374</v>
      </c>
      <c r="AA11" s="646"/>
      <c r="AB11" s="646"/>
      <c r="AC11" s="646"/>
      <c r="AD11" s="636" t="s">
        <v>550</v>
      </c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8"/>
      <c r="AT11" s="566">
        <f>SUM(AT8:AW10)</f>
        <v>0</v>
      </c>
      <c r="AU11" s="566"/>
      <c r="AV11" s="566"/>
      <c r="AW11" s="566"/>
      <c r="AX11" s="566">
        <f>SUM(AX8:BA10)</f>
        <v>0</v>
      </c>
      <c r="AY11" s="566"/>
      <c r="AZ11" s="566"/>
      <c r="BA11" s="566"/>
      <c r="BB11" s="566">
        <f>SUM(BB8:BE10)</f>
        <v>0</v>
      </c>
      <c r="BC11" s="566"/>
      <c r="BD11" s="566"/>
      <c r="BE11" s="566"/>
    </row>
    <row r="12" spans="1:57" ht="20.100000000000001" customHeight="1" x14ac:dyDescent="0.2">
      <c r="A12" s="648"/>
      <c r="B12" s="648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20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</row>
  </sheetData>
  <mergeCells count="69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8:B8"/>
    <mergeCell ref="C8:Q8"/>
    <mergeCell ref="R8:U8"/>
    <mergeCell ref="V8:Y8"/>
    <mergeCell ref="AD7:AS7"/>
    <mergeCell ref="A7:B7"/>
    <mergeCell ref="C7:Q7"/>
    <mergeCell ref="R7:U7"/>
    <mergeCell ref="V7:Y7"/>
    <mergeCell ref="Z7:AC7"/>
    <mergeCell ref="Z8:AC8"/>
    <mergeCell ref="AD8:AS8"/>
    <mergeCell ref="AT8:AW8"/>
    <mergeCell ref="BB8:BE8"/>
    <mergeCell ref="BB7:BE7"/>
    <mergeCell ref="AT7:AW7"/>
    <mergeCell ref="AX7:BA7"/>
    <mergeCell ref="AX8:BA8"/>
    <mergeCell ref="AX10:BA10"/>
    <mergeCell ref="AD9:AS9"/>
    <mergeCell ref="AT9:AW9"/>
    <mergeCell ref="AX9:BA9"/>
    <mergeCell ref="AD10:AS10"/>
    <mergeCell ref="A11:B11"/>
    <mergeCell ref="C11:Q11"/>
    <mergeCell ref="R11:U11"/>
    <mergeCell ref="BB9:BE9"/>
    <mergeCell ref="BB10:BE10"/>
    <mergeCell ref="A9:B9"/>
    <mergeCell ref="C9:Q9"/>
    <mergeCell ref="R9:U9"/>
    <mergeCell ref="V9:Y9"/>
    <mergeCell ref="Z9:AC9"/>
    <mergeCell ref="A10:B10"/>
    <mergeCell ref="C10:Q10"/>
    <mergeCell ref="R10:U10"/>
    <mergeCell ref="V10:Y10"/>
    <mergeCell ref="Z10:AC10"/>
    <mergeCell ref="AT10:AW10"/>
    <mergeCell ref="A12:B12"/>
    <mergeCell ref="C12:Q12"/>
    <mergeCell ref="R12:U12"/>
    <mergeCell ref="V12:Y12"/>
    <mergeCell ref="Z12:AC12"/>
    <mergeCell ref="V11:Y11"/>
    <mergeCell ref="Z11:AC11"/>
    <mergeCell ref="BB12:BE12"/>
    <mergeCell ref="AX11:BA11"/>
    <mergeCell ref="BB11:BE11"/>
    <mergeCell ref="AD12:AR12"/>
    <mergeCell ref="AT12:AW12"/>
    <mergeCell ref="AX12:BA12"/>
    <mergeCell ref="AD11:AS11"/>
    <mergeCell ref="AT11:AW1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BF14"/>
  <sheetViews>
    <sheetView view="pageBreakPreview" zoomScaleNormal="100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4" width="2.7109375" style="1" customWidth="1"/>
    <col min="15" max="15" width="0.5703125" style="1" customWidth="1"/>
    <col min="16" max="16" width="2.7109375" style="1" customWidth="1"/>
    <col min="17" max="17" width="5.28515625" style="1" customWidth="1"/>
    <col min="18" max="18" width="2.7109375" style="1" customWidth="1"/>
    <col min="19" max="19" width="2.28515625" style="1" customWidth="1"/>
    <col min="20" max="20" width="2.7109375" style="1" hidden="1" customWidth="1"/>
    <col min="21" max="21" width="4.5703125" style="1" customWidth="1"/>
    <col min="22" max="31" width="2.7109375" style="1" customWidth="1"/>
    <col min="32" max="32" width="0.42578125" style="1" customWidth="1"/>
    <col min="33" max="33" width="1.42578125" style="1" hidden="1" customWidth="1"/>
    <col min="34" max="35" width="2.7109375" style="1" hidden="1" customWidth="1"/>
    <col min="36" max="36" width="2.7109375" style="1" customWidth="1"/>
    <col min="37" max="37" width="1.5703125" style="1" customWidth="1"/>
    <col min="38" max="39" width="2.7109375" style="1" hidden="1" customWidth="1"/>
    <col min="40" max="40" width="8.28515625" style="1" customWidth="1"/>
    <col min="41" max="42" width="2.7109375" style="1" customWidth="1"/>
    <col min="43" max="43" width="1" style="1" hidden="1" customWidth="1"/>
    <col min="44" max="44" width="3.28515625" style="1" hidden="1" customWidth="1"/>
    <col min="45" max="45" width="8.7109375" style="1" customWidth="1"/>
    <col min="46" max="46" width="2.7109375" style="1" customWidth="1"/>
    <col min="47" max="48" width="3.7109375" style="1" customWidth="1"/>
    <col min="49" max="57" width="2.7109375" style="1" customWidth="1"/>
    <col min="58" max="16384" width="9.140625" style="1"/>
  </cols>
  <sheetData>
    <row r="1" spans="1:58" ht="28.5" customHeight="1" x14ac:dyDescent="0.2">
      <c r="A1" s="483" t="s">
        <v>1071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136"/>
    </row>
    <row r="2" spans="1:58" ht="28.5" customHeight="1" x14ac:dyDescent="0.2">
      <c r="A2" s="378" t="s">
        <v>824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8"/>
    </row>
    <row r="3" spans="1:58" ht="15" customHeight="1" x14ac:dyDescent="0.2">
      <c r="A3" s="381" t="s">
        <v>574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30"/>
    </row>
    <row r="4" spans="1:58" ht="15.95" customHeight="1" x14ac:dyDescent="0.2">
      <c r="A4" s="660" t="s">
        <v>611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660"/>
      <c r="AZ4" s="660"/>
      <c r="BA4" s="660"/>
      <c r="BB4" s="660"/>
      <c r="BC4" s="660"/>
      <c r="BD4" s="660"/>
      <c r="BE4" s="660"/>
    </row>
    <row r="5" spans="1:58" s="9" customFormat="1" ht="20.100000000000001" customHeight="1" x14ac:dyDescent="0.2">
      <c r="A5" s="386" t="s">
        <v>441</v>
      </c>
      <c r="B5" s="386"/>
      <c r="C5" s="387" t="s">
        <v>464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 t="s">
        <v>465</v>
      </c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</row>
    <row r="6" spans="1:58" s="9" customFormat="1" ht="20.100000000000001" customHeight="1" x14ac:dyDescent="0.2">
      <c r="A6" s="386"/>
      <c r="B6" s="386"/>
      <c r="C6" s="387" t="s">
        <v>544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479" t="s">
        <v>807</v>
      </c>
      <c r="S6" s="389"/>
      <c r="T6" s="389"/>
      <c r="U6" s="389"/>
      <c r="V6" s="479" t="s">
        <v>808</v>
      </c>
      <c r="W6" s="389"/>
      <c r="X6" s="389"/>
      <c r="Y6" s="389"/>
      <c r="Z6" s="479" t="s">
        <v>438</v>
      </c>
      <c r="AA6" s="389"/>
      <c r="AB6" s="389"/>
      <c r="AC6" s="389"/>
      <c r="AD6" s="389" t="s">
        <v>544</v>
      </c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479" t="s">
        <v>807</v>
      </c>
      <c r="AU6" s="389"/>
      <c r="AV6" s="389"/>
      <c r="AW6" s="389"/>
      <c r="AX6" s="479" t="s">
        <v>808</v>
      </c>
      <c r="AY6" s="389"/>
      <c r="AZ6" s="389"/>
      <c r="BA6" s="389"/>
      <c r="BB6" s="479" t="s">
        <v>438</v>
      </c>
      <c r="BC6" s="389"/>
      <c r="BD6" s="389"/>
      <c r="BE6" s="389"/>
    </row>
    <row r="7" spans="1:58" s="9" customFormat="1" ht="12.75" customHeight="1" x14ac:dyDescent="0.2">
      <c r="A7" s="614" t="s">
        <v>176</v>
      </c>
      <c r="B7" s="614"/>
      <c r="C7" s="606" t="s">
        <v>177</v>
      </c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 t="s">
        <v>178</v>
      </c>
      <c r="S7" s="606"/>
      <c r="T7" s="606"/>
      <c r="U7" s="606"/>
      <c r="V7" s="606" t="s">
        <v>175</v>
      </c>
      <c r="W7" s="606"/>
      <c r="X7" s="606"/>
      <c r="Y7" s="606"/>
      <c r="Z7" s="606" t="s">
        <v>440</v>
      </c>
      <c r="AA7" s="606"/>
      <c r="AB7" s="606"/>
      <c r="AC7" s="606"/>
      <c r="AD7" s="606" t="s">
        <v>553</v>
      </c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 t="s">
        <v>554</v>
      </c>
      <c r="AU7" s="606"/>
      <c r="AV7" s="606"/>
      <c r="AW7" s="606"/>
      <c r="AX7" s="606" t="s">
        <v>568</v>
      </c>
      <c r="AY7" s="606"/>
      <c r="AZ7" s="606"/>
      <c r="BA7" s="606"/>
      <c r="BB7" s="606" t="s">
        <v>569</v>
      </c>
      <c r="BC7" s="606"/>
      <c r="BD7" s="606"/>
      <c r="BE7" s="606"/>
    </row>
    <row r="8" spans="1:58" s="9" customFormat="1" ht="20.100000000000001" customHeight="1" x14ac:dyDescent="0.2">
      <c r="A8" s="632" t="s">
        <v>0</v>
      </c>
      <c r="B8" s="633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</row>
    <row r="9" spans="1:58" s="9" customFormat="1" ht="20.100000000000001" customHeight="1" x14ac:dyDescent="0.2">
      <c r="A9" s="632" t="s">
        <v>1</v>
      </c>
      <c r="B9" s="633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59"/>
      <c r="S9" s="659"/>
      <c r="T9" s="659"/>
      <c r="U9" s="659"/>
      <c r="V9" s="659"/>
      <c r="W9" s="659"/>
      <c r="X9" s="659"/>
      <c r="Y9" s="659"/>
      <c r="Z9" s="651"/>
      <c r="AA9" s="652"/>
      <c r="AB9" s="652"/>
      <c r="AC9" s="653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58"/>
      <c r="AU9" s="658"/>
      <c r="AV9" s="658"/>
      <c r="AW9" s="658"/>
      <c r="AX9" s="658"/>
      <c r="AY9" s="658"/>
      <c r="AZ9" s="658"/>
      <c r="BA9" s="658"/>
      <c r="BB9" s="658"/>
      <c r="BC9" s="658"/>
      <c r="BD9" s="658"/>
      <c r="BE9" s="658"/>
    </row>
    <row r="10" spans="1:58" s="9" customFormat="1" ht="26.25" customHeight="1" x14ac:dyDescent="0.2">
      <c r="A10" s="632" t="s">
        <v>2</v>
      </c>
      <c r="B10" s="633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59"/>
      <c r="S10" s="659"/>
      <c r="T10" s="659"/>
      <c r="U10" s="659"/>
      <c r="V10" s="659"/>
      <c r="W10" s="659"/>
      <c r="X10" s="659"/>
      <c r="Y10" s="659"/>
      <c r="Z10" s="651"/>
      <c r="AA10" s="652"/>
      <c r="AB10" s="652"/>
      <c r="AC10" s="653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58"/>
      <c r="AU10" s="658"/>
      <c r="AV10" s="658"/>
      <c r="AW10" s="658"/>
      <c r="AX10" s="658"/>
      <c r="AY10" s="658"/>
      <c r="AZ10" s="658"/>
      <c r="BA10" s="658"/>
      <c r="BB10" s="581"/>
      <c r="BC10" s="582"/>
      <c r="BD10" s="582"/>
      <c r="BE10" s="583"/>
    </row>
    <row r="11" spans="1:58" s="9" customFormat="1" ht="19.5" customHeight="1" x14ac:dyDescent="0.2">
      <c r="A11" s="632" t="s">
        <v>3</v>
      </c>
      <c r="B11" s="633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59"/>
      <c r="S11" s="659"/>
      <c r="T11" s="659"/>
      <c r="U11" s="659"/>
      <c r="V11" s="659"/>
      <c r="W11" s="659"/>
      <c r="X11" s="659"/>
      <c r="Y11" s="659"/>
      <c r="Z11" s="651"/>
      <c r="AA11" s="652"/>
      <c r="AB11" s="652"/>
      <c r="AC11" s="653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58"/>
      <c r="AU11" s="658"/>
      <c r="AV11" s="658"/>
      <c r="AW11" s="658"/>
      <c r="AX11" s="658"/>
      <c r="AY11" s="658"/>
      <c r="AZ11" s="658"/>
      <c r="BA11" s="658"/>
      <c r="BB11" s="581"/>
      <c r="BC11" s="582"/>
      <c r="BD11" s="582"/>
      <c r="BE11" s="583"/>
    </row>
    <row r="12" spans="1:58" s="9" customFormat="1" ht="29.25" customHeight="1" x14ac:dyDescent="0.2">
      <c r="A12" s="632" t="s">
        <v>4</v>
      </c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59"/>
      <c r="S12" s="659"/>
      <c r="T12" s="659"/>
      <c r="U12" s="659"/>
      <c r="V12" s="659"/>
      <c r="W12" s="659"/>
      <c r="X12" s="659"/>
      <c r="Y12" s="659"/>
      <c r="Z12" s="651"/>
      <c r="AA12" s="652"/>
      <c r="AB12" s="652"/>
      <c r="AC12" s="653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58"/>
      <c r="AU12" s="658"/>
      <c r="AV12" s="658"/>
      <c r="AW12" s="658"/>
      <c r="AX12" s="658"/>
      <c r="AY12" s="658"/>
      <c r="AZ12" s="658"/>
      <c r="BA12" s="658"/>
      <c r="BB12" s="581"/>
      <c r="BC12" s="582"/>
      <c r="BD12" s="582"/>
      <c r="BE12" s="583"/>
    </row>
    <row r="13" spans="1:58" s="9" customFormat="1" ht="24.75" customHeight="1" x14ac:dyDescent="0.2">
      <c r="A13" s="643" t="s">
        <v>5</v>
      </c>
      <c r="B13" s="644"/>
      <c r="C13" s="661" t="s">
        <v>844</v>
      </c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46">
        <f>SUM(R8:U11)</f>
        <v>0</v>
      </c>
      <c r="S13" s="646"/>
      <c r="T13" s="646"/>
      <c r="U13" s="646"/>
      <c r="V13" s="646">
        <f>SUM(V8:Y12)</f>
        <v>0</v>
      </c>
      <c r="W13" s="646"/>
      <c r="X13" s="646"/>
      <c r="Y13" s="646"/>
      <c r="Z13" s="646">
        <f>SUM(Z8:AC12)</f>
        <v>0</v>
      </c>
      <c r="AA13" s="646"/>
      <c r="AB13" s="646"/>
      <c r="AC13" s="646"/>
      <c r="AD13" s="636" t="s">
        <v>550</v>
      </c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8"/>
      <c r="AT13" s="566">
        <f>SUM(AT8:AW12)</f>
        <v>0</v>
      </c>
      <c r="AU13" s="566"/>
      <c r="AV13" s="566"/>
      <c r="AW13" s="566"/>
      <c r="AX13" s="566">
        <f>SUM(AX8:BA12)</f>
        <v>0</v>
      </c>
      <c r="AY13" s="566"/>
      <c r="AZ13" s="566"/>
      <c r="BA13" s="566"/>
      <c r="BB13" s="566">
        <f>SUM(BB8:BE12)</f>
        <v>0</v>
      </c>
      <c r="BC13" s="566"/>
      <c r="BD13" s="566"/>
      <c r="BE13" s="566"/>
    </row>
    <row r="14" spans="1:58" ht="20.100000000000001" customHeight="1" x14ac:dyDescent="0.2">
      <c r="A14" s="648"/>
      <c r="B14" s="648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93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AD12:AS12"/>
    <mergeCell ref="C12:Q12"/>
    <mergeCell ref="R12:U12"/>
    <mergeCell ref="V12:Y12"/>
    <mergeCell ref="Z12:AC12"/>
    <mergeCell ref="AT12:AW12"/>
    <mergeCell ref="BB9:BE9"/>
    <mergeCell ref="BB10:BE10"/>
    <mergeCell ref="A11:B11"/>
    <mergeCell ref="C10:Q10"/>
    <mergeCell ref="R10:U10"/>
    <mergeCell ref="V10:Y10"/>
    <mergeCell ref="Z10:AC10"/>
    <mergeCell ref="AD11:AS11"/>
    <mergeCell ref="AT11:AW11"/>
    <mergeCell ref="AX11:BA11"/>
    <mergeCell ref="BB11:BE11"/>
    <mergeCell ref="A10:B10"/>
    <mergeCell ref="C11:Q11"/>
    <mergeCell ref="R11:U11"/>
    <mergeCell ref="V11:Y11"/>
    <mergeCell ref="Z11:AC11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ageMargins left="0.7" right="0.7" top="0.75" bottom="0.75" header="0.3" footer="0.3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D12"/>
  <sheetViews>
    <sheetView view="pageBreakPreview" zoomScaleSheetLayoutView="100" workbookViewId="0">
      <selection sqref="A1:D1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 x14ac:dyDescent="0.2">
      <c r="A1" s="483" t="s">
        <v>1072</v>
      </c>
      <c r="B1" s="483"/>
      <c r="C1" s="483"/>
      <c r="D1" s="483"/>
    </row>
    <row r="2" spans="1:4" ht="27.75" customHeight="1" x14ac:dyDescent="0.2">
      <c r="A2" s="662" t="s">
        <v>595</v>
      </c>
      <c r="B2" s="663"/>
      <c r="C2" s="663"/>
      <c r="D2" s="664"/>
    </row>
    <row r="3" spans="1:4" ht="13.5" customHeight="1" x14ac:dyDescent="0.2">
      <c r="A3" s="381" t="s">
        <v>594</v>
      </c>
      <c r="B3" s="382"/>
      <c r="C3" s="382"/>
      <c r="D3" s="383"/>
    </row>
    <row r="4" spans="1:4" ht="15.95" customHeight="1" x14ac:dyDescent="0.2">
      <c r="A4" s="665"/>
      <c r="B4" s="665"/>
      <c r="C4" s="665"/>
      <c r="D4" s="665"/>
    </row>
    <row r="5" spans="1:4" ht="20.100000000000001" customHeight="1" x14ac:dyDescent="0.2">
      <c r="A5" s="40"/>
      <c r="B5" s="41" t="s">
        <v>841</v>
      </c>
      <c r="C5" s="41" t="s">
        <v>842</v>
      </c>
      <c r="D5" s="41" t="s">
        <v>579</v>
      </c>
    </row>
    <row r="6" spans="1:4" ht="20.100000000000001" customHeight="1" x14ac:dyDescent="0.2">
      <c r="A6" s="42" t="s">
        <v>443</v>
      </c>
      <c r="B6" s="43">
        <f>'13'!B13</f>
        <v>8.5</v>
      </c>
      <c r="C6" s="43">
        <f>'13'!C13</f>
        <v>8.75</v>
      </c>
      <c r="D6" s="44">
        <f>(B6+C6)/2</f>
        <v>8.625</v>
      </c>
    </row>
    <row r="7" spans="1:4" ht="20.100000000000001" customHeight="1" x14ac:dyDescent="0.2">
      <c r="A7" s="45" t="s">
        <v>581</v>
      </c>
      <c r="B7" s="43">
        <f>'13'!B20</f>
        <v>12</v>
      </c>
      <c r="C7" s="43">
        <f>'13'!C20</f>
        <v>15</v>
      </c>
      <c r="D7" s="44">
        <f>(B7+C7)/2</f>
        <v>13.5</v>
      </c>
    </row>
    <row r="8" spans="1:4" s="3" customFormat="1" ht="20.100000000000001" customHeight="1" x14ac:dyDescent="0.2">
      <c r="A8" s="42" t="s">
        <v>580</v>
      </c>
      <c r="B8" s="46">
        <f>'13'!B30</f>
        <v>22</v>
      </c>
      <c r="C8" s="46">
        <f>'13'!C30</f>
        <v>19</v>
      </c>
      <c r="D8" s="44">
        <f>(B8+C8)/2</f>
        <v>20.5</v>
      </c>
    </row>
    <row r="9" spans="1:4" ht="20.100000000000001" customHeight="1" x14ac:dyDescent="0.2">
      <c r="A9" s="42" t="s">
        <v>835</v>
      </c>
      <c r="B9" s="43">
        <f>'13'!B41</f>
        <v>11</v>
      </c>
      <c r="C9" s="43">
        <f>'13'!C41</f>
        <v>11</v>
      </c>
      <c r="D9" s="44">
        <f>(B9+C9)/2</f>
        <v>11</v>
      </c>
    </row>
    <row r="10" spans="1:4" ht="20.100000000000001" customHeight="1" x14ac:dyDescent="0.2">
      <c r="A10" s="42" t="s">
        <v>828</v>
      </c>
      <c r="B10" s="43">
        <f>'13'!B53</f>
        <v>8</v>
      </c>
      <c r="C10" s="43">
        <f>'13'!C53</f>
        <v>8</v>
      </c>
      <c r="D10" s="44">
        <f>(B10+C10)/2</f>
        <v>8</v>
      </c>
    </row>
    <row r="11" spans="1:4" ht="20.100000000000001" customHeight="1" x14ac:dyDescent="0.2">
      <c r="A11" s="47" t="s">
        <v>575</v>
      </c>
      <c r="B11" s="48">
        <f>SUM(B6:B10)</f>
        <v>61.5</v>
      </c>
      <c r="C11" s="48">
        <f t="shared" ref="C11:D11" si="0">SUM(C6:C10)</f>
        <v>61.75</v>
      </c>
      <c r="D11" s="48">
        <f t="shared" si="0"/>
        <v>61.625</v>
      </c>
    </row>
    <row r="12" spans="1:4" ht="20.100000000000001" customHeight="1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G53"/>
  <sheetViews>
    <sheetView showGridLines="0" view="pageBreakPreview" zoomScaleSheetLayoutView="100" workbookViewId="0">
      <selection sqref="A1:D1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 x14ac:dyDescent="0.2">
      <c r="A1" s="483" t="s">
        <v>1073</v>
      </c>
      <c r="B1" s="483"/>
      <c r="C1" s="483"/>
      <c r="D1" s="483"/>
    </row>
    <row r="2" spans="1:7" ht="27.75" customHeight="1" x14ac:dyDescent="0.2">
      <c r="A2" s="662" t="s">
        <v>597</v>
      </c>
      <c r="B2" s="663"/>
      <c r="C2" s="663"/>
      <c r="D2" s="664"/>
    </row>
    <row r="3" spans="1:7" ht="12" customHeight="1" x14ac:dyDescent="0.2">
      <c r="A3" s="381" t="s">
        <v>596</v>
      </c>
      <c r="B3" s="382"/>
      <c r="C3" s="382"/>
      <c r="D3" s="383"/>
    </row>
    <row r="4" spans="1:7" ht="13.5" customHeight="1" x14ac:dyDescent="0.2">
      <c r="A4" s="665"/>
      <c r="B4" s="665"/>
      <c r="C4" s="665"/>
      <c r="D4" s="665"/>
      <c r="E4" s="30"/>
      <c r="F4" s="30"/>
      <c r="G4" s="30"/>
    </row>
    <row r="5" spans="1:7" ht="20.100000000000001" customHeight="1" x14ac:dyDescent="0.2">
      <c r="A5" s="47"/>
      <c r="B5" s="41" t="s">
        <v>1021</v>
      </c>
      <c r="C5" s="41" t="s">
        <v>1022</v>
      </c>
      <c r="D5" s="32" t="s">
        <v>579</v>
      </c>
    </row>
    <row r="6" spans="1:7" ht="20.100000000000001" customHeight="1" x14ac:dyDescent="0.2">
      <c r="A6" s="49" t="s">
        <v>582</v>
      </c>
      <c r="B6" s="43">
        <v>1</v>
      </c>
      <c r="C6" s="43">
        <v>1</v>
      </c>
      <c r="D6" s="44">
        <f>(B6+C6)/2</f>
        <v>1</v>
      </c>
    </row>
    <row r="7" spans="1:7" ht="20.100000000000001" customHeight="1" x14ac:dyDescent="0.2">
      <c r="A7" s="49" t="s">
        <v>583</v>
      </c>
      <c r="B7" s="43">
        <v>1</v>
      </c>
      <c r="C7" s="43">
        <v>1</v>
      </c>
      <c r="D7" s="44">
        <f t="shared" ref="D7:D12" si="0">(B7+C7)/2</f>
        <v>1</v>
      </c>
    </row>
    <row r="8" spans="1:7" ht="20.100000000000001" customHeight="1" x14ac:dyDescent="0.2">
      <c r="A8" s="49" t="s">
        <v>843</v>
      </c>
      <c r="B8" s="43">
        <v>2</v>
      </c>
      <c r="C8" s="43">
        <v>1</v>
      </c>
      <c r="D8" s="44">
        <f t="shared" si="0"/>
        <v>1.5</v>
      </c>
    </row>
    <row r="9" spans="1:7" ht="20.100000000000001" customHeight="1" x14ac:dyDescent="0.2">
      <c r="A9" s="49" t="s">
        <v>826</v>
      </c>
      <c r="B9" s="43">
        <v>1.5</v>
      </c>
      <c r="C9" s="43">
        <v>1.5</v>
      </c>
      <c r="D9" s="44">
        <f t="shared" si="0"/>
        <v>1.5</v>
      </c>
    </row>
    <row r="10" spans="1:7" ht="20.100000000000001" customHeight="1" x14ac:dyDescent="0.2">
      <c r="A10" s="42" t="s">
        <v>827</v>
      </c>
      <c r="B10" s="46">
        <v>2</v>
      </c>
      <c r="C10" s="46">
        <v>2</v>
      </c>
      <c r="D10" s="44">
        <f t="shared" si="0"/>
        <v>2</v>
      </c>
    </row>
    <row r="11" spans="1:7" ht="20.100000000000001" customHeight="1" x14ac:dyDescent="0.2">
      <c r="A11" s="42" t="s">
        <v>1023</v>
      </c>
      <c r="B11" s="46">
        <v>0</v>
      </c>
      <c r="C11" s="46">
        <v>1</v>
      </c>
      <c r="D11" s="44">
        <f t="shared" si="0"/>
        <v>0.5</v>
      </c>
    </row>
    <row r="12" spans="1:7" ht="20.100000000000001" customHeight="1" x14ac:dyDescent="0.2">
      <c r="A12" s="42" t="s">
        <v>585</v>
      </c>
      <c r="B12" s="46">
        <v>1</v>
      </c>
      <c r="C12" s="46">
        <v>1.25</v>
      </c>
      <c r="D12" s="44">
        <f t="shared" si="0"/>
        <v>1.125</v>
      </c>
    </row>
    <row r="13" spans="1:7" ht="20.100000000000001" customHeight="1" x14ac:dyDescent="0.2">
      <c r="A13" s="47" t="s">
        <v>575</v>
      </c>
      <c r="B13" s="50">
        <f>SUM(B6:B12)</f>
        <v>8.5</v>
      </c>
      <c r="C13" s="50">
        <f>SUM(C6:C12)</f>
        <v>8.75</v>
      </c>
      <c r="D13" s="50">
        <f>SUM(D6:D12)</f>
        <v>8.625</v>
      </c>
    </row>
    <row r="15" spans="1:7" ht="27.75" customHeight="1" x14ac:dyDescent="0.2">
      <c r="A15" s="662" t="s">
        <v>598</v>
      </c>
      <c r="B15" s="663"/>
      <c r="C15" s="663"/>
      <c r="D15" s="664"/>
    </row>
    <row r="16" spans="1:7" ht="14.25" customHeight="1" x14ac:dyDescent="0.2">
      <c r="A16" s="381" t="s">
        <v>596</v>
      </c>
      <c r="B16" s="382"/>
      <c r="C16" s="382"/>
      <c r="D16" s="383"/>
    </row>
    <row r="17" spans="1:4" x14ac:dyDescent="0.2">
      <c r="A17" s="666"/>
      <c r="B17" s="666"/>
      <c r="C17" s="666"/>
      <c r="D17" s="666"/>
    </row>
    <row r="18" spans="1:4" ht="20.100000000000001" customHeight="1" x14ac:dyDescent="0.2">
      <c r="A18" s="47"/>
      <c r="B18" s="41" t="s">
        <v>1021</v>
      </c>
      <c r="C18" s="41" t="s">
        <v>1022</v>
      </c>
      <c r="D18" s="32" t="s">
        <v>579</v>
      </c>
    </row>
    <row r="19" spans="1:4" ht="20.100000000000001" customHeight="1" x14ac:dyDescent="0.2">
      <c r="A19" s="42" t="s">
        <v>586</v>
      </c>
      <c r="B19" s="43">
        <v>12</v>
      </c>
      <c r="C19" s="43">
        <v>15</v>
      </c>
      <c r="D19" s="44">
        <f>(B19+C19)/2</f>
        <v>13.5</v>
      </c>
    </row>
    <row r="20" spans="1:4" ht="20.100000000000001" customHeight="1" x14ac:dyDescent="0.2">
      <c r="A20" s="47" t="s">
        <v>575</v>
      </c>
      <c r="B20" s="50">
        <f>SUM(B19:B19)</f>
        <v>12</v>
      </c>
      <c r="C20" s="50">
        <f>SUM(C19:C19)</f>
        <v>15</v>
      </c>
      <c r="D20" s="50">
        <f>SUM(D19:D19)</f>
        <v>13.5</v>
      </c>
    </row>
    <row r="21" spans="1:4" ht="20.100000000000001" customHeight="1" x14ac:dyDescent="0.2"/>
    <row r="22" spans="1:4" ht="27.75" customHeight="1" x14ac:dyDescent="0.2">
      <c r="A22" s="662" t="s">
        <v>599</v>
      </c>
      <c r="B22" s="663"/>
      <c r="C22" s="663"/>
      <c r="D22" s="664"/>
    </row>
    <row r="23" spans="1:4" ht="11.25" customHeight="1" x14ac:dyDescent="0.2">
      <c r="A23" s="381" t="s">
        <v>596</v>
      </c>
      <c r="B23" s="382"/>
      <c r="C23" s="382"/>
      <c r="D23" s="383"/>
    </row>
    <row r="24" spans="1:4" x14ac:dyDescent="0.2">
      <c r="A24" s="666"/>
      <c r="B24" s="666"/>
      <c r="C24" s="666"/>
      <c r="D24" s="666"/>
    </row>
    <row r="25" spans="1:4" ht="20.100000000000001" customHeight="1" x14ac:dyDescent="0.2">
      <c r="A25" s="51"/>
      <c r="B25" s="41" t="s">
        <v>1021</v>
      </c>
      <c r="C25" s="41" t="s">
        <v>1022</v>
      </c>
      <c r="D25" s="32" t="s">
        <v>579</v>
      </c>
    </row>
    <row r="26" spans="1:4" ht="20.100000000000001" customHeight="1" x14ac:dyDescent="0.2">
      <c r="A26" s="42" t="s">
        <v>587</v>
      </c>
      <c r="B26" s="52">
        <v>10.5</v>
      </c>
      <c r="C26" s="52">
        <v>8.75</v>
      </c>
      <c r="D26" s="53">
        <f>(B26+C26)/2</f>
        <v>9.625</v>
      </c>
    </row>
    <row r="27" spans="1:4" ht="20.100000000000001" customHeight="1" x14ac:dyDescent="0.2">
      <c r="A27" s="42" t="s">
        <v>588</v>
      </c>
      <c r="B27" s="46">
        <v>7</v>
      </c>
      <c r="C27" s="46">
        <v>6</v>
      </c>
      <c r="D27" s="53">
        <f>(B27+C27)/2</f>
        <v>6.5</v>
      </c>
    </row>
    <row r="28" spans="1:4" ht="20.100000000000001" customHeight="1" x14ac:dyDescent="0.2">
      <c r="A28" s="42" t="s">
        <v>589</v>
      </c>
      <c r="B28" s="46">
        <v>0.5</v>
      </c>
      <c r="C28" s="46">
        <v>0.5</v>
      </c>
      <c r="D28" s="53">
        <f>(B28+C28)/2</f>
        <v>0.5</v>
      </c>
    </row>
    <row r="29" spans="1:4" ht="20.100000000000001" customHeight="1" x14ac:dyDescent="0.2">
      <c r="A29" s="42" t="s">
        <v>1058</v>
      </c>
      <c r="B29" s="46">
        <v>4</v>
      </c>
      <c r="C29" s="46">
        <v>3.75</v>
      </c>
      <c r="D29" s="53">
        <f>(B29+C29)/2</f>
        <v>3.875</v>
      </c>
    </row>
    <row r="30" spans="1:4" ht="20.100000000000001" customHeight="1" x14ac:dyDescent="0.2">
      <c r="A30" s="47" t="s">
        <v>575</v>
      </c>
      <c r="B30" s="50">
        <f>SUM(B26:B29)</f>
        <v>22</v>
      </c>
      <c r="C30" s="50">
        <f>SUM(C26:C29)</f>
        <v>19</v>
      </c>
      <c r="D30" s="50">
        <f>SUM(D26:D29)</f>
        <v>20.5</v>
      </c>
    </row>
    <row r="31" spans="1:4" ht="20.100000000000001" customHeight="1" x14ac:dyDescent="0.2"/>
    <row r="32" spans="1:4" ht="20.100000000000001" customHeight="1" x14ac:dyDescent="0.2"/>
    <row r="33" spans="1:5" ht="27.75" customHeight="1" x14ac:dyDescent="0.2">
      <c r="A33" s="662" t="s">
        <v>830</v>
      </c>
      <c r="B33" s="663"/>
      <c r="C33" s="663"/>
      <c r="D33" s="664"/>
      <c r="E33"/>
    </row>
    <row r="34" spans="1:5" ht="12.75" customHeight="1" x14ac:dyDescent="0.2">
      <c r="A34" s="381" t="s">
        <v>596</v>
      </c>
      <c r="B34" s="382"/>
      <c r="C34" s="382"/>
      <c r="D34" s="383"/>
      <c r="E34"/>
    </row>
    <row r="35" spans="1:5" x14ac:dyDescent="0.2">
      <c r="A35" s="666"/>
      <c r="B35" s="666"/>
      <c r="C35" s="666"/>
      <c r="D35" s="666"/>
      <c r="E35"/>
    </row>
    <row r="36" spans="1:5" ht="20.100000000000001" customHeight="1" x14ac:dyDescent="0.2">
      <c r="A36" s="47" t="s">
        <v>590</v>
      </c>
      <c r="B36" s="41" t="s">
        <v>1021</v>
      </c>
      <c r="C36" s="41" t="s">
        <v>1022</v>
      </c>
      <c r="D36" s="32" t="s">
        <v>579</v>
      </c>
      <c r="E36" s="31"/>
    </row>
    <row r="37" spans="1:5" ht="20.100000000000001" customHeight="1" x14ac:dyDescent="0.2">
      <c r="A37" s="42" t="s">
        <v>591</v>
      </c>
      <c r="B37" s="46">
        <v>6</v>
      </c>
      <c r="C37" s="46">
        <v>6</v>
      </c>
      <c r="D37" s="54">
        <f>(B37+C37)/2</f>
        <v>6</v>
      </c>
      <c r="E37" s="31"/>
    </row>
    <row r="38" spans="1:5" ht="20.100000000000001" customHeight="1" x14ac:dyDescent="0.2">
      <c r="A38" s="42" t="s">
        <v>592</v>
      </c>
      <c r="B38" s="46">
        <v>3</v>
      </c>
      <c r="C38" s="46">
        <v>3</v>
      </c>
      <c r="D38" s="54">
        <f>(B38+C38)/2</f>
        <v>3</v>
      </c>
      <c r="E38" s="31"/>
    </row>
    <row r="39" spans="1:5" ht="20.100000000000001" customHeight="1" x14ac:dyDescent="0.2">
      <c r="A39" s="42" t="s">
        <v>593</v>
      </c>
      <c r="B39" s="46">
        <v>1</v>
      </c>
      <c r="C39" s="46">
        <v>1</v>
      </c>
      <c r="D39" s="54">
        <f>(B39+C39)/2</f>
        <v>1</v>
      </c>
      <c r="E39" s="31"/>
    </row>
    <row r="40" spans="1:5" ht="20.100000000000001" customHeight="1" x14ac:dyDescent="0.2">
      <c r="A40" s="42" t="s">
        <v>834</v>
      </c>
      <c r="B40" s="43">
        <v>1</v>
      </c>
      <c r="C40" s="43">
        <v>1</v>
      </c>
      <c r="D40" s="54">
        <f>(B40+C40)/2</f>
        <v>1</v>
      </c>
      <c r="E40" s="31"/>
    </row>
    <row r="41" spans="1:5" ht="20.100000000000001" customHeight="1" x14ac:dyDescent="0.2">
      <c r="A41" s="55" t="s">
        <v>575</v>
      </c>
      <c r="B41" s="50">
        <f>SUM(B37:B40)</f>
        <v>11</v>
      </c>
      <c r="C41" s="50">
        <f>SUM(C37:C40)</f>
        <v>11</v>
      </c>
      <c r="D41" s="50">
        <f>SUM(D37:D40)</f>
        <v>11</v>
      </c>
      <c r="E41" s="31"/>
    </row>
    <row r="42" spans="1:5" ht="20.100000000000001" customHeight="1" x14ac:dyDescent="0.2"/>
    <row r="43" spans="1:5" ht="20.100000000000001" customHeight="1" x14ac:dyDescent="0.2"/>
    <row r="44" spans="1:5" ht="20.100000000000001" customHeight="1" x14ac:dyDescent="0.2">
      <c r="A44" s="662" t="s">
        <v>828</v>
      </c>
      <c r="B44" s="663"/>
      <c r="C44" s="663"/>
      <c r="D44" s="664"/>
    </row>
    <row r="45" spans="1:5" ht="12.75" customHeight="1" x14ac:dyDescent="0.2">
      <c r="A45" s="381" t="s">
        <v>596</v>
      </c>
      <c r="B45" s="382"/>
      <c r="C45" s="382"/>
      <c r="D45" s="383"/>
    </row>
    <row r="46" spans="1:5" x14ac:dyDescent="0.2">
      <c r="A46" s="666"/>
      <c r="B46" s="666"/>
      <c r="C46" s="666"/>
      <c r="D46" s="666"/>
    </row>
    <row r="47" spans="1:5" ht="20.100000000000001" customHeight="1" x14ac:dyDescent="0.2">
      <c r="A47" s="47" t="s">
        <v>590</v>
      </c>
      <c r="B47" s="41" t="s">
        <v>1021</v>
      </c>
      <c r="C47" s="41" t="s">
        <v>1022</v>
      </c>
      <c r="D47" s="83" t="s">
        <v>579</v>
      </c>
    </row>
    <row r="48" spans="1:5" ht="20.100000000000001" customHeight="1" x14ac:dyDescent="0.2">
      <c r="A48" s="42" t="s">
        <v>831</v>
      </c>
      <c r="B48" s="46">
        <v>1</v>
      </c>
      <c r="C48" s="46">
        <v>1</v>
      </c>
      <c r="D48" s="54">
        <f>(B48+C48)/2</f>
        <v>1</v>
      </c>
    </row>
    <row r="49" spans="1:4" ht="20.100000000000001" customHeight="1" x14ac:dyDescent="0.2">
      <c r="A49" s="42" t="s">
        <v>832</v>
      </c>
      <c r="B49" s="46">
        <v>3</v>
      </c>
      <c r="C49" s="46">
        <v>3</v>
      </c>
      <c r="D49" s="54">
        <f>(B49+C49)/2</f>
        <v>3</v>
      </c>
    </row>
    <row r="50" spans="1:4" ht="20.100000000000001" customHeight="1" x14ac:dyDescent="0.2">
      <c r="A50" s="42" t="s">
        <v>833</v>
      </c>
      <c r="B50" s="46">
        <v>2</v>
      </c>
      <c r="C50" s="46">
        <v>2</v>
      </c>
      <c r="D50" s="54">
        <f>(B50+C50)/2</f>
        <v>2</v>
      </c>
    </row>
    <row r="51" spans="1:4" ht="20.100000000000001" customHeight="1" x14ac:dyDescent="0.2">
      <c r="A51" s="42" t="s">
        <v>585</v>
      </c>
      <c r="B51" s="46">
        <v>1</v>
      </c>
      <c r="C51" s="46">
        <v>1</v>
      </c>
      <c r="D51" s="54">
        <f>(B51+C51)/2</f>
        <v>1</v>
      </c>
    </row>
    <row r="52" spans="1:4" ht="20.100000000000001" customHeight="1" x14ac:dyDescent="0.2">
      <c r="A52" s="42" t="s">
        <v>827</v>
      </c>
      <c r="B52" s="43">
        <v>1</v>
      </c>
      <c r="C52" s="43">
        <v>1</v>
      </c>
      <c r="D52" s="54">
        <f>(B52+C52)/2</f>
        <v>1</v>
      </c>
    </row>
    <row r="53" spans="1:4" ht="20.100000000000001" customHeight="1" x14ac:dyDescent="0.2">
      <c r="A53" s="55" t="s">
        <v>575</v>
      </c>
      <c r="B53" s="50">
        <f>SUM(B48:B52)</f>
        <v>8</v>
      </c>
      <c r="C53" s="50">
        <f>SUM(C48:C52)</f>
        <v>8</v>
      </c>
      <c r="D53" s="50">
        <f>SUM(D48:D52)</f>
        <v>8</v>
      </c>
    </row>
  </sheetData>
  <mergeCells count="16">
    <mergeCell ref="A1:D1"/>
    <mergeCell ref="A3:D3"/>
    <mergeCell ref="A2:D2"/>
    <mergeCell ref="A4:D4"/>
    <mergeCell ref="A15:D15"/>
    <mergeCell ref="A44:D44"/>
    <mergeCell ref="A45:D45"/>
    <mergeCell ref="A46:D46"/>
    <mergeCell ref="A35:D35"/>
    <mergeCell ref="A16:D16"/>
    <mergeCell ref="A23:D23"/>
    <mergeCell ref="A34:D34"/>
    <mergeCell ref="A17:D17"/>
    <mergeCell ref="A22:D22"/>
    <mergeCell ref="A24:D24"/>
    <mergeCell ref="A33:D3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0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C7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 x14ac:dyDescent="0.2">
      <c r="A1" s="667" t="s">
        <v>1074</v>
      </c>
      <c r="B1" s="667"/>
      <c r="C1" s="667"/>
    </row>
    <row r="2" spans="1:3" ht="27.75" customHeight="1" x14ac:dyDescent="0.2">
      <c r="A2" s="668" t="s">
        <v>578</v>
      </c>
      <c r="B2" s="669"/>
      <c r="C2" s="670"/>
    </row>
    <row r="3" spans="1:3" ht="15.95" customHeight="1" x14ac:dyDescent="0.2">
      <c r="A3" s="665" t="s">
        <v>611</v>
      </c>
      <c r="B3" s="665"/>
      <c r="C3" s="665"/>
    </row>
    <row r="4" spans="1:3" ht="57.75" customHeight="1" x14ac:dyDescent="0.2">
      <c r="A4" s="27" t="s">
        <v>441</v>
      </c>
      <c r="B4" s="34" t="s">
        <v>576</v>
      </c>
      <c r="C4" s="35" t="s">
        <v>577</v>
      </c>
    </row>
    <row r="5" spans="1:3" ht="20.100000000000001" customHeight="1" x14ac:dyDescent="0.2">
      <c r="A5" s="28">
        <v>1</v>
      </c>
      <c r="B5" s="29" t="s">
        <v>845</v>
      </c>
      <c r="C5" s="36">
        <v>480000</v>
      </c>
    </row>
    <row r="6" spans="1:3" s="3" customFormat="1" ht="20.100000000000001" customHeight="1" x14ac:dyDescent="0.2">
      <c r="A6" s="28">
        <v>2</v>
      </c>
      <c r="B6" s="29" t="s">
        <v>846</v>
      </c>
      <c r="C6" s="37">
        <v>204000</v>
      </c>
    </row>
    <row r="7" spans="1:3" ht="20.100000000000001" customHeight="1" x14ac:dyDescent="0.2">
      <c r="A7" s="34"/>
      <c r="B7" s="38" t="s">
        <v>575</v>
      </c>
      <c r="C7" s="39">
        <f>SUM(C5:C6)</f>
        <v>684000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4.9989318521683403E-2"/>
  </sheetPr>
  <dimension ref="A1:BK12"/>
  <sheetViews>
    <sheetView view="pageBreakPreview" zoomScaleSheetLayoutView="100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4.570312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.140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671" t="s">
        <v>1075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671"/>
      <c r="AQ1" s="671"/>
      <c r="AR1" s="671"/>
      <c r="AS1" s="671"/>
      <c r="AT1" s="671"/>
      <c r="AU1" s="671"/>
      <c r="AV1" s="671"/>
      <c r="AW1" s="671"/>
      <c r="AX1" s="671"/>
      <c r="AY1" s="671"/>
      <c r="AZ1" s="671"/>
      <c r="BA1" s="671"/>
      <c r="BB1" s="671"/>
      <c r="BC1" s="671"/>
      <c r="BD1" s="671"/>
      <c r="BE1" s="671"/>
      <c r="BF1" s="671"/>
      <c r="BG1" s="671"/>
      <c r="BH1" s="671"/>
      <c r="BI1" s="671"/>
      <c r="BJ1" s="671"/>
      <c r="BK1" s="671"/>
    </row>
    <row r="2" spans="1:63" ht="28.5" customHeight="1" x14ac:dyDescent="0.2">
      <c r="A2" s="150" t="s">
        <v>443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7"/>
    </row>
    <row r="3" spans="1:63" ht="15" customHeight="1" x14ac:dyDescent="0.2">
      <c r="A3" s="153" t="s">
        <v>609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5"/>
    </row>
    <row r="4" spans="1:63" ht="15.95" customHeight="1" x14ac:dyDescent="0.2">
      <c r="A4" s="333" t="s">
        <v>611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</row>
    <row r="5" spans="1:63" ht="15.95" customHeight="1" x14ac:dyDescent="0.2">
      <c r="A5" s="158" t="s">
        <v>441</v>
      </c>
      <c r="B5" s="158"/>
      <c r="C5" s="319" t="s">
        <v>444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675" t="s">
        <v>445</v>
      </c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  <c r="BF5" s="676"/>
      <c r="BG5" s="676"/>
      <c r="BH5" s="676"/>
      <c r="BI5" s="676"/>
      <c r="BJ5" s="676"/>
      <c r="BK5" s="677"/>
    </row>
    <row r="6" spans="1:63" ht="35.1" customHeight="1" x14ac:dyDescent="0.2">
      <c r="A6" s="158"/>
      <c r="B6" s="158"/>
      <c r="C6" s="159" t="s">
        <v>608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25"/>
      <c r="S6" s="165" t="s">
        <v>241</v>
      </c>
      <c r="T6" s="161"/>
      <c r="U6" s="161"/>
      <c r="V6" s="161"/>
      <c r="W6" s="165" t="s">
        <v>437</v>
      </c>
      <c r="X6" s="161"/>
      <c r="Y6" s="161"/>
      <c r="Z6" s="161"/>
      <c r="AA6" s="165" t="s">
        <v>438</v>
      </c>
      <c r="AB6" s="161"/>
      <c r="AC6" s="161"/>
      <c r="AD6" s="161"/>
      <c r="AE6" s="165" t="s">
        <v>439</v>
      </c>
      <c r="AF6" s="161"/>
      <c r="AG6" s="162" t="s">
        <v>26</v>
      </c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4"/>
      <c r="AW6" s="24"/>
      <c r="AX6" s="672" t="s">
        <v>241</v>
      </c>
      <c r="AY6" s="674"/>
      <c r="AZ6" s="674"/>
      <c r="BA6" s="673"/>
      <c r="BB6" s="672" t="s">
        <v>437</v>
      </c>
      <c r="BC6" s="674"/>
      <c r="BD6" s="674"/>
      <c r="BE6" s="673"/>
      <c r="BF6" s="672" t="s">
        <v>438</v>
      </c>
      <c r="BG6" s="674"/>
      <c r="BH6" s="674"/>
      <c r="BI6" s="673"/>
      <c r="BJ6" s="672" t="s">
        <v>439</v>
      </c>
      <c r="BK6" s="673"/>
    </row>
    <row r="7" spans="1:63" x14ac:dyDescent="0.2">
      <c r="A7" s="318" t="s">
        <v>176</v>
      </c>
      <c r="B7" s="318"/>
      <c r="C7" s="326" t="s">
        <v>177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22"/>
      <c r="S7" s="326" t="s">
        <v>178</v>
      </c>
      <c r="T7" s="326"/>
      <c r="U7" s="326"/>
      <c r="V7" s="326"/>
      <c r="W7" s="326" t="s">
        <v>175</v>
      </c>
      <c r="X7" s="326"/>
      <c r="Y7" s="326"/>
      <c r="Z7" s="326"/>
      <c r="AA7" s="326" t="s">
        <v>440</v>
      </c>
      <c r="AB7" s="326"/>
      <c r="AC7" s="326"/>
      <c r="AD7" s="326"/>
      <c r="AE7" s="326" t="s">
        <v>553</v>
      </c>
      <c r="AF7" s="326"/>
      <c r="AG7" s="169" t="s">
        <v>554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70"/>
      <c r="AW7" s="22"/>
      <c r="AX7" s="678" t="s">
        <v>568</v>
      </c>
      <c r="AY7" s="679"/>
      <c r="AZ7" s="679"/>
      <c r="BA7" s="680"/>
      <c r="BB7" s="678" t="s">
        <v>569</v>
      </c>
      <c r="BC7" s="679"/>
      <c r="BD7" s="679"/>
      <c r="BE7" s="680"/>
      <c r="BF7" s="678" t="s">
        <v>570</v>
      </c>
      <c r="BG7" s="679"/>
      <c r="BH7" s="679"/>
      <c r="BI7" s="680"/>
      <c r="BJ7" s="678" t="s">
        <v>571</v>
      </c>
      <c r="BK7" s="680"/>
    </row>
    <row r="8" spans="1:63" ht="20.100000000000001" customHeight="1" x14ac:dyDescent="0.2">
      <c r="A8" s="312" t="s">
        <v>0</v>
      </c>
      <c r="B8" s="313"/>
      <c r="C8" s="314" t="s">
        <v>607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12" t="s">
        <v>262</v>
      </c>
      <c r="S8" s="315">
        <f>'16'!S8+'16'!S19+'16'!S30+'16'!S41</f>
        <v>880724416</v>
      </c>
      <c r="T8" s="315"/>
      <c r="U8" s="315"/>
      <c r="V8" s="315"/>
      <c r="W8" s="315">
        <f>'16'!W8+'16'!W19+'16'!W30+'16'!W41</f>
        <v>942673956</v>
      </c>
      <c r="X8" s="315"/>
      <c r="Y8" s="315"/>
      <c r="Z8" s="315"/>
      <c r="AA8" s="315">
        <f>'16'!AA8+'16'!AA19+'16'!AA30+'16'!AA41</f>
        <v>849971275</v>
      </c>
      <c r="AB8" s="315"/>
      <c r="AC8" s="315"/>
      <c r="AD8" s="315"/>
      <c r="AE8" s="316">
        <f>IF(W8&lt;&gt;"",AA8/W8,"n.é.")</f>
        <v>0.90165986828217837</v>
      </c>
      <c r="AF8" s="317"/>
      <c r="AG8" s="353" t="s">
        <v>606</v>
      </c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5"/>
      <c r="AW8" s="12" t="s">
        <v>32</v>
      </c>
      <c r="AX8" s="358">
        <f>'16'!AX8+'16'!AX19+'16'!AX30+'16'!AX41</f>
        <v>880724416</v>
      </c>
      <c r="AY8" s="359"/>
      <c r="AZ8" s="359"/>
      <c r="BA8" s="360"/>
      <c r="BB8" s="358">
        <f>'16'!BB8+'16'!BB19+'16'!BB30+'16'!BB41</f>
        <v>942673956</v>
      </c>
      <c r="BC8" s="359"/>
      <c r="BD8" s="359"/>
      <c r="BE8" s="360"/>
      <c r="BF8" s="358">
        <f>'16'!BF8+'16'!BF19+'16'!BF30+'16'!BF41</f>
        <v>699666234</v>
      </c>
      <c r="BG8" s="359"/>
      <c r="BH8" s="359"/>
      <c r="BI8" s="360"/>
      <c r="BJ8" s="316">
        <f>IF(BB8&lt;&gt;"",BF8/BB8,"n.é.")</f>
        <v>0.74221445235302541</v>
      </c>
      <c r="BK8" s="317"/>
    </row>
    <row r="9" spans="1:63" ht="20.100000000000001" customHeight="1" x14ac:dyDescent="0.2">
      <c r="A9" s="312" t="s">
        <v>1</v>
      </c>
      <c r="B9" s="313"/>
      <c r="C9" s="314" t="s">
        <v>605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12" t="s">
        <v>299</v>
      </c>
      <c r="S9" s="315">
        <f>'16'!S9+'16'!S20+'16'!S31+'16'!S42</f>
        <v>0</v>
      </c>
      <c r="T9" s="315"/>
      <c r="U9" s="315"/>
      <c r="V9" s="315"/>
      <c r="W9" s="315">
        <f>'16'!W9+'16'!W20+'16'!W31+'16'!W42</f>
        <v>0</v>
      </c>
      <c r="X9" s="315"/>
      <c r="Y9" s="315"/>
      <c r="Z9" s="315"/>
      <c r="AA9" s="315">
        <f>'16'!AA9+'16'!AA20+'16'!AA31+'16'!AA42</f>
        <v>0</v>
      </c>
      <c r="AB9" s="315"/>
      <c r="AC9" s="315"/>
      <c r="AD9" s="315"/>
      <c r="AE9" s="218" t="e">
        <f t="shared" ref="AE9:AE11" si="0">IF(W9&lt;&gt;"",AA9/W9,"n.é.")</f>
        <v>#DIV/0!</v>
      </c>
      <c r="AF9" s="219"/>
      <c r="AG9" s="353" t="s">
        <v>604</v>
      </c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5"/>
      <c r="AW9" s="12" t="s">
        <v>52</v>
      </c>
      <c r="AX9" s="358">
        <f>'16'!AX9+'16'!AX20+'16'!AX31+'16'!AX42</f>
        <v>0</v>
      </c>
      <c r="AY9" s="359"/>
      <c r="AZ9" s="359"/>
      <c r="BA9" s="360"/>
      <c r="BB9" s="358">
        <f>'16'!BB9+'16'!BB20+'16'!BB31+'16'!BB42</f>
        <v>0</v>
      </c>
      <c r="BC9" s="359"/>
      <c r="BD9" s="359"/>
      <c r="BE9" s="360"/>
      <c r="BF9" s="358">
        <f>'16'!BF9+'16'!BF20+'16'!BF31+'16'!BF42</f>
        <v>0</v>
      </c>
      <c r="BG9" s="359"/>
      <c r="BH9" s="359"/>
      <c r="BI9" s="360"/>
      <c r="BJ9" s="218" t="e">
        <f t="shared" ref="BJ9:BJ11" si="1">IF(BB9&lt;&gt;"",BF9/BB9,"n.é.")</f>
        <v>#DIV/0!</v>
      </c>
      <c r="BK9" s="219"/>
    </row>
    <row r="10" spans="1:63" ht="20.100000000000001" customHeight="1" x14ac:dyDescent="0.2">
      <c r="A10" s="312" t="s">
        <v>2</v>
      </c>
      <c r="B10" s="313"/>
      <c r="C10" s="314" t="s">
        <v>603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2" t="s">
        <v>320</v>
      </c>
      <c r="S10" s="315">
        <f>'16'!S10+'16'!S21+'16'!S32+'16'!S43</f>
        <v>0</v>
      </c>
      <c r="T10" s="315"/>
      <c r="U10" s="315"/>
      <c r="V10" s="315"/>
      <c r="W10" s="315">
        <f>'16'!W10+'16'!W21+'16'!W32+'16'!W43</f>
        <v>0</v>
      </c>
      <c r="X10" s="315"/>
      <c r="Y10" s="315"/>
      <c r="Z10" s="315"/>
      <c r="AA10" s="315">
        <f>'16'!AA10+'16'!AA21+'16'!AA32+'16'!AA43</f>
        <v>0</v>
      </c>
      <c r="AB10" s="315"/>
      <c r="AC10" s="315"/>
      <c r="AD10" s="315"/>
      <c r="AE10" s="218" t="e">
        <f t="shared" si="0"/>
        <v>#DIV/0!</v>
      </c>
      <c r="AF10" s="219"/>
      <c r="AG10" s="353" t="s">
        <v>602</v>
      </c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5"/>
      <c r="AW10" s="12" t="s">
        <v>57</v>
      </c>
      <c r="AX10" s="358">
        <f>'16'!AX10+'16'!AX21+'16'!AX32+'16'!AX43</f>
        <v>0</v>
      </c>
      <c r="AY10" s="359"/>
      <c r="AZ10" s="359"/>
      <c r="BA10" s="360"/>
      <c r="BB10" s="358">
        <f>'16'!BB10+'16'!BB21+'16'!BB32+'16'!BB43</f>
        <v>0</v>
      </c>
      <c r="BC10" s="359"/>
      <c r="BD10" s="359"/>
      <c r="BE10" s="360"/>
      <c r="BF10" s="358">
        <f>'16'!BF10+'16'!BF21+'16'!BF32+'16'!BF43</f>
        <v>0</v>
      </c>
      <c r="BG10" s="359"/>
      <c r="BH10" s="359"/>
      <c r="BI10" s="360"/>
      <c r="BJ10" s="218" t="e">
        <f t="shared" si="1"/>
        <v>#DIV/0!</v>
      </c>
      <c r="BK10" s="219"/>
    </row>
    <row r="11" spans="1:63" s="3" customFormat="1" ht="20.100000000000001" customHeight="1" x14ac:dyDescent="0.2">
      <c r="A11" s="322" t="s">
        <v>3</v>
      </c>
      <c r="B11" s="323"/>
      <c r="C11" s="348" t="s">
        <v>601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3"/>
      <c r="S11" s="352">
        <f>SUM(S8:V10)</f>
        <v>880724416</v>
      </c>
      <c r="T11" s="352"/>
      <c r="U11" s="352"/>
      <c r="V11" s="352"/>
      <c r="W11" s="352">
        <f>SUM(W8:Z10)</f>
        <v>942673956</v>
      </c>
      <c r="X11" s="352"/>
      <c r="Y11" s="352"/>
      <c r="Z11" s="352"/>
      <c r="AA11" s="352">
        <f>SUM(AA8:AD10)</f>
        <v>849971275</v>
      </c>
      <c r="AB11" s="352"/>
      <c r="AC11" s="352"/>
      <c r="AD11" s="352"/>
      <c r="AE11" s="330">
        <f t="shared" si="0"/>
        <v>0.90165986828217837</v>
      </c>
      <c r="AF11" s="331"/>
      <c r="AG11" s="345" t="s">
        <v>600</v>
      </c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7"/>
      <c r="AW11" s="26"/>
      <c r="AX11" s="352">
        <f>SUM(AX8:BA10)</f>
        <v>880724416</v>
      </c>
      <c r="AY11" s="352"/>
      <c r="AZ11" s="352"/>
      <c r="BA11" s="352"/>
      <c r="BB11" s="352">
        <f>SUM(BB8:BE10)</f>
        <v>942673956</v>
      </c>
      <c r="BC11" s="352"/>
      <c r="BD11" s="352"/>
      <c r="BE11" s="352"/>
      <c r="BF11" s="352">
        <f>SUM(BF8:BI10)</f>
        <v>699666234</v>
      </c>
      <c r="BG11" s="352"/>
      <c r="BH11" s="352"/>
      <c r="BI11" s="352"/>
      <c r="BJ11" s="330">
        <f t="shared" si="1"/>
        <v>0.74221445235302541</v>
      </c>
      <c r="BK11" s="331"/>
    </row>
    <row r="12" spans="1:63" ht="20.100000000000001" customHeight="1" x14ac:dyDescent="0.2">
      <c r="A12" s="320"/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21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8"/>
      <c r="AF12" s="328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21"/>
      <c r="AW12" s="21"/>
      <c r="AX12" s="681"/>
      <c r="AY12" s="681"/>
      <c r="AZ12" s="681"/>
      <c r="BA12" s="681"/>
      <c r="BB12" s="681"/>
      <c r="BC12" s="681"/>
      <c r="BD12" s="681"/>
      <c r="BE12" s="681"/>
      <c r="BF12" s="681"/>
      <c r="BG12" s="681"/>
      <c r="BH12" s="681"/>
      <c r="BI12" s="681"/>
      <c r="BJ12" s="681"/>
      <c r="BK12" s="681"/>
    </row>
  </sheetData>
  <sheetProtection formatCells="0" formatColumns="0" formatRows="0" insertColumns="0" insertRows="0" insertHyperlinks="0" deleteColumns="0" deleteRows="0" sort="0" autoFilter="0" pivotTables="0"/>
  <mergeCells count="83"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A12:B12"/>
    <mergeCell ref="C12:Q12"/>
    <mergeCell ref="S12:V12"/>
    <mergeCell ref="W12:Z12"/>
    <mergeCell ref="AA12:AD12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A1:BK1"/>
    <mergeCell ref="A2:BK2"/>
    <mergeCell ref="A3:BK3"/>
    <mergeCell ref="A4:BK4"/>
    <mergeCell ref="A5:B6"/>
    <mergeCell ref="C5:AF5"/>
    <mergeCell ref="BJ6:BK6"/>
    <mergeCell ref="BF6:BI6"/>
    <mergeCell ref="AA6:A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4.9989318521683403E-2"/>
  </sheetPr>
  <dimension ref="A1:BK45"/>
  <sheetViews>
    <sheetView showGridLines="0" view="pageBreakPreview" zoomScale="90" zoomScaleSheetLayoutView="90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5" style="1" customWidth="1"/>
    <col min="23" max="25" width="2.7109375" style="1" customWidth="1"/>
    <col min="26" max="26" width="3.5703125" style="1" customWidth="1"/>
    <col min="27" max="29" width="2.7109375" style="1" customWidth="1"/>
    <col min="30" max="30" width="4.140625" style="1" customWidth="1"/>
    <col min="31" max="31" width="7.5703125" style="1" customWidth="1"/>
    <col min="32" max="32" width="3.57031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4.5703125" style="1" customWidth="1"/>
    <col min="54" max="56" width="2.7109375" style="1" customWidth="1"/>
    <col min="57" max="57" width="5.42578125" style="1" customWidth="1"/>
    <col min="58" max="60" width="2.7109375" style="1" customWidth="1"/>
    <col min="61" max="61" width="4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671" t="s">
        <v>1076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671"/>
      <c r="AQ1" s="671"/>
      <c r="AR1" s="671"/>
      <c r="AS1" s="671"/>
      <c r="AT1" s="671"/>
      <c r="AU1" s="671"/>
      <c r="AV1" s="671"/>
      <c r="AW1" s="671"/>
      <c r="AX1" s="671"/>
      <c r="AY1" s="671"/>
      <c r="AZ1" s="671"/>
      <c r="BA1" s="671"/>
      <c r="BB1" s="671"/>
      <c r="BC1" s="671"/>
      <c r="BD1" s="671"/>
      <c r="BE1" s="671"/>
      <c r="BF1" s="671"/>
      <c r="BG1" s="671"/>
      <c r="BH1" s="671"/>
      <c r="BI1" s="671"/>
      <c r="BJ1" s="671"/>
      <c r="BK1" s="671"/>
    </row>
    <row r="2" spans="1:63" ht="28.5" customHeight="1" x14ac:dyDescent="0.2">
      <c r="A2" s="150" t="s">
        <v>443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7"/>
    </row>
    <row r="3" spans="1:63" ht="15" customHeight="1" x14ac:dyDescent="0.2">
      <c r="A3" s="153" t="s">
        <v>610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5"/>
    </row>
    <row r="4" spans="1:63" ht="15.95" customHeight="1" x14ac:dyDescent="0.2">
      <c r="A4" s="333" t="s">
        <v>611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</row>
    <row r="5" spans="1:63" ht="15.95" customHeight="1" x14ac:dyDescent="0.2">
      <c r="A5" s="158" t="s">
        <v>441</v>
      </c>
      <c r="B5" s="158"/>
      <c r="C5" s="319" t="s">
        <v>444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675" t="s">
        <v>445</v>
      </c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  <c r="BF5" s="676"/>
      <c r="BG5" s="676"/>
      <c r="BH5" s="676"/>
      <c r="BI5" s="676"/>
      <c r="BJ5" s="676"/>
      <c r="BK5" s="677"/>
    </row>
    <row r="6" spans="1:63" ht="35.1" customHeight="1" x14ac:dyDescent="0.2">
      <c r="A6" s="158"/>
      <c r="B6" s="158"/>
      <c r="C6" s="159" t="s">
        <v>608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25"/>
      <c r="S6" s="165" t="s">
        <v>241</v>
      </c>
      <c r="T6" s="161"/>
      <c r="U6" s="161"/>
      <c r="V6" s="161"/>
      <c r="W6" s="165" t="s">
        <v>437</v>
      </c>
      <c r="X6" s="161"/>
      <c r="Y6" s="161"/>
      <c r="Z6" s="161"/>
      <c r="AA6" s="165" t="s">
        <v>438</v>
      </c>
      <c r="AB6" s="161"/>
      <c r="AC6" s="161"/>
      <c r="AD6" s="161"/>
      <c r="AE6" s="165" t="s">
        <v>439</v>
      </c>
      <c r="AF6" s="161"/>
      <c r="AG6" s="162" t="s">
        <v>26</v>
      </c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4"/>
      <c r="AW6" s="24"/>
      <c r="AX6" s="672" t="s">
        <v>241</v>
      </c>
      <c r="AY6" s="674"/>
      <c r="AZ6" s="674"/>
      <c r="BA6" s="673"/>
      <c r="BB6" s="672" t="s">
        <v>437</v>
      </c>
      <c r="BC6" s="674"/>
      <c r="BD6" s="674"/>
      <c r="BE6" s="673"/>
      <c r="BF6" s="672" t="s">
        <v>438</v>
      </c>
      <c r="BG6" s="674"/>
      <c r="BH6" s="674"/>
      <c r="BI6" s="673"/>
      <c r="BJ6" s="672" t="s">
        <v>439</v>
      </c>
      <c r="BK6" s="673"/>
    </row>
    <row r="7" spans="1:63" x14ac:dyDescent="0.2">
      <c r="A7" s="318" t="s">
        <v>176</v>
      </c>
      <c r="B7" s="318"/>
      <c r="C7" s="326" t="s">
        <v>177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22"/>
      <c r="S7" s="326" t="s">
        <v>178</v>
      </c>
      <c r="T7" s="326"/>
      <c r="U7" s="326"/>
      <c r="V7" s="326"/>
      <c r="W7" s="326" t="s">
        <v>175</v>
      </c>
      <c r="X7" s="326"/>
      <c r="Y7" s="326"/>
      <c r="Z7" s="326"/>
      <c r="AA7" s="326" t="s">
        <v>440</v>
      </c>
      <c r="AB7" s="326"/>
      <c r="AC7" s="326"/>
      <c r="AD7" s="326"/>
      <c r="AE7" s="326" t="s">
        <v>553</v>
      </c>
      <c r="AF7" s="326"/>
      <c r="AG7" s="169" t="s">
        <v>554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70"/>
      <c r="AW7" s="22"/>
      <c r="AX7" s="678" t="s">
        <v>568</v>
      </c>
      <c r="AY7" s="679"/>
      <c r="AZ7" s="679"/>
      <c r="BA7" s="680"/>
      <c r="BB7" s="678" t="s">
        <v>569</v>
      </c>
      <c r="BC7" s="679"/>
      <c r="BD7" s="679"/>
      <c r="BE7" s="680"/>
      <c r="BF7" s="678" t="s">
        <v>570</v>
      </c>
      <c r="BG7" s="679"/>
      <c r="BH7" s="679"/>
      <c r="BI7" s="680"/>
      <c r="BJ7" s="678" t="s">
        <v>571</v>
      </c>
      <c r="BK7" s="680"/>
    </row>
    <row r="8" spans="1:63" ht="20.100000000000001" customHeight="1" x14ac:dyDescent="0.2">
      <c r="A8" s="312" t="s">
        <v>0</v>
      </c>
      <c r="B8" s="313"/>
      <c r="C8" s="314" t="s">
        <v>607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12" t="s">
        <v>262</v>
      </c>
      <c r="S8" s="690">
        <f>'04'!AE127</f>
        <v>644996021</v>
      </c>
      <c r="T8" s="691"/>
      <c r="U8" s="691"/>
      <c r="V8" s="692"/>
      <c r="W8" s="315">
        <f>'04'!AI127</f>
        <v>699839575</v>
      </c>
      <c r="X8" s="315"/>
      <c r="Y8" s="315"/>
      <c r="Z8" s="315"/>
      <c r="AA8" s="315">
        <f>'04'!BC127</f>
        <v>617659244</v>
      </c>
      <c r="AB8" s="315"/>
      <c r="AC8" s="315"/>
      <c r="AD8" s="315"/>
      <c r="AE8" s="316">
        <f>IF(W8&lt;&gt;"",AA8/W8,"n.é.")</f>
        <v>0.88257261530258557</v>
      </c>
      <c r="AF8" s="317"/>
      <c r="AG8" s="353" t="s">
        <v>606</v>
      </c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5"/>
      <c r="AW8" s="12" t="s">
        <v>32</v>
      </c>
      <c r="AX8" s="690">
        <f>'04'!AE256</f>
        <v>644996021</v>
      </c>
      <c r="AY8" s="691"/>
      <c r="AZ8" s="691"/>
      <c r="BA8" s="692"/>
      <c r="BB8" s="683">
        <f>'04'!AI256</f>
        <v>699839575</v>
      </c>
      <c r="BC8" s="684"/>
      <c r="BD8" s="684"/>
      <c r="BE8" s="685"/>
      <c r="BF8" s="315">
        <f>'04'!BC256</f>
        <v>468653065</v>
      </c>
      <c r="BG8" s="315"/>
      <c r="BH8" s="315"/>
      <c r="BI8" s="315"/>
      <c r="BJ8" s="316">
        <f>IF(BB8&lt;&gt;"",BF8/BB8,"n.é.")</f>
        <v>0.66965784980079179</v>
      </c>
      <c r="BK8" s="317"/>
    </row>
    <row r="9" spans="1:63" ht="20.100000000000001" customHeight="1" x14ac:dyDescent="0.2">
      <c r="A9" s="312" t="s">
        <v>1</v>
      </c>
      <c r="B9" s="313"/>
      <c r="C9" s="314" t="s">
        <v>605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12" t="s">
        <v>299</v>
      </c>
      <c r="S9" s="689"/>
      <c r="T9" s="689"/>
      <c r="U9" s="689"/>
      <c r="V9" s="689"/>
      <c r="W9" s="315"/>
      <c r="X9" s="315"/>
      <c r="Y9" s="315"/>
      <c r="Z9" s="315"/>
      <c r="AA9" s="315"/>
      <c r="AB9" s="315"/>
      <c r="AC9" s="315"/>
      <c r="AD9" s="315"/>
      <c r="AE9" s="218" t="str">
        <f t="shared" ref="AE9:AE10" si="0">IF(W9&lt;&gt;"",AA9/W9,"n.é.")</f>
        <v>n.é.</v>
      </c>
      <c r="AF9" s="219"/>
      <c r="AG9" s="353" t="s">
        <v>604</v>
      </c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5"/>
      <c r="AW9" s="12" t="s">
        <v>52</v>
      </c>
      <c r="AX9" s="690"/>
      <c r="AY9" s="691"/>
      <c r="AZ9" s="691"/>
      <c r="BA9" s="692"/>
      <c r="BB9" s="683"/>
      <c r="BC9" s="684"/>
      <c r="BD9" s="684"/>
      <c r="BE9" s="685"/>
      <c r="BF9" s="315"/>
      <c r="BG9" s="315"/>
      <c r="BH9" s="315"/>
      <c r="BI9" s="315"/>
      <c r="BJ9" s="218" t="str">
        <f t="shared" ref="BJ9:BJ10" si="1">IF(BB9&lt;&gt;"",BF9/BB9,"n.é.")</f>
        <v>n.é.</v>
      </c>
      <c r="BK9" s="219"/>
    </row>
    <row r="10" spans="1:63" ht="20.100000000000001" customHeight="1" x14ac:dyDescent="0.2">
      <c r="A10" s="312" t="s">
        <v>2</v>
      </c>
      <c r="B10" s="313"/>
      <c r="C10" s="314" t="s">
        <v>603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2" t="s">
        <v>320</v>
      </c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218" t="str">
        <f t="shared" si="0"/>
        <v>n.é.</v>
      </c>
      <c r="AF10" s="219"/>
      <c r="AG10" s="353" t="s">
        <v>602</v>
      </c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5"/>
      <c r="AW10" s="12" t="s">
        <v>57</v>
      </c>
      <c r="AX10" s="358"/>
      <c r="AY10" s="359"/>
      <c r="AZ10" s="359"/>
      <c r="BA10" s="360"/>
      <c r="BB10" s="683"/>
      <c r="BC10" s="684"/>
      <c r="BD10" s="684"/>
      <c r="BE10" s="685"/>
      <c r="BF10" s="315"/>
      <c r="BG10" s="315"/>
      <c r="BH10" s="315"/>
      <c r="BI10" s="315"/>
      <c r="BJ10" s="218" t="str">
        <f t="shared" si="1"/>
        <v>n.é.</v>
      </c>
      <c r="BK10" s="219"/>
    </row>
    <row r="11" spans="1:63" s="3" customFormat="1" ht="20.100000000000001" customHeight="1" x14ac:dyDescent="0.2">
      <c r="A11" s="322" t="s">
        <v>3</v>
      </c>
      <c r="B11" s="323"/>
      <c r="C11" s="348" t="s">
        <v>601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3"/>
      <c r="S11" s="352">
        <f>SUM(S8:V10)</f>
        <v>644996021</v>
      </c>
      <c r="T11" s="352"/>
      <c r="U11" s="352"/>
      <c r="V11" s="352"/>
      <c r="W11" s="352">
        <f t="shared" ref="W11" si="2">SUM(W8:Z10)</f>
        <v>699839575</v>
      </c>
      <c r="X11" s="352"/>
      <c r="Y11" s="352"/>
      <c r="Z11" s="352"/>
      <c r="AA11" s="352">
        <f t="shared" ref="AA11" si="3">SUM(AA8:AD10)</f>
        <v>617659244</v>
      </c>
      <c r="AB11" s="352"/>
      <c r="AC11" s="352"/>
      <c r="AD11" s="352"/>
      <c r="AE11" s="330">
        <f>IF(W11&lt;&gt;"",AA11/W11,"n.é.")</f>
        <v>0.88257261530258557</v>
      </c>
      <c r="AF11" s="331"/>
      <c r="AG11" s="345" t="s">
        <v>600</v>
      </c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7"/>
      <c r="AW11" s="26"/>
      <c r="AX11" s="686">
        <f>SUM(AX8:BA10)</f>
        <v>644996021</v>
      </c>
      <c r="AY11" s="687"/>
      <c r="AZ11" s="687"/>
      <c r="BA11" s="688"/>
      <c r="BB11" s="686">
        <f t="shared" ref="BB11" si="4">SUM(BB8:BE10)</f>
        <v>699839575</v>
      </c>
      <c r="BC11" s="687"/>
      <c r="BD11" s="687"/>
      <c r="BE11" s="688"/>
      <c r="BF11" s="686">
        <f t="shared" ref="BF11" si="5">SUM(BF8:BI10)</f>
        <v>468653065</v>
      </c>
      <c r="BG11" s="687"/>
      <c r="BH11" s="687"/>
      <c r="BI11" s="688"/>
      <c r="BJ11" s="330">
        <f>IF(BB11&lt;&gt;"",BF11/BB11,"n.é.")</f>
        <v>0.66965784980079179</v>
      </c>
      <c r="BK11" s="331"/>
    </row>
    <row r="12" spans="1:63" ht="28.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1:63" ht="28.5" customHeight="1" x14ac:dyDescent="0.2">
      <c r="A13" s="150" t="s">
        <v>580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7"/>
    </row>
    <row r="14" spans="1:63" ht="15" customHeight="1" x14ac:dyDescent="0.2">
      <c r="A14" s="153" t="s">
        <v>610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5"/>
    </row>
    <row r="15" spans="1:63" ht="15.95" customHeight="1" x14ac:dyDescent="0.2">
      <c r="A15" s="333" t="s">
        <v>611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</row>
    <row r="16" spans="1:63" ht="15.95" customHeight="1" x14ac:dyDescent="0.2">
      <c r="A16" s="158" t="s">
        <v>441</v>
      </c>
      <c r="B16" s="158"/>
      <c r="C16" s="319" t="s">
        <v>444</v>
      </c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675" t="s">
        <v>445</v>
      </c>
      <c r="AH16" s="676"/>
      <c r="AI16" s="676"/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676"/>
      <c r="AW16" s="676"/>
      <c r="AX16" s="676"/>
      <c r="AY16" s="676"/>
      <c r="AZ16" s="676"/>
      <c r="BA16" s="676"/>
      <c r="BB16" s="676"/>
      <c r="BC16" s="676"/>
      <c r="BD16" s="676"/>
      <c r="BE16" s="676"/>
      <c r="BF16" s="676"/>
      <c r="BG16" s="676"/>
      <c r="BH16" s="676"/>
      <c r="BI16" s="676"/>
      <c r="BJ16" s="676"/>
      <c r="BK16" s="677"/>
    </row>
    <row r="17" spans="1:63" ht="35.1" customHeight="1" x14ac:dyDescent="0.2">
      <c r="A17" s="158"/>
      <c r="B17" s="158"/>
      <c r="C17" s="159" t="s">
        <v>608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25"/>
      <c r="S17" s="165" t="s">
        <v>241</v>
      </c>
      <c r="T17" s="161"/>
      <c r="U17" s="161"/>
      <c r="V17" s="161"/>
      <c r="W17" s="165" t="s">
        <v>437</v>
      </c>
      <c r="X17" s="161"/>
      <c r="Y17" s="161"/>
      <c r="Z17" s="161"/>
      <c r="AA17" s="165" t="s">
        <v>438</v>
      </c>
      <c r="AB17" s="161"/>
      <c r="AC17" s="161"/>
      <c r="AD17" s="161"/>
      <c r="AE17" s="165" t="s">
        <v>439</v>
      </c>
      <c r="AF17" s="161"/>
      <c r="AG17" s="162" t="s">
        <v>26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4"/>
      <c r="AW17" s="24"/>
      <c r="AX17" s="672" t="s">
        <v>241</v>
      </c>
      <c r="AY17" s="674"/>
      <c r="AZ17" s="674"/>
      <c r="BA17" s="673"/>
      <c r="BB17" s="672" t="s">
        <v>437</v>
      </c>
      <c r="BC17" s="674"/>
      <c r="BD17" s="674"/>
      <c r="BE17" s="673"/>
      <c r="BF17" s="672" t="s">
        <v>438</v>
      </c>
      <c r="BG17" s="674"/>
      <c r="BH17" s="674"/>
      <c r="BI17" s="673"/>
      <c r="BJ17" s="672" t="s">
        <v>439</v>
      </c>
      <c r="BK17" s="673"/>
    </row>
    <row r="18" spans="1:63" x14ac:dyDescent="0.2">
      <c r="A18" s="318" t="s">
        <v>176</v>
      </c>
      <c r="B18" s="318"/>
      <c r="C18" s="326" t="s">
        <v>177</v>
      </c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22"/>
      <c r="S18" s="326" t="s">
        <v>178</v>
      </c>
      <c r="T18" s="326"/>
      <c r="U18" s="326"/>
      <c r="V18" s="326"/>
      <c r="W18" s="326" t="s">
        <v>175</v>
      </c>
      <c r="X18" s="326"/>
      <c r="Y18" s="326"/>
      <c r="Z18" s="326"/>
      <c r="AA18" s="326" t="s">
        <v>440</v>
      </c>
      <c r="AB18" s="326"/>
      <c r="AC18" s="326"/>
      <c r="AD18" s="326"/>
      <c r="AE18" s="326" t="s">
        <v>553</v>
      </c>
      <c r="AF18" s="326"/>
      <c r="AG18" s="169" t="s">
        <v>554</v>
      </c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70"/>
      <c r="AW18" s="22"/>
      <c r="AX18" s="678" t="s">
        <v>568</v>
      </c>
      <c r="AY18" s="679"/>
      <c r="AZ18" s="679"/>
      <c r="BA18" s="680"/>
      <c r="BB18" s="678" t="s">
        <v>569</v>
      </c>
      <c r="BC18" s="679"/>
      <c r="BD18" s="679"/>
      <c r="BE18" s="680"/>
      <c r="BF18" s="678" t="s">
        <v>570</v>
      </c>
      <c r="BG18" s="679"/>
      <c r="BH18" s="679"/>
      <c r="BI18" s="680"/>
      <c r="BJ18" s="678" t="s">
        <v>571</v>
      </c>
      <c r="BK18" s="680"/>
    </row>
    <row r="19" spans="1:63" ht="20.100000000000001" customHeight="1" x14ac:dyDescent="0.2">
      <c r="A19" s="312" t="s">
        <v>0</v>
      </c>
      <c r="B19" s="313"/>
      <c r="C19" s="314" t="s">
        <v>607</v>
      </c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12" t="s">
        <v>262</v>
      </c>
      <c r="S19" s="315">
        <f>'05'!AE102</f>
        <v>113305045</v>
      </c>
      <c r="T19" s="315"/>
      <c r="U19" s="315"/>
      <c r="V19" s="315"/>
      <c r="W19" s="315">
        <f>'05'!AU102</f>
        <v>115732845</v>
      </c>
      <c r="X19" s="315"/>
      <c r="Y19" s="315"/>
      <c r="Z19" s="315"/>
      <c r="AA19" s="315">
        <f>'05'!BO102</f>
        <v>110332176</v>
      </c>
      <c r="AB19" s="315"/>
      <c r="AC19" s="315"/>
      <c r="AD19" s="315"/>
      <c r="AE19" s="218">
        <f>IF(W19&gt;0,AA19/W19,"n.é.")</f>
        <v>0.95333503639351469</v>
      </c>
      <c r="AF19" s="219"/>
      <c r="AG19" s="353" t="s">
        <v>606</v>
      </c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5"/>
      <c r="AW19" s="12" t="s">
        <v>32</v>
      </c>
      <c r="AX19" s="358">
        <f>'05'!AE226</f>
        <v>113305045</v>
      </c>
      <c r="AY19" s="359"/>
      <c r="AZ19" s="359"/>
      <c r="BA19" s="360"/>
      <c r="BB19" s="683">
        <f>'05'!AU226</f>
        <v>115732845</v>
      </c>
      <c r="BC19" s="684"/>
      <c r="BD19" s="684"/>
      <c r="BE19" s="685"/>
      <c r="BF19" s="683">
        <f>'05'!BO226</f>
        <v>109242157</v>
      </c>
      <c r="BG19" s="684"/>
      <c r="BH19" s="684"/>
      <c r="BI19" s="685"/>
      <c r="BJ19" s="218">
        <f>IF(BB19&gt;0,BF19/BB19,"n.é.")</f>
        <v>0.94391662971734602</v>
      </c>
      <c r="BK19" s="219"/>
    </row>
    <row r="20" spans="1:63" ht="20.100000000000001" customHeight="1" x14ac:dyDescent="0.2">
      <c r="A20" s="312" t="s">
        <v>1</v>
      </c>
      <c r="B20" s="313"/>
      <c r="C20" s="314" t="s">
        <v>605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12" t="s">
        <v>299</v>
      </c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218" t="str">
        <f>IF(W20&gt;0,AA20/W20,"n.é.")</f>
        <v>n.é.</v>
      </c>
      <c r="AF20" s="219"/>
      <c r="AG20" s="353" t="s">
        <v>604</v>
      </c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5"/>
      <c r="AW20" s="12" t="s">
        <v>52</v>
      </c>
      <c r="AX20" s="358"/>
      <c r="AY20" s="359"/>
      <c r="AZ20" s="359"/>
      <c r="BA20" s="360"/>
      <c r="BB20" s="683"/>
      <c r="BC20" s="684"/>
      <c r="BD20" s="684"/>
      <c r="BE20" s="685"/>
      <c r="BF20" s="683"/>
      <c r="BG20" s="684"/>
      <c r="BH20" s="684"/>
      <c r="BI20" s="685"/>
      <c r="BJ20" s="218" t="str">
        <f>IF(BB20&gt;0,BF20/BB20,"n.é.")</f>
        <v>n.é.</v>
      </c>
      <c r="BK20" s="219"/>
    </row>
    <row r="21" spans="1:63" ht="20.100000000000001" customHeight="1" x14ac:dyDescent="0.2">
      <c r="A21" s="312" t="s">
        <v>2</v>
      </c>
      <c r="B21" s="313"/>
      <c r="C21" s="314" t="s">
        <v>603</v>
      </c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12" t="s">
        <v>320</v>
      </c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218" t="str">
        <f>IF(W21&gt;0,AA21/W21,"n.é.")</f>
        <v>n.é.</v>
      </c>
      <c r="AF21" s="219"/>
      <c r="AG21" s="353" t="s">
        <v>602</v>
      </c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5"/>
      <c r="AW21" s="12" t="s">
        <v>57</v>
      </c>
      <c r="AX21" s="358"/>
      <c r="AY21" s="359"/>
      <c r="AZ21" s="359"/>
      <c r="BA21" s="360"/>
      <c r="BB21" s="683"/>
      <c r="BC21" s="684"/>
      <c r="BD21" s="684"/>
      <c r="BE21" s="685"/>
      <c r="BF21" s="683"/>
      <c r="BG21" s="684"/>
      <c r="BH21" s="684"/>
      <c r="BI21" s="685"/>
      <c r="BJ21" s="218" t="str">
        <f>IF(BB21&gt;0,BF21/BB21,"n.é.")</f>
        <v>n.é.</v>
      </c>
      <c r="BK21" s="219"/>
    </row>
    <row r="22" spans="1:63" s="3" customFormat="1" ht="20.100000000000001" customHeight="1" x14ac:dyDescent="0.2">
      <c r="A22" s="322" t="s">
        <v>3</v>
      </c>
      <c r="B22" s="323"/>
      <c r="C22" s="348" t="s">
        <v>601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3"/>
      <c r="S22" s="352">
        <f t="shared" ref="S22" si="6">SUM(S19:V21)</f>
        <v>113305045</v>
      </c>
      <c r="T22" s="352"/>
      <c r="U22" s="352"/>
      <c r="V22" s="352"/>
      <c r="W22" s="352">
        <f t="shared" ref="W22" si="7">SUM(W19:Z21)</f>
        <v>115732845</v>
      </c>
      <c r="X22" s="352"/>
      <c r="Y22" s="352"/>
      <c r="Z22" s="352"/>
      <c r="AA22" s="352">
        <f t="shared" ref="AA22" si="8">SUM(AA19:AD21)</f>
        <v>110332176</v>
      </c>
      <c r="AB22" s="352"/>
      <c r="AC22" s="352"/>
      <c r="AD22" s="352"/>
      <c r="AE22" s="330">
        <f>IF(W22&gt;0,AA22/W22,"n.é.")</f>
        <v>0.95333503639351469</v>
      </c>
      <c r="AF22" s="331"/>
      <c r="AG22" s="345" t="s">
        <v>600</v>
      </c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7"/>
      <c r="AW22" s="26"/>
      <c r="AX22" s="686">
        <f>SUM(AX19:BA21)</f>
        <v>113305045</v>
      </c>
      <c r="AY22" s="687"/>
      <c r="AZ22" s="687"/>
      <c r="BA22" s="688"/>
      <c r="BB22" s="686">
        <f t="shared" ref="BB22" si="9">SUM(BB19:BE21)</f>
        <v>115732845</v>
      </c>
      <c r="BC22" s="687"/>
      <c r="BD22" s="687"/>
      <c r="BE22" s="688"/>
      <c r="BF22" s="686">
        <f>SUM(BF19:BI21)</f>
        <v>109242157</v>
      </c>
      <c r="BG22" s="687"/>
      <c r="BH22" s="687"/>
      <c r="BI22" s="688"/>
      <c r="BJ22" s="330">
        <f>IF(BB22&gt;0,BF22/BB22,"n.é.")</f>
        <v>0.94391662971734602</v>
      </c>
      <c r="BK22" s="331"/>
    </row>
    <row r="23" spans="1:63" s="3" customFormat="1" ht="29.25" customHeight="1" x14ac:dyDescent="0.2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9"/>
      <c r="AF23" s="89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86"/>
      <c r="AW23" s="86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  <c r="BK23" s="92"/>
    </row>
    <row r="24" spans="1:63" s="3" customFormat="1" ht="20.100000000000001" customHeight="1" x14ac:dyDescent="0.2">
      <c r="A24" s="150" t="s">
        <v>836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7"/>
    </row>
    <row r="25" spans="1:63" s="3" customFormat="1" ht="20.100000000000001" customHeight="1" x14ac:dyDescent="0.2">
      <c r="A25" s="153" t="s">
        <v>610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5"/>
    </row>
    <row r="26" spans="1:63" s="3" customFormat="1" ht="20.100000000000001" customHeight="1" x14ac:dyDescent="0.2">
      <c r="A26" s="333" t="s">
        <v>611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</row>
    <row r="27" spans="1:63" s="3" customFormat="1" x14ac:dyDescent="0.2">
      <c r="A27" s="158" t="s">
        <v>441</v>
      </c>
      <c r="B27" s="158"/>
      <c r="C27" s="319" t="s">
        <v>444</v>
      </c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675" t="s">
        <v>445</v>
      </c>
      <c r="AH27" s="676"/>
      <c r="AI27" s="676"/>
      <c r="AJ27" s="676"/>
      <c r="AK27" s="676"/>
      <c r="AL27" s="676"/>
      <c r="AM27" s="676"/>
      <c r="AN27" s="676"/>
      <c r="AO27" s="676"/>
      <c r="AP27" s="676"/>
      <c r="AQ27" s="676"/>
      <c r="AR27" s="676"/>
      <c r="AS27" s="676"/>
      <c r="AT27" s="676"/>
      <c r="AU27" s="676"/>
      <c r="AV27" s="676"/>
      <c r="AW27" s="676"/>
      <c r="AX27" s="676"/>
      <c r="AY27" s="676"/>
      <c r="AZ27" s="676"/>
      <c r="BA27" s="676"/>
      <c r="BB27" s="676"/>
      <c r="BC27" s="676"/>
      <c r="BD27" s="676"/>
      <c r="BE27" s="676"/>
      <c r="BF27" s="676"/>
      <c r="BG27" s="676"/>
      <c r="BH27" s="676"/>
      <c r="BI27" s="676"/>
      <c r="BJ27" s="676"/>
      <c r="BK27" s="677"/>
    </row>
    <row r="28" spans="1:63" s="3" customFormat="1" ht="29.25" customHeight="1" x14ac:dyDescent="0.2">
      <c r="A28" s="158"/>
      <c r="B28" s="158"/>
      <c r="C28" s="159" t="s">
        <v>608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79"/>
      <c r="S28" s="165" t="s">
        <v>241</v>
      </c>
      <c r="T28" s="161"/>
      <c r="U28" s="161"/>
      <c r="V28" s="161"/>
      <c r="W28" s="165" t="s">
        <v>437</v>
      </c>
      <c r="X28" s="161"/>
      <c r="Y28" s="161"/>
      <c r="Z28" s="161"/>
      <c r="AA28" s="165" t="s">
        <v>438</v>
      </c>
      <c r="AB28" s="161"/>
      <c r="AC28" s="161"/>
      <c r="AD28" s="161"/>
      <c r="AE28" s="165" t="s">
        <v>439</v>
      </c>
      <c r="AF28" s="161"/>
      <c r="AG28" s="162" t="s">
        <v>26</v>
      </c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/>
      <c r="AW28" s="80"/>
      <c r="AX28" s="672" t="s">
        <v>241</v>
      </c>
      <c r="AY28" s="674"/>
      <c r="AZ28" s="674"/>
      <c r="BA28" s="673"/>
      <c r="BB28" s="672" t="s">
        <v>437</v>
      </c>
      <c r="BC28" s="674"/>
      <c r="BD28" s="674"/>
      <c r="BE28" s="673"/>
      <c r="BF28" s="672" t="s">
        <v>438</v>
      </c>
      <c r="BG28" s="674"/>
      <c r="BH28" s="674"/>
      <c r="BI28" s="673"/>
      <c r="BJ28" s="672" t="s">
        <v>439</v>
      </c>
      <c r="BK28" s="673"/>
    </row>
    <row r="29" spans="1:63" s="3" customFormat="1" ht="20.100000000000001" customHeight="1" x14ac:dyDescent="0.2">
      <c r="A29" s="318" t="s">
        <v>176</v>
      </c>
      <c r="B29" s="318"/>
      <c r="C29" s="326" t="s">
        <v>177</v>
      </c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81"/>
      <c r="S29" s="326" t="s">
        <v>178</v>
      </c>
      <c r="T29" s="326"/>
      <c r="U29" s="326"/>
      <c r="V29" s="326"/>
      <c r="W29" s="326" t="s">
        <v>175</v>
      </c>
      <c r="X29" s="326"/>
      <c r="Y29" s="326"/>
      <c r="Z29" s="326"/>
      <c r="AA29" s="326" t="s">
        <v>440</v>
      </c>
      <c r="AB29" s="326"/>
      <c r="AC29" s="326"/>
      <c r="AD29" s="326"/>
      <c r="AE29" s="326" t="s">
        <v>553</v>
      </c>
      <c r="AF29" s="326"/>
      <c r="AG29" s="169" t="s">
        <v>554</v>
      </c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70"/>
      <c r="AW29" s="81"/>
      <c r="AX29" s="678" t="s">
        <v>568</v>
      </c>
      <c r="AY29" s="679"/>
      <c r="AZ29" s="679"/>
      <c r="BA29" s="680"/>
      <c r="BB29" s="678" t="s">
        <v>569</v>
      </c>
      <c r="BC29" s="679"/>
      <c r="BD29" s="679"/>
      <c r="BE29" s="680"/>
      <c r="BF29" s="678" t="s">
        <v>570</v>
      </c>
      <c r="BG29" s="679"/>
      <c r="BH29" s="679"/>
      <c r="BI29" s="680"/>
      <c r="BJ29" s="678" t="s">
        <v>571</v>
      </c>
      <c r="BK29" s="680"/>
    </row>
    <row r="30" spans="1:63" s="3" customFormat="1" ht="20.100000000000001" customHeight="1" x14ac:dyDescent="0.2">
      <c r="A30" s="312" t="s">
        <v>0</v>
      </c>
      <c r="B30" s="313"/>
      <c r="C30" s="314" t="s">
        <v>607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12" t="s">
        <v>262</v>
      </c>
      <c r="S30" s="315">
        <f>'06'!AE102</f>
        <v>54798281</v>
      </c>
      <c r="T30" s="315"/>
      <c r="U30" s="315"/>
      <c r="V30" s="315"/>
      <c r="W30" s="315">
        <f>'06'!AI102</f>
        <v>59476467</v>
      </c>
      <c r="X30" s="315"/>
      <c r="Y30" s="315"/>
      <c r="Z30" s="315"/>
      <c r="AA30" s="315">
        <f>'06'!BC102</f>
        <v>59203357</v>
      </c>
      <c r="AB30" s="315"/>
      <c r="AC30" s="315"/>
      <c r="AD30" s="315"/>
      <c r="AE30" s="218">
        <f t="shared" ref="AE30:AE31" si="10">IF(W30&lt;&gt;"",AA30/W30,"n.é.")</f>
        <v>0.99540809981198108</v>
      </c>
      <c r="AF30" s="219"/>
      <c r="AG30" s="353" t="s">
        <v>606</v>
      </c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5"/>
      <c r="AW30" s="12" t="s">
        <v>32</v>
      </c>
      <c r="AX30" s="315">
        <f>'06'!AE229</f>
        <v>54798281</v>
      </c>
      <c r="AY30" s="315"/>
      <c r="AZ30" s="315"/>
      <c r="BA30" s="315"/>
      <c r="BB30" s="683">
        <f>'06'!AI229</f>
        <v>59476467</v>
      </c>
      <c r="BC30" s="684"/>
      <c r="BD30" s="684"/>
      <c r="BE30" s="685"/>
      <c r="BF30" s="315">
        <f>'06'!BC229</f>
        <v>59020937</v>
      </c>
      <c r="BG30" s="315"/>
      <c r="BH30" s="315"/>
      <c r="BI30" s="315"/>
      <c r="BJ30" s="316">
        <f>IF(BB30&lt;&gt;"",BF30/BB30,"n.é.")</f>
        <v>0.9923410043841373</v>
      </c>
      <c r="BK30" s="317"/>
    </row>
    <row r="31" spans="1:63" s="3" customFormat="1" ht="20.100000000000001" customHeight="1" x14ac:dyDescent="0.2">
      <c r="A31" s="312" t="s">
        <v>1</v>
      </c>
      <c r="B31" s="313"/>
      <c r="C31" s="314" t="s">
        <v>605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12" t="s">
        <v>299</v>
      </c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218" t="str">
        <f t="shared" si="10"/>
        <v>n.é.</v>
      </c>
      <c r="AF31" s="219"/>
      <c r="AG31" s="353" t="s">
        <v>604</v>
      </c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5"/>
      <c r="AW31" s="12" t="s">
        <v>52</v>
      </c>
      <c r="AX31" s="315"/>
      <c r="AY31" s="315"/>
      <c r="AZ31" s="315"/>
      <c r="BA31" s="315"/>
      <c r="BB31" s="683"/>
      <c r="BC31" s="684"/>
      <c r="BD31" s="684"/>
      <c r="BE31" s="685"/>
      <c r="BF31" s="315"/>
      <c r="BG31" s="315"/>
      <c r="BH31" s="315"/>
      <c r="BI31" s="315"/>
      <c r="BJ31" s="218" t="str">
        <f t="shared" ref="BJ31" si="11">IF(BB31&lt;&gt;"",BF31/BB31,"n.é.")</f>
        <v>n.é.</v>
      </c>
      <c r="BK31" s="219"/>
    </row>
    <row r="32" spans="1:63" s="3" customFormat="1" ht="20.100000000000001" customHeight="1" x14ac:dyDescent="0.2">
      <c r="A32" s="312" t="s">
        <v>2</v>
      </c>
      <c r="B32" s="313"/>
      <c r="C32" s="314" t="s">
        <v>603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12" t="s">
        <v>320</v>
      </c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218" t="str">
        <f>IF(W32&gt;0,AA32/W32,"n.é.")</f>
        <v>n.é.</v>
      </c>
      <c r="AF32" s="219"/>
      <c r="AG32" s="353" t="s">
        <v>602</v>
      </c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5"/>
      <c r="AW32" s="12" t="s">
        <v>57</v>
      </c>
      <c r="AX32" s="358"/>
      <c r="AY32" s="359"/>
      <c r="AZ32" s="359"/>
      <c r="BA32" s="360"/>
      <c r="BB32" s="683"/>
      <c r="BC32" s="684"/>
      <c r="BD32" s="684"/>
      <c r="BE32" s="685"/>
      <c r="BF32" s="315"/>
      <c r="BG32" s="315"/>
      <c r="BH32" s="315"/>
      <c r="BI32" s="315"/>
      <c r="BJ32" s="218" t="str">
        <f>IF(BB32&gt;0,BF32/BB32,"n.é.")</f>
        <v>n.é.</v>
      </c>
      <c r="BK32" s="219"/>
    </row>
    <row r="33" spans="1:63" s="3" customFormat="1" ht="20.100000000000001" customHeight="1" x14ac:dyDescent="0.2">
      <c r="A33" s="322" t="s">
        <v>3</v>
      </c>
      <c r="B33" s="323"/>
      <c r="C33" s="348" t="s">
        <v>601</v>
      </c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3"/>
      <c r="S33" s="352">
        <f>SUM(S30:V32)</f>
        <v>54798281</v>
      </c>
      <c r="T33" s="352"/>
      <c r="U33" s="352"/>
      <c r="V33" s="352"/>
      <c r="W33" s="352">
        <f t="shared" ref="W33" si="12">SUM(W30:Z32)</f>
        <v>59476467</v>
      </c>
      <c r="X33" s="352"/>
      <c r="Y33" s="352"/>
      <c r="Z33" s="352"/>
      <c r="AA33" s="352">
        <f t="shared" ref="AA33" si="13">SUM(AA30:AD32)</f>
        <v>59203357</v>
      </c>
      <c r="AB33" s="352"/>
      <c r="AC33" s="352"/>
      <c r="AD33" s="352"/>
      <c r="AE33" s="330">
        <f>IF(W33&gt;0,AA33/W33,"n.é.")</f>
        <v>0.99540809981198108</v>
      </c>
      <c r="AF33" s="331"/>
      <c r="AG33" s="345" t="s">
        <v>600</v>
      </c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7"/>
      <c r="AW33" s="82"/>
      <c r="AX33" s="686">
        <f>SUM(AX30:BA32)</f>
        <v>54798281</v>
      </c>
      <c r="AY33" s="687"/>
      <c r="AZ33" s="687"/>
      <c r="BA33" s="688"/>
      <c r="BB33" s="686">
        <f t="shared" ref="BB33" si="14">SUM(BB30:BE32)</f>
        <v>59476467</v>
      </c>
      <c r="BC33" s="687"/>
      <c r="BD33" s="687"/>
      <c r="BE33" s="688"/>
      <c r="BF33" s="686">
        <f t="shared" ref="BF33" si="15">SUM(BF30:BI32)</f>
        <v>59020937</v>
      </c>
      <c r="BG33" s="687"/>
      <c r="BH33" s="687"/>
      <c r="BI33" s="688"/>
      <c r="BJ33" s="330">
        <f>IF(BB33&gt;0,BF33/BB33,"n.é.")</f>
        <v>0.9923410043841373</v>
      </c>
      <c r="BK33" s="331"/>
    </row>
    <row r="34" spans="1:63" ht="27.75" customHeight="1" x14ac:dyDescent="0.2">
      <c r="A34" s="320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21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8"/>
      <c r="AF34" s="328"/>
      <c r="AG34" s="682"/>
      <c r="AH34" s="682"/>
      <c r="AI34" s="682"/>
      <c r="AJ34" s="682"/>
      <c r="AK34" s="682"/>
      <c r="AL34" s="682"/>
      <c r="AM34" s="682"/>
      <c r="AN34" s="682"/>
      <c r="AO34" s="682"/>
      <c r="AP34" s="682"/>
      <c r="AQ34" s="682"/>
      <c r="AR34" s="682"/>
      <c r="AS34" s="682"/>
      <c r="AT34" s="682"/>
      <c r="AU34" s="682"/>
      <c r="AV34" s="21"/>
      <c r="AW34" s="21"/>
      <c r="AX34" s="681"/>
      <c r="AY34" s="681"/>
      <c r="AZ34" s="681"/>
      <c r="BA34" s="681"/>
      <c r="BB34" s="681"/>
      <c r="BC34" s="681"/>
      <c r="BD34" s="681"/>
      <c r="BE34" s="681"/>
      <c r="BF34" s="681"/>
      <c r="BG34" s="681"/>
      <c r="BH34" s="681"/>
      <c r="BI34" s="681"/>
      <c r="BJ34" s="681"/>
      <c r="BK34" s="681"/>
    </row>
    <row r="35" spans="1:63" ht="28.5" customHeight="1" x14ac:dyDescent="0.2">
      <c r="A35" s="150" t="s">
        <v>828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7"/>
    </row>
    <row r="36" spans="1:63" ht="15" customHeight="1" x14ac:dyDescent="0.2">
      <c r="A36" s="153" t="s">
        <v>610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5"/>
    </row>
    <row r="37" spans="1:63" ht="15.95" customHeight="1" x14ac:dyDescent="0.2">
      <c r="A37" s="333" t="s">
        <v>611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</row>
    <row r="38" spans="1:63" x14ac:dyDescent="0.2">
      <c r="A38" s="158" t="s">
        <v>441</v>
      </c>
      <c r="B38" s="158"/>
      <c r="C38" s="319" t="s">
        <v>444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675" t="s">
        <v>445</v>
      </c>
      <c r="AH38" s="676"/>
      <c r="AI38" s="676"/>
      <c r="AJ38" s="676"/>
      <c r="AK38" s="676"/>
      <c r="AL38" s="676"/>
      <c r="AM38" s="676"/>
      <c r="AN38" s="676"/>
      <c r="AO38" s="676"/>
      <c r="AP38" s="676"/>
      <c r="AQ38" s="676"/>
      <c r="AR38" s="676"/>
      <c r="AS38" s="676"/>
      <c r="AT38" s="676"/>
      <c r="AU38" s="676"/>
      <c r="AV38" s="676"/>
      <c r="AW38" s="676"/>
      <c r="AX38" s="676"/>
      <c r="AY38" s="676"/>
      <c r="AZ38" s="676"/>
      <c r="BA38" s="676"/>
      <c r="BB38" s="676"/>
      <c r="BC38" s="676"/>
      <c r="BD38" s="676"/>
      <c r="BE38" s="676"/>
      <c r="BF38" s="676"/>
      <c r="BG38" s="676"/>
      <c r="BH38" s="676"/>
      <c r="BI38" s="676"/>
      <c r="BJ38" s="676"/>
      <c r="BK38" s="677"/>
    </row>
    <row r="39" spans="1:63" ht="35.1" customHeight="1" x14ac:dyDescent="0.2">
      <c r="A39" s="158"/>
      <c r="B39" s="158"/>
      <c r="C39" s="159" t="s">
        <v>608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25"/>
      <c r="S39" s="165" t="s">
        <v>241</v>
      </c>
      <c r="T39" s="161"/>
      <c r="U39" s="161"/>
      <c r="V39" s="161"/>
      <c r="W39" s="165" t="s">
        <v>437</v>
      </c>
      <c r="X39" s="161"/>
      <c r="Y39" s="161"/>
      <c r="Z39" s="161"/>
      <c r="AA39" s="165" t="s">
        <v>438</v>
      </c>
      <c r="AB39" s="161"/>
      <c r="AC39" s="161"/>
      <c r="AD39" s="161"/>
      <c r="AE39" s="165" t="s">
        <v>439</v>
      </c>
      <c r="AF39" s="161"/>
      <c r="AG39" s="162" t="s">
        <v>26</v>
      </c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4"/>
      <c r="AW39" s="24"/>
      <c r="AX39" s="672" t="s">
        <v>241</v>
      </c>
      <c r="AY39" s="674"/>
      <c r="AZ39" s="674"/>
      <c r="BA39" s="673"/>
      <c r="BB39" s="672" t="s">
        <v>437</v>
      </c>
      <c r="BC39" s="674"/>
      <c r="BD39" s="674"/>
      <c r="BE39" s="673"/>
      <c r="BF39" s="672" t="s">
        <v>438</v>
      </c>
      <c r="BG39" s="674"/>
      <c r="BH39" s="674"/>
      <c r="BI39" s="673"/>
      <c r="BJ39" s="672" t="s">
        <v>439</v>
      </c>
      <c r="BK39" s="673"/>
    </row>
    <row r="40" spans="1:63" x14ac:dyDescent="0.2">
      <c r="A40" s="318" t="s">
        <v>176</v>
      </c>
      <c r="B40" s="318"/>
      <c r="C40" s="326" t="s">
        <v>177</v>
      </c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22"/>
      <c r="S40" s="326" t="s">
        <v>178</v>
      </c>
      <c r="T40" s="326"/>
      <c r="U40" s="326"/>
      <c r="V40" s="326"/>
      <c r="W40" s="326" t="s">
        <v>175</v>
      </c>
      <c r="X40" s="326"/>
      <c r="Y40" s="326"/>
      <c r="Z40" s="326"/>
      <c r="AA40" s="326" t="s">
        <v>440</v>
      </c>
      <c r="AB40" s="326"/>
      <c r="AC40" s="326"/>
      <c r="AD40" s="326"/>
      <c r="AE40" s="326" t="s">
        <v>553</v>
      </c>
      <c r="AF40" s="326"/>
      <c r="AG40" s="169" t="s">
        <v>554</v>
      </c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70"/>
      <c r="AW40" s="22"/>
      <c r="AX40" s="678" t="s">
        <v>568</v>
      </c>
      <c r="AY40" s="679"/>
      <c r="AZ40" s="679"/>
      <c r="BA40" s="680"/>
      <c r="BB40" s="678" t="s">
        <v>569</v>
      </c>
      <c r="BC40" s="679"/>
      <c r="BD40" s="679"/>
      <c r="BE40" s="680"/>
      <c r="BF40" s="678" t="s">
        <v>570</v>
      </c>
      <c r="BG40" s="679"/>
      <c r="BH40" s="679"/>
      <c r="BI40" s="680"/>
      <c r="BJ40" s="678" t="s">
        <v>571</v>
      </c>
      <c r="BK40" s="680"/>
    </row>
    <row r="41" spans="1:63" ht="20.100000000000001" customHeight="1" x14ac:dyDescent="0.2">
      <c r="A41" s="312" t="s">
        <v>0</v>
      </c>
      <c r="B41" s="313"/>
      <c r="C41" s="314" t="s">
        <v>607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12" t="s">
        <v>262</v>
      </c>
      <c r="S41" s="659">
        <f>'07'!AE109</f>
        <v>67625069</v>
      </c>
      <c r="T41" s="659"/>
      <c r="U41" s="659"/>
      <c r="V41" s="659"/>
      <c r="W41" s="659">
        <f>'07'!AI109</f>
        <v>67625069</v>
      </c>
      <c r="X41" s="659"/>
      <c r="Y41" s="659"/>
      <c r="Z41" s="659"/>
      <c r="AA41" s="315">
        <f>'07'!BC109</f>
        <v>62776498</v>
      </c>
      <c r="AB41" s="315"/>
      <c r="AC41" s="315"/>
      <c r="AD41" s="315"/>
      <c r="AE41" s="218">
        <f t="shared" ref="AE41" si="16">IF(W41&lt;&gt;"",AA41/W41,"n.é.")</f>
        <v>0.928302165577088</v>
      </c>
      <c r="AF41" s="219"/>
      <c r="AG41" s="353" t="s">
        <v>606</v>
      </c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5"/>
      <c r="AW41" s="12" t="s">
        <v>32</v>
      </c>
      <c r="AX41" s="659">
        <f>'07'!AE242</f>
        <v>67625069</v>
      </c>
      <c r="AY41" s="659"/>
      <c r="AZ41" s="659"/>
      <c r="BA41" s="659"/>
      <c r="BB41" s="659">
        <f>'07'!AI242</f>
        <v>67625069</v>
      </c>
      <c r="BC41" s="659"/>
      <c r="BD41" s="659"/>
      <c r="BE41" s="659"/>
      <c r="BF41" s="683">
        <f>'07'!BC242</f>
        <v>62750075</v>
      </c>
      <c r="BG41" s="684"/>
      <c r="BH41" s="684"/>
      <c r="BI41" s="685"/>
      <c r="BJ41" s="316">
        <f>IF(BB41&lt;&gt;"",BF41/BB41,"n.é.")</f>
        <v>0.92791143769479922</v>
      </c>
      <c r="BK41" s="317"/>
    </row>
    <row r="42" spans="1:63" ht="20.100000000000001" customHeight="1" x14ac:dyDescent="0.2">
      <c r="A42" s="312" t="s">
        <v>1</v>
      </c>
      <c r="B42" s="313"/>
      <c r="C42" s="314" t="s">
        <v>605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12" t="s">
        <v>299</v>
      </c>
      <c r="S42" s="659"/>
      <c r="T42" s="659"/>
      <c r="U42" s="659"/>
      <c r="V42" s="659"/>
      <c r="W42" s="315"/>
      <c r="X42" s="315"/>
      <c r="Y42" s="315"/>
      <c r="Z42" s="315"/>
      <c r="AA42" s="315"/>
      <c r="AB42" s="315"/>
      <c r="AC42" s="315"/>
      <c r="AD42" s="315"/>
      <c r="AE42" s="218" t="str">
        <f t="shared" ref="AE42" si="17">IF(W42&lt;&gt;"",AA42/W42,"n.é.")</f>
        <v>n.é.</v>
      </c>
      <c r="AF42" s="219"/>
      <c r="AG42" s="353" t="s">
        <v>604</v>
      </c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5"/>
      <c r="AW42" s="12" t="s">
        <v>52</v>
      </c>
      <c r="AX42" s="659"/>
      <c r="AY42" s="659"/>
      <c r="AZ42" s="659"/>
      <c r="BA42" s="659"/>
      <c r="BB42" s="683"/>
      <c r="BC42" s="684"/>
      <c r="BD42" s="684"/>
      <c r="BE42" s="685"/>
      <c r="BF42" s="683"/>
      <c r="BG42" s="684"/>
      <c r="BH42" s="684"/>
      <c r="BI42" s="685"/>
      <c r="BJ42" s="218" t="str">
        <f t="shared" ref="BJ42" si="18">IF(BB42&lt;&gt;"",BF42/BB42,"n.é.")</f>
        <v>n.é.</v>
      </c>
      <c r="BK42" s="219"/>
    </row>
    <row r="43" spans="1:63" ht="20.100000000000001" customHeight="1" x14ac:dyDescent="0.2">
      <c r="A43" s="312" t="s">
        <v>2</v>
      </c>
      <c r="B43" s="313"/>
      <c r="C43" s="314" t="s">
        <v>603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12" t="s">
        <v>320</v>
      </c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218" t="str">
        <f>IF(W43&gt;0,AA43/W43,"n.é.")</f>
        <v>n.é.</v>
      </c>
      <c r="AF43" s="219"/>
      <c r="AG43" s="353" t="s">
        <v>602</v>
      </c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5"/>
      <c r="AW43" s="12" t="s">
        <v>57</v>
      </c>
      <c r="AX43" s="358"/>
      <c r="AY43" s="359"/>
      <c r="AZ43" s="359"/>
      <c r="BA43" s="360"/>
      <c r="BB43" s="683"/>
      <c r="BC43" s="684"/>
      <c r="BD43" s="684"/>
      <c r="BE43" s="685"/>
      <c r="BF43" s="315"/>
      <c r="BG43" s="315"/>
      <c r="BH43" s="315"/>
      <c r="BI43" s="315"/>
      <c r="BJ43" s="218" t="str">
        <f>IF(BB43&gt;0,BF43/BB43,"n.é.")</f>
        <v>n.é.</v>
      </c>
      <c r="BK43" s="219"/>
    </row>
    <row r="44" spans="1:63" s="3" customFormat="1" ht="20.100000000000001" customHeight="1" x14ac:dyDescent="0.2">
      <c r="A44" s="322" t="s">
        <v>3</v>
      </c>
      <c r="B44" s="323"/>
      <c r="C44" s="348" t="s">
        <v>601</v>
      </c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3"/>
      <c r="S44" s="352">
        <f>SUM(S41:V43)</f>
        <v>67625069</v>
      </c>
      <c r="T44" s="352"/>
      <c r="U44" s="352"/>
      <c r="V44" s="352"/>
      <c r="W44" s="352">
        <f>SUM(W41:Z43)</f>
        <v>67625069</v>
      </c>
      <c r="X44" s="352"/>
      <c r="Y44" s="352"/>
      <c r="Z44" s="352"/>
      <c r="AA44" s="352">
        <f>SUM(AA41:AD43)</f>
        <v>62776498</v>
      </c>
      <c r="AB44" s="352"/>
      <c r="AC44" s="352"/>
      <c r="AD44" s="352"/>
      <c r="AE44" s="330">
        <f>IF(W44&gt;0,AA44/W44,"n.é.")</f>
        <v>0.928302165577088</v>
      </c>
      <c r="AF44" s="331"/>
      <c r="AG44" s="345" t="s">
        <v>600</v>
      </c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7"/>
      <c r="AW44" s="26"/>
      <c r="AX44" s="686">
        <f>SUM(AX41:BA43)</f>
        <v>67625069</v>
      </c>
      <c r="AY44" s="687"/>
      <c r="AZ44" s="687"/>
      <c r="BA44" s="688"/>
      <c r="BB44" s="686">
        <f t="shared" ref="BB44" si="19">SUM(BB41:BE43)</f>
        <v>67625069</v>
      </c>
      <c r="BC44" s="687"/>
      <c r="BD44" s="687"/>
      <c r="BE44" s="688"/>
      <c r="BF44" s="686">
        <f t="shared" ref="BF44" si="20">SUM(BF41:BI43)</f>
        <v>62750075</v>
      </c>
      <c r="BG44" s="687"/>
      <c r="BH44" s="687"/>
      <c r="BI44" s="688"/>
      <c r="BJ44" s="330">
        <f>IF(BB44&gt;0,BF44/BB44,"n.é.")</f>
        <v>0.92791143769479922</v>
      </c>
      <c r="BK44" s="331"/>
    </row>
    <row r="45" spans="1:63" ht="20.100000000000001" customHeight="1" x14ac:dyDescent="0.2">
      <c r="A45" s="320"/>
      <c r="B45" s="320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21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8"/>
      <c r="AF45" s="328"/>
      <c r="AG45" s="682"/>
      <c r="AH45" s="682"/>
      <c r="AI45" s="682"/>
      <c r="AJ45" s="682"/>
      <c r="AK45" s="682"/>
      <c r="AL45" s="682"/>
      <c r="AM45" s="682"/>
      <c r="AN45" s="682"/>
      <c r="AO45" s="682"/>
      <c r="AP45" s="682"/>
      <c r="AQ45" s="682"/>
      <c r="AR45" s="682"/>
      <c r="AS45" s="682"/>
      <c r="AT45" s="682"/>
      <c r="AU45" s="682"/>
      <c r="AV45" s="21"/>
      <c r="AW45" s="2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</row>
  </sheetData>
  <sheetProtection formatCells="0" formatColumns="0" formatRows="0" insertColumns="0" insertRows="0" insertHyperlinks="0" deleteColumns="0" deleteRows="0" sort="0" autoFilter="0" pivotTables="0"/>
  <mergeCells count="307">
    <mergeCell ref="BJ43:BK43"/>
    <mergeCell ref="A1:BK1"/>
    <mergeCell ref="A35:BK35"/>
    <mergeCell ref="A36:BK36"/>
    <mergeCell ref="A37:BK37"/>
    <mergeCell ref="A38:B39"/>
    <mergeCell ref="C38:AF38"/>
    <mergeCell ref="AG38:BK38"/>
    <mergeCell ref="C39:Q39"/>
    <mergeCell ref="S39:V39"/>
    <mergeCell ref="W39:Z39"/>
    <mergeCell ref="BJ39:BK39"/>
    <mergeCell ref="AA39:AD39"/>
    <mergeCell ref="AE39:AF39"/>
    <mergeCell ref="AG39:AV39"/>
    <mergeCell ref="AX39:BA39"/>
    <mergeCell ref="BB39:BE39"/>
    <mergeCell ref="BF39:BI39"/>
    <mergeCell ref="AG5:BK5"/>
    <mergeCell ref="C6:Q6"/>
    <mergeCell ref="S6:V6"/>
    <mergeCell ref="W6:Z6"/>
    <mergeCell ref="AA6:AD6"/>
    <mergeCell ref="AE6:AF6"/>
    <mergeCell ref="BF40:BI40"/>
    <mergeCell ref="BJ40:BK40"/>
    <mergeCell ref="A41:B41"/>
    <mergeCell ref="C41:Q41"/>
    <mergeCell ref="S41:V41"/>
    <mergeCell ref="W41:Z41"/>
    <mergeCell ref="AA41:AD41"/>
    <mergeCell ref="AE41:AF41"/>
    <mergeCell ref="AG41:AV41"/>
    <mergeCell ref="AX41:BA41"/>
    <mergeCell ref="BB41:BE41"/>
    <mergeCell ref="BF41:BI41"/>
    <mergeCell ref="BJ41:BK41"/>
    <mergeCell ref="A40:B40"/>
    <mergeCell ref="C40:Q40"/>
    <mergeCell ref="S40:V40"/>
    <mergeCell ref="W40:Z40"/>
    <mergeCell ref="AA40:AD40"/>
    <mergeCell ref="AE40:AF40"/>
    <mergeCell ref="AG40:AV40"/>
    <mergeCell ref="AX40:BA40"/>
    <mergeCell ref="BB40:BE40"/>
    <mergeCell ref="A44:B44"/>
    <mergeCell ref="C44:Q44"/>
    <mergeCell ref="S44:V44"/>
    <mergeCell ref="W44:Z44"/>
    <mergeCell ref="AA44:AD44"/>
    <mergeCell ref="AX42:BA42"/>
    <mergeCell ref="BB42:BE42"/>
    <mergeCell ref="BF42:BI42"/>
    <mergeCell ref="BJ42:BK42"/>
    <mergeCell ref="A43:B43"/>
    <mergeCell ref="C43:Q43"/>
    <mergeCell ref="S43:V43"/>
    <mergeCell ref="W43:Z43"/>
    <mergeCell ref="AA43:AD43"/>
    <mergeCell ref="AE43:AF43"/>
    <mergeCell ref="A42:B42"/>
    <mergeCell ref="C42:Q42"/>
    <mergeCell ref="S42:V42"/>
    <mergeCell ref="W42:Z42"/>
    <mergeCell ref="AA42:AD42"/>
    <mergeCell ref="AE42:AF42"/>
    <mergeCell ref="AG42:AV42"/>
    <mergeCell ref="BB43:BE43"/>
    <mergeCell ref="BF43:BI43"/>
    <mergeCell ref="AG45:AU45"/>
    <mergeCell ref="AX45:BA45"/>
    <mergeCell ref="BB45:BE45"/>
    <mergeCell ref="BF45:BI45"/>
    <mergeCell ref="BJ45:BK45"/>
    <mergeCell ref="A2:BK2"/>
    <mergeCell ref="A3:BK3"/>
    <mergeCell ref="A4:BK4"/>
    <mergeCell ref="A5:B6"/>
    <mergeCell ref="C5:AF5"/>
    <mergeCell ref="A45:B45"/>
    <mergeCell ref="C45:Q45"/>
    <mergeCell ref="S45:V45"/>
    <mergeCell ref="W45:Z45"/>
    <mergeCell ref="AA45:AD45"/>
    <mergeCell ref="AE45:AF45"/>
    <mergeCell ref="AE44:AF44"/>
    <mergeCell ref="AG44:AV44"/>
    <mergeCell ref="AX44:BA44"/>
    <mergeCell ref="BB44:BE44"/>
    <mergeCell ref="BF44:BI44"/>
    <mergeCell ref="BJ44:BK44"/>
    <mergeCell ref="AG43:AV43"/>
    <mergeCell ref="AX43:BA43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BJ17:BK17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13:BK13"/>
    <mergeCell ref="AG17:AV17"/>
    <mergeCell ref="AX17:BA17"/>
    <mergeCell ref="BB17:BE17"/>
    <mergeCell ref="BF17:BI17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34:B34"/>
    <mergeCell ref="C34:Q34"/>
    <mergeCell ref="S34:V34"/>
    <mergeCell ref="W34:Z34"/>
    <mergeCell ref="AA34:AD34"/>
    <mergeCell ref="A22:B22"/>
    <mergeCell ref="C22:Q22"/>
    <mergeCell ref="S22:V22"/>
    <mergeCell ref="W22:Z22"/>
    <mergeCell ref="AA22:AD22"/>
    <mergeCell ref="A30:B30"/>
    <mergeCell ref="C30:Q30"/>
    <mergeCell ref="S30:V30"/>
    <mergeCell ref="W30:Z30"/>
    <mergeCell ref="AA30:AD30"/>
    <mergeCell ref="A32:B32"/>
    <mergeCell ref="C32:Q32"/>
    <mergeCell ref="S32:V32"/>
    <mergeCell ref="W32:Z32"/>
    <mergeCell ref="AA32:AD32"/>
    <mergeCell ref="AE34:AF34"/>
    <mergeCell ref="AG34:AU34"/>
    <mergeCell ref="AX34:BA34"/>
    <mergeCell ref="BB34:BE34"/>
    <mergeCell ref="BF34:BI34"/>
    <mergeCell ref="BJ34:BK34"/>
    <mergeCell ref="AG22:AV22"/>
    <mergeCell ref="AX22:BA22"/>
    <mergeCell ref="BB22:BE22"/>
    <mergeCell ref="BF22:BI22"/>
    <mergeCell ref="BJ22:BK22"/>
    <mergeCell ref="AE22:AF22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9:BK29"/>
    <mergeCell ref="AE30:AF30"/>
    <mergeCell ref="AG30:AV30"/>
    <mergeCell ref="AX30:BA30"/>
    <mergeCell ref="BB30:BE30"/>
    <mergeCell ref="BF30:BI30"/>
    <mergeCell ref="BJ30:BK30"/>
    <mergeCell ref="A31:B31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31:BK31"/>
    <mergeCell ref="AE32:AF32"/>
    <mergeCell ref="AG32:AV32"/>
    <mergeCell ref="AX32:BA32"/>
    <mergeCell ref="BB32:BE32"/>
    <mergeCell ref="BF32:BI32"/>
    <mergeCell ref="BJ32:BK32"/>
    <mergeCell ref="A33:B33"/>
    <mergeCell ref="C33:Q33"/>
    <mergeCell ref="S33:V33"/>
    <mergeCell ref="W33:Z33"/>
    <mergeCell ref="AA33:AD33"/>
    <mergeCell ref="AE33:AF33"/>
    <mergeCell ref="AG33:AV33"/>
    <mergeCell ref="AX33:BA33"/>
    <mergeCell ref="BB33:BE33"/>
    <mergeCell ref="BF33:BI33"/>
    <mergeCell ref="BJ33:BK3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0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G25"/>
  <sheetViews>
    <sheetView view="pageBreakPreview" zoomScaleSheetLayoutView="100" workbookViewId="0">
      <selection sqref="A1:G1"/>
    </sheetView>
  </sheetViews>
  <sheetFormatPr defaultColWidth="19.140625" defaultRowHeight="12.75" x14ac:dyDescent="0.2"/>
  <cols>
    <col min="1" max="1" width="8.140625" style="113" customWidth="1"/>
    <col min="2" max="2" width="69.140625" style="113" customWidth="1"/>
    <col min="3" max="3" width="13" style="113" customWidth="1"/>
    <col min="4" max="4" width="11.42578125" style="113" customWidth="1"/>
    <col min="5" max="5" width="11.85546875" style="113" customWidth="1"/>
    <col min="6" max="7" width="12" style="113" customWidth="1"/>
    <col min="8" max="254" width="9.140625" style="113" customWidth="1"/>
    <col min="255" max="255" width="8.140625" style="113" customWidth="1"/>
    <col min="256" max="256" width="82" style="113" customWidth="1"/>
    <col min="257" max="257" width="19.140625" style="113"/>
    <col min="258" max="258" width="8.140625" style="113" customWidth="1"/>
    <col min="259" max="259" width="69.140625" style="113" customWidth="1"/>
    <col min="260" max="260" width="11" style="113" customWidth="1"/>
    <col min="261" max="510" width="9.140625" style="113" customWidth="1"/>
    <col min="511" max="511" width="8.140625" style="113" customWidth="1"/>
    <col min="512" max="512" width="82" style="113" customWidth="1"/>
    <col min="513" max="513" width="19.140625" style="113"/>
    <col min="514" max="514" width="8.140625" style="113" customWidth="1"/>
    <col min="515" max="515" width="69.140625" style="113" customWidth="1"/>
    <col min="516" max="516" width="11" style="113" customWidth="1"/>
    <col min="517" max="766" width="9.140625" style="113" customWidth="1"/>
    <col min="767" max="767" width="8.140625" style="113" customWidth="1"/>
    <col min="768" max="768" width="82" style="113" customWidth="1"/>
    <col min="769" max="769" width="19.140625" style="113"/>
    <col min="770" max="770" width="8.140625" style="113" customWidth="1"/>
    <col min="771" max="771" width="69.140625" style="113" customWidth="1"/>
    <col min="772" max="772" width="11" style="113" customWidth="1"/>
    <col min="773" max="1022" width="9.140625" style="113" customWidth="1"/>
    <col min="1023" max="1023" width="8.140625" style="113" customWidth="1"/>
    <col min="1024" max="1024" width="82" style="113" customWidth="1"/>
    <col min="1025" max="1025" width="19.140625" style="113"/>
    <col min="1026" max="1026" width="8.140625" style="113" customWidth="1"/>
    <col min="1027" max="1027" width="69.140625" style="113" customWidth="1"/>
    <col min="1028" max="1028" width="11" style="113" customWidth="1"/>
    <col min="1029" max="1278" width="9.140625" style="113" customWidth="1"/>
    <col min="1279" max="1279" width="8.140625" style="113" customWidth="1"/>
    <col min="1280" max="1280" width="82" style="113" customWidth="1"/>
    <col min="1281" max="1281" width="19.140625" style="113"/>
    <col min="1282" max="1282" width="8.140625" style="113" customWidth="1"/>
    <col min="1283" max="1283" width="69.140625" style="113" customWidth="1"/>
    <col min="1284" max="1284" width="11" style="113" customWidth="1"/>
    <col min="1285" max="1534" width="9.140625" style="113" customWidth="1"/>
    <col min="1535" max="1535" width="8.140625" style="113" customWidth="1"/>
    <col min="1536" max="1536" width="82" style="113" customWidth="1"/>
    <col min="1537" max="1537" width="19.140625" style="113"/>
    <col min="1538" max="1538" width="8.140625" style="113" customWidth="1"/>
    <col min="1539" max="1539" width="69.140625" style="113" customWidth="1"/>
    <col min="1540" max="1540" width="11" style="113" customWidth="1"/>
    <col min="1541" max="1790" width="9.140625" style="113" customWidth="1"/>
    <col min="1791" max="1791" width="8.140625" style="113" customWidth="1"/>
    <col min="1792" max="1792" width="82" style="113" customWidth="1"/>
    <col min="1793" max="1793" width="19.140625" style="113"/>
    <col min="1794" max="1794" width="8.140625" style="113" customWidth="1"/>
    <col min="1795" max="1795" width="69.140625" style="113" customWidth="1"/>
    <col min="1796" max="1796" width="11" style="113" customWidth="1"/>
    <col min="1797" max="2046" width="9.140625" style="113" customWidth="1"/>
    <col min="2047" max="2047" width="8.140625" style="113" customWidth="1"/>
    <col min="2048" max="2048" width="82" style="113" customWidth="1"/>
    <col min="2049" max="2049" width="19.140625" style="113"/>
    <col min="2050" max="2050" width="8.140625" style="113" customWidth="1"/>
    <col min="2051" max="2051" width="69.140625" style="113" customWidth="1"/>
    <col min="2052" max="2052" width="11" style="113" customWidth="1"/>
    <col min="2053" max="2302" width="9.140625" style="113" customWidth="1"/>
    <col min="2303" max="2303" width="8.140625" style="113" customWidth="1"/>
    <col min="2304" max="2304" width="82" style="113" customWidth="1"/>
    <col min="2305" max="2305" width="19.140625" style="113"/>
    <col min="2306" max="2306" width="8.140625" style="113" customWidth="1"/>
    <col min="2307" max="2307" width="69.140625" style="113" customWidth="1"/>
    <col min="2308" max="2308" width="11" style="113" customWidth="1"/>
    <col min="2309" max="2558" width="9.140625" style="113" customWidth="1"/>
    <col min="2559" max="2559" width="8.140625" style="113" customWidth="1"/>
    <col min="2560" max="2560" width="82" style="113" customWidth="1"/>
    <col min="2561" max="2561" width="19.140625" style="113"/>
    <col min="2562" max="2562" width="8.140625" style="113" customWidth="1"/>
    <col min="2563" max="2563" width="69.140625" style="113" customWidth="1"/>
    <col min="2564" max="2564" width="11" style="113" customWidth="1"/>
    <col min="2565" max="2814" width="9.140625" style="113" customWidth="1"/>
    <col min="2815" max="2815" width="8.140625" style="113" customWidth="1"/>
    <col min="2816" max="2816" width="82" style="113" customWidth="1"/>
    <col min="2817" max="2817" width="19.140625" style="113"/>
    <col min="2818" max="2818" width="8.140625" style="113" customWidth="1"/>
    <col min="2819" max="2819" width="69.140625" style="113" customWidth="1"/>
    <col min="2820" max="2820" width="11" style="113" customWidth="1"/>
    <col min="2821" max="3070" width="9.140625" style="113" customWidth="1"/>
    <col min="3071" max="3071" width="8.140625" style="113" customWidth="1"/>
    <col min="3072" max="3072" width="82" style="113" customWidth="1"/>
    <col min="3073" max="3073" width="19.140625" style="113"/>
    <col min="3074" max="3074" width="8.140625" style="113" customWidth="1"/>
    <col min="3075" max="3075" width="69.140625" style="113" customWidth="1"/>
    <col min="3076" max="3076" width="11" style="113" customWidth="1"/>
    <col min="3077" max="3326" width="9.140625" style="113" customWidth="1"/>
    <col min="3327" max="3327" width="8.140625" style="113" customWidth="1"/>
    <col min="3328" max="3328" width="82" style="113" customWidth="1"/>
    <col min="3329" max="3329" width="19.140625" style="113"/>
    <col min="3330" max="3330" width="8.140625" style="113" customWidth="1"/>
    <col min="3331" max="3331" width="69.140625" style="113" customWidth="1"/>
    <col min="3332" max="3332" width="11" style="113" customWidth="1"/>
    <col min="3333" max="3582" width="9.140625" style="113" customWidth="1"/>
    <col min="3583" max="3583" width="8.140625" style="113" customWidth="1"/>
    <col min="3584" max="3584" width="82" style="113" customWidth="1"/>
    <col min="3585" max="3585" width="19.140625" style="113"/>
    <col min="3586" max="3586" width="8.140625" style="113" customWidth="1"/>
    <col min="3587" max="3587" width="69.140625" style="113" customWidth="1"/>
    <col min="3588" max="3588" width="11" style="113" customWidth="1"/>
    <col min="3589" max="3838" width="9.140625" style="113" customWidth="1"/>
    <col min="3839" max="3839" width="8.140625" style="113" customWidth="1"/>
    <col min="3840" max="3840" width="82" style="113" customWidth="1"/>
    <col min="3841" max="3841" width="19.140625" style="113"/>
    <col min="3842" max="3842" width="8.140625" style="113" customWidth="1"/>
    <col min="3843" max="3843" width="69.140625" style="113" customWidth="1"/>
    <col min="3844" max="3844" width="11" style="113" customWidth="1"/>
    <col min="3845" max="4094" width="9.140625" style="113" customWidth="1"/>
    <col min="4095" max="4095" width="8.140625" style="113" customWidth="1"/>
    <col min="4096" max="4096" width="82" style="113" customWidth="1"/>
    <col min="4097" max="4097" width="19.140625" style="113"/>
    <col min="4098" max="4098" width="8.140625" style="113" customWidth="1"/>
    <col min="4099" max="4099" width="69.140625" style="113" customWidth="1"/>
    <col min="4100" max="4100" width="11" style="113" customWidth="1"/>
    <col min="4101" max="4350" width="9.140625" style="113" customWidth="1"/>
    <col min="4351" max="4351" width="8.140625" style="113" customWidth="1"/>
    <col min="4352" max="4352" width="82" style="113" customWidth="1"/>
    <col min="4353" max="4353" width="19.140625" style="113"/>
    <col min="4354" max="4354" width="8.140625" style="113" customWidth="1"/>
    <col min="4355" max="4355" width="69.140625" style="113" customWidth="1"/>
    <col min="4356" max="4356" width="11" style="113" customWidth="1"/>
    <col min="4357" max="4606" width="9.140625" style="113" customWidth="1"/>
    <col min="4607" max="4607" width="8.140625" style="113" customWidth="1"/>
    <col min="4608" max="4608" width="82" style="113" customWidth="1"/>
    <col min="4609" max="4609" width="19.140625" style="113"/>
    <col min="4610" max="4610" width="8.140625" style="113" customWidth="1"/>
    <col min="4611" max="4611" width="69.140625" style="113" customWidth="1"/>
    <col min="4612" max="4612" width="11" style="113" customWidth="1"/>
    <col min="4613" max="4862" width="9.140625" style="113" customWidth="1"/>
    <col min="4863" max="4863" width="8.140625" style="113" customWidth="1"/>
    <col min="4864" max="4864" width="82" style="113" customWidth="1"/>
    <col min="4865" max="4865" width="19.140625" style="113"/>
    <col min="4866" max="4866" width="8.140625" style="113" customWidth="1"/>
    <col min="4867" max="4867" width="69.140625" style="113" customWidth="1"/>
    <col min="4868" max="4868" width="11" style="113" customWidth="1"/>
    <col min="4869" max="5118" width="9.140625" style="113" customWidth="1"/>
    <col min="5119" max="5119" width="8.140625" style="113" customWidth="1"/>
    <col min="5120" max="5120" width="82" style="113" customWidth="1"/>
    <col min="5121" max="5121" width="19.140625" style="113"/>
    <col min="5122" max="5122" width="8.140625" style="113" customWidth="1"/>
    <col min="5123" max="5123" width="69.140625" style="113" customWidth="1"/>
    <col min="5124" max="5124" width="11" style="113" customWidth="1"/>
    <col min="5125" max="5374" width="9.140625" style="113" customWidth="1"/>
    <col min="5375" max="5375" width="8.140625" style="113" customWidth="1"/>
    <col min="5376" max="5376" width="82" style="113" customWidth="1"/>
    <col min="5377" max="5377" width="19.140625" style="113"/>
    <col min="5378" max="5378" width="8.140625" style="113" customWidth="1"/>
    <col min="5379" max="5379" width="69.140625" style="113" customWidth="1"/>
    <col min="5380" max="5380" width="11" style="113" customWidth="1"/>
    <col min="5381" max="5630" width="9.140625" style="113" customWidth="1"/>
    <col min="5631" max="5631" width="8.140625" style="113" customWidth="1"/>
    <col min="5632" max="5632" width="82" style="113" customWidth="1"/>
    <col min="5633" max="5633" width="19.140625" style="113"/>
    <col min="5634" max="5634" width="8.140625" style="113" customWidth="1"/>
    <col min="5635" max="5635" width="69.140625" style="113" customWidth="1"/>
    <col min="5636" max="5636" width="11" style="113" customWidth="1"/>
    <col min="5637" max="5886" width="9.140625" style="113" customWidth="1"/>
    <col min="5887" max="5887" width="8.140625" style="113" customWidth="1"/>
    <col min="5888" max="5888" width="82" style="113" customWidth="1"/>
    <col min="5889" max="5889" width="19.140625" style="113"/>
    <col min="5890" max="5890" width="8.140625" style="113" customWidth="1"/>
    <col min="5891" max="5891" width="69.140625" style="113" customWidth="1"/>
    <col min="5892" max="5892" width="11" style="113" customWidth="1"/>
    <col min="5893" max="6142" width="9.140625" style="113" customWidth="1"/>
    <col min="6143" max="6143" width="8.140625" style="113" customWidth="1"/>
    <col min="6144" max="6144" width="82" style="113" customWidth="1"/>
    <col min="6145" max="6145" width="19.140625" style="113"/>
    <col min="6146" max="6146" width="8.140625" style="113" customWidth="1"/>
    <col min="6147" max="6147" width="69.140625" style="113" customWidth="1"/>
    <col min="6148" max="6148" width="11" style="113" customWidth="1"/>
    <col min="6149" max="6398" width="9.140625" style="113" customWidth="1"/>
    <col min="6399" max="6399" width="8.140625" style="113" customWidth="1"/>
    <col min="6400" max="6400" width="82" style="113" customWidth="1"/>
    <col min="6401" max="6401" width="19.140625" style="113"/>
    <col min="6402" max="6402" width="8.140625" style="113" customWidth="1"/>
    <col min="6403" max="6403" width="69.140625" style="113" customWidth="1"/>
    <col min="6404" max="6404" width="11" style="113" customWidth="1"/>
    <col min="6405" max="6654" width="9.140625" style="113" customWidth="1"/>
    <col min="6655" max="6655" width="8.140625" style="113" customWidth="1"/>
    <col min="6656" max="6656" width="82" style="113" customWidth="1"/>
    <col min="6657" max="6657" width="19.140625" style="113"/>
    <col min="6658" max="6658" width="8.140625" style="113" customWidth="1"/>
    <col min="6659" max="6659" width="69.140625" style="113" customWidth="1"/>
    <col min="6660" max="6660" width="11" style="113" customWidth="1"/>
    <col min="6661" max="6910" width="9.140625" style="113" customWidth="1"/>
    <col min="6911" max="6911" width="8.140625" style="113" customWidth="1"/>
    <col min="6912" max="6912" width="82" style="113" customWidth="1"/>
    <col min="6913" max="6913" width="19.140625" style="113"/>
    <col min="6914" max="6914" width="8.140625" style="113" customWidth="1"/>
    <col min="6915" max="6915" width="69.140625" style="113" customWidth="1"/>
    <col min="6916" max="6916" width="11" style="113" customWidth="1"/>
    <col min="6917" max="7166" width="9.140625" style="113" customWidth="1"/>
    <col min="7167" max="7167" width="8.140625" style="113" customWidth="1"/>
    <col min="7168" max="7168" width="82" style="113" customWidth="1"/>
    <col min="7169" max="7169" width="19.140625" style="113"/>
    <col min="7170" max="7170" width="8.140625" style="113" customWidth="1"/>
    <col min="7171" max="7171" width="69.140625" style="113" customWidth="1"/>
    <col min="7172" max="7172" width="11" style="113" customWidth="1"/>
    <col min="7173" max="7422" width="9.140625" style="113" customWidth="1"/>
    <col min="7423" max="7423" width="8.140625" style="113" customWidth="1"/>
    <col min="7424" max="7424" width="82" style="113" customWidth="1"/>
    <col min="7425" max="7425" width="19.140625" style="113"/>
    <col min="7426" max="7426" width="8.140625" style="113" customWidth="1"/>
    <col min="7427" max="7427" width="69.140625" style="113" customWidth="1"/>
    <col min="7428" max="7428" width="11" style="113" customWidth="1"/>
    <col min="7429" max="7678" width="9.140625" style="113" customWidth="1"/>
    <col min="7679" max="7679" width="8.140625" style="113" customWidth="1"/>
    <col min="7680" max="7680" width="82" style="113" customWidth="1"/>
    <col min="7681" max="7681" width="19.140625" style="113"/>
    <col min="7682" max="7682" width="8.140625" style="113" customWidth="1"/>
    <col min="7683" max="7683" width="69.140625" style="113" customWidth="1"/>
    <col min="7684" max="7684" width="11" style="113" customWidth="1"/>
    <col min="7685" max="7934" width="9.140625" style="113" customWidth="1"/>
    <col min="7935" max="7935" width="8.140625" style="113" customWidth="1"/>
    <col min="7936" max="7936" width="82" style="113" customWidth="1"/>
    <col min="7937" max="7937" width="19.140625" style="113"/>
    <col min="7938" max="7938" width="8.140625" style="113" customWidth="1"/>
    <col min="7939" max="7939" width="69.140625" style="113" customWidth="1"/>
    <col min="7940" max="7940" width="11" style="113" customWidth="1"/>
    <col min="7941" max="8190" width="9.140625" style="113" customWidth="1"/>
    <col min="8191" max="8191" width="8.140625" style="113" customWidth="1"/>
    <col min="8192" max="8192" width="82" style="113" customWidth="1"/>
    <col min="8193" max="8193" width="19.140625" style="113"/>
    <col min="8194" max="8194" width="8.140625" style="113" customWidth="1"/>
    <col min="8195" max="8195" width="69.140625" style="113" customWidth="1"/>
    <col min="8196" max="8196" width="11" style="113" customWidth="1"/>
    <col min="8197" max="8446" width="9.140625" style="113" customWidth="1"/>
    <col min="8447" max="8447" width="8.140625" style="113" customWidth="1"/>
    <col min="8448" max="8448" width="82" style="113" customWidth="1"/>
    <col min="8449" max="8449" width="19.140625" style="113"/>
    <col min="8450" max="8450" width="8.140625" style="113" customWidth="1"/>
    <col min="8451" max="8451" width="69.140625" style="113" customWidth="1"/>
    <col min="8452" max="8452" width="11" style="113" customWidth="1"/>
    <col min="8453" max="8702" width="9.140625" style="113" customWidth="1"/>
    <col min="8703" max="8703" width="8.140625" style="113" customWidth="1"/>
    <col min="8704" max="8704" width="82" style="113" customWidth="1"/>
    <col min="8705" max="8705" width="19.140625" style="113"/>
    <col min="8706" max="8706" width="8.140625" style="113" customWidth="1"/>
    <col min="8707" max="8707" width="69.140625" style="113" customWidth="1"/>
    <col min="8708" max="8708" width="11" style="113" customWidth="1"/>
    <col min="8709" max="8958" width="9.140625" style="113" customWidth="1"/>
    <col min="8959" max="8959" width="8.140625" style="113" customWidth="1"/>
    <col min="8960" max="8960" width="82" style="113" customWidth="1"/>
    <col min="8961" max="8961" width="19.140625" style="113"/>
    <col min="8962" max="8962" width="8.140625" style="113" customWidth="1"/>
    <col min="8963" max="8963" width="69.140625" style="113" customWidth="1"/>
    <col min="8964" max="8964" width="11" style="113" customWidth="1"/>
    <col min="8965" max="9214" width="9.140625" style="113" customWidth="1"/>
    <col min="9215" max="9215" width="8.140625" style="113" customWidth="1"/>
    <col min="9216" max="9216" width="82" style="113" customWidth="1"/>
    <col min="9217" max="9217" width="19.140625" style="113"/>
    <col min="9218" max="9218" width="8.140625" style="113" customWidth="1"/>
    <col min="9219" max="9219" width="69.140625" style="113" customWidth="1"/>
    <col min="9220" max="9220" width="11" style="113" customWidth="1"/>
    <col min="9221" max="9470" width="9.140625" style="113" customWidth="1"/>
    <col min="9471" max="9471" width="8.140625" style="113" customWidth="1"/>
    <col min="9472" max="9472" width="82" style="113" customWidth="1"/>
    <col min="9473" max="9473" width="19.140625" style="113"/>
    <col min="9474" max="9474" width="8.140625" style="113" customWidth="1"/>
    <col min="9475" max="9475" width="69.140625" style="113" customWidth="1"/>
    <col min="9476" max="9476" width="11" style="113" customWidth="1"/>
    <col min="9477" max="9726" width="9.140625" style="113" customWidth="1"/>
    <col min="9727" max="9727" width="8.140625" style="113" customWidth="1"/>
    <col min="9728" max="9728" width="82" style="113" customWidth="1"/>
    <col min="9729" max="9729" width="19.140625" style="113"/>
    <col min="9730" max="9730" width="8.140625" style="113" customWidth="1"/>
    <col min="9731" max="9731" width="69.140625" style="113" customWidth="1"/>
    <col min="9732" max="9732" width="11" style="113" customWidth="1"/>
    <col min="9733" max="9982" width="9.140625" style="113" customWidth="1"/>
    <col min="9983" max="9983" width="8.140625" style="113" customWidth="1"/>
    <col min="9984" max="9984" width="82" style="113" customWidth="1"/>
    <col min="9985" max="9985" width="19.140625" style="113"/>
    <col min="9986" max="9986" width="8.140625" style="113" customWidth="1"/>
    <col min="9987" max="9987" width="69.140625" style="113" customWidth="1"/>
    <col min="9988" max="9988" width="11" style="113" customWidth="1"/>
    <col min="9989" max="10238" width="9.140625" style="113" customWidth="1"/>
    <col min="10239" max="10239" width="8.140625" style="113" customWidth="1"/>
    <col min="10240" max="10240" width="82" style="113" customWidth="1"/>
    <col min="10241" max="10241" width="19.140625" style="113"/>
    <col min="10242" max="10242" width="8.140625" style="113" customWidth="1"/>
    <col min="10243" max="10243" width="69.140625" style="113" customWidth="1"/>
    <col min="10244" max="10244" width="11" style="113" customWidth="1"/>
    <col min="10245" max="10494" width="9.140625" style="113" customWidth="1"/>
    <col min="10495" max="10495" width="8.140625" style="113" customWidth="1"/>
    <col min="10496" max="10496" width="82" style="113" customWidth="1"/>
    <col min="10497" max="10497" width="19.140625" style="113"/>
    <col min="10498" max="10498" width="8.140625" style="113" customWidth="1"/>
    <col min="10499" max="10499" width="69.140625" style="113" customWidth="1"/>
    <col min="10500" max="10500" width="11" style="113" customWidth="1"/>
    <col min="10501" max="10750" width="9.140625" style="113" customWidth="1"/>
    <col min="10751" max="10751" width="8.140625" style="113" customWidth="1"/>
    <col min="10752" max="10752" width="82" style="113" customWidth="1"/>
    <col min="10753" max="10753" width="19.140625" style="113"/>
    <col min="10754" max="10754" width="8.140625" style="113" customWidth="1"/>
    <col min="10755" max="10755" width="69.140625" style="113" customWidth="1"/>
    <col min="10756" max="10756" width="11" style="113" customWidth="1"/>
    <col min="10757" max="11006" width="9.140625" style="113" customWidth="1"/>
    <col min="11007" max="11007" width="8.140625" style="113" customWidth="1"/>
    <col min="11008" max="11008" width="82" style="113" customWidth="1"/>
    <col min="11009" max="11009" width="19.140625" style="113"/>
    <col min="11010" max="11010" width="8.140625" style="113" customWidth="1"/>
    <col min="11011" max="11011" width="69.140625" style="113" customWidth="1"/>
    <col min="11012" max="11012" width="11" style="113" customWidth="1"/>
    <col min="11013" max="11262" width="9.140625" style="113" customWidth="1"/>
    <col min="11263" max="11263" width="8.140625" style="113" customWidth="1"/>
    <col min="11264" max="11264" width="82" style="113" customWidth="1"/>
    <col min="11265" max="11265" width="19.140625" style="113"/>
    <col min="11266" max="11266" width="8.140625" style="113" customWidth="1"/>
    <col min="11267" max="11267" width="69.140625" style="113" customWidth="1"/>
    <col min="11268" max="11268" width="11" style="113" customWidth="1"/>
    <col min="11269" max="11518" width="9.140625" style="113" customWidth="1"/>
    <col min="11519" max="11519" width="8.140625" style="113" customWidth="1"/>
    <col min="11520" max="11520" width="82" style="113" customWidth="1"/>
    <col min="11521" max="11521" width="19.140625" style="113"/>
    <col min="11522" max="11522" width="8.140625" style="113" customWidth="1"/>
    <col min="11523" max="11523" width="69.140625" style="113" customWidth="1"/>
    <col min="11524" max="11524" width="11" style="113" customWidth="1"/>
    <col min="11525" max="11774" width="9.140625" style="113" customWidth="1"/>
    <col min="11775" max="11775" width="8.140625" style="113" customWidth="1"/>
    <col min="11776" max="11776" width="82" style="113" customWidth="1"/>
    <col min="11777" max="11777" width="19.140625" style="113"/>
    <col min="11778" max="11778" width="8.140625" style="113" customWidth="1"/>
    <col min="11779" max="11779" width="69.140625" style="113" customWidth="1"/>
    <col min="11780" max="11780" width="11" style="113" customWidth="1"/>
    <col min="11781" max="12030" width="9.140625" style="113" customWidth="1"/>
    <col min="12031" max="12031" width="8.140625" style="113" customWidth="1"/>
    <col min="12032" max="12032" width="82" style="113" customWidth="1"/>
    <col min="12033" max="12033" width="19.140625" style="113"/>
    <col min="12034" max="12034" width="8.140625" style="113" customWidth="1"/>
    <col min="12035" max="12035" width="69.140625" style="113" customWidth="1"/>
    <col min="12036" max="12036" width="11" style="113" customWidth="1"/>
    <col min="12037" max="12286" width="9.140625" style="113" customWidth="1"/>
    <col min="12287" max="12287" width="8.140625" style="113" customWidth="1"/>
    <col min="12288" max="12288" width="82" style="113" customWidth="1"/>
    <col min="12289" max="12289" width="19.140625" style="113"/>
    <col min="12290" max="12290" width="8.140625" style="113" customWidth="1"/>
    <col min="12291" max="12291" width="69.140625" style="113" customWidth="1"/>
    <col min="12292" max="12292" width="11" style="113" customWidth="1"/>
    <col min="12293" max="12542" width="9.140625" style="113" customWidth="1"/>
    <col min="12543" max="12543" width="8.140625" style="113" customWidth="1"/>
    <col min="12544" max="12544" width="82" style="113" customWidth="1"/>
    <col min="12545" max="12545" width="19.140625" style="113"/>
    <col min="12546" max="12546" width="8.140625" style="113" customWidth="1"/>
    <col min="12547" max="12547" width="69.140625" style="113" customWidth="1"/>
    <col min="12548" max="12548" width="11" style="113" customWidth="1"/>
    <col min="12549" max="12798" width="9.140625" style="113" customWidth="1"/>
    <col min="12799" max="12799" width="8.140625" style="113" customWidth="1"/>
    <col min="12800" max="12800" width="82" style="113" customWidth="1"/>
    <col min="12801" max="12801" width="19.140625" style="113"/>
    <col min="12802" max="12802" width="8.140625" style="113" customWidth="1"/>
    <col min="12803" max="12803" width="69.140625" style="113" customWidth="1"/>
    <col min="12804" max="12804" width="11" style="113" customWidth="1"/>
    <col min="12805" max="13054" width="9.140625" style="113" customWidth="1"/>
    <col min="13055" max="13055" width="8.140625" style="113" customWidth="1"/>
    <col min="13056" max="13056" width="82" style="113" customWidth="1"/>
    <col min="13057" max="13057" width="19.140625" style="113"/>
    <col min="13058" max="13058" width="8.140625" style="113" customWidth="1"/>
    <col min="13059" max="13059" width="69.140625" style="113" customWidth="1"/>
    <col min="13060" max="13060" width="11" style="113" customWidth="1"/>
    <col min="13061" max="13310" width="9.140625" style="113" customWidth="1"/>
    <col min="13311" max="13311" width="8.140625" style="113" customWidth="1"/>
    <col min="13312" max="13312" width="82" style="113" customWidth="1"/>
    <col min="13313" max="13313" width="19.140625" style="113"/>
    <col min="13314" max="13314" width="8.140625" style="113" customWidth="1"/>
    <col min="13315" max="13315" width="69.140625" style="113" customWidth="1"/>
    <col min="13316" max="13316" width="11" style="113" customWidth="1"/>
    <col min="13317" max="13566" width="9.140625" style="113" customWidth="1"/>
    <col min="13567" max="13567" width="8.140625" style="113" customWidth="1"/>
    <col min="13568" max="13568" width="82" style="113" customWidth="1"/>
    <col min="13569" max="13569" width="19.140625" style="113"/>
    <col min="13570" max="13570" width="8.140625" style="113" customWidth="1"/>
    <col min="13571" max="13571" width="69.140625" style="113" customWidth="1"/>
    <col min="13572" max="13572" width="11" style="113" customWidth="1"/>
    <col min="13573" max="13822" width="9.140625" style="113" customWidth="1"/>
    <col min="13823" max="13823" width="8.140625" style="113" customWidth="1"/>
    <col min="13824" max="13824" width="82" style="113" customWidth="1"/>
    <col min="13825" max="13825" width="19.140625" style="113"/>
    <col min="13826" max="13826" width="8.140625" style="113" customWidth="1"/>
    <col min="13827" max="13827" width="69.140625" style="113" customWidth="1"/>
    <col min="13828" max="13828" width="11" style="113" customWidth="1"/>
    <col min="13829" max="14078" width="9.140625" style="113" customWidth="1"/>
    <col min="14079" max="14079" width="8.140625" style="113" customWidth="1"/>
    <col min="14080" max="14080" width="82" style="113" customWidth="1"/>
    <col min="14081" max="14081" width="19.140625" style="113"/>
    <col min="14082" max="14082" width="8.140625" style="113" customWidth="1"/>
    <col min="14083" max="14083" width="69.140625" style="113" customWidth="1"/>
    <col min="14084" max="14084" width="11" style="113" customWidth="1"/>
    <col min="14085" max="14334" width="9.140625" style="113" customWidth="1"/>
    <col min="14335" max="14335" width="8.140625" style="113" customWidth="1"/>
    <col min="14336" max="14336" width="82" style="113" customWidth="1"/>
    <col min="14337" max="14337" width="19.140625" style="113"/>
    <col min="14338" max="14338" width="8.140625" style="113" customWidth="1"/>
    <col min="14339" max="14339" width="69.140625" style="113" customWidth="1"/>
    <col min="14340" max="14340" width="11" style="113" customWidth="1"/>
    <col min="14341" max="14590" width="9.140625" style="113" customWidth="1"/>
    <col min="14591" max="14591" width="8.140625" style="113" customWidth="1"/>
    <col min="14592" max="14592" width="82" style="113" customWidth="1"/>
    <col min="14593" max="14593" width="19.140625" style="113"/>
    <col min="14594" max="14594" width="8.140625" style="113" customWidth="1"/>
    <col min="14595" max="14595" width="69.140625" style="113" customWidth="1"/>
    <col min="14596" max="14596" width="11" style="113" customWidth="1"/>
    <col min="14597" max="14846" width="9.140625" style="113" customWidth="1"/>
    <col min="14847" max="14847" width="8.140625" style="113" customWidth="1"/>
    <col min="14848" max="14848" width="82" style="113" customWidth="1"/>
    <col min="14849" max="14849" width="19.140625" style="113"/>
    <col min="14850" max="14850" width="8.140625" style="113" customWidth="1"/>
    <col min="14851" max="14851" width="69.140625" style="113" customWidth="1"/>
    <col min="14852" max="14852" width="11" style="113" customWidth="1"/>
    <col min="14853" max="15102" width="9.140625" style="113" customWidth="1"/>
    <col min="15103" max="15103" width="8.140625" style="113" customWidth="1"/>
    <col min="15104" max="15104" width="82" style="113" customWidth="1"/>
    <col min="15105" max="15105" width="19.140625" style="113"/>
    <col min="15106" max="15106" width="8.140625" style="113" customWidth="1"/>
    <col min="15107" max="15107" width="69.140625" style="113" customWidth="1"/>
    <col min="15108" max="15108" width="11" style="113" customWidth="1"/>
    <col min="15109" max="15358" width="9.140625" style="113" customWidth="1"/>
    <col min="15359" max="15359" width="8.140625" style="113" customWidth="1"/>
    <col min="15360" max="15360" width="82" style="113" customWidth="1"/>
    <col min="15361" max="15361" width="19.140625" style="113"/>
    <col min="15362" max="15362" width="8.140625" style="113" customWidth="1"/>
    <col min="15363" max="15363" width="69.140625" style="113" customWidth="1"/>
    <col min="15364" max="15364" width="11" style="113" customWidth="1"/>
    <col min="15365" max="15614" width="9.140625" style="113" customWidth="1"/>
    <col min="15615" max="15615" width="8.140625" style="113" customWidth="1"/>
    <col min="15616" max="15616" width="82" style="113" customWidth="1"/>
    <col min="15617" max="15617" width="19.140625" style="113"/>
    <col min="15618" max="15618" width="8.140625" style="113" customWidth="1"/>
    <col min="15619" max="15619" width="69.140625" style="113" customWidth="1"/>
    <col min="15620" max="15620" width="11" style="113" customWidth="1"/>
    <col min="15621" max="15870" width="9.140625" style="113" customWidth="1"/>
    <col min="15871" max="15871" width="8.140625" style="113" customWidth="1"/>
    <col min="15872" max="15872" width="82" style="113" customWidth="1"/>
    <col min="15873" max="15873" width="19.140625" style="113"/>
    <col min="15874" max="15874" width="8.140625" style="113" customWidth="1"/>
    <col min="15875" max="15875" width="69.140625" style="113" customWidth="1"/>
    <col min="15876" max="15876" width="11" style="113" customWidth="1"/>
    <col min="15877" max="16126" width="9.140625" style="113" customWidth="1"/>
    <col min="16127" max="16127" width="8.140625" style="113" customWidth="1"/>
    <col min="16128" max="16128" width="82" style="113" customWidth="1"/>
    <col min="16129" max="16129" width="19.140625" style="113"/>
    <col min="16130" max="16130" width="8.140625" style="113" customWidth="1"/>
    <col min="16131" max="16131" width="69.140625" style="113" customWidth="1"/>
    <col min="16132" max="16132" width="11" style="113" customWidth="1"/>
    <col min="16133" max="16382" width="9.140625" style="113" customWidth="1"/>
    <col min="16383" max="16383" width="8.140625" style="113" customWidth="1"/>
    <col min="16384" max="16384" width="82" style="113" customWidth="1"/>
  </cols>
  <sheetData>
    <row r="1" spans="1:7" ht="28.5" customHeight="1" x14ac:dyDescent="0.2">
      <c r="A1" s="693" t="s">
        <v>1077</v>
      </c>
      <c r="B1" s="693"/>
      <c r="C1" s="693"/>
      <c r="D1" s="693"/>
      <c r="E1" s="693"/>
      <c r="F1" s="693"/>
      <c r="G1" s="693"/>
    </row>
    <row r="2" spans="1:7" ht="28.5" customHeight="1" x14ac:dyDescent="0.2">
      <c r="A2" s="694" t="s">
        <v>847</v>
      </c>
      <c r="B2" s="695"/>
      <c r="C2" s="695"/>
      <c r="D2" s="695"/>
      <c r="E2" s="695"/>
      <c r="F2" s="695"/>
      <c r="G2" s="695"/>
    </row>
    <row r="3" spans="1:7" x14ac:dyDescent="0.2">
      <c r="A3" s="384" t="s">
        <v>848</v>
      </c>
      <c r="B3" s="384"/>
      <c r="C3" s="384"/>
      <c r="D3" s="384"/>
      <c r="E3" s="384"/>
      <c r="F3" s="384"/>
      <c r="G3" s="384"/>
    </row>
    <row r="4" spans="1:7" s="116" customFormat="1" ht="20.100000000000001" customHeight="1" x14ac:dyDescent="0.2">
      <c r="A4" s="114" t="s">
        <v>441</v>
      </c>
      <c r="B4" s="114"/>
      <c r="C4" s="114" t="s">
        <v>849</v>
      </c>
      <c r="D4" s="114" t="s">
        <v>850</v>
      </c>
      <c r="E4" s="114" t="s">
        <v>851</v>
      </c>
      <c r="F4" s="115" t="s">
        <v>557</v>
      </c>
      <c r="G4" s="115" t="s">
        <v>584</v>
      </c>
    </row>
    <row r="5" spans="1:7" s="116" customFormat="1" ht="12.75" customHeight="1" x14ac:dyDescent="0.2">
      <c r="A5" s="117" t="s">
        <v>176</v>
      </c>
      <c r="B5" s="117" t="s">
        <v>177</v>
      </c>
      <c r="C5" s="117" t="s">
        <v>178</v>
      </c>
      <c r="D5" s="117" t="s">
        <v>175</v>
      </c>
      <c r="E5" s="117" t="s">
        <v>440</v>
      </c>
      <c r="F5" s="117" t="s">
        <v>553</v>
      </c>
      <c r="G5" s="117" t="s">
        <v>553</v>
      </c>
    </row>
    <row r="6" spans="1:7" s="116" customFormat="1" ht="20.100000000000001" customHeight="1" x14ac:dyDescent="0.2">
      <c r="A6" s="118" t="s">
        <v>0</v>
      </c>
      <c r="B6" s="119" t="s">
        <v>852</v>
      </c>
      <c r="C6" s="120">
        <f t="shared" ref="C6:C7" si="0">SUM(D6:G6)</f>
        <v>602307198</v>
      </c>
      <c r="D6" s="120">
        <v>563995991</v>
      </c>
      <c r="E6" s="120">
        <v>8328064</v>
      </c>
      <c r="F6" s="120">
        <v>530771</v>
      </c>
      <c r="G6" s="120">
        <v>29452372</v>
      </c>
    </row>
    <row r="7" spans="1:7" s="116" customFormat="1" ht="20.100000000000001" customHeight="1" x14ac:dyDescent="0.2">
      <c r="A7" s="118" t="s">
        <v>1</v>
      </c>
      <c r="B7" s="119" t="s">
        <v>853</v>
      </c>
      <c r="C7" s="120">
        <f t="shared" si="0"/>
        <v>500545895</v>
      </c>
      <c r="D7" s="120">
        <v>269532726</v>
      </c>
      <c r="E7" s="120">
        <v>109242157</v>
      </c>
      <c r="F7" s="120">
        <v>59020937</v>
      </c>
      <c r="G7" s="120">
        <v>62750075</v>
      </c>
    </row>
    <row r="8" spans="1:7" s="116" customFormat="1" ht="20.100000000000001" customHeight="1" x14ac:dyDescent="0.2">
      <c r="A8" s="121" t="s">
        <v>2</v>
      </c>
      <c r="B8" s="122" t="s">
        <v>854</v>
      </c>
      <c r="C8" s="123">
        <f>SUM(D8:G8)</f>
        <v>101761303</v>
      </c>
      <c r="D8" s="123">
        <f t="shared" ref="D8:F8" si="1">D6-D7</f>
        <v>294463265</v>
      </c>
      <c r="E8" s="123">
        <f t="shared" si="1"/>
        <v>-100914093</v>
      </c>
      <c r="F8" s="123">
        <f t="shared" si="1"/>
        <v>-58490166</v>
      </c>
      <c r="G8" s="123">
        <f>G6-G7</f>
        <v>-33297703</v>
      </c>
    </row>
    <row r="9" spans="1:7" s="116" customFormat="1" ht="20.100000000000001" customHeight="1" x14ac:dyDescent="0.2">
      <c r="A9" s="118" t="s">
        <v>3</v>
      </c>
      <c r="B9" s="119" t="s">
        <v>855</v>
      </c>
      <c r="C9" s="120">
        <f t="shared" ref="C9:C24" si="2">SUM(D9:G9)</f>
        <v>247664077</v>
      </c>
      <c r="D9" s="120">
        <v>53663253</v>
      </c>
      <c r="E9" s="120">
        <v>102004112</v>
      </c>
      <c r="F9" s="120">
        <v>58672586</v>
      </c>
      <c r="G9" s="120">
        <v>33324126</v>
      </c>
    </row>
    <row r="10" spans="1:7" s="116" customFormat="1" ht="20.100000000000001" customHeight="1" x14ac:dyDescent="0.2">
      <c r="A10" s="118" t="s">
        <v>4</v>
      </c>
      <c r="B10" s="119" t="s">
        <v>856</v>
      </c>
      <c r="C10" s="120">
        <f t="shared" si="2"/>
        <v>199120339</v>
      </c>
      <c r="D10" s="120">
        <v>199120339</v>
      </c>
      <c r="E10" s="124">
        <v>0</v>
      </c>
      <c r="F10" s="124">
        <v>0</v>
      </c>
      <c r="G10" s="124">
        <v>0</v>
      </c>
    </row>
    <row r="11" spans="1:7" s="116" customFormat="1" ht="20.100000000000001" customHeight="1" x14ac:dyDescent="0.2">
      <c r="A11" s="121" t="s">
        <v>5</v>
      </c>
      <c r="B11" s="122" t="s">
        <v>857</v>
      </c>
      <c r="C11" s="123">
        <f t="shared" si="2"/>
        <v>48543738</v>
      </c>
      <c r="D11" s="123">
        <f t="shared" ref="D11:F11" si="3">D9-D10</f>
        <v>-145457086</v>
      </c>
      <c r="E11" s="123">
        <f t="shared" si="3"/>
        <v>102004112</v>
      </c>
      <c r="F11" s="123">
        <f t="shared" si="3"/>
        <v>58672586</v>
      </c>
      <c r="G11" s="123">
        <f>G9-G10</f>
        <v>33324126</v>
      </c>
    </row>
    <row r="12" spans="1:7" s="116" customFormat="1" ht="20.100000000000001" customHeight="1" x14ac:dyDescent="0.2">
      <c r="A12" s="121" t="s">
        <v>6</v>
      </c>
      <c r="B12" s="122" t="s">
        <v>858</v>
      </c>
      <c r="C12" s="123">
        <f t="shared" si="2"/>
        <v>150305041</v>
      </c>
      <c r="D12" s="123">
        <f t="shared" ref="D12:F12" si="4">D8+D11</f>
        <v>149006179</v>
      </c>
      <c r="E12" s="123">
        <f t="shared" si="4"/>
        <v>1090019</v>
      </c>
      <c r="F12" s="123">
        <f t="shared" si="4"/>
        <v>182420</v>
      </c>
      <c r="G12" s="123">
        <f>G8+G11</f>
        <v>26423</v>
      </c>
    </row>
    <row r="13" spans="1:7" s="116" customFormat="1" ht="20.100000000000001" customHeight="1" x14ac:dyDescent="0.2">
      <c r="A13" s="118" t="s">
        <v>7</v>
      </c>
      <c r="B13" s="119" t="s">
        <v>859</v>
      </c>
      <c r="C13" s="120">
        <f t="shared" si="2"/>
        <v>0</v>
      </c>
      <c r="D13" s="124">
        <v>0</v>
      </c>
      <c r="E13" s="124">
        <v>0</v>
      </c>
      <c r="F13" s="124">
        <v>0</v>
      </c>
      <c r="G13" s="124">
        <v>0</v>
      </c>
    </row>
    <row r="14" spans="1:7" s="116" customFormat="1" ht="20.100000000000001" customHeight="1" x14ac:dyDescent="0.2">
      <c r="A14" s="118" t="s">
        <v>8</v>
      </c>
      <c r="B14" s="119" t="s">
        <v>860</v>
      </c>
      <c r="C14" s="120">
        <f t="shared" si="2"/>
        <v>0</v>
      </c>
      <c r="D14" s="124">
        <v>0</v>
      </c>
      <c r="E14" s="124">
        <v>0</v>
      </c>
      <c r="F14" s="124">
        <v>0</v>
      </c>
      <c r="G14" s="124">
        <v>0</v>
      </c>
    </row>
    <row r="15" spans="1:7" s="116" customFormat="1" ht="20.100000000000001" customHeight="1" x14ac:dyDescent="0.2">
      <c r="A15" s="121" t="s">
        <v>9</v>
      </c>
      <c r="B15" s="122" t="s">
        <v>861</v>
      </c>
      <c r="C15" s="123">
        <f t="shared" si="2"/>
        <v>0</v>
      </c>
      <c r="D15" s="125">
        <f t="shared" ref="D15:F15" si="5">D13-D14</f>
        <v>0</v>
      </c>
      <c r="E15" s="125">
        <f t="shared" si="5"/>
        <v>0</v>
      </c>
      <c r="F15" s="125">
        <f t="shared" si="5"/>
        <v>0</v>
      </c>
      <c r="G15" s="125">
        <f>G13-G14</f>
        <v>0</v>
      </c>
    </row>
    <row r="16" spans="1:7" s="116" customFormat="1" ht="20.100000000000001" customHeight="1" x14ac:dyDescent="0.2">
      <c r="A16" s="118" t="s">
        <v>10</v>
      </c>
      <c r="B16" s="119" t="s">
        <v>862</v>
      </c>
      <c r="C16" s="120">
        <f t="shared" si="2"/>
        <v>0</v>
      </c>
      <c r="D16" s="124">
        <v>0</v>
      </c>
      <c r="E16" s="124">
        <v>0</v>
      </c>
      <c r="F16" s="124">
        <v>0</v>
      </c>
      <c r="G16" s="124">
        <v>0</v>
      </c>
    </row>
    <row r="17" spans="1:7" s="116" customFormat="1" ht="20.100000000000001" customHeight="1" x14ac:dyDescent="0.2">
      <c r="A17" s="118" t="s">
        <v>11</v>
      </c>
      <c r="B17" s="119" t="s">
        <v>863</v>
      </c>
      <c r="C17" s="120">
        <f t="shared" si="2"/>
        <v>0</v>
      </c>
      <c r="D17" s="124">
        <v>0</v>
      </c>
      <c r="E17" s="124">
        <v>0</v>
      </c>
      <c r="F17" s="124">
        <v>0</v>
      </c>
      <c r="G17" s="124">
        <v>0</v>
      </c>
    </row>
    <row r="18" spans="1:7" s="116" customFormat="1" ht="20.100000000000001" customHeight="1" x14ac:dyDescent="0.2">
      <c r="A18" s="121" t="s">
        <v>12</v>
      </c>
      <c r="B18" s="122" t="s">
        <v>864</v>
      </c>
      <c r="C18" s="123">
        <f t="shared" si="2"/>
        <v>0</v>
      </c>
      <c r="D18" s="125">
        <f t="shared" ref="D18:F18" si="6">D16-D17</f>
        <v>0</v>
      </c>
      <c r="E18" s="125">
        <f t="shared" si="6"/>
        <v>0</v>
      </c>
      <c r="F18" s="125">
        <f t="shared" si="6"/>
        <v>0</v>
      </c>
      <c r="G18" s="125">
        <f>G16-G17</f>
        <v>0</v>
      </c>
    </row>
    <row r="19" spans="1:7" s="116" customFormat="1" ht="20.100000000000001" customHeight="1" x14ac:dyDescent="0.2">
      <c r="A19" s="121" t="s">
        <v>13</v>
      </c>
      <c r="B19" s="122" t="s">
        <v>865</v>
      </c>
      <c r="C19" s="123">
        <f t="shared" si="2"/>
        <v>0</v>
      </c>
      <c r="D19" s="125">
        <f t="shared" ref="D19:F19" si="7">D15+D18</f>
        <v>0</v>
      </c>
      <c r="E19" s="125">
        <f t="shared" si="7"/>
        <v>0</v>
      </c>
      <c r="F19" s="125">
        <f t="shared" si="7"/>
        <v>0</v>
      </c>
      <c r="G19" s="125">
        <f>G15+G18</f>
        <v>0</v>
      </c>
    </row>
    <row r="20" spans="1:7" s="116" customFormat="1" ht="20.100000000000001" customHeight="1" x14ac:dyDescent="0.2">
      <c r="A20" s="121" t="s">
        <v>14</v>
      </c>
      <c r="B20" s="122" t="s">
        <v>866</v>
      </c>
      <c r="C20" s="123">
        <f t="shared" si="2"/>
        <v>150305041</v>
      </c>
      <c r="D20" s="137">
        <f t="shared" ref="D20:F20" si="8">D12+D19</f>
        <v>149006179</v>
      </c>
      <c r="E20" s="137">
        <f t="shared" si="8"/>
        <v>1090019</v>
      </c>
      <c r="F20" s="137">
        <f t="shared" si="8"/>
        <v>182420</v>
      </c>
      <c r="G20" s="137">
        <f>G12+G19</f>
        <v>26423</v>
      </c>
    </row>
    <row r="21" spans="1:7" s="116" customFormat="1" ht="20.100000000000001" customHeight="1" x14ac:dyDescent="0.2">
      <c r="A21" s="121" t="s">
        <v>15</v>
      </c>
      <c r="B21" s="122" t="s">
        <v>867</v>
      </c>
      <c r="C21" s="123">
        <f t="shared" si="2"/>
        <v>0</v>
      </c>
      <c r="D21" s="123">
        <v>0</v>
      </c>
      <c r="E21" s="123">
        <v>0</v>
      </c>
      <c r="F21" s="123">
        <v>0</v>
      </c>
      <c r="G21" s="123">
        <v>0</v>
      </c>
    </row>
    <row r="22" spans="1:7" s="116" customFormat="1" ht="20.100000000000001" customHeight="1" x14ac:dyDescent="0.2">
      <c r="A22" s="121" t="s">
        <v>53</v>
      </c>
      <c r="B22" s="122" t="s">
        <v>868</v>
      </c>
      <c r="C22" s="123">
        <f t="shared" si="2"/>
        <v>150305041</v>
      </c>
      <c r="D22" s="123">
        <f t="shared" ref="D22:F22" si="9">D12-D21</f>
        <v>149006179</v>
      </c>
      <c r="E22" s="123">
        <f t="shared" si="9"/>
        <v>1090019</v>
      </c>
      <c r="F22" s="123">
        <f t="shared" si="9"/>
        <v>182420</v>
      </c>
      <c r="G22" s="123">
        <f>G12-G21</f>
        <v>26423</v>
      </c>
    </row>
    <row r="23" spans="1:7" s="116" customFormat="1" ht="20.100000000000001" customHeight="1" x14ac:dyDescent="0.2">
      <c r="A23" s="121" t="s">
        <v>54</v>
      </c>
      <c r="B23" s="122" t="s">
        <v>869</v>
      </c>
      <c r="C23" s="123">
        <f t="shared" si="2"/>
        <v>0</v>
      </c>
      <c r="D23" s="125">
        <v>0</v>
      </c>
      <c r="E23" s="125">
        <v>0</v>
      </c>
      <c r="F23" s="125">
        <v>0</v>
      </c>
      <c r="G23" s="125">
        <v>0</v>
      </c>
    </row>
    <row r="24" spans="1:7" s="116" customFormat="1" ht="20.100000000000001" customHeight="1" x14ac:dyDescent="0.2">
      <c r="A24" s="121" t="s">
        <v>55</v>
      </c>
      <c r="B24" s="122" t="s">
        <v>870</v>
      </c>
      <c r="C24" s="123">
        <f t="shared" si="2"/>
        <v>0</v>
      </c>
      <c r="D24" s="125">
        <f t="shared" ref="D24:F24" si="10">D19-D23</f>
        <v>0</v>
      </c>
      <c r="E24" s="125">
        <f t="shared" si="10"/>
        <v>0</v>
      </c>
      <c r="F24" s="125">
        <f t="shared" si="10"/>
        <v>0</v>
      </c>
      <c r="G24" s="125">
        <f>G19-G23</f>
        <v>0</v>
      </c>
    </row>
    <row r="25" spans="1:7" x14ac:dyDescent="0.2">
      <c r="A25" s="126"/>
      <c r="B25" s="126"/>
      <c r="C25" s="126"/>
      <c r="D25" s="126"/>
      <c r="E25" s="126"/>
      <c r="F25" s="126"/>
      <c r="G25" s="126"/>
    </row>
  </sheetData>
  <mergeCells count="3">
    <mergeCell ref="A1:G1"/>
    <mergeCell ref="A2:G2"/>
    <mergeCell ref="A3:G3"/>
  </mergeCells>
  <pageMargins left="0.74803149606299213" right="0.74803149606299213" top="0.78740157480314965" bottom="0.78740157480314965" header="0" footer="0.51181102362204722"/>
  <pageSetup scale="66" orientation="portrait" horizontalDpi="300" verticalDpi="300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G135"/>
  <sheetViews>
    <sheetView view="pageBreakPreview" zoomScaleSheetLayoutView="100" workbookViewId="0">
      <selection sqref="A1:G1"/>
    </sheetView>
  </sheetViews>
  <sheetFormatPr defaultColWidth="19.140625" defaultRowHeight="12.75" x14ac:dyDescent="0.2"/>
  <cols>
    <col min="1" max="1" width="8.140625" style="113" customWidth="1"/>
    <col min="2" max="2" width="69.140625" style="113" customWidth="1"/>
    <col min="3" max="3" width="13.28515625" style="113" customWidth="1"/>
    <col min="4" max="4" width="13.7109375" style="113" customWidth="1"/>
    <col min="5" max="5" width="10.5703125" style="113" customWidth="1"/>
    <col min="6" max="7" width="11.5703125" style="113" customWidth="1"/>
    <col min="8" max="254" width="9.140625" style="113" customWidth="1"/>
    <col min="255" max="255" width="8.140625" style="113" customWidth="1"/>
    <col min="256" max="256" width="82" style="113" customWidth="1"/>
    <col min="257" max="257" width="19.140625" style="113"/>
    <col min="258" max="258" width="8.140625" style="113" customWidth="1"/>
    <col min="259" max="259" width="69.140625" style="113" customWidth="1"/>
    <col min="260" max="260" width="11" style="113" customWidth="1"/>
    <col min="261" max="261" width="10.5703125" style="113" customWidth="1"/>
    <col min="262" max="510" width="9.140625" style="113" customWidth="1"/>
    <col min="511" max="511" width="8.140625" style="113" customWidth="1"/>
    <col min="512" max="512" width="82" style="113" customWidth="1"/>
    <col min="513" max="513" width="19.140625" style="113"/>
    <col min="514" max="514" width="8.140625" style="113" customWidth="1"/>
    <col min="515" max="515" width="69.140625" style="113" customWidth="1"/>
    <col min="516" max="516" width="11" style="113" customWidth="1"/>
    <col min="517" max="517" width="10.5703125" style="113" customWidth="1"/>
    <col min="518" max="766" width="9.140625" style="113" customWidth="1"/>
    <col min="767" max="767" width="8.140625" style="113" customWidth="1"/>
    <col min="768" max="768" width="82" style="113" customWidth="1"/>
    <col min="769" max="769" width="19.140625" style="113"/>
    <col min="770" max="770" width="8.140625" style="113" customWidth="1"/>
    <col min="771" max="771" width="69.140625" style="113" customWidth="1"/>
    <col min="772" max="772" width="11" style="113" customWidth="1"/>
    <col min="773" max="773" width="10.5703125" style="113" customWidth="1"/>
    <col min="774" max="1022" width="9.140625" style="113" customWidth="1"/>
    <col min="1023" max="1023" width="8.140625" style="113" customWidth="1"/>
    <col min="1024" max="1024" width="82" style="113" customWidth="1"/>
    <col min="1025" max="1025" width="19.140625" style="113"/>
    <col min="1026" max="1026" width="8.140625" style="113" customWidth="1"/>
    <col min="1027" max="1027" width="69.140625" style="113" customWidth="1"/>
    <col min="1028" max="1028" width="11" style="113" customWidth="1"/>
    <col min="1029" max="1029" width="10.5703125" style="113" customWidth="1"/>
    <col min="1030" max="1278" width="9.140625" style="113" customWidth="1"/>
    <col min="1279" max="1279" width="8.140625" style="113" customWidth="1"/>
    <col min="1280" max="1280" width="82" style="113" customWidth="1"/>
    <col min="1281" max="1281" width="19.140625" style="113"/>
    <col min="1282" max="1282" width="8.140625" style="113" customWidth="1"/>
    <col min="1283" max="1283" width="69.140625" style="113" customWidth="1"/>
    <col min="1284" max="1284" width="11" style="113" customWidth="1"/>
    <col min="1285" max="1285" width="10.5703125" style="113" customWidth="1"/>
    <col min="1286" max="1534" width="9.140625" style="113" customWidth="1"/>
    <col min="1535" max="1535" width="8.140625" style="113" customWidth="1"/>
    <col min="1536" max="1536" width="82" style="113" customWidth="1"/>
    <col min="1537" max="1537" width="19.140625" style="113"/>
    <col min="1538" max="1538" width="8.140625" style="113" customWidth="1"/>
    <col min="1539" max="1539" width="69.140625" style="113" customWidth="1"/>
    <col min="1540" max="1540" width="11" style="113" customWidth="1"/>
    <col min="1541" max="1541" width="10.5703125" style="113" customWidth="1"/>
    <col min="1542" max="1790" width="9.140625" style="113" customWidth="1"/>
    <col min="1791" max="1791" width="8.140625" style="113" customWidth="1"/>
    <col min="1792" max="1792" width="82" style="113" customWidth="1"/>
    <col min="1793" max="1793" width="19.140625" style="113"/>
    <col min="1794" max="1794" width="8.140625" style="113" customWidth="1"/>
    <col min="1795" max="1795" width="69.140625" style="113" customWidth="1"/>
    <col min="1796" max="1796" width="11" style="113" customWidth="1"/>
    <col min="1797" max="1797" width="10.5703125" style="113" customWidth="1"/>
    <col min="1798" max="2046" width="9.140625" style="113" customWidth="1"/>
    <col min="2047" max="2047" width="8.140625" style="113" customWidth="1"/>
    <col min="2048" max="2048" width="82" style="113" customWidth="1"/>
    <col min="2049" max="2049" width="19.140625" style="113"/>
    <col min="2050" max="2050" width="8.140625" style="113" customWidth="1"/>
    <col min="2051" max="2051" width="69.140625" style="113" customWidth="1"/>
    <col min="2052" max="2052" width="11" style="113" customWidth="1"/>
    <col min="2053" max="2053" width="10.5703125" style="113" customWidth="1"/>
    <col min="2054" max="2302" width="9.140625" style="113" customWidth="1"/>
    <col min="2303" max="2303" width="8.140625" style="113" customWidth="1"/>
    <col min="2304" max="2304" width="82" style="113" customWidth="1"/>
    <col min="2305" max="2305" width="19.140625" style="113"/>
    <col min="2306" max="2306" width="8.140625" style="113" customWidth="1"/>
    <col min="2307" max="2307" width="69.140625" style="113" customWidth="1"/>
    <col min="2308" max="2308" width="11" style="113" customWidth="1"/>
    <col min="2309" max="2309" width="10.5703125" style="113" customWidth="1"/>
    <col min="2310" max="2558" width="9.140625" style="113" customWidth="1"/>
    <col min="2559" max="2559" width="8.140625" style="113" customWidth="1"/>
    <col min="2560" max="2560" width="82" style="113" customWidth="1"/>
    <col min="2561" max="2561" width="19.140625" style="113"/>
    <col min="2562" max="2562" width="8.140625" style="113" customWidth="1"/>
    <col min="2563" max="2563" width="69.140625" style="113" customWidth="1"/>
    <col min="2564" max="2564" width="11" style="113" customWidth="1"/>
    <col min="2565" max="2565" width="10.5703125" style="113" customWidth="1"/>
    <col min="2566" max="2814" width="9.140625" style="113" customWidth="1"/>
    <col min="2815" max="2815" width="8.140625" style="113" customWidth="1"/>
    <col min="2816" max="2816" width="82" style="113" customWidth="1"/>
    <col min="2817" max="2817" width="19.140625" style="113"/>
    <col min="2818" max="2818" width="8.140625" style="113" customWidth="1"/>
    <col min="2819" max="2819" width="69.140625" style="113" customWidth="1"/>
    <col min="2820" max="2820" width="11" style="113" customWidth="1"/>
    <col min="2821" max="2821" width="10.5703125" style="113" customWidth="1"/>
    <col min="2822" max="3070" width="9.140625" style="113" customWidth="1"/>
    <col min="3071" max="3071" width="8.140625" style="113" customWidth="1"/>
    <col min="3072" max="3072" width="82" style="113" customWidth="1"/>
    <col min="3073" max="3073" width="19.140625" style="113"/>
    <col min="3074" max="3074" width="8.140625" style="113" customWidth="1"/>
    <col min="3075" max="3075" width="69.140625" style="113" customWidth="1"/>
    <col min="3076" max="3076" width="11" style="113" customWidth="1"/>
    <col min="3077" max="3077" width="10.5703125" style="113" customWidth="1"/>
    <col min="3078" max="3326" width="9.140625" style="113" customWidth="1"/>
    <col min="3327" max="3327" width="8.140625" style="113" customWidth="1"/>
    <col min="3328" max="3328" width="82" style="113" customWidth="1"/>
    <col min="3329" max="3329" width="19.140625" style="113"/>
    <col min="3330" max="3330" width="8.140625" style="113" customWidth="1"/>
    <col min="3331" max="3331" width="69.140625" style="113" customWidth="1"/>
    <col min="3332" max="3332" width="11" style="113" customWidth="1"/>
    <col min="3333" max="3333" width="10.5703125" style="113" customWidth="1"/>
    <col min="3334" max="3582" width="9.140625" style="113" customWidth="1"/>
    <col min="3583" max="3583" width="8.140625" style="113" customWidth="1"/>
    <col min="3584" max="3584" width="82" style="113" customWidth="1"/>
    <col min="3585" max="3585" width="19.140625" style="113"/>
    <col min="3586" max="3586" width="8.140625" style="113" customWidth="1"/>
    <col min="3587" max="3587" width="69.140625" style="113" customWidth="1"/>
    <col min="3588" max="3588" width="11" style="113" customWidth="1"/>
    <col min="3589" max="3589" width="10.5703125" style="113" customWidth="1"/>
    <col min="3590" max="3838" width="9.140625" style="113" customWidth="1"/>
    <col min="3839" max="3839" width="8.140625" style="113" customWidth="1"/>
    <col min="3840" max="3840" width="82" style="113" customWidth="1"/>
    <col min="3841" max="3841" width="19.140625" style="113"/>
    <col min="3842" max="3842" width="8.140625" style="113" customWidth="1"/>
    <col min="3843" max="3843" width="69.140625" style="113" customWidth="1"/>
    <col min="3844" max="3844" width="11" style="113" customWidth="1"/>
    <col min="3845" max="3845" width="10.5703125" style="113" customWidth="1"/>
    <col min="3846" max="4094" width="9.140625" style="113" customWidth="1"/>
    <col min="4095" max="4095" width="8.140625" style="113" customWidth="1"/>
    <col min="4096" max="4096" width="82" style="113" customWidth="1"/>
    <col min="4097" max="4097" width="19.140625" style="113"/>
    <col min="4098" max="4098" width="8.140625" style="113" customWidth="1"/>
    <col min="4099" max="4099" width="69.140625" style="113" customWidth="1"/>
    <col min="4100" max="4100" width="11" style="113" customWidth="1"/>
    <col min="4101" max="4101" width="10.5703125" style="113" customWidth="1"/>
    <col min="4102" max="4350" width="9.140625" style="113" customWidth="1"/>
    <col min="4351" max="4351" width="8.140625" style="113" customWidth="1"/>
    <col min="4352" max="4352" width="82" style="113" customWidth="1"/>
    <col min="4353" max="4353" width="19.140625" style="113"/>
    <col min="4354" max="4354" width="8.140625" style="113" customWidth="1"/>
    <col min="4355" max="4355" width="69.140625" style="113" customWidth="1"/>
    <col min="4356" max="4356" width="11" style="113" customWidth="1"/>
    <col min="4357" max="4357" width="10.5703125" style="113" customWidth="1"/>
    <col min="4358" max="4606" width="9.140625" style="113" customWidth="1"/>
    <col min="4607" max="4607" width="8.140625" style="113" customWidth="1"/>
    <col min="4608" max="4608" width="82" style="113" customWidth="1"/>
    <col min="4609" max="4609" width="19.140625" style="113"/>
    <col min="4610" max="4610" width="8.140625" style="113" customWidth="1"/>
    <col min="4611" max="4611" width="69.140625" style="113" customWidth="1"/>
    <col min="4612" max="4612" width="11" style="113" customWidth="1"/>
    <col min="4613" max="4613" width="10.5703125" style="113" customWidth="1"/>
    <col min="4614" max="4862" width="9.140625" style="113" customWidth="1"/>
    <col min="4863" max="4863" width="8.140625" style="113" customWidth="1"/>
    <col min="4864" max="4864" width="82" style="113" customWidth="1"/>
    <col min="4865" max="4865" width="19.140625" style="113"/>
    <col min="4866" max="4866" width="8.140625" style="113" customWidth="1"/>
    <col min="4867" max="4867" width="69.140625" style="113" customWidth="1"/>
    <col min="4868" max="4868" width="11" style="113" customWidth="1"/>
    <col min="4869" max="4869" width="10.5703125" style="113" customWidth="1"/>
    <col min="4870" max="5118" width="9.140625" style="113" customWidth="1"/>
    <col min="5119" max="5119" width="8.140625" style="113" customWidth="1"/>
    <col min="5120" max="5120" width="82" style="113" customWidth="1"/>
    <col min="5121" max="5121" width="19.140625" style="113"/>
    <col min="5122" max="5122" width="8.140625" style="113" customWidth="1"/>
    <col min="5123" max="5123" width="69.140625" style="113" customWidth="1"/>
    <col min="5124" max="5124" width="11" style="113" customWidth="1"/>
    <col min="5125" max="5125" width="10.5703125" style="113" customWidth="1"/>
    <col min="5126" max="5374" width="9.140625" style="113" customWidth="1"/>
    <col min="5375" max="5375" width="8.140625" style="113" customWidth="1"/>
    <col min="5376" max="5376" width="82" style="113" customWidth="1"/>
    <col min="5377" max="5377" width="19.140625" style="113"/>
    <col min="5378" max="5378" width="8.140625" style="113" customWidth="1"/>
    <col min="5379" max="5379" width="69.140625" style="113" customWidth="1"/>
    <col min="5380" max="5380" width="11" style="113" customWidth="1"/>
    <col min="5381" max="5381" width="10.5703125" style="113" customWidth="1"/>
    <col min="5382" max="5630" width="9.140625" style="113" customWidth="1"/>
    <col min="5631" max="5631" width="8.140625" style="113" customWidth="1"/>
    <col min="5632" max="5632" width="82" style="113" customWidth="1"/>
    <col min="5633" max="5633" width="19.140625" style="113"/>
    <col min="5634" max="5634" width="8.140625" style="113" customWidth="1"/>
    <col min="5635" max="5635" width="69.140625" style="113" customWidth="1"/>
    <col min="5636" max="5636" width="11" style="113" customWidth="1"/>
    <col min="5637" max="5637" width="10.5703125" style="113" customWidth="1"/>
    <col min="5638" max="5886" width="9.140625" style="113" customWidth="1"/>
    <col min="5887" max="5887" width="8.140625" style="113" customWidth="1"/>
    <col min="5888" max="5888" width="82" style="113" customWidth="1"/>
    <col min="5889" max="5889" width="19.140625" style="113"/>
    <col min="5890" max="5890" width="8.140625" style="113" customWidth="1"/>
    <col min="5891" max="5891" width="69.140625" style="113" customWidth="1"/>
    <col min="5892" max="5892" width="11" style="113" customWidth="1"/>
    <col min="5893" max="5893" width="10.5703125" style="113" customWidth="1"/>
    <col min="5894" max="6142" width="9.140625" style="113" customWidth="1"/>
    <col min="6143" max="6143" width="8.140625" style="113" customWidth="1"/>
    <col min="6144" max="6144" width="82" style="113" customWidth="1"/>
    <col min="6145" max="6145" width="19.140625" style="113"/>
    <col min="6146" max="6146" width="8.140625" style="113" customWidth="1"/>
    <col min="6147" max="6147" width="69.140625" style="113" customWidth="1"/>
    <col min="6148" max="6148" width="11" style="113" customWidth="1"/>
    <col min="6149" max="6149" width="10.5703125" style="113" customWidth="1"/>
    <col min="6150" max="6398" width="9.140625" style="113" customWidth="1"/>
    <col min="6399" max="6399" width="8.140625" style="113" customWidth="1"/>
    <col min="6400" max="6400" width="82" style="113" customWidth="1"/>
    <col min="6401" max="6401" width="19.140625" style="113"/>
    <col min="6402" max="6402" width="8.140625" style="113" customWidth="1"/>
    <col min="6403" max="6403" width="69.140625" style="113" customWidth="1"/>
    <col min="6404" max="6404" width="11" style="113" customWidth="1"/>
    <col min="6405" max="6405" width="10.5703125" style="113" customWidth="1"/>
    <col min="6406" max="6654" width="9.140625" style="113" customWidth="1"/>
    <col min="6655" max="6655" width="8.140625" style="113" customWidth="1"/>
    <col min="6656" max="6656" width="82" style="113" customWidth="1"/>
    <col min="6657" max="6657" width="19.140625" style="113"/>
    <col min="6658" max="6658" width="8.140625" style="113" customWidth="1"/>
    <col min="6659" max="6659" width="69.140625" style="113" customWidth="1"/>
    <col min="6660" max="6660" width="11" style="113" customWidth="1"/>
    <col min="6661" max="6661" width="10.5703125" style="113" customWidth="1"/>
    <col min="6662" max="6910" width="9.140625" style="113" customWidth="1"/>
    <col min="6911" max="6911" width="8.140625" style="113" customWidth="1"/>
    <col min="6912" max="6912" width="82" style="113" customWidth="1"/>
    <col min="6913" max="6913" width="19.140625" style="113"/>
    <col min="6914" max="6914" width="8.140625" style="113" customWidth="1"/>
    <col min="6915" max="6915" width="69.140625" style="113" customWidth="1"/>
    <col min="6916" max="6916" width="11" style="113" customWidth="1"/>
    <col min="6917" max="6917" width="10.5703125" style="113" customWidth="1"/>
    <col min="6918" max="7166" width="9.140625" style="113" customWidth="1"/>
    <col min="7167" max="7167" width="8.140625" style="113" customWidth="1"/>
    <col min="7168" max="7168" width="82" style="113" customWidth="1"/>
    <col min="7169" max="7169" width="19.140625" style="113"/>
    <col min="7170" max="7170" width="8.140625" style="113" customWidth="1"/>
    <col min="7171" max="7171" width="69.140625" style="113" customWidth="1"/>
    <col min="7172" max="7172" width="11" style="113" customWidth="1"/>
    <col min="7173" max="7173" width="10.5703125" style="113" customWidth="1"/>
    <col min="7174" max="7422" width="9.140625" style="113" customWidth="1"/>
    <col min="7423" max="7423" width="8.140625" style="113" customWidth="1"/>
    <col min="7424" max="7424" width="82" style="113" customWidth="1"/>
    <col min="7425" max="7425" width="19.140625" style="113"/>
    <col min="7426" max="7426" width="8.140625" style="113" customWidth="1"/>
    <col min="7427" max="7427" width="69.140625" style="113" customWidth="1"/>
    <col min="7428" max="7428" width="11" style="113" customWidth="1"/>
    <col min="7429" max="7429" width="10.5703125" style="113" customWidth="1"/>
    <col min="7430" max="7678" width="9.140625" style="113" customWidth="1"/>
    <col min="7679" max="7679" width="8.140625" style="113" customWidth="1"/>
    <col min="7680" max="7680" width="82" style="113" customWidth="1"/>
    <col min="7681" max="7681" width="19.140625" style="113"/>
    <col min="7682" max="7682" width="8.140625" style="113" customWidth="1"/>
    <col min="7683" max="7683" width="69.140625" style="113" customWidth="1"/>
    <col min="7684" max="7684" width="11" style="113" customWidth="1"/>
    <col min="7685" max="7685" width="10.5703125" style="113" customWidth="1"/>
    <col min="7686" max="7934" width="9.140625" style="113" customWidth="1"/>
    <col min="7935" max="7935" width="8.140625" style="113" customWidth="1"/>
    <col min="7936" max="7936" width="82" style="113" customWidth="1"/>
    <col min="7937" max="7937" width="19.140625" style="113"/>
    <col min="7938" max="7938" width="8.140625" style="113" customWidth="1"/>
    <col min="7939" max="7939" width="69.140625" style="113" customWidth="1"/>
    <col min="7940" max="7940" width="11" style="113" customWidth="1"/>
    <col min="7941" max="7941" width="10.5703125" style="113" customWidth="1"/>
    <col min="7942" max="8190" width="9.140625" style="113" customWidth="1"/>
    <col min="8191" max="8191" width="8.140625" style="113" customWidth="1"/>
    <col min="8192" max="8192" width="82" style="113" customWidth="1"/>
    <col min="8193" max="8193" width="19.140625" style="113"/>
    <col min="8194" max="8194" width="8.140625" style="113" customWidth="1"/>
    <col min="8195" max="8195" width="69.140625" style="113" customWidth="1"/>
    <col min="8196" max="8196" width="11" style="113" customWidth="1"/>
    <col min="8197" max="8197" width="10.5703125" style="113" customWidth="1"/>
    <col min="8198" max="8446" width="9.140625" style="113" customWidth="1"/>
    <col min="8447" max="8447" width="8.140625" style="113" customWidth="1"/>
    <col min="8448" max="8448" width="82" style="113" customWidth="1"/>
    <col min="8449" max="8449" width="19.140625" style="113"/>
    <col min="8450" max="8450" width="8.140625" style="113" customWidth="1"/>
    <col min="8451" max="8451" width="69.140625" style="113" customWidth="1"/>
    <col min="8452" max="8452" width="11" style="113" customWidth="1"/>
    <col min="8453" max="8453" width="10.5703125" style="113" customWidth="1"/>
    <col min="8454" max="8702" width="9.140625" style="113" customWidth="1"/>
    <col min="8703" max="8703" width="8.140625" style="113" customWidth="1"/>
    <col min="8704" max="8704" width="82" style="113" customWidth="1"/>
    <col min="8705" max="8705" width="19.140625" style="113"/>
    <col min="8706" max="8706" width="8.140625" style="113" customWidth="1"/>
    <col min="8707" max="8707" width="69.140625" style="113" customWidth="1"/>
    <col min="8708" max="8708" width="11" style="113" customWidth="1"/>
    <col min="8709" max="8709" width="10.5703125" style="113" customWidth="1"/>
    <col min="8710" max="8958" width="9.140625" style="113" customWidth="1"/>
    <col min="8959" max="8959" width="8.140625" style="113" customWidth="1"/>
    <col min="8960" max="8960" width="82" style="113" customWidth="1"/>
    <col min="8961" max="8961" width="19.140625" style="113"/>
    <col min="8962" max="8962" width="8.140625" style="113" customWidth="1"/>
    <col min="8963" max="8963" width="69.140625" style="113" customWidth="1"/>
    <col min="8964" max="8964" width="11" style="113" customWidth="1"/>
    <col min="8965" max="8965" width="10.5703125" style="113" customWidth="1"/>
    <col min="8966" max="9214" width="9.140625" style="113" customWidth="1"/>
    <col min="9215" max="9215" width="8.140625" style="113" customWidth="1"/>
    <col min="9216" max="9216" width="82" style="113" customWidth="1"/>
    <col min="9217" max="9217" width="19.140625" style="113"/>
    <col min="9218" max="9218" width="8.140625" style="113" customWidth="1"/>
    <col min="9219" max="9219" width="69.140625" style="113" customWidth="1"/>
    <col min="9220" max="9220" width="11" style="113" customWidth="1"/>
    <col min="9221" max="9221" width="10.5703125" style="113" customWidth="1"/>
    <col min="9222" max="9470" width="9.140625" style="113" customWidth="1"/>
    <col min="9471" max="9471" width="8.140625" style="113" customWidth="1"/>
    <col min="9472" max="9472" width="82" style="113" customWidth="1"/>
    <col min="9473" max="9473" width="19.140625" style="113"/>
    <col min="9474" max="9474" width="8.140625" style="113" customWidth="1"/>
    <col min="9475" max="9475" width="69.140625" style="113" customWidth="1"/>
    <col min="9476" max="9476" width="11" style="113" customWidth="1"/>
    <col min="9477" max="9477" width="10.5703125" style="113" customWidth="1"/>
    <col min="9478" max="9726" width="9.140625" style="113" customWidth="1"/>
    <col min="9727" max="9727" width="8.140625" style="113" customWidth="1"/>
    <col min="9728" max="9728" width="82" style="113" customWidth="1"/>
    <col min="9729" max="9729" width="19.140625" style="113"/>
    <col min="9730" max="9730" width="8.140625" style="113" customWidth="1"/>
    <col min="9731" max="9731" width="69.140625" style="113" customWidth="1"/>
    <col min="9732" max="9732" width="11" style="113" customWidth="1"/>
    <col min="9733" max="9733" width="10.5703125" style="113" customWidth="1"/>
    <col min="9734" max="9982" width="9.140625" style="113" customWidth="1"/>
    <col min="9983" max="9983" width="8.140625" style="113" customWidth="1"/>
    <col min="9984" max="9984" width="82" style="113" customWidth="1"/>
    <col min="9985" max="9985" width="19.140625" style="113"/>
    <col min="9986" max="9986" width="8.140625" style="113" customWidth="1"/>
    <col min="9987" max="9987" width="69.140625" style="113" customWidth="1"/>
    <col min="9988" max="9988" width="11" style="113" customWidth="1"/>
    <col min="9989" max="9989" width="10.5703125" style="113" customWidth="1"/>
    <col min="9990" max="10238" width="9.140625" style="113" customWidth="1"/>
    <col min="10239" max="10239" width="8.140625" style="113" customWidth="1"/>
    <col min="10240" max="10240" width="82" style="113" customWidth="1"/>
    <col min="10241" max="10241" width="19.140625" style="113"/>
    <col min="10242" max="10242" width="8.140625" style="113" customWidth="1"/>
    <col min="10243" max="10243" width="69.140625" style="113" customWidth="1"/>
    <col min="10244" max="10244" width="11" style="113" customWidth="1"/>
    <col min="10245" max="10245" width="10.5703125" style="113" customWidth="1"/>
    <col min="10246" max="10494" width="9.140625" style="113" customWidth="1"/>
    <col min="10495" max="10495" width="8.140625" style="113" customWidth="1"/>
    <col min="10496" max="10496" width="82" style="113" customWidth="1"/>
    <col min="10497" max="10497" width="19.140625" style="113"/>
    <col min="10498" max="10498" width="8.140625" style="113" customWidth="1"/>
    <col min="10499" max="10499" width="69.140625" style="113" customWidth="1"/>
    <col min="10500" max="10500" width="11" style="113" customWidth="1"/>
    <col min="10501" max="10501" width="10.5703125" style="113" customWidth="1"/>
    <col min="10502" max="10750" width="9.140625" style="113" customWidth="1"/>
    <col min="10751" max="10751" width="8.140625" style="113" customWidth="1"/>
    <col min="10752" max="10752" width="82" style="113" customWidth="1"/>
    <col min="10753" max="10753" width="19.140625" style="113"/>
    <col min="10754" max="10754" width="8.140625" style="113" customWidth="1"/>
    <col min="10755" max="10755" width="69.140625" style="113" customWidth="1"/>
    <col min="10756" max="10756" width="11" style="113" customWidth="1"/>
    <col min="10757" max="10757" width="10.5703125" style="113" customWidth="1"/>
    <col min="10758" max="11006" width="9.140625" style="113" customWidth="1"/>
    <col min="11007" max="11007" width="8.140625" style="113" customWidth="1"/>
    <col min="11008" max="11008" width="82" style="113" customWidth="1"/>
    <col min="11009" max="11009" width="19.140625" style="113"/>
    <col min="11010" max="11010" width="8.140625" style="113" customWidth="1"/>
    <col min="11011" max="11011" width="69.140625" style="113" customWidth="1"/>
    <col min="11012" max="11012" width="11" style="113" customWidth="1"/>
    <col min="11013" max="11013" width="10.5703125" style="113" customWidth="1"/>
    <col min="11014" max="11262" width="9.140625" style="113" customWidth="1"/>
    <col min="11263" max="11263" width="8.140625" style="113" customWidth="1"/>
    <col min="11264" max="11264" width="82" style="113" customWidth="1"/>
    <col min="11265" max="11265" width="19.140625" style="113"/>
    <col min="11266" max="11266" width="8.140625" style="113" customWidth="1"/>
    <col min="11267" max="11267" width="69.140625" style="113" customWidth="1"/>
    <col min="11268" max="11268" width="11" style="113" customWidth="1"/>
    <col min="11269" max="11269" width="10.5703125" style="113" customWidth="1"/>
    <col min="11270" max="11518" width="9.140625" style="113" customWidth="1"/>
    <col min="11519" max="11519" width="8.140625" style="113" customWidth="1"/>
    <col min="11520" max="11520" width="82" style="113" customWidth="1"/>
    <col min="11521" max="11521" width="19.140625" style="113"/>
    <col min="11522" max="11522" width="8.140625" style="113" customWidth="1"/>
    <col min="11523" max="11523" width="69.140625" style="113" customWidth="1"/>
    <col min="11524" max="11524" width="11" style="113" customWidth="1"/>
    <col min="11525" max="11525" width="10.5703125" style="113" customWidth="1"/>
    <col min="11526" max="11774" width="9.140625" style="113" customWidth="1"/>
    <col min="11775" max="11775" width="8.140625" style="113" customWidth="1"/>
    <col min="11776" max="11776" width="82" style="113" customWidth="1"/>
    <col min="11777" max="11777" width="19.140625" style="113"/>
    <col min="11778" max="11778" width="8.140625" style="113" customWidth="1"/>
    <col min="11779" max="11779" width="69.140625" style="113" customWidth="1"/>
    <col min="11780" max="11780" width="11" style="113" customWidth="1"/>
    <col min="11781" max="11781" width="10.5703125" style="113" customWidth="1"/>
    <col min="11782" max="12030" width="9.140625" style="113" customWidth="1"/>
    <col min="12031" max="12031" width="8.140625" style="113" customWidth="1"/>
    <col min="12032" max="12032" width="82" style="113" customWidth="1"/>
    <col min="12033" max="12033" width="19.140625" style="113"/>
    <col min="12034" max="12034" width="8.140625" style="113" customWidth="1"/>
    <col min="12035" max="12035" width="69.140625" style="113" customWidth="1"/>
    <col min="12036" max="12036" width="11" style="113" customWidth="1"/>
    <col min="12037" max="12037" width="10.5703125" style="113" customWidth="1"/>
    <col min="12038" max="12286" width="9.140625" style="113" customWidth="1"/>
    <col min="12287" max="12287" width="8.140625" style="113" customWidth="1"/>
    <col min="12288" max="12288" width="82" style="113" customWidth="1"/>
    <col min="12289" max="12289" width="19.140625" style="113"/>
    <col min="12290" max="12290" width="8.140625" style="113" customWidth="1"/>
    <col min="12291" max="12291" width="69.140625" style="113" customWidth="1"/>
    <col min="12292" max="12292" width="11" style="113" customWidth="1"/>
    <col min="12293" max="12293" width="10.5703125" style="113" customWidth="1"/>
    <col min="12294" max="12542" width="9.140625" style="113" customWidth="1"/>
    <col min="12543" max="12543" width="8.140625" style="113" customWidth="1"/>
    <col min="12544" max="12544" width="82" style="113" customWidth="1"/>
    <col min="12545" max="12545" width="19.140625" style="113"/>
    <col min="12546" max="12546" width="8.140625" style="113" customWidth="1"/>
    <col min="12547" max="12547" width="69.140625" style="113" customWidth="1"/>
    <col min="12548" max="12548" width="11" style="113" customWidth="1"/>
    <col min="12549" max="12549" width="10.5703125" style="113" customWidth="1"/>
    <col min="12550" max="12798" width="9.140625" style="113" customWidth="1"/>
    <col min="12799" max="12799" width="8.140625" style="113" customWidth="1"/>
    <col min="12800" max="12800" width="82" style="113" customWidth="1"/>
    <col min="12801" max="12801" width="19.140625" style="113"/>
    <col min="12802" max="12802" width="8.140625" style="113" customWidth="1"/>
    <col min="12803" max="12803" width="69.140625" style="113" customWidth="1"/>
    <col min="12804" max="12804" width="11" style="113" customWidth="1"/>
    <col min="12805" max="12805" width="10.5703125" style="113" customWidth="1"/>
    <col min="12806" max="13054" width="9.140625" style="113" customWidth="1"/>
    <col min="13055" max="13055" width="8.140625" style="113" customWidth="1"/>
    <col min="13056" max="13056" width="82" style="113" customWidth="1"/>
    <col min="13057" max="13057" width="19.140625" style="113"/>
    <col min="13058" max="13058" width="8.140625" style="113" customWidth="1"/>
    <col min="13059" max="13059" width="69.140625" style="113" customWidth="1"/>
    <col min="13060" max="13060" width="11" style="113" customWidth="1"/>
    <col min="13061" max="13061" width="10.5703125" style="113" customWidth="1"/>
    <col min="13062" max="13310" width="9.140625" style="113" customWidth="1"/>
    <col min="13311" max="13311" width="8.140625" style="113" customWidth="1"/>
    <col min="13312" max="13312" width="82" style="113" customWidth="1"/>
    <col min="13313" max="13313" width="19.140625" style="113"/>
    <col min="13314" max="13314" width="8.140625" style="113" customWidth="1"/>
    <col min="13315" max="13315" width="69.140625" style="113" customWidth="1"/>
    <col min="13316" max="13316" width="11" style="113" customWidth="1"/>
    <col min="13317" max="13317" width="10.5703125" style="113" customWidth="1"/>
    <col min="13318" max="13566" width="9.140625" style="113" customWidth="1"/>
    <col min="13567" max="13567" width="8.140625" style="113" customWidth="1"/>
    <col min="13568" max="13568" width="82" style="113" customWidth="1"/>
    <col min="13569" max="13569" width="19.140625" style="113"/>
    <col min="13570" max="13570" width="8.140625" style="113" customWidth="1"/>
    <col min="13571" max="13571" width="69.140625" style="113" customWidth="1"/>
    <col min="13572" max="13572" width="11" style="113" customWidth="1"/>
    <col min="13573" max="13573" width="10.5703125" style="113" customWidth="1"/>
    <col min="13574" max="13822" width="9.140625" style="113" customWidth="1"/>
    <col min="13823" max="13823" width="8.140625" style="113" customWidth="1"/>
    <col min="13824" max="13824" width="82" style="113" customWidth="1"/>
    <col min="13825" max="13825" width="19.140625" style="113"/>
    <col min="13826" max="13826" width="8.140625" style="113" customWidth="1"/>
    <col min="13827" max="13827" width="69.140625" style="113" customWidth="1"/>
    <col min="13828" max="13828" width="11" style="113" customWidth="1"/>
    <col min="13829" max="13829" width="10.5703125" style="113" customWidth="1"/>
    <col min="13830" max="14078" width="9.140625" style="113" customWidth="1"/>
    <col min="14079" max="14079" width="8.140625" style="113" customWidth="1"/>
    <col min="14080" max="14080" width="82" style="113" customWidth="1"/>
    <col min="14081" max="14081" width="19.140625" style="113"/>
    <col min="14082" max="14082" width="8.140625" style="113" customWidth="1"/>
    <col min="14083" max="14083" width="69.140625" style="113" customWidth="1"/>
    <col min="14084" max="14084" width="11" style="113" customWidth="1"/>
    <col min="14085" max="14085" width="10.5703125" style="113" customWidth="1"/>
    <col min="14086" max="14334" width="9.140625" style="113" customWidth="1"/>
    <col min="14335" max="14335" width="8.140625" style="113" customWidth="1"/>
    <col min="14336" max="14336" width="82" style="113" customWidth="1"/>
    <col min="14337" max="14337" width="19.140625" style="113"/>
    <col min="14338" max="14338" width="8.140625" style="113" customWidth="1"/>
    <col min="14339" max="14339" width="69.140625" style="113" customWidth="1"/>
    <col min="14340" max="14340" width="11" style="113" customWidth="1"/>
    <col min="14341" max="14341" width="10.5703125" style="113" customWidth="1"/>
    <col min="14342" max="14590" width="9.140625" style="113" customWidth="1"/>
    <col min="14591" max="14591" width="8.140625" style="113" customWidth="1"/>
    <col min="14592" max="14592" width="82" style="113" customWidth="1"/>
    <col min="14593" max="14593" width="19.140625" style="113"/>
    <col min="14594" max="14594" width="8.140625" style="113" customWidth="1"/>
    <col min="14595" max="14595" width="69.140625" style="113" customWidth="1"/>
    <col min="14596" max="14596" width="11" style="113" customWidth="1"/>
    <col min="14597" max="14597" width="10.5703125" style="113" customWidth="1"/>
    <col min="14598" max="14846" width="9.140625" style="113" customWidth="1"/>
    <col min="14847" max="14847" width="8.140625" style="113" customWidth="1"/>
    <col min="14848" max="14848" width="82" style="113" customWidth="1"/>
    <col min="14849" max="14849" width="19.140625" style="113"/>
    <col min="14850" max="14850" width="8.140625" style="113" customWidth="1"/>
    <col min="14851" max="14851" width="69.140625" style="113" customWidth="1"/>
    <col min="14852" max="14852" width="11" style="113" customWidth="1"/>
    <col min="14853" max="14853" width="10.5703125" style="113" customWidth="1"/>
    <col min="14854" max="15102" width="9.140625" style="113" customWidth="1"/>
    <col min="15103" max="15103" width="8.140625" style="113" customWidth="1"/>
    <col min="15104" max="15104" width="82" style="113" customWidth="1"/>
    <col min="15105" max="15105" width="19.140625" style="113"/>
    <col min="15106" max="15106" width="8.140625" style="113" customWidth="1"/>
    <col min="15107" max="15107" width="69.140625" style="113" customWidth="1"/>
    <col min="15108" max="15108" width="11" style="113" customWidth="1"/>
    <col min="15109" max="15109" width="10.5703125" style="113" customWidth="1"/>
    <col min="15110" max="15358" width="9.140625" style="113" customWidth="1"/>
    <col min="15359" max="15359" width="8.140625" style="113" customWidth="1"/>
    <col min="15360" max="15360" width="82" style="113" customWidth="1"/>
    <col min="15361" max="15361" width="19.140625" style="113"/>
    <col min="15362" max="15362" width="8.140625" style="113" customWidth="1"/>
    <col min="15363" max="15363" width="69.140625" style="113" customWidth="1"/>
    <col min="15364" max="15364" width="11" style="113" customWidth="1"/>
    <col min="15365" max="15365" width="10.5703125" style="113" customWidth="1"/>
    <col min="15366" max="15614" width="9.140625" style="113" customWidth="1"/>
    <col min="15615" max="15615" width="8.140625" style="113" customWidth="1"/>
    <col min="15616" max="15616" width="82" style="113" customWidth="1"/>
    <col min="15617" max="15617" width="19.140625" style="113"/>
    <col min="15618" max="15618" width="8.140625" style="113" customWidth="1"/>
    <col min="15619" max="15619" width="69.140625" style="113" customWidth="1"/>
    <col min="15620" max="15620" width="11" style="113" customWidth="1"/>
    <col min="15621" max="15621" width="10.5703125" style="113" customWidth="1"/>
    <col min="15622" max="15870" width="9.140625" style="113" customWidth="1"/>
    <col min="15871" max="15871" width="8.140625" style="113" customWidth="1"/>
    <col min="15872" max="15872" width="82" style="113" customWidth="1"/>
    <col min="15873" max="15873" width="19.140625" style="113"/>
    <col min="15874" max="15874" width="8.140625" style="113" customWidth="1"/>
    <col min="15875" max="15875" width="69.140625" style="113" customWidth="1"/>
    <col min="15876" max="15876" width="11" style="113" customWidth="1"/>
    <col min="15877" max="15877" width="10.5703125" style="113" customWidth="1"/>
    <col min="15878" max="16126" width="9.140625" style="113" customWidth="1"/>
    <col min="16127" max="16127" width="8.140625" style="113" customWidth="1"/>
    <col min="16128" max="16128" width="82" style="113" customWidth="1"/>
    <col min="16129" max="16129" width="19.140625" style="113"/>
    <col min="16130" max="16130" width="8.140625" style="113" customWidth="1"/>
    <col min="16131" max="16131" width="69.140625" style="113" customWidth="1"/>
    <col min="16132" max="16132" width="11" style="113" customWidth="1"/>
    <col min="16133" max="16133" width="10.5703125" style="113" customWidth="1"/>
    <col min="16134" max="16382" width="9.140625" style="113" customWidth="1"/>
    <col min="16383" max="16383" width="8.140625" style="113" customWidth="1"/>
    <col min="16384" max="16384" width="82" style="113" customWidth="1"/>
  </cols>
  <sheetData>
    <row r="1" spans="1:7" ht="28.5" customHeight="1" x14ac:dyDescent="0.2">
      <c r="A1" s="696" t="s">
        <v>1078</v>
      </c>
      <c r="B1" s="697"/>
      <c r="C1" s="697"/>
      <c r="D1" s="697"/>
      <c r="E1" s="697"/>
      <c r="F1" s="697"/>
      <c r="G1" s="698"/>
    </row>
    <row r="2" spans="1:7" ht="28.5" customHeight="1" x14ac:dyDescent="0.2">
      <c r="A2" s="662" t="s">
        <v>871</v>
      </c>
      <c r="B2" s="663"/>
      <c r="C2" s="663"/>
      <c r="D2" s="663"/>
      <c r="E2" s="663"/>
      <c r="F2" s="663"/>
      <c r="G2" s="664"/>
    </row>
    <row r="3" spans="1:7" x14ac:dyDescent="0.2">
      <c r="A3" s="699" t="s">
        <v>848</v>
      </c>
      <c r="B3" s="384"/>
      <c r="C3" s="384"/>
      <c r="D3" s="384"/>
      <c r="E3" s="384"/>
      <c r="F3" s="384"/>
      <c r="G3" s="700"/>
    </row>
    <row r="4" spans="1:7" s="116" customFormat="1" ht="20.100000000000001" customHeight="1" x14ac:dyDescent="0.2">
      <c r="A4" s="114" t="s">
        <v>441</v>
      </c>
      <c r="B4" s="114" t="s">
        <v>872</v>
      </c>
      <c r="C4" s="114" t="s">
        <v>849</v>
      </c>
      <c r="D4" s="114" t="s">
        <v>850</v>
      </c>
      <c r="E4" s="114" t="s">
        <v>851</v>
      </c>
      <c r="F4" s="115" t="s">
        <v>557</v>
      </c>
      <c r="G4" s="115" t="s">
        <v>584</v>
      </c>
    </row>
    <row r="5" spans="1:7" s="116" customFormat="1" ht="12.75" customHeight="1" x14ac:dyDescent="0.2">
      <c r="A5" s="117" t="s">
        <v>176</v>
      </c>
      <c r="B5" s="117" t="s">
        <v>177</v>
      </c>
      <c r="C5" s="117" t="s">
        <v>178</v>
      </c>
      <c r="D5" s="117" t="s">
        <v>175</v>
      </c>
      <c r="E5" s="117" t="s">
        <v>440</v>
      </c>
      <c r="F5" s="117" t="s">
        <v>553</v>
      </c>
      <c r="G5" s="117" t="s">
        <v>553</v>
      </c>
    </row>
    <row r="6" spans="1:7" s="116" customFormat="1" ht="20.100000000000001" customHeight="1" x14ac:dyDescent="0.2">
      <c r="A6" s="127" t="s">
        <v>873</v>
      </c>
      <c r="B6" s="122" t="s">
        <v>874</v>
      </c>
      <c r="C6" s="122"/>
      <c r="D6" s="122"/>
      <c r="E6" s="124"/>
      <c r="F6" s="124"/>
      <c r="G6" s="124"/>
    </row>
    <row r="7" spans="1:7" s="116" customFormat="1" ht="20.100000000000001" customHeight="1" x14ac:dyDescent="0.2">
      <c r="A7" s="128" t="s">
        <v>0</v>
      </c>
      <c r="B7" s="119" t="s">
        <v>875</v>
      </c>
      <c r="C7" s="129">
        <f>SUM(D7:G7)</f>
        <v>442002</v>
      </c>
      <c r="D7" s="129">
        <v>442002</v>
      </c>
      <c r="E7" s="129">
        <v>0</v>
      </c>
      <c r="F7" s="124">
        <v>0</v>
      </c>
      <c r="G7" s="124">
        <v>0</v>
      </c>
    </row>
    <row r="8" spans="1:7" s="116" customFormat="1" ht="20.100000000000001" customHeight="1" x14ac:dyDescent="0.2">
      <c r="A8" s="128" t="s">
        <v>1</v>
      </c>
      <c r="B8" s="119" t="s">
        <v>876</v>
      </c>
      <c r="C8" s="129">
        <f t="shared" ref="C8:C71" si="0">SUM(D8:G8)</f>
        <v>0</v>
      </c>
      <c r="D8" s="129">
        <v>0</v>
      </c>
      <c r="E8" s="129">
        <v>0</v>
      </c>
      <c r="F8" s="124">
        <v>0</v>
      </c>
      <c r="G8" s="124">
        <v>0</v>
      </c>
    </row>
    <row r="9" spans="1:7" s="116" customFormat="1" ht="20.100000000000001" customHeight="1" x14ac:dyDescent="0.2">
      <c r="A9" s="128" t="s">
        <v>2</v>
      </c>
      <c r="B9" s="119" t="s">
        <v>877</v>
      </c>
      <c r="C9" s="129">
        <f t="shared" si="0"/>
        <v>0</v>
      </c>
      <c r="D9" s="129">
        <v>0</v>
      </c>
      <c r="E9" s="129">
        <v>0</v>
      </c>
      <c r="F9" s="124">
        <v>0</v>
      </c>
      <c r="G9" s="124">
        <v>0</v>
      </c>
    </row>
    <row r="10" spans="1:7" s="116" customFormat="1" ht="20.100000000000001" customHeight="1" x14ac:dyDescent="0.2">
      <c r="A10" s="130" t="s">
        <v>3</v>
      </c>
      <c r="B10" s="122" t="s">
        <v>878</v>
      </c>
      <c r="C10" s="131">
        <f t="shared" si="0"/>
        <v>442002</v>
      </c>
      <c r="D10" s="131">
        <f>SUM(D7:D9)</f>
        <v>442002</v>
      </c>
      <c r="E10" s="131">
        <f>SUM(E7:E9)</f>
        <v>0</v>
      </c>
      <c r="F10" s="131">
        <f>SUM(F7:F9)</f>
        <v>0</v>
      </c>
      <c r="G10" s="131">
        <f>SUM(G7:G9)</f>
        <v>0</v>
      </c>
    </row>
    <row r="11" spans="1:7" s="116" customFormat="1" ht="20.100000000000001" customHeight="1" x14ac:dyDescent="0.2">
      <c r="A11" s="128" t="s">
        <v>4</v>
      </c>
      <c r="B11" s="119" t="s">
        <v>879</v>
      </c>
      <c r="C11" s="129">
        <f t="shared" si="0"/>
        <v>1610682939</v>
      </c>
      <c r="D11" s="129">
        <v>1610682939</v>
      </c>
      <c r="E11" s="129">
        <v>0</v>
      </c>
      <c r="F11" s="124">
        <v>0</v>
      </c>
      <c r="G11" s="124">
        <v>0</v>
      </c>
    </row>
    <row r="12" spans="1:7" s="116" customFormat="1" ht="20.100000000000001" customHeight="1" x14ac:dyDescent="0.2">
      <c r="A12" s="128" t="s">
        <v>5</v>
      </c>
      <c r="B12" s="119" t="s">
        <v>880</v>
      </c>
      <c r="C12" s="129">
        <f t="shared" si="0"/>
        <v>19790333</v>
      </c>
      <c r="D12" s="129">
        <v>18352010</v>
      </c>
      <c r="E12" s="129">
        <v>66662</v>
      </c>
      <c r="F12" s="120">
        <v>236081</v>
      </c>
      <c r="G12" s="120">
        <v>1135580</v>
      </c>
    </row>
    <row r="13" spans="1:7" s="116" customFormat="1" ht="20.100000000000001" customHeight="1" x14ac:dyDescent="0.2">
      <c r="A13" s="128" t="s">
        <v>6</v>
      </c>
      <c r="B13" s="119" t="s">
        <v>881</v>
      </c>
      <c r="C13" s="129">
        <f t="shared" si="0"/>
        <v>0</v>
      </c>
      <c r="D13" s="129">
        <v>0</v>
      </c>
      <c r="E13" s="129">
        <v>0</v>
      </c>
      <c r="F13" s="120">
        <v>0</v>
      </c>
      <c r="G13" s="124">
        <v>0</v>
      </c>
    </row>
    <row r="14" spans="1:7" s="116" customFormat="1" ht="20.100000000000001" customHeight="1" x14ac:dyDescent="0.2">
      <c r="A14" s="128" t="s">
        <v>7</v>
      </c>
      <c r="B14" s="119" t="s">
        <v>882</v>
      </c>
      <c r="C14" s="129">
        <f t="shared" si="0"/>
        <v>28365979</v>
      </c>
      <c r="D14" s="129">
        <v>28365979</v>
      </c>
      <c r="E14" s="129">
        <v>0</v>
      </c>
      <c r="F14" s="120">
        <v>0</v>
      </c>
      <c r="G14" s="120">
        <v>0</v>
      </c>
    </row>
    <row r="15" spans="1:7" s="116" customFormat="1" ht="20.100000000000001" customHeight="1" x14ac:dyDescent="0.2">
      <c r="A15" s="128" t="s">
        <v>8</v>
      </c>
      <c r="B15" s="119" t="s">
        <v>883</v>
      </c>
      <c r="C15" s="129">
        <f t="shared" si="0"/>
        <v>0</v>
      </c>
      <c r="D15" s="129">
        <v>0</v>
      </c>
      <c r="E15" s="129">
        <v>0</v>
      </c>
      <c r="F15" s="124">
        <v>0</v>
      </c>
      <c r="G15" s="124">
        <v>0</v>
      </c>
    </row>
    <row r="16" spans="1:7" s="116" customFormat="1" ht="20.100000000000001" customHeight="1" x14ac:dyDescent="0.2">
      <c r="A16" s="130" t="s">
        <v>9</v>
      </c>
      <c r="B16" s="122" t="s">
        <v>884</v>
      </c>
      <c r="C16" s="131">
        <f t="shared" si="0"/>
        <v>1658839251</v>
      </c>
      <c r="D16" s="131">
        <f>SUM(D11:D15)</f>
        <v>1657400928</v>
      </c>
      <c r="E16" s="131">
        <f>SUM(E11:E15)</f>
        <v>66662</v>
      </c>
      <c r="F16" s="131">
        <f>SUM(F11:F15)</f>
        <v>236081</v>
      </c>
      <c r="G16" s="131">
        <f>SUM(G11:G15)</f>
        <v>1135580</v>
      </c>
    </row>
    <row r="17" spans="1:7" s="116" customFormat="1" ht="20.100000000000001" customHeight="1" x14ac:dyDescent="0.2">
      <c r="A17" s="128" t="s">
        <v>10</v>
      </c>
      <c r="B17" s="119" t="s">
        <v>885</v>
      </c>
      <c r="C17" s="129">
        <f t="shared" si="0"/>
        <v>11740000</v>
      </c>
      <c r="D17" s="129">
        <v>11740000</v>
      </c>
      <c r="E17" s="129">
        <v>0</v>
      </c>
      <c r="F17" s="124">
        <v>0</v>
      </c>
      <c r="G17" s="124">
        <v>0</v>
      </c>
    </row>
    <row r="18" spans="1:7" s="116" customFormat="1" ht="20.100000000000001" customHeight="1" x14ac:dyDescent="0.2">
      <c r="A18" s="128" t="s">
        <v>11</v>
      </c>
      <c r="B18" s="119" t="s">
        <v>886</v>
      </c>
      <c r="C18" s="129">
        <f t="shared" si="0"/>
        <v>0</v>
      </c>
      <c r="D18" s="129">
        <v>0</v>
      </c>
      <c r="E18" s="129">
        <v>0</v>
      </c>
      <c r="F18" s="124">
        <v>0</v>
      </c>
      <c r="G18" s="124">
        <v>0</v>
      </c>
    </row>
    <row r="19" spans="1:7" s="116" customFormat="1" ht="20.100000000000001" customHeight="1" x14ac:dyDescent="0.2">
      <c r="A19" s="128" t="s">
        <v>12</v>
      </c>
      <c r="B19" s="119" t="s">
        <v>887</v>
      </c>
      <c r="C19" s="129">
        <f t="shared" si="0"/>
        <v>0</v>
      </c>
      <c r="D19" s="129">
        <v>0</v>
      </c>
      <c r="E19" s="129">
        <v>0</v>
      </c>
      <c r="F19" s="124">
        <v>0</v>
      </c>
      <c r="G19" s="124">
        <v>0</v>
      </c>
    </row>
    <row r="20" spans="1:7" s="116" customFormat="1" ht="20.100000000000001" customHeight="1" x14ac:dyDescent="0.2">
      <c r="A20" s="130" t="s">
        <v>13</v>
      </c>
      <c r="B20" s="122" t="s">
        <v>888</v>
      </c>
      <c r="C20" s="131">
        <f t="shared" si="0"/>
        <v>11740000</v>
      </c>
      <c r="D20" s="131">
        <f>SUM(D17:D19)</f>
        <v>11740000</v>
      </c>
      <c r="E20" s="131">
        <f>SUM(E17:E19)</f>
        <v>0</v>
      </c>
      <c r="F20" s="131">
        <f>SUM(F17:F19)</f>
        <v>0</v>
      </c>
      <c r="G20" s="131">
        <f>SUM(G17:G19)</f>
        <v>0</v>
      </c>
    </row>
    <row r="21" spans="1:7" s="116" customFormat="1" ht="20.100000000000001" customHeight="1" x14ac:dyDescent="0.2">
      <c r="A21" s="128" t="s">
        <v>14</v>
      </c>
      <c r="B21" s="119" t="s">
        <v>889</v>
      </c>
      <c r="C21" s="129">
        <f t="shared" si="0"/>
        <v>329078337</v>
      </c>
      <c r="D21" s="129">
        <v>329078337</v>
      </c>
      <c r="E21" s="129">
        <v>0</v>
      </c>
      <c r="F21" s="124">
        <v>0</v>
      </c>
      <c r="G21" s="124">
        <v>0</v>
      </c>
    </row>
    <row r="22" spans="1:7" s="116" customFormat="1" ht="20.100000000000001" customHeight="1" x14ac:dyDescent="0.2">
      <c r="A22" s="128" t="s">
        <v>15</v>
      </c>
      <c r="B22" s="119" t="s">
        <v>890</v>
      </c>
      <c r="C22" s="129">
        <f t="shared" si="0"/>
        <v>0</v>
      </c>
      <c r="D22" s="129">
        <v>0</v>
      </c>
      <c r="E22" s="129">
        <v>0</v>
      </c>
      <c r="F22" s="124">
        <v>0</v>
      </c>
      <c r="G22" s="124">
        <v>0</v>
      </c>
    </row>
    <row r="23" spans="1:7" s="116" customFormat="1" ht="20.100000000000001" customHeight="1" x14ac:dyDescent="0.2">
      <c r="A23" s="130" t="s">
        <v>53</v>
      </c>
      <c r="B23" s="122" t="s">
        <v>889</v>
      </c>
      <c r="C23" s="131">
        <f t="shared" si="0"/>
        <v>329078337</v>
      </c>
      <c r="D23" s="131">
        <f>SUM(D21:D22)</f>
        <v>329078337</v>
      </c>
      <c r="E23" s="131">
        <f>SUM(E21:E22)</f>
        <v>0</v>
      </c>
      <c r="F23" s="131">
        <f>SUM(F21:F22)</f>
        <v>0</v>
      </c>
      <c r="G23" s="131">
        <f>SUM(G21:G22)</f>
        <v>0</v>
      </c>
    </row>
    <row r="24" spans="1:7" s="116" customFormat="1" ht="20.100000000000001" customHeight="1" x14ac:dyDescent="0.2">
      <c r="A24" s="130" t="s">
        <v>54</v>
      </c>
      <c r="B24" s="122" t="s">
        <v>891</v>
      </c>
      <c r="C24" s="131">
        <f t="shared" si="0"/>
        <v>2000099590</v>
      </c>
      <c r="D24" s="131">
        <f>D10+D16+D20+D23</f>
        <v>1998661267</v>
      </c>
      <c r="E24" s="131">
        <f>E10+E16+E20+E23</f>
        <v>66662</v>
      </c>
      <c r="F24" s="131">
        <f>F10+F16+F20+F23</f>
        <v>236081</v>
      </c>
      <c r="G24" s="131">
        <f>G10+G16+G20+G23</f>
        <v>1135580</v>
      </c>
    </row>
    <row r="25" spans="1:7" s="116" customFormat="1" ht="20.100000000000001" customHeight="1" x14ac:dyDescent="0.2">
      <c r="A25" s="128" t="s">
        <v>55</v>
      </c>
      <c r="B25" s="119" t="s">
        <v>892</v>
      </c>
      <c r="C25" s="129">
        <f t="shared" si="0"/>
        <v>719482</v>
      </c>
      <c r="D25" s="129">
        <v>0</v>
      </c>
      <c r="E25" s="129">
        <v>0</v>
      </c>
      <c r="F25" s="124">
        <v>0</v>
      </c>
      <c r="G25" s="120">
        <v>719482</v>
      </c>
    </row>
    <row r="26" spans="1:7" s="116" customFormat="1" ht="20.100000000000001" customHeight="1" x14ac:dyDescent="0.2">
      <c r="A26" s="128" t="s">
        <v>56</v>
      </c>
      <c r="B26" s="119" t="s">
        <v>893</v>
      </c>
      <c r="C26" s="129">
        <f t="shared" si="0"/>
        <v>0</v>
      </c>
      <c r="D26" s="129">
        <v>0</v>
      </c>
      <c r="E26" s="129">
        <v>0</v>
      </c>
      <c r="F26" s="124">
        <v>0</v>
      </c>
      <c r="G26" s="124">
        <v>0</v>
      </c>
    </row>
    <row r="27" spans="1:7" s="116" customFormat="1" ht="20.100000000000001" customHeight="1" x14ac:dyDescent="0.2">
      <c r="A27" s="128" t="s">
        <v>106</v>
      </c>
      <c r="B27" s="119" t="s">
        <v>894</v>
      </c>
      <c r="C27" s="129">
        <f t="shared" si="0"/>
        <v>0</v>
      </c>
      <c r="D27" s="129">
        <v>0</v>
      </c>
      <c r="E27" s="129">
        <v>0</v>
      </c>
      <c r="F27" s="124">
        <v>0</v>
      </c>
      <c r="G27" s="124">
        <v>0</v>
      </c>
    </row>
    <row r="28" spans="1:7" s="116" customFormat="1" ht="20.100000000000001" customHeight="1" x14ac:dyDescent="0.2">
      <c r="A28" s="128" t="s">
        <v>107</v>
      </c>
      <c r="B28" s="119" t="s">
        <v>895</v>
      </c>
      <c r="C28" s="129">
        <f t="shared" si="0"/>
        <v>0</v>
      </c>
      <c r="D28" s="129">
        <v>0</v>
      </c>
      <c r="E28" s="129">
        <v>0</v>
      </c>
      <c r="F28" s="124">
        <v>0</v>
      </c>
      <c r="G28" s="124">
        <v>0</v>
      </c>
    </row>
    <row r="29" spans="1:7" s="116" customFormat="1" ht="20.100000000000001" customHeight="1" x14ac:dyDescent="0.2">
      <c r="A29" s="128" t="s">
        <v>179</v>
      </c>
      <c r="B29" s="119" t="s">
        <v>896</v>
      </c>
      <c r="C29" s="129">
        <f t="shared" si="0"/>
        <v>0</v>
      </c>
      <c r="D29" s="129">
        <v>0</v>
      </c>
      <c r="E29" s="129">
        <v>0</v>
      </c>
      <c r="F29" s="124">
        <v>0</v>
      </c>
      <c r="G29" s="124">
        <v>0</v>
      </c>
    </row>
    <row r="30" spans="1:7" s="116" customFormat="1" ht="20.100000000000001" customHeight="1" x14ac:dyDescent="0.2">
      <c r="A30" s="130" t="s">
        <v>180</v>
      </c>
      <c r="B30" s="122" t="s">
        <v>897</v>
      </c>
      <c r="C30" s="131">
        <f t="shared" si="0"/>
        <v>719482</v>
      </c>
      <c r="D30" s="131">
        <f>SUM(D25:D29)</f>
        <v>0</v>
      </c>
      <c r="E30" s="131">
        <f>SUM(E25:E29)</f>
        <v>0</v>
      </c>
      <c r="F30" s="131">
        <f>SUM(F25:F29)</f>
        <v>0</v>
      </c>
      <c r="G30" s="131">
        <f>SUM(G25:G29)</f>
        <v>719482</v>
      </c>
    </row>
    <row r="31" spans="1:7" s="116" customFormat="1" ht="20.100000000000001" customHeight="1" x14ac:dyDescent="0.2">
      <c r="A31" s="128" t="s">
        <v>181</v>
      </c>
      <c r="B31" s="119" t="s">
        <v>898</v>
      </c>
      <c r="C31" s="129">
        <f t="shared" si="0"/>
        <v>0</v>
      </c>
      <c r="D31" s="129">
        <v>0</v>
      </c>
      <c r="E31" s="129">
        <v>0</v>
      </c>
      <c r="F31" s="124">
        <v>0</v>
      </c>
      <c r="G31" s="124">
        <v>0</v>
      </c>
    </row>
    <row r="32" spans="1:7" s="116" customFormat="1" ht="20.100000000000001" customHeight="1" x14ac:dyDescent="0.2">
      <c r="A32" s="128" t="s">
        <v>182</v>
      </c>
      <c r="B32" s="119" t="s">
        <v>899</v>
      </c>
      <c r="C32" s="129">
        <f t="shared" si="0"/>
        <v>0</v>
      </c>
      <c r="D32" s="129">
        <v>0</v>
      </c>
      <c r="E32" s="129">
        <v>0</v>
      </c>
      <c r="F32" s="124">
        <v>0</v>
      </c>
      <c r="G32" s="124">
        <v>0</v>
      </c>
    </row>
    <row r="33" spans="1:7" s="116" customFormat="1" ht="20.100000000000001" customHeight="1" x14ac:dyDescent="0.2">
      <c r="A33" s="130" t="s">
        <v>183</v>
      </c>
      <c r="B33" s="122" t="s">
        <v>900</v>
      </c>
      <c r="C33" s="129">
        <f t="shared" si="0"/>
        <v>0</v>
      </c>
      <c r="D33" s="131">
        <f>SUM(D31:D32)</f>
        <v>0</v>
      </c>
      <c r="E33" s="131">
        <f>SUM(E31:E32)</f>
        <v>0</v>
      </c>
      <c r="F33" s="131">
        <f>SUM(F31:F32)</f>
        <v>0</v>
      </c>
      <c r="G33" s="131">
        <f>SUM(G31:G32)</f>
        <v>0</v>
      </c>
    </row>
    <row r="34" spans="1:7" s="116" customFormat="1" ht="20.100000000000001" customHeight="1" x14ac:dyDescent="0.2">
      <c r="A34" s="130" t="s">
        <v>184</v>
      </c>
      <c r="B34" s="122" t="s">
        <v>901</v>
      </c>
      <c r="C34" s="131">
        <f t="shared" si="0"/>
        <v>719482</v>
      </c>
      <c r="D34" s="131">
        <f>D30+D33</f>
        <v>0</v>
      </c>
      <c r="E34" s="131">
        <f>E30+E33</f>
        <v>0</v>
      </c>
      <c r="F34" s="131">
        <f>F30+F33</f>
        <v>0</v>
      </c>
      <c r="G34" s="131">
        <f>G30+G33</f>
        <v>719482</v>
      </c>
    </row>
    <row r="35" spans="1:7" s="116" customFormat="1" ht="20.100000000000001" customHeight="1" x14ac:dyDescent="0.2">
      <c r="A35" s="128" t="s">
        <v>185</v>
      </c>
      <c r="B35" s="119" t="s">
        <v>902</v>
      </c>
      <c r="C35" s="129">
        <f t="shared" si="0"/>
        <v>0</v>
      </c>
      <c r="D35" s="129">
        <v>0</v>
      </c>
      <c r="E35" s="129">
        <v>0</v>
      </c>
      <c r="F35" s="124">
        <v>0</v>
      </c>
      <c r="G35" s="124">
        <v>0</v>
      </c>
    </row>
    <row r="36" spans="1:7" s="116" customFormat="1" ht="20.100000000000001" customHeight="1" x14ac:dyDescent="0.2">
      <c r="A36" s="128" t="s">
        <v>186</v>
      </c>
      <c r="B36" s="119" t="s">
        <v>903</v>
      </c>
      <c r="C36" s="129">
        <f t="shared" si="0"/>
        <v>0</v>
      </c>
      <c r="D36" s="129">
        <v>0</v>
      </c>
      <c r="E36" s="129">
        <v>0</v>
      </c>
      <c r="F36" s="124">
        <v>0</v>
      </c>
      <c r="G36" s="124">
        <v>0</v>
      </c>
    </row>
    <row r="37" spans="1:7" s="116" customFormat="1" ht="20.100000000000001" customHeight="1" x14ac:dyDescent="0.2">
      <c r="A37" s="130" t="s">
        <v>187</v>
      </c>
      <c r="B37" s="122" t="s">
        <v>904</v>
      </c>
      <c r="C37" s="129">
        <f t="shared" si="0"/>
        <v>0</v>
      </c>
      <c r="D37" s="131">
        <f>SUM(D35:D36)</f>
        <v>0</v>
      </c>
      <c r="E37" s="131">
        <f>SUM(E35:E36)</f>
        <v>0</v>
      </c>
      <c r="F37" s="131">
        <f>SUM(F35:F36)</f>
        <v>0</v>
      </c>
      <c r="G37" s="131">
        <f>SUM(G35:G36)</f>
        <v>0</v>
      </c>
    </row>
    <row r="38" spans="1:7" s="116" customFormat="1" ht="20.100000000000001" customHeight="1" x14ac:dyDescent="0.2">
      <c r="A38" s="128" t="s">
        <v>188</v>
      </c>
      <c r="B38" s="119" t="s">
        <v>905</v>
      </c>
      <c r="C38" s="129">
        <f t="shared" si="0"/>
        <v>441620</v>
      </c>
      <c r="D38" s="129">
        <v>105330</v>
      </c>
      <c r="E38" s="129">
        <v>163070</v>
      </c>
      <c r="F38" s="120">
        <v>172180</v>
      </c>
      <c r="G38" s="120">
        <v>1040</v>
      </c>
    </row>
    <row r="39" spans="1:7" s="116" customFormat="1" ht="20.100000000000001" customHeight="1" x14ac:dyDescent="0.2">
      <c r="A39" s="128" t="s">
        <v>189</v>
      </c>
      <c r="B39" s="119" t="s">
        <v>906</v>
      </c>
      <c r="C39" s="129">
        <f t="shared" si="0"/>
        <v>0</v>
      </c>
      <c r="D39" s="129">
        <v>0</v>
      </c>
      <c r="E39" s="129">
        <v>0</v>
      </c>
      <c r="F39" s="124">
        <v>0</v>
      </c>
      <c r="G39" s="124">
        <v>0</v>
      </c>
    </row>
    <row r="40" spans="1:7" s="116" customFormat="1" ht="20.100000000000001" customHeight="1" x14ac:dyDescent="0.2">
      <c r="A40" s="128" t="s">
        <v>190</v>
      </c>
      <c r="B40" s="119" t="s">
        <v>907</v>
      </c>
      <c r="C40" s="129">
        <f t="shared" si="0"/>
        <v>0</v>
      </c>
      <c r="D40" s="129">
        <v>0</v>
      </c>
      <c r="E40" s="129">
        <v>0</v>
      </c>
      <c r="F40" s="124">
        <v>0</v>
      </c>
      <c r="G40" s="124">
        <v>0</v>
      </c>
    </row>
    <row r="41" spans="1:7" s="116" customFormat="1" ht="20.100000000000001" customHeight="1" x14ac:dyDescent="0.2">
      <c r="A41" s="130" t="s">
        <v>191</v>
      </c>
      <c r="B41" s="122" t="s">
        <v>908</v>
      </c>
      <c r="C41" s="131">
        <f t="shared" si="0"/>
        <v>441620</v>
      </c>
      <c r="D41" s="131">
        <f>SUM(D38:D40)</f>
        <v>105330</v>
      </c>
      <c r="E41" s="131">
        <f>SUM(E38:E40)</f>
        <v>163070</v>
      </c>
      <c r="F41" s="131">
        <f>SUM(F38:F40)</f>
        <v>172180</v>
      </c>
      <c r="G41" s="131">
        <f>SUM(G38:G40)</f>
        <v>1040</v>
      </c>
    </row>
    <row r="42" spans="1:7" s="116" customFormat="1" ht="20.100000000000001" customHeight="1" x14ac:dyDescent="0.2">
      <c r="A42" s="128" t="s">
        <v>192</v>
      </c>
      <c r="B42" s="119" t="s">
        <v>909</v>
      </c>
      <c r="C42" s="129">
        <f t="shared" si="0"/>
        <v>149892431</v>
      </c>
      <c r="D42" s="129">
        <v>148929859</v>
      </c>
      <c r="E42" s="129">
        <v>926949</v>
      </c>
      <c r="F42" s="120">
        <v>10240</v>
      </c>
      <c r="G42" s="120">
        <v>25383</v>
      </c>
    </row>
    <row r="43" spans="1:7" s="116" customFormat="1" ht="20.100000000000001" customHeight="1" x14ac:dyDescent="0.2">
      <c r="A43" s="128" t="s">
        <v>193</v>
      </c>
      <c r="B43" s="119" t="s">
        <v>910</v>
      </c>
      <c r="C43" s="129">
        <f t="shared" si="0"/>
        <v>0</v>
      </c>
      <c r="D43" s="129">
        <v>0</v>
      </c>
      <c r="E43" s="129">
        <v>0</v>
      </c>
      <c r="F43" s="124">
        <v>0</v>
      </c>
      <c r="G43" s="124">
        <v>0</v>
      </c>
    </row>
    <row r="44" spans="1:7" s="116" customFormat="1" ht="20.100000000000001" customHeight="1" x14ac:dyDescent="0.2">
      <c r="A44" s="130" t="s">
        <v>194</v>
      </c>
      <c r="B44" s="122" t="s">
        <v>911</v>
      </c>
      <c r="C44" s="131">
        <f t="shared" si="0"/>
        <v>149892431</v>
      </c>
      <c r="D44" s="131">
        <f>SUM(D42:D43)</f>
        <v>148929859</v>
      </c>
      <c r="E44" s="131">
        <f>SUM(E42:E43)</f>
        <v>926949</v>
      </c>
      <c r="F44" s="131">
        <f>SUM(F42:F43)</f>
        <v>10240</v>
      </c>
      <c r="G44" s="131">
        <f>SUM(G42:G43)</f>
        <v>25383</v>
      </c>
    </row>
    <row r="45" spans="1:7" s="116" customFormat="1" ht="20.100000000000001" customHeight="1" x14ac:dyDescent="0.2">
      <c r="A45" s="128" t="s">
        <v>195</v>
      </c>
      <c r="B45" s="119" t="s">
        <v>912</v>
      </c>
      <c r="C45" s="129">
        <f t="shared" si="0"/>
        <v>0</v>
      </c>
      <c r="D45" s="129">
        <v>0</v>
      </c>
      <c r="E45" s="129">
        <v>0</v>
      </c>
      <c r="F45" s="124">
        <v>0</v>
      </c>
      <c r="G45" s="124">
        <v>0</v>
      </c>
    </row>
    <row r="46" spans="1:7" s="116" customFormat="1" ht="20.100000000000001" customHeight="1" x14ac:dyDescent="0.2">
      <c r="A46" s="128" t="s">
        <v>196</v>
      </c>
      <c r="B46" s="119" t="s">
        <v>913</v>
      </c>
      <c r="C46" s="129">
        <f t="shared" si="0"/>
        <v>0</v>
      </c>
      <c r="D46" s="129">
        <v>0</v>
      </c>
      <c r="E46" s="129">
        <v>0</v>
      </c>
      <c r="F46" s="124">
        <v>0</v>
      </c>
      <c r="G46" s="124">
        <v>0</v>
      </c>
    </row>
    <row r="47" spans="1:7" s="116" customFormat="1" ht="20.100000000000001" customHeight="1" x14ac:dyDescent="0.2">
      <c r="A47" s="130" t="s">
        <v>197</v>
      </c>
      <c r="B47" s="122" t="s">
        <v>914</v>
      </c>
      <c r="C47" s="129">
        <f t="shared" si="0"/>
        <v>0</v>
      </c>
      <c r="D47" s="131">
        <f>SUM(D45:D46)</f>
        <v>0</v>
      </c>
      <c r="E47" s="131">
        <f>SUM(E45:E46)</f>
        <v>0</v>
      </c>
      <c r="F47" s="131">
        <f>SUM(F45:F46)</f>
        <v>0</v>
      </c>
      <c r="G47" s="131">
        <f>SUM(G45:G46)</f>
        <v>0</v>
      </c>
    </row>
    <row r="48" spans="1:7" s="116" customFormat="1" ht="20.100000000000001" customHeight="1" x14ac:dyDescent="0.2">
      <c r="A48" s="130" t="s">
        <v>198</v>
      </c>
      <c r="B48" s="122" t="s">
        <v>915</v>
      </c>
      <c r="C48" s="131">
        <f t="shared" si="0"/>
        <v>150334051</v>
      </c>
      <c r="D48" s="131">
        <f>D37+D41+D44+D47</f>
        <v>149035189</v>
      </c>
      <c r="E48" s="131">
        <f>E37+E41+E44+E47</f>
        <v>1090019</v>
      </c>
      <c r="F48" s="131">
        <f>F37+F41+F44+F47</f>
        <v>182420</v>
      </c>
      <c r="G48" s="131">
        <f>G37+G41+G44+G47</f>
        <v>26423</v>
      </c>
    </row>
    <row r="49" spans="1:7" s="116" customFormat="1" ht="25.5" x14ac:dyDescent="0.2">
      <c r="A49" s="128" t="s">
        <v>199</v>
      </c>
      <c r="B49" s="119" t="s">
        <v>916</v>
      </c>
      <c r="C49" s="129">
        <f t="shared" si="0"/>
        <v>0</v>
      </c>
      <c r="D49" s="129">
        <v>0</v>
      </c>
      <c r="E49" s="129">
        <v>0</v>
      </c>
      <c r="F49" s="124">
        <v>0</v>
      </c>
      <c r="G49" s="124">
        <v>0</v>
      </c>
    </row>
    <row r="50" spans="1:7" s="116" customFormat="1" ht="25.5" x14ac:dyDescent="0.2">
      <c r="A50" s="128" t="s">
        <v>200</v>
      </c>
      <c r="B50" s="119" t="s">
        <v>917</v>
      </c>
      <c r="C50" s="129">
        <f t="shared" si="0"/>
        <v>0</v>
      </c>
      <c r="D50" s="129">
        <v>0</v>
      </c>
      <c r="E50" s="129">
        <v>0</v>
      </c>
      <c r="F50" s="124">
        <v>0</v>
      </c>
      <c r="G50" s="124">
        <v>0</v>
      </c>
    </row>
    <row r="51" spans="1:7" s="116" customFormat="1" ht="20.100000000000001" customHeight="1" x14ac:dyDescent="0.2">
      <c r="A51" s="128" t="s">
        <v>201</v>
      </c>
      <c r="B51" s="119" t="s">
        <v>918</v>
      </c>
      <c r="C51" s="129">
        <f t="shared" si="0"/>
        <v>6722984</v>
      </c>
      <c r="D51" s="129">
        <v>6722984</v>
      </c>
      <c r="E51" s="129">
        <v>0</v>
      </c>
      <c r="F51" s="124">
        <v>0</v>
      </c>
      <c r="G51" s="124">
        <v>0</v>
      </c>
    </row>
    <row r="52" spans="1:7" s="116" customFormat="1" ht="20.100000000000001" customHeight="1" x14ac:dyDescent="0.2">
      <c r="A52" s="128" t="s">
        <v>202</v>
      </c>
      <c r="B52" s="119" t="s">
        <v>919</v>
      </c>
      <c r="C52" s="129">
        <f t="shared" si="0"/>
        <v>3376877</v>
      </c>
      <c r="D52" s="129">
        <v>985565</v>
      </c>
      <c r="E52" s="129">
        <v>0</v>
      </c>
      <c r="F52" s="129">
        <v>0</v>
      </c>
      <c r="G52" s="129">
        <v>2391312</v>
      </c>
    </row>
    <row r="53" spans="1:7" s="116" customFormat="1" ht="20.100000000000001" customHeight="1" x14ac:dyDescent="0.2">
      <c r="A53" s="128" t="s">
        <v>203</v>
      </c>
      <c r="B53" s="119" t="s">
        <v>920</v>
      </c>
      <c r="C53" s="129">
        <f t="shared" si="0"/>
        <v>984800</v>
      </c>
      <c r="D53" s="129">
        <v>984800</v>
      </c>
      <c r="E53" s="129">
        <v>0</v>
      </c>
      <c r="F53" s="124">
        <v>0</v>
      </c>
      <c r="G53" s="124">
        <v>0</v>
      </c>
    </row>
    <row r="54" spans="1:7" s="116" customFormat="1" ht="20.100000000000001" customHeight="1" x14ac:dyDescent="0.2">
      <c r="A54" s="128" t="s">
        <v>204</v>
      </c>
      <c r="B54" s="119" t="s">
        <v>921</v>
      </c>
      <c r="C54" s="129">
        <f t="shared" si="0"/>
        <v>4958891</v>
      </c>
      <c r="D54" s="129">
        <v>4958891</v>
      </c>
      <c r="E54" s="129">
        <v>0</v>
      </c>
      <c r="F54" s="124">
        <v>0</v>
      </c>
      <c r="G54" s="124">
        <v>0</v>
      </c>
    </row>
    <row r="55" spans="1:7" s="116" customFormat="1" ht="20.100000000000001" customHeight="1" x14ac:dyDescent="0.2">
      <c r="A55" s="128" t="s">
        <v>205</v>
      </c>
      <c r="B55" s="119" t="s">
        <v>922</v>
      </c>
      <c r="C55" s="129">
        <f t="shared" si="0"/>
        <v>0</v>
      </c>
      <c r="D55" s="129"/>
      <c r="E55" s="129">
        <v>0</v>
      </c>
      <c r="F55" s="124">
        <v>0</v>
      </c>
      <c r="G55" s="124">
        <v>0</v>
      </c>
    </row>
    <row r="56" spans="1:7" s="116" customFormat="1" ht="20.100000000000001" customHeight="1" x14ac:dyDescent="0.2">
      <c r="A56" s="128" t="s">
        <v>206</v>
      </c>
      <c r="B56" s="119" t="s">
        <v>923</v>
      </c>
      <c r="C56" s="129">
        <f t="shared" si="0"/>
        <v>0</v>
      </c>
      <c r="D56" s="129">
        <v>0</v>
      </c>
      <c r="E56" s="129">
        <v>0</v>
      </c>
      <c r="F56" s="124">
        <v>0</v>
      </c>
      <c r="G56" s="124">
        <v>0</v>
      </c>
    </row>
    <row r="57" spans="1:7" s="116" customFormat="1" ht="20.100000000000001" customHeight="1" x14ac:dyDescent="0.2">
      <c r="A57" s="130" t="s">
        <v>207</v>
      </c>
      <c r="B57" s="122" t="s">
        <v>924</v>
      </c>
      <c r="C57" s="131">
        <f t="shared" si="0"/>
        <v>16043552</v>
      </c>
      <c r="D57" s="131">
        <f>SUM(D49:D56)</f>
        <v>13652240</v>
      </c>
      <c r="E57" s="131">
        <f>SUM(E49:E56)</f>
        <v>0</v>
      </c>
      <c r="F57" s="131">
        <f>SUM(F49:F56)</f>
        <v>0</v>
      </c>
      <c r="G57" s="131">
        <f>SUM(G49:G56)</f>
        <v>2391312</v>
      </c>
    </row>
    <row r="58" spans="1:7" s="116" customFormat="1" ht="25.5" x14ac:dyDescent="0.2">
      <c r="A58" s="128" t="s">
        <v>208</v>
      </c>
      <c r="B58" s="119" t="s">
        <v>925</v>
      </c>
      <c r="C58" s="129">
        <f t="shared" si="0"/>
        <v>0</v>
      </c>
      <c r="D58" s="129">
        <v>0</v>
      </c>
      <c r="E58" s="129">
        <v>0</v>
      </c>
      <c r="F58" s="124">
        <v>0</v>
      </c>
      <c r="G58" s="124">
        <v>0</v>
      </c>
    </row>
    <row r="59" spans="1:7" s="116" customFormat="1" ht="25.5" x14ac:dyDescent="0.2">
      <c r="A59" s="128" t="s">
        <v>209</v>
      </c>
      <c r="B59" s="119" t="s">
        <v>926</v>
      </c>
      <c r="C59" s="129">
        <f t="shared" si="0"/>
        <v>0</v>
      </c>
      <c r="D59" s="129">
        <v>0</v>
      </c>
      <c r="E59" s="129">
        <v>0</v>
      </c>
      <c r="F59" s="124">
        <v>0</v>
      </c>
      <c r="G59" s="124">
        <v>0</v>
      </c>
    </row>
    <row r="60" spans="1:7" s="116" customFormat="1" ht="20.100000000000001" customHeight="1" x14ac:dyDescent="0.2">
      <c r="A60" s="128" t="s">
        <v>210</v>
      </c>
      <c r="B60" s="119" t="s">
        <v>927</v>
      </c>
      <c r="C60" s="129">
        <f t="shared" si="0"/>
        <v>0</v>
      </c>
      <c r="D60" s="129">
        <v>0</v>
      </c>
      <c r="E60" s="129">
        <v>0</v>
      </c>
      <c r="F60" s="124">
        <v>0</v>
      </c>
      <c r="G60" s="124">
        <v>0</v>
      </c>
    </row>
    <row r="61" spans="1:7" s="116" customFormat="1" ht="20.100000000000001" customHeight="1" x14ac:dyDescent="0.2">
      <c r="A61" s="128" t="s">
        <v>211</v>
      </c>
      <c r="B61" s="119" t="s">
        <v>928</v>
      </c>
      <c r="C61" s="129">
        <f t="shared" si="0"/>
        <v>0</v>
      </c>
      <c r="D61" s="129">
        <v>0</v>
      </c>
      <c r="E61" s="129">
        <v>0</v>
      </c>
      <c r="F61" s="124">
        <v>0</v>
      </c>
      <c r="G61" s="124"/>
    </row>
    <row r="62" spans="1:7" s="116" customFormat="1" ht="20.100000000000001" customHeight="1" x14ac:dyDescent="0.2">
      <c r="A62" s="128" t="s">
        <v>212</v>
      </c>
      <c r="B62" s="119" t="s">
        <v>929</v>
      </c>
      <c r="C62" s="129">
        <f t="shared" si="0"/>
        <v>800000</v>
      </c>
      <c r="D62" s="129">
        <v>800000</v>
      </c>
      <c r="E62" s="129">
        <v>0</v>
      </c>
      <c r="F62" s="124">
        <v>0</v>
      </c>
      <c r="G62" s="124">
        <v>0</v>
      </c>
    </row>
    <row r="63" spans="1:7" s="116" customFormat="1" ht="25.5" x14ac:dyDescent="0.2">
      <c r="A63" s="128" t="s">
        <v>213</v>
      </c>
      <c r="B63" s="119" t="s">
        <v>930</v>
      </c>
      <c r="C63" s="129">
        <f t="shared" si="0"/>
        <v>0</v>
      </c>
      <c r="D63" s="129">
        <v>0</v>
      </c>
      <c r="E63" s="129">
        <v>0</v>
      </c>
      <c r="F63" s="124">
        <v>0</v>
      </c>
      <c r="G63" s="124">
        <v>0</v>
      </c>
    </row>
    <row r="64" spans="1:7" s="116" customFormat="1" ht="25.5" x14ac:dyDescent="0.2">
      <c r="A64" s="128" t="s">
        <v>214</v>
      </c>
      <c r="B64" s="119" t="s">
        <v>931</v>
      </c>
      <c r="C64" s="129">
        <f t="shared" si="0"/>
        <v>0</v>
      </c>
      <c r="D64" s="129">
        <v>0</v>
      </c>
      <c r="E64" s="129">
        <v>0</v>
      </c>
      <c r="F64" s="124">
        <v>0</v>
      </c>
      <c r="G64" s="124">
        <v>0</v>
      </c>
    </row>
    <row r="65" spans="1:7" s="116" customFormat="1" ht="20.100000000000001" customHeight="1" x14ac:dyDescent="0.2">
      <c r="A65" s="128" t="s">
        <v>215</v>
      </c>
      <c r="B65" s="119" t="s">
        <v>932</v>
      </c>
      <c r="C65" s="129">
        <f t="shared" si="0"/>
        <v>0</v>
      </c>
      <c r="D65" s="129">
        <v>0</v>
      </c>
      <c r="E65" s="129">
        <v>0</v>
      </c>
      <c r="F65" s="124">
        <v>0</v>
      </c>
      <c r="G65" s="124">
        <v>0</v>
      </c>
    </row>
    <row r="66" spans="1:7" s="116" customFormat="1" ht="20.100000000000001" customHeight="1" x14ac:dyDescent="0.2">
      <c r="A66" s="130" t="s">
        <v>216</v>
      </c>
      <c r="B66" s="122" t="s">
        <v>933</v>
      </c>
      <c r="C66" s="131">
        <f t="shared" si="0"/>
        <v>800000</v>
      </c>
      <c r="D66" s="131">
        <f>SUM(D58:D65)</f>
        <v>800000</v>
      </c>
      <c r="E66" s="131">
        <f>SUM(E58:E65)</f>
        <v>0</v>
      </c>
      <c r="F66" s="131">
        <f>SUM(F58:F65)</f>
        <v>0</v>
      </c>
      <c r="G66" s="131">
        <f>SUM(G58:G65)</f>
        <v>0</v>
      </c>
    </row>
    <row r="67" spans="1:7" s="116" customFormat="1" ht="20.100000000000001" customHeight="1" x14ac:dyDescent="0.2">
      <c r="A67" s="128" t="s">
        <v>217</v>
      </c>
      <c r="B67" s="119" t="s">
        <v>934</v>
      </c>
      <c r="C67" s="129">
        <f t="shared" si="0"/>
        <v>0</v>
      </c>
      <c r="D67" s="129">
        <v>0</v>
      </c>
      <c r="E67" s="129">
        <v>0</v>
      </c>
      <c r="F67" s="124">
        <v>0</v>
      </c>
      <c r="G67" s="124">
        <v>0</v>
      </c>
    </row>
    <row r="68" spans="1:7" s="116" customFormat="1" ht="20.100000000000001" customHeight="1" x14ac:dyDescent="0.2">
      <c r="A68" s="128" t="s">
        <v>218</v>
      </c>
      <c r="B68" s="119" t="s">
        <v>935</v>
      </c>
      <c r="C68" s="129">
        <f t="shared" si="0"/>
        <v>0</v>
      </c>
      <c r="D68" s="129">
        <v>0</v>
      </c>
      <c r="E68" s="129">
        <v>0</v>
      </c>
      <c r="F68" s="124">
        <v>0</v>
      </c>
      <c r="G68" s="124">
        <v>0</v>
      </c>
    </row>
    <row r="69" spans="1:7" s="116" customFormat="1" ht="20.100000000000001" customHeight="1" x14ac:dyDescent="0.2">
      <c r="A69" s="128" t="s">
        <v>219</v>
      </c>
      <c r="B69" s="119" t="s">
        <v>936</v>
      </c>
      <c r="C69" s="129">
        <f t="shared" si="0"/>
        <v>0</v>
      </c>
      <c r="D69" s="129">
        <v>0</v>
      </c>
      <c r="E69" s="129">
        <v>0</v>
      </c>
      <c r="F69" s="124">
        <v>0</v>
      </c>
      <c r="G69" s="124">
        <v>0</v>
      </c>
    </row>
    <row r="70" spans="1:7" s="116" customFormat="1" ht="20.100000000000001" customHeight="1" x14ac:dyDescent="0.2">
      <c r="A70" s="128" t="s">
        <v>220</v>
      </c>
      <c r="B70" s="119" t="s">
        <v>937</v>
      </c>
      <c r="C70" s="129">
        <f t="shared" si="0"/>
        <v>180000</v>
      </c>
      <c r="D70" s="129">
        <v>180000</v>
      </c>
      <c r="E70" s="129">
        <v>0</v>
      </c>
      <c r="F70" s="124">
        <v>0</v>
      </c>
      <c r="G70" s="124">
        <v>0</v>
      </c>
    </row>
    <row r="71" spans="1:7" s="116" customFormat="1" ht="25.5" x14ac:dyDescent="0.2">
      <c r="A71" s="128" t="s">
        <v>221</v>
      </c>
      <c r="B71" s="119" t="s">
        <v>938</v>
      </c>
      <c r="C71" s="129">
        <f t="shared" si="0"/>
        <v>8084318</v>
      </c>
      <c r="D71" s="129">
        <v>8084318</v>
      </c>
      <c r="E71" s="129">
        <v>0</v>
      </c>
      <c r="F71" s="120">
        <v>0</v>
      </c>
      <c r="G71" s="120">
        <v>0</v>
      </c>
    </row>
    <row r="72" spans="1:7" s="116" customFormat="1" ht="25.5" x14ac:dyDescent="0.2">
      <c r="A72" s="128" t="s">
        <v>222</v>
      </c>
      <c r="B72" s="119" t="s">
        <v>939</v>
      </c>
      <c r="C72" s="129">
        <f t="shared" ref="C72:C135" si="1">SUM(D72:G72)</f>
        <v>0</v>
      </c>
      <c r="D72" s="129">
        <v>0</v>
      </c>
      <c r="E72" s="129">
        <v>0</v>
      </c>
      <c r="F72" s="124">
        <v>0</v>
      </c>
      <c r="G72" s="124">
        <v>0</v>
      </c>
    </row>
    <row r="73" spans="1:7" s="116" customFormat="1" ht="25.5" x14ac:dyDescent="0.2">
      <c r="A73" s="128" t="s">
        <v>223</v>
      </c>
      <c r="B73" s="119" t="s">
        <v>940</v>
      </c>
      <c r="C73" s="129">
        <f t="shared" si="1"/>
        <v>0</v>
      </c>
      <c r="D73" s="129">
        <v>0</v>
      </c>
      <c r="E73" s="129">
        <v>0</v>
      </c>
      <c r="F73" s="120">
        <v>0</v>
      </c>
      <c r="G73" s="120">
        <v>0</v>
      </c>
    </row>
    <row r="74" spans="1:7" s="116" customFormat="1" ht="25.5" x14ac:dyDescent="0.2">
      <c r="A74" s="128" t="s">
        <v>224</v>
      </c>
      <c r="B74" s="119" t="s">
        <v>941</v>
      </c>
      <c r="C74" s="129">
        <f t="shared" si="1"/>
        <v>0</v>
      </c>
      <c r="D74" s="129">
        <v>0</v>
      </c>
      <c r="E74" s="132">
        <v>0</v>
      </c>
      <c r="F74" s="133">
        <v>0</v>
      </c>
      <c r="G74" s="133">
        <v>0</v>
      </c>
    </row>
    <row r="75" spans="1:7" ht="20.100000000000001" customHeight="1" x14ac:dyDescent="0.2">
      <c r="A75" s="128" t="s">
        <v>225</v>
      </c>
      <c r="B75" s="119" t="s">
        <v>942</v>
      </c>
      <c r="C75" s="129">
        <f t="shared" si="1"/>
        <v>0</v>
      </c>
      <c r="D75" s="129">
        <v>0</v>
      </c>
      <c r="E75" s="124">
        <v>0</v>
      </c>
      <c r="F75" s="124">
        <v>0</v>
      </c>
      <c r="G75" s="124">
        <v>0</v>
      </c>
    </row>
    <row r="76" spans="1:7" ht="20.100000000000001" customHeight="1" x14ac:dyDescent="0.2">
      <c r="A76" s="130" t="s">
        <v>226</v>
      </c>
      <c r="B76" s="122" t="s">
        <v>943</v>
      </c>
      <c r="C76" s="131">
        <f t="shared" si="1"/>
        <v>8264318</v>
      </c>
      <c r="D76" s="131">
        <f>SUM(D67:D75)</f>
        <v>8264318</v>
      </c>
      <c r="E76" s="131">
        <f>SUM(E67:E75)</f>
        <v>0</v>
      </c>
      <c r="F76" s="131">
        <f>SUM(F67:F75)</f>
        <v>0</v>
      </c>
      <c r="G76" s="131">
        <f>SUM(G67:G75)</f>
        <v>0</v>
      </c>
    </row>
    <row r="77" spans="1:7" ht="20.100000000000001" customHeight="1" x14ac:dyDescent="0.2">
      <c r="A77" s="121" t="s">
        <v>227</v>
      </c>
      <c r="B77" s="122" t="s">
        <v>944</v>
      </c>
      <c r="C77" s="131">
        <f t="shared" si="1"/>
        <v>25107870</v>
      </c>
      <c r="D77" s="131">
        <f>D57+D66+D76</f>
        <v>22716558</v>
      </c>
      <c r="E77" s="131">
        <f>E57+E66+E76</f>
        <v>0</v>
      </c>
      <c r="F77" s="131">
        <f>F57+F66+F76</f>
        <v>0</v>
      </c>
      <c r="G77" s="131">
        <f>G57+G66+G76</f>
        <v>2391312</v>
      </c>
    </row>
    <row r="78" spans="1:7" ht="20.100000000000001" customHeight="1" x14ac:dyDescent="0.2">
      <c r="A78" s="118" t="s">
        <v>228</v>
      </c>
      <c r="B78" s="119" t="s">
        <v>997</v>
      </c>
      <c r="C78" s="129">
        <f t="shared" si="1"/>
        <v>7936</v>
      </c>
      <c r="D78" s="131">
        <v>0</v>
      </c>
      <c r="E78" s="131">
        <v>0</v>
      </c>
      <c r="F78" s="131">
        <v>0</v>
      </c>
      <c r="G78" s="129">
        <v>7936</v>
      </c>
    </row>
    <row r="79" spans="1:7" ht="20.100000000000001" customHeight="1" x14ac:dyDescent="0.2">
      <c r="A79" s="121" t="s">
        <v>229</v>
      </c>
      <c r="B79" s="122" t="s">
        <v>998</v>
      </c>
      <c r="C79" s="131">
        <f t="shared" si="1"/>
        <v>7936</v>
      </c>
      <c r="D79" s="131">
        <v>0</v>
      </c>
      <c r="E79" s="131">
        <v>0</v>
      </c>
      <c r="F79" s="131">
        <v>0</v>
      </c>
      <c r="G79" s="131">
        <f>SUM(G78)</f>
        <v>7936</v>
      </c>
    </row>
    <row r="80" spans="1:7" ht="20.100000000000001" customHeight="1" x14ac:dyDescent="0.2">
      <c r="A80" s="118" t="s">
        <v>230</v>
      </c>
      <c r="B80" s="119" t="s">
        <v>999</v>
      </c>
      <c r="C80" s="129">
        <f t="shared" si="1"/>
        <v>-66172</v>
      </c>
      <c r="D80" s="131">
        <v>0</v>
      </c>
      <c r="E80" s="131">
        <v>0</v>
      </c>
      <c r="F80" s="131">
        <v>0</v>
      </c>
      <c r="G80" s="129">
        <v>-66172</v>
      </c>
    </row>
    <row r="81" spans="1:7" ht="20.100000000000001" customHeight="1" x14ac:dyDescent="0.2">
      <c r="A81" s="121" t="s">
        <v>231</v>
      </c>
      <c r="B81" s="122" t="s">
        <v>1000</v>
      </c>
      <c r="C81" s="131">
        <f>SUM(D81:G81)</f>
        <v>-66172</v>
      </c>
      <c r="D81" s="131">
        <f t="shared" ref="D81:F81" si="2">SUM(D80)</f>
        <v>0</v>
      </c>
      <c r="E81" s="131">
        <f t="shared" si="2"/>
        <v>0</v>
      </c>
      <c r="F81" s="131">
        <f t="shared" si="2"/>
        <v>0</v>
      </c>
      <c r="G81" s="131">
        <f>SUM(G80)</f>
        <v>-66172</v>
      </c>
    </row>
    <row r="82" spans="1:7" ht="20.100000000000001" customHeight="1" x14ac:dyDescent="0.2">
      <c r="A82" s="118" t="s">
        <v>232</v>
      </c>
      <c r="B82" s="119" t="s">
        <v>945</v>
      </c>
      <c r="C82" s="129">
        <f t="shared" si="1"/>
        <v>0</v>
      </c>
      <c r="D82" s="129">
        <v>0</v>
      </c>
      <c r="E82" s="124">
        <v>0</v>
      </c>
      <c r="F82" s="124">
        <v>0</v>
      </c>
      <c r="G82" s="120">
        <v>0</v>
      </c>
    </row>
    <row r="83" spans="1:7" ht="25.5" x14ac:dyDescent="0.2">
      <c r="A83" s="118" t="s">
        <v>233</v>
      </c>
      <c r="B83" s="119" t="s">
        <v>946</v>
      </c>
      <c r="C83" s="129">
        <f t="shared" si="1"/>
        <v>0</v>
      </c>
      <c r="D83" s="129">
        <v>0</v>
      </c>
      <c r="E83" s="124">
        <v>0</v>
      </c>
      <c r="F83" s="124">
        <v>0</v>
      </c>
      <c r="G83" s="124">
        <v>0</v>
      </c>
    </row>
    <row r="84" spans="1:7" ht="20.100000000000001" customHeight="1" x14ac:dyDescent="0.2">
      <c r="A84" s="121" t="s">
        <v>234</v>
      </c>
      <c r="B84" s="122" t="s">
        <v>947</v>
      </c>
      <c r="C84" s="131">
        <f t="shared" si="1"/>
        <v>-58236</v>
      </c>
      <c r="D84" s="131">
        <f>SUM(D82:D83)</f>
        <v>0</v>
      </c>
      <c r="E84" s="131">
        <f>SUM(E82:E83)</f>
        <v>0</v>
      </c>
      <c r="F84" s="131">
        <f>SUM(F82:F83)</f>
        <v>0</v>
      </c>
      <c r="G84" s="131">
        <f>SUM(G82:G83)+G81+G79</f>
        <v>-58236</v>
      </c>
    </row>
    <row r="85" spans="1:7" ht="20.100000000000001" customHeight="1" x14ac:dyDescent="0.2">
      <c r="A85" s="118" t="s">
        <v>235</v>
      </c>
      <c r="B85" s="119" t="s">
        <v>948</v>
      </c>
      <c r="C85" s="129">
        <f t="shared" si="1"/>
        <v>0</v>
      </c>
      <c r="D85" s="129">
        <v>0</v>
      </c>
      <c r="E85" s="124">
        <v>0</v>
      </c>
      <c r="F85" s="124">
        <v>0</v>
      </c>
      <c r="G85" s="124">
        <v>0</v>
      </c>
    </row>
    <row r="86" spans="1:7" ht="20.100000000000001" customHeight="1" x14ac:dyDescent="0.2">
      <c r="A86" s="118" t="s">
        <v>236</v>
      </c>
      <c r="B86" s="119" t="s">
        <v>949</v>
      </c>
      <c r="C86" s="129">
        <f t="shared" si="1"/>
        <v>326481</v>
      </c>
      <c r="D86" s="129">
        <v>0</v>
      </c>
      <c r="E86" s="120">
        <v>326481</v>
      </c>
      <c r="F86" s="124">
        <v>0</v>
      </c>
      <c r="G86" s="124">
        <v>0</v>
      </c>
    </row>
    <row r="87" spans="1:7" ht="20.100000000000001" customHeight="1" x14ac:dyDescent="0.2">
      <c r="A87" s="118" t="s">
        <v>237</v>
      </c>
      <c r="B87" s="119" t="s">
        <v>950</v>
      </c>
      <c r="C87" s="129">
        <f t="shared" si="1"/>
        <v>0</v>
      </c>
      <c r="D87" s="129">
        <v>0</v>
      </c>
      <c r="E87" s="124">
        <v>0</v>
      </c>
      <c r="F87" s="124">
        <v>0</v>
      </c>
      <c r="G87" s="124">
        <v>0</v>
      </c>
    </row>
    <row r="88" spans="1:7" ht="20.100000000000001" customHeight="1" x14ac:dyDescent="0.2">
      <c r="A88" s="121" t="s">
        <v>238</v>
      </c>
      <c r="B88" s="122" t="s">
        <v>951</v>
      </c>
      <c r="C88" s="131">
        <f t="shared" si="1"/>
        <v>326481</v>
      </c>
      <c r="D88" s="131">
        <f>SUM(D85:D87)</f>
        <v>0</v>
      </c>
      <c r="E88" s="131">
        <f>SUM(E85:E87)</f>
        <v>326481</v>
      </c>
      <c r="F88" s="131">
        <f>SUM(F85:F87)</f>
        <v>0</v>
      </c>
      <c r="G88" s="131">
        <f>SUM(G85:G87)</f>
        <v>0</v>
      </c>
    </row>
    <row r="89" spans="1:7" ht="20.100000000000001" customHeight="1" x14ac:dyDescent="0.2">
      <c r="A89" s="121" t="s">
        <v>239</v>
      </c>
      <c r="B89" s="122" t="s">
        <v>952</v>
      </c>
      <c r="C89" s="131">
        <f t="shared" si="1"/>
        <v>2176529238</v>
      </c>
      <c r="D89" s="131">
        <f>D88+D84+D77+D34+D24+D48</f>
        <v>2170413014</v>
      </c>
      <c r="E89" s="131">
        <f>E88+E84+E77+E34+E24+E48</f>
        <v>1483162</v>
      </c>
      <c r="F89" s="131">
        <f>F88+F84+F77+F34+F24+F48</f>
        <v>418501</v>
      </c>
      <c r="G89" s="131">
        <f>G88+G84+G77+G34+G24+G48</f>
        <v>4214561</v>
      </c>
    </row>
    <row r="90" spans="1:7" ht="20.100000000000001" customHeight="1" x14ac:dyDescent="0.2">
      <c r="A90" s="121" t="s">
        <v>240</v>
      </c>
      <c r="B90" s="122" t="s">
        <v>953</v>
      </c>
      <c r="C90" s="129"/>
      <c r="D90" s="129"/>
      <c r="E90" s="124"/>
      <c r="F90" s="124"/>
      <c r="G90" s="124"/>
    </row>
    <row r="91" spans="1:7" ht="20.100000000000001" customHeight="1" x14ac:dyDescent="0.2">
      <c r="A91" s="118" t="s">
        <v>502</v>
      </c>
      <c r="B91" s="119" t="s">
        <v>954</v>
      </c>
      <c r="C91" s="129">
        <f t="shared" si="1"/>
        <v>2063405658</v>
      </c>
      <c r="D91" s="129">
        <v>2063247371</v>
      </c>
      <c r="E91" s="120">
        <v>158287</v>
      </c>
      <c r="F91" s="124">
        <v>0</v>
      </c>
      <c r="G91" s="124">
        <v>0</v>
      </c>
    </row>
    <row r="92" spans="1:7" ht="20.100000000000001" customHeight="1" x14ac:dyDescent="0.2">
      <c r="A92" s="118" t="s">
        <v>503</v>
      </c>
      <c r="B92" s="119" t="s">
        <v>955</v>
      </c>
      <c r="C92" s="129">
        <f t="shared" si="1"/>
        <v>696494153</v>
      </c>
      <c r="D92" s="129">
        <v>697898853</v>
      </c>
      <c r="E92" s="124">
        <v>0</v>
      </c>
      <c r="F92" s="124">
        <v>-1404700</v>
      </c>
      <c r="G92" s="124">
        <v>0</v>
      </c>
    </row>
    <row r="93" spans="1:7" ht="20.100000000000001" customHeight="1" x14ac:dyDescent="0.2">
      <c r="A93" s="118" t="s">
        <v>504</v>
      </c>
      <c r="B93" s="119" t="s">
        <v>956</v>
      </c>
      <c r="C93" s="129">
        <f t="shared" si="1"/>
        <v>102124549</v>
      </c>
      <c r="D93" s="129">
        <v>101962487</v>
      </c>
      <c r="E93" s="120">
        <v>158287</v>
      </c>
      <c r="F93" s="120">
        <v>3775</v>
      </c>
      <c r="G93" s="120">
        <v>0</v>
      </c>
    </row>
    <row r="94" spans="1:7" ht="20.100000000000001" customHeight="1" x14ac:dyDescent="0.2">
      <c r="A94" s="118" t="s">
        <v>505</v>
      </c>
      <c r="B94" s="119" t="s">
        <v>957</v>
      </c>
      <c r="C94" s="129">
        <f t="shared" si="1"/>
        <v>-1139330808</v>
      </c>
      <c r="D94" s="129">
        <v>-1137124068</v>
      </c>
      <c r="E94" s="120">
        <v>-3502730</v>
      </c>
      <c r="F94" s="120">
        <v>-1636802</v>
      </c>
      <c r="G94" s="120">
        <v>2932792</v>
      </c>
    </row>
    <row r="95" spans="1:7" ht="20.100000000000001" customHeight="1" x14ac:dyDescent="0.2">
      <c r="A95" s="118" t="s">
        <v>506</v>
      </c>
      <c r="B95" s="119" t="s">
        <v>958</v>
      </c>
      <c r="C95" s="129">
        <f t="shared" si="1"/>
        <v>0</v>
      </c>
      <c r="D95" s="129">
        <v>0</v>
      </c>
      <c r="E95" s="124">
        <v>0</v>
      </c>
      <c r="F95" s="124">
        <v>0</v>
      </c>
      <c r="G95" s="124">
        <v>0</v>
      </c>
    </row>
    <row r="96" spans="1:7" ht="20.100000000000001" customHeight="1" x14ac:dyDescent="0.2">
      <c r="A96" s="118" t="s">
        <v>507</v>
      </c>
      <c r="B96" s="119" t="s">
        <v>959</v>
      </c>
      <c r="C96" s="129">
        <f t="shared" si="1"/>
        <v>-68546620</v>
      </c>
      <c r="D96" s="129">
        <v>-65603476</v>
      </c>
      <c r="E96" s="120">
        <v>-1844951</v>
      </c>
      <c r="F96" s="120">
        <v>-497965</v>
      </c>
      <c r="G96" s="120">
        <v>-600228</v>
      </c>
    </row>
    <row r="97" spans="1:7" ht="20.100000000000001" customHeight="1" x14ac:dyDescent="0.2">
      <c r="A97" s="121" t="s">
        <v>508</v>
      </c>
      <c r="B97" s="122" t="s">
        <v>960</v>
      </c>
      <c r="C97" s="131">
        <f t="shared" si="1"/>
        <v>1654146932</v>
      </c>
      <c r="D97" s="131">
        <f>SUM(D91:D96)</f>
        <v>1660381167</v>
      </c>
      <c r="E97" s="131">
        <f>SUM(E91:E96)</f>
        <v>-5031107</v>
      </c>
      <c r="F97" s="131">
        <f>SUM(F91:F96)</f>
        <v>-3535692</v>
      </c>
      <c r="G97" s="131">
        <f>SUM(G91:G96)</f>
        <v>2332564</v>
      </c>
    </row>
    <row r="98" spans="1:7" ht="20.100000000000001" customHeight="1" x14ac:dyDescent="0.2">
      <c r="A98" s="118" t="s">
        <v>509</v>
      </c>
      <c r="B98" s="119" t="s">
        <v>961</v>
      </c>
      <c r="C98" s="129">
        <f t="shared" si="1"/>
        <v>90934</v>
      </c>
      <c r="D98" s="129">
        <v>0</v>
      </c>
      <c r="E98" s="124">
        <v>90934</v>
      </c>
      <c r="F98" s="124">
        <v>0</v>
      </c>
      <c r="G98" s="124">
        <v>0</v>
      </c>
    </row>
    <row r="99" spans="1:7" ht="25.5" x14ac:dyDescent="0.2">
      <c r="A99" s="118" t="s">
        <v>510</v>
      </c>
      <c r="B99" s="119" t="s">
        <v>962</v>
      </c>
      <c r="C99" s="129">
        <f t="shared" si="1"/>
        <v>0</v>
      </c>
      <c r="D99" s="129">
        <v>0</v>
      </c>
      <c r="E99" s="124">
        <v>0</v>
      </c>
      <c r="F99" s="124">
        <v>0</v>
      </c>
      <c r="G99" s="124">
        <v>0</v>
      </c>
    </row>
    <row r="100" spans="1:7" ht="20.100000000000001" customHeight="1" x14ac:dyDescent="0.2">
      <c r="A100" s="118" t="s">
        <v>511</v>
      </c>
      <c r="B100" s="119" t="s">
        <v>963</v>
      </c>
      <c r="C100" s="129">
        <f t="shared" si="1"/>
        <v>1075932</v>
      </c>
      <c r="D100" s="129">
        <v>1034373</v>
      </c>
      <c r="E100" s="124">
        <v>4228</v>
      </c>
      <c r="F100" s="120">
        <v>0</v>
      </c>
      <c r="G100" s="120">
        <v>37331</v>
      </c>
    </row>
    <row r="101" spans="1:7" ht="20.100000000000001" customHeight="1" x14ac:dyDescent="0.2">
      <c r="A101" s="118" t="s">
        <v>512</v>
      </c>
      <c r="B101" s="119" t="s">
        <v>964</v>
      </c>
      <c r="C101" s="129">
        <f t="shared" si="1"/>
        <v>0</v>
      </c>
      <c r="D101" s="129">
        <v>0</v>
      </c>
      <c r="E101" s="124">
        <v>0</v>
      </c>
      <c r="F101" s="124">
        <v>0</v>
      </c>
      <c r="G101" s="124">
        <v>0</v>
      </c>
    </row>
    <row r="102" spans="1:7" ht="20.100000000000001" customHeight="1" x14ac:dyDescent="0.2">
      <c r="A102" s="118" t="s">
        <v>513</v>
      </c>
      <c r="B102" s="119" t="s">
        <v>965</v>
      </c>
      <c r="C102" s="129">
        <f t="shared" si="1"/>
        <v>2691260</v>
      </c>
      <c r="D102" s="129">
        <v>2691260</v>
      </c>
      <c r="E102" s="124">
        <v>0</v>
      </c>
      <c r="F102" s="124">
        <v>0</v>
      </c>
      <c r="G102" s="124">
        <v>0</v>
      </c>
    </row>
    <row r="103" spans="1:7" ht="20.100000000000001" customHeight="1" x14ac:dyDescent="0.2">
      <c r="A103" s="118" t="s">
        <v>514</v>
      </c>
      <c r="B103" s="119" t="s">
        <v>966</v>
      </c>
      <c r="C103" s="129">
        <f t="shared" si="1"/>
        <v>0</v>
      </c>
      <c r="D103" s="129">
        <v>0</v>
      </c>
      <c r="E103" s="124">
        <v>0</v>
      </c>
      <c r="F103" s="124">
        <v>0</v>
      </c>
      <c r="G103" s="124">
        <v>0</v>
      </c>
    </row>
    <row r="104" spans="1:7" ht="20.100000000000001" customHeight="1" x14ac:dyDescent="0.2">
      <c r="A104" s="118" t="s">
        <v>515</v>
      </c>
      <c r="B104" s="119" t="s">
        <v>967</v>
      </c>
      <c r="C104" s="129">
        <f t="shared" si="1"/>
        <v>0</v>
      </c>
      <c r="D104" s="129">
        <v>0</v>
      </c>
      <c r="E104" s="124">
        <v>0</v>
      </c>
      <c r="F104" s="124">
        <v>0</v>
      </c>
      <c r="G104" s="124">
        <v>0</v>
      </c>
    </row>
    <row r="105" spans="1:7" ht="25.5" x14ac:dyDescent="0.2">
      <c r="A105" s="118" t="s">
        <v>517</v>
      </c>
      <c r="B105" s="119" t="s">
        <v>968</v>
      </c>
      <c r="C105" s="129">
        <f t="shared" si="1"/>
        <v>0</v>
      </c>
      <c r="D105" s="129">
        <v>0</v>
      </c>
      <c r="E105" s="124">
        <v>0</v>
      </c>
      <c r="F105" s="124">
        <v>0</v>
      </c>
      <c r="G105" s="124">
        <v>0</v>
      </c>
    </row>
    <row r="106" spans="1:7" ht="20.100000000000001" customHeight="1" x14ac:dyDescent="0.2">
      <c r="A106" s="118" t="s">
        <v>518</v>
      </c>
      <c r="B106" s="119" t="s">
        <v>969</v>
      </c>
      <c r="C106" s="129">
        <f t="shared" si="1"/>
        <v>0</v>
      </c>
      <c r="D106" s="129">
        <v>0</v>
      </c>
      <c r="E106" s="124">
        <v>0</v>
      </c>
      <c r="F106" s="124">
        <v>0</v>
      </c>
      <c r="G106" s="124">
        <v>0</v>
      </c>
    </row>
    <row r="107" spans="1:7" ht="20.100000000000001" customHeight="1" x14ac:dyDescent="0.2">
      <c r="A107" s="121" t="s">
        <v>519</v>
      </c>
      <c r="B107" s="122" t="s">
        <v>970</v>
      </c>
      <c r="C107" s="131">
        <f t="shared" si="1"/>
        <v>3858126</v>
      </c>
      <c r="D107" s="131">
        <f>SUM(D98:D106)</f>
        <v>3725633</v>
      </c>
      <c r="E107" s="131">
        <f>SUM(E98:E106)</f>
        <v>95162</v>
      </c>
      <c r="F107" s="131">
        <f>SUM(F98:F106)</f>
        <v>0</v>
      </c>
      <c r="G107" s="131">
        <f>SUM(G98:G106)</f>
        <v>37331</v>
      </c>
    </row>
    <row r="108" spans="1:7" ht="20.100000000000001" customHeight="1" x14ac:dyDescent="0.2">
      <c r="A108" s="118" t="s">
        <v>520</v>
      </c>
      <c r="B108" s="134" t="s">
        <v>971</v>
      </c>
      <c r="C108" s="129">
        <f t="shared" si="1"/>
        <v>0</v>
      </c>
      <c r="D108" s="129">
        <v>0</v>
      </c>
      <c r="E108" s="124">
        <v>0</v>
      </c>
      <c r="F108" s="124">
        <v>0</v>
      </c>
      <c r="G108" s="124">
        <v>0</v>
      </c>
    </row>
    <row r="109" spans="1:7" ht="25.5" x14ac:dyDescent="0.2">
      <c r="A109" s="118" t="s">
        <v>521</v>
      </c>
      <c r="B109" s="134" t="s">
        <v>972</v>
      </c>
      <c r="C109" s="129">
        <f t="shared" si="1"/>
        <v>0</v>
      </c>
      <c r="D109" s="129">
        <v>0</v>
      </c>
      <c r="E109" s="124">
        <v>0</v>
      </c>
      <c r="F109" s="124">
        <v>0</v>
      </c>
      <c r="G109" s="124">
        <v>0</v>
      </c>
    </row>
    <row r="110" spans="1:7" ht="20.100000000000001" customHeight="1" x14ac:dyDescent="0.2">
      <c r="A110" s="118" t="s">
        <v>522</v>
      </c>
      <c r="B110" s="134" t="s">
        <v>973</v>
      </c>
      <c r="C110" s="129">
        <f t="shared" si="1"/>
        <v>0</v>
      </c>
      <c r="D110" s="129">
        <v>0</v>
      </c>
      <c r="E110" s="124">
        <v>0</v>
      </c>
      <c r="F110" s="120">
        <v>0</v>
      </c>
      <c r="G110" s="120">
        <v>0</v>
      </c>
    </row>
    <row r="111" spans="1:7" ht="25.5" x14ac:dyDescent="0.2">
      <c r="A111" s="118" t="s">
        <v>523</v>
      </c>
      <c r="B111" s="134" t="s">
        <v>974</v>
      </c>
      <c r="C111" s="129">
        <f t="shared" si="1"/>
        <v>0</v>
      </c>
      <c r="D111" s="129">
        <v>0</v>
      </c>
      <c r="E111" s="124">
        <v>0</v>
      </c>
      <c r="F111" s="124">
        <v>0</v>
      </c>
      <c r="G111" s="124">
        <v>0</v>
      </c>
    </row>
    <row r="112" spans="1:7" ht="25.5" x14ac:dyDescent="0.2">
      <c r="A112" s="118" t="s">
        <v>524</v>
      </c>
      <c r="B112" s="134" t="s">
        <v>975</v>
      </c>
      <c r="C112" s="129">
        <f t="shared" si="1"/>
        <v>0</v>
      </c>
      <c r="D112" s="129">
        <v>0</v>
      </c>
      <c r="E112" s="124">
        <v>0</v>
      </c>
      <c r="F112" s="124">
        <v>0</v>
      </c>
      <c r="G112" s="124">
        <v>0</v>
      </c>
    </row>
    <row r="113" spans="1:7" ht="20.100000000000001" customHeight="1" x14ac:dyDescent="0.2">
      <c r="A113" s="118" t="s">
        <v>525</v>
      </c>
      <c r="B113" s="134" t="s">
        <v>976</v>
      </c>
      <c r="C113" s="129">
        <f t="shared" si="1"/>
        <v>0</v>
      </c>
      <c r="D113" s="129">
        <v>0</v>
      </c>
      <c r="E113" s="124">
        <v>0</v>
      </c>
      <c r="F113" s="124">
        <v>0</v>
      </c>
      <c r="G113" s="124">
        <v>0</v>
      </c>
    </row>
    <row r="114" spans="1:7" ht="20.100000000000001" customHeight="1" x14ac:dyDescent="0.2">
      <c r="A114" s="118" t="s">
        <v>526</v>
      </c>
      <c r="B114" s="134" t="s">
        <v>977</v>
      </c>
      <c r="C114" s="129">
        <f t="shared" si="1"/>
        <v>0</v>
      </c>
      <c r="D114" s="129">
        <v>0</v>
      </c>
      <c r="E114" s="124">
        <v>0</v>
      </c>
      <c r="F114" s="124">
        <v>0</v>
      </c>
      <c r="G114" s="124">
        <v>0</v>
      </c>
    </row>
    <row r="115" spans="1:7" ht="25.5" x14ac:dyDescent="0.2">
      <c r="A115" s="118" t="s">
        <v>527</v>
      </c>
      <c r="B115" s="134" t="s">
        <v>978</v>
      </c>
      <c r="C115" s="129">
        <f t="shared" si="1"/>
        <v>0</v>
      </c>
      <c r="D115" s="129">
        <v>0</v>
      </c>
      <c r="E115" s="124">
        <v>0</v>
      </c>
      <c r="F115" s="124">
        <v>0</v>
      </c>
      <c r="G115" s="124">
        <v>0</v>
      </c>
    </row>
    <row r="116" spans="1:7" ht="20.100000000000001" customHeight="1" x14ac:dyDescent="0.2">
      <c r="A116" s="118" t="s">
        <v>528</v>
      </c>
      <c r="B116" s="134" t="s">
        <v>979</v>
      </c>
      <c r="C116" s="129">
        <f t="shared" si="1"/>
        <v>8894174</v>
      </c>
      <c r="D116" s="129">
        <v>8894174</v>
      </c>
      <c r="E116" s="124">
        <v>0</v>
      </c>
      <c r="F116" s="124">
        <v>0</v>
      </c>
      <c r="G116" s="124">
        <v>0</v>
      </c>
    </row>
    <row r="117" spans="1:7" ht="20.100000000000001" customHeight="1" x14ac:dyDescent="0.2">
      <c r="A117" s="121" t="s">
        <v>529</v>
      </c>
      <c r="B117" s="135" t="s">
        <v>980</v>
      </c>
      <c r="C117" s="131">
        <f t="shared" si="1"/>
        <v>8894174</v>
      </c>
      <c r="D117" s="131">
        <f>SUM(D108:D116)</f>
        <v>8894174</v>
      </c>
      <c r="E117" s="131">
        <f>SUM(E108:E116)</f>
        <v>0</v>
      </c>
      <c r="F117" s="131">
        <f>SUM(F108:F116)</f>
        <v>0</v>
      </c>
      <c r="G117" s="131">
        <f>SUM(G108:G116)</f>
        <v>0</v>
      </c>
    </row>
    <row r="118" spans="1:7" ht="20.100000000000001" customHeight="1" x14ac:dyDescent="0.2">
      <c r="A118" s="118" t="s">
        <v>530</v>
      </c>
      <c r="B118" s="134" t="s">
        <v>981</v>
      </c>
      <c r="C118" s="129">
        <f t="shared" si="1"/>
        <v>75285</v>
      </c>
      <c r="D118" s="129">
        <v>75285</v>
      </c>
      <c r="E118" s="124">
        <v>0</v>
      </c>
      <c r="F118" s="124">
        <v>0</v>
      </c>
      <c r="G118" s="124">
        <v>0</v>
      </c>
    </row>
    <row r="119" spans="1:7" ht="20.100000000000001" customHeight="1" x14ac:dyDescent="0.2">
      <c r="A119" s="118" t="s">
        <v>531</v>
      </c>
      <c r="B119" s="134" t="s">
        <v>935</v>
      </c>
      <c r="C119" s="129">
        <f t="shared" si="1"/>
        <v>6000</v>
      </c>
      <c r="D119" s="129">
        <v>6000</v>
      </c>
      <c r="E119" s="124">
        <v>0</v>
      </c>
      <c r="F119" s="124">
        <v>0</v>
      </c>
      <c r="G119" s="124">
        <v>0</v>
      </c>
    </row>
    <row r="120" spans="1:7" ht="20.100000000000001" customHeight="1" x14ac:dyDescent="0.2">
      <c r="A120" s="118" t="s">
        <v>532</v>
      </c>
      <c r="B120" s="134" t="s">
        <v>982</v>
      </c>
      <c r="C120" s="129">
        <f t="shared" si="1"/>
        <v>127725</v>
      </c>
      <c r="D120" s="129">
        <v>127725</v>
      </c>
      <c r="E120" s="124">
        <v>0</v>
      </c>
      <c r="F120" s="124">
        <v>0</v>
      </c>
      <c r="G120" s="124">
        <v>0</v>
      </c>
    </row>
    <row r="121" spans="1:7" ht="20.100000000000001" customHeight="1" x14ac:dyDescent="0.2">
      <c r="A121" s="118" t="s">
        <v>533</v>
      </c>
      <c r="B121" s="134" t="s">
        <v>983</v>
      </c>
      <c r="C121" s="129">
        <f t="shared" si="1"/>
        <v>0</v>
      </c>
      <c r="D121" s="129">
        <v>0</v>
      </c>
      <c r="E121" s="124">
        <v>0</v>
      </c>
      <c r="F121" s="124">
        <v>0</v>
      </c>
      <c r="G121" s="124">
        <v>0</v>
      </c>
    </row>
    <row r="122" spans="1:7" ht="25.5" x14ac:dyDescent="0.2">
      <c r="A122" s="118" t="s">
        <v>534</v>
      </c>
      <c r="B122" s="134" t="s">
        <v>984</v>
      </c>
      <c r="C122" s="129">
        <f t="shared" si="1"/>
        <v>0</v>
      </c>
      <c r="D122" s="129">
        <v>0</v>
      </c>
      <c r="E122" s="124">
        <v>0</v>
      </c>
      <c r="F122" s="124">
        <v>0</v>
      </c>
      <c r="G122" s="124">
        <v>0</v>
      </c>
    </row>
    <row r="123" spans="1:7" ht="25.5" x14ac:dyDescent="0.2">
      <c r="A123" s="118" t="s">
        <v>535</v>
      </c>
      <c r="B123" s="134" t="s">
        <v>939</v>
      </c>
      <c r="C123" s="129">
        <f t="shared" si="1"/>
        <v>0</v>
      </c>
      <c r="D123" s="129">
        <v>0</v>
      </c>
      <c r="E123" s="124">
        <v>0</v>
      </c>
      <c r="F123" s="124">
        <v>0</v>
      </c>
      <c r="G123" s="124">
        <v>0</v>
      </c>
    </row>
    <row r="124" spans="1:7" ht="25.5" x14ac:dyDescent="0.2">
      <c r="A124" s="118" t="s">
        <v>536</v>
      </c>
      <c r="B124" s="134" t="s">
        <v>985</v>
      </c>
      <c r="C124" s="129">
        <f t="shared" si="1"/>
        <v>0</v>
      </c>
      <c r="D124" s="129">
        <v>0</v>
      </c>
      <c r="E124" s="124">
        <v>0</v>
      </c>
      <c r="F124" s="124">
        <v>0</v>
      </c>
      <c r="G124" s="124">
        <v>0</v>
      </c>
    </row>
    <row r="125" spans="1:7" ht="20.100000000000001" customHeight="1" x14ac:dyDescent="0.2">
      <c r="A125" s="118" t="s">
        <v>537</v>
      </c>
      <c r="B125" s="134" t="s">
        <v>986</v>
      </c>
      <c r="C125" s="129">
        <f t="shared" si="1"/>
        <v>0</v>
      </c>
      <c r="D125" s="129">
        <v>0</v>
      </c>
      <c r="E125" s="124">
        <v>0</v>
      </c>
      <c r="F125" s="124">
        <v>0</v>
      </c>
      <c r="G125" s="124">
        <v>0</v>
      </c>
    </row>
    <row r="126" spans="1:7" ht="20.100000000000001" customHeight="1" x14ac:dyDescent="0.2">
      <c r="A126" s="118" t="s">
        <v>538</v>
      </c>
      <c r="B126" s="134" t="s">
        <v>987</v>
      </c>
      <c r="C126" s="129">
        <f t="shared" si="1"/>
        <v>0</v>
      </c>
      <c r="D126" s="129">
        <v>0</v>
      </c>
      <c r="E126" s="124">
        <v>0</v>
      </c>
      <c r="F126" s="124">
        <v>0</v>
      </c>
      <c r="G126" s="124">
        <v>0</v>
      </c>
    </row>
    <row r="127" spans="1:7" ht="20.100000000000001" customHeight="1" x14ac:dyDescent="0.2">
      <c r="A127" s="118" t="s">
        <v>539</v>
      </c>
      <c r="B127" s="134" t="s">
        <v>988</v>
      </c>
      <c r="C127" s="129">
        <f t="shared" si="1"/>
        <v>0</v>
      </c>
      <c r="D127" s="129">
        <v>0</v>
      </c>
      <c r="E127" s="124">
        <v>0</v>
      </c>
      <c r="F127" s="124">
        <v>0</v>
      </c>
      <c r="G127" s="124">
        <v>0</v>
      </c>
    </row>
    <row r="128" spans="1:7" ht="20.100000000000001" customHeight="1" x14ac:dyDescent="0.2">
      <c r="A128" s="121" t="s">
        <v>540</v>
      </c>
      <c r="B128" s="135" t="s">
        <v>989</v>
      </c>
      <c r="C128" s="131">
        <f t="shared" si="1"/>
        <v>209010</v>
      </c>
      <c r="D128" s="131">
        <f>SUM(D118:D127)</f>
        <v>209010</v>
      </c>
      <c r="E128" s="131">
        <f>SUM(E118:E127)</f>
        <v>0</v>
      </c>
      <c r="F128" s="131">
        <f>SUM(F118:F127)</f>
        <v>0</v>
      </c>
      <c r="G128" s="131">
        <f>SUM(G118:G127)</f>
        <v>0</v>
      </c>
    </row>
    <row r="129" spans="1:7" ht="20.100000000000001" customHeight="1" x14ac:dyDescent="0.2">
      <c r="A129" s="121" t="s">
        <v>541</v>
      </c>
      <c r="B129" s="135" t="s">
        <v>990</v>
      </c>
      <c r="C129" s="131">
        <f t="shared" si="1"/>
        <v>12961310</v>
      </c>
      <c r="D129" s="131">
        <f>D128+D117+D107</f>
        <v>12828817</v>
      </c>
      <c r="E129" s="131">
        <f>E128+E117+E107</f>
        <v>95162</v>
      </c>
      <c r="F129" s="131">
        <f>F128+F117+F107</f>
        <v>0</v>
      </c>
      <c r="G129" s="131">
        <f>G128+G117+G107</f>
        <v>37331</v>
      </c>
    </row>
    <row r="130" spans="1:7" ht="20.100000000000001" customHeight="1" x14ac:dyDescent="0.2">
      <c r="A130" s="121" t="s">
        <v>660</v>
      </c>
      <c r="B130" s="135" t="s">
        <v>991</v>
      </c>
      <c r="C130" s="131">
        <f t="shared" si="1"/>
        <v>0</v>
      </c>
      <c r="D130" s="131">
        <v>0</v>
      </c>
      <c r="E130" s="125">
        <v>0</v>
      </c>
      <c r="F130" s="125">
        <v>0</v>
      </c>
      <c r="G130" s="125">
        <v>0</v>
      </c>
    </row>
    <row r="131" spans="1:7" ht="20.100000000000001" customHeight="1" x14ac:dyDescent="0.2">
      <c r="A131" s="118" t="s">
        <v>661</v>
      </c>
      <c r="B131" s="134" t="s">
        <v>992</v>
      </c>
      <c r="C131" s="129">
        <f t="shared" si="1"/>
        <v>137612026</v>
      </c>
      <c r="D131" s="129">
        <v>137612026</v>
      </c>
      <c r="E131" s="124">
        <v>0</v>
      </c>
      <c r="F131" s="124">
        <v>0</v>
      </c>
      <c r="G131" s="124">
        <v>0</v>
      </c>
    </row>
    <row r="132" spans="1:7" ht="20.100000000000001" customHeight="1" x14ac:dyDescent="0.2">
      <c r="A132" s="118" t="s">
        <v>662</v>
      </c>
      <c r="B132" s="134" t="s">
        <v>993</v>
      </c>
      <c r="C132" s="129">
        <f t="shared" si="1"/>
        <v>17036710</v>
      </c>
      <c r="D132" s="129">
        <v>4818744</v>
      </c>
      <c r="E132" s="120">
        <v>6419107</v>
      </c>
      <c r="F132" s="120">
        <v>3954193</v>
      </c>
      <c r="G132" s="120">
        <v>1844666</v>
      </c>
    </row>
    <row r="133" spans="1:7" ht="20.100000000000001" customHeight="1" x14ac:dyDescent="0.2">
      <c r="A133" s="118" t="s">
        <v>663</v>
      </c>
      <c r="B133" s="134" t="s">
        <v>994</v>
      </c>
      <c r="C133" s="129">
        <f t="shared" si="1"/>
        <v>354772260</v>
      </c>
      <c r="D133" s="129">
        <v>354772260</v>
      </c>
      <c r="E133" s="124">
        <v>0</v>
      </c>
      <c r="F133" s="124">
        <v>0</v>
      </c>
      <c r="G133" s="124">
        <v>0</v>
      </c>
    </row>
    <row r="134" spans="1:7" ht="20.100000000000001" customHeight="1" x14ac:dyDescent="0.2">
      <c r="A134" s="121" t="s">
        <v>664</v>
      </c>
      <c r="B134" s="135" t="s">
        <v>995</v>
      </c>
      <c r="C134" s="131">
        <f t="shared" si="1"/>
        <v>509420996</v>
      </c>
      <c r="D134" s="131">
        <f>SUM(D131:D133)</f>
        <v>497203030</v>
      </c>
      <c r="E134" s="131">
        <f>SUM(E131:E133)</f>
        <v>6419107</v>
      </c>
      <c r="F134" s="131">
        <f>SUM(F131:F133)</f>
        <v>3954193</v>
      </c>
      <c r="G134" s="131">
        <f>SUM(G131:G133)</f>
        <v>1844666</v>
      </c>
    </row>
    <row r="135" spans="1:7" ht="20.100000000000001" customHeight="1" x14ac:dyDescent="0.2">
      <c r="A135" s="121" t="s">
        <v>665</v>
      </c>
      <c r="B135" s="135" t="s">
        <v>996</v>
      </c>
      <c r="C135" s="131">
        <f t="shared" si="1"/>
        <v>2176529238</v>
      </c>
      <c r="D135" s="131">
        <f>D134+D130+D129+D97</f>
        <v>2170413014</v>
      </c>
      <c r="E135" s="131">
        <f>E134+E130+E129+E97</f>
        <v>1483162</v>
      </c>
      <c r="F135" s="131">
        <f>F134+F130+F129+F97</f>
        <v>418501</v>
      </c>
      <c r="G135" s="131">
        <f>G134+G130+G129+G97</f>
        <v>4214561</v>
      </c>
    </row>
  </sheetData>
  <mergeCells count="3">
    <mergeCell ref="A1:G1"/>
    <mergeCell ref="A2:G2"/>
    <mergeCell ref="A3:G3"/>
  </mergeCells>
  <pageMargins left="0.74803149606299213" right="0.74803149606299213" top="0.59055118110236227" bottom="0.59055118110236227" header="0" footer="0.39370078740157483"/>
  <pageSetup scale="66" orientation="portrait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I9"/>
  <sheetViews>
    <sheetView view="pageBreakPreview" zoomScale="96" zoomScaleNormal="100" zoomScaleSheetLayoutView="96" workbookViewId="0">
      <selection sqref="A1:H1"/>
    </sheetView>
  </sheetViews>
  <sheetFormatPr defaultRowHeight="12.75" x14ac:dyDescent="0.2"/>
  <cols>
    <col min="1" max="1" width="4.42578125" style="113" customWidth="1"/>
    <col min="2" max="2" width="30.140625" style="113" customWidth="1"/>
    <col min="3" max="3" width="14.85546875" style="113" customWidth="1"/>
    <col min="4" max="4" width="22.7109375" style="113" customWidth="1"/>
    <col min="5" max="5" width="14.85546875" style="113" customWidth="1"/>
    <col min="6" max="6" width="13.85546875" style="113" customWidth="1"/>
    <col min="7" max="7" width="14.5703125" style="113" customWidth="1"/>
    <col min="8" max="8" width="14.7109375" style="113" customWidth="1"/>
    <col min="9" max="247" width="9.140625" style="113"/>
    <col min="248" max="248" width="8.140625" style="113" customWidth="1"/>
    <col min="249" max="249" width="82" style="113" customWidth="1"/>
    <col min="250" max="252" width="19.140625" style="113" customWidth="1"/>
    <col min="253" max="503" width="9.140625" style="113"/>
    <col min="504" max="504" width="8.140625" style="113" customWidth="1"/>
    <col min="505" max="505" width="82" style="113" customWidth="1"/>
    <col min="506" max="508" width="19.140625" style="113" customWidth="1"/>
    <col min="509" max="759" width="9.140625" style="113"/>
    <col min="760" max="760" width="8.140625" style="113" customWidth="1"/>
    <col min="761" max="761" width="82" style="113" customWidth="1"/>
    <col min="762" max="764" width="19.140625" style="113" customWidth="1"/>
    <col min="765" max="1015" width="9.140625" style="113"/>
    <col min="1016" max="1016" width="8.140625" style="113" customWidth="1"/>
    <col min="1017" max="1017" width="82" style="113" customWidth="1"/>
    <col min="1018" max="1020" width="19.140625" style="113" customWidth="1"/>
    <col min="1021" max="1271" width="9.140625" style="113"/>
    <col min="1272" max="1272" width="8.140625" style="113" customWidth="1"/>
    <col min="1273" max="1273" width="82" style="113" customWidth="1"/>
    <col min="1274" max="1276" width="19.140625" style="113" customWidth="1"/>
    <col min="1277" max="1527" width="9.140625" style="113"/>
    <col min="1528" max="1528" width="8.140625" style="113" customWidth="1"/>
    <col min="1529" max="1529" width="82" style="113" customWidth="1"/>
    <col min="1530" max="1532" width="19.140625" style="113" customWidth="1"/>
    <col min="1533" max="1783" width="9.140625" style="113"/>
    <col min="1784" max="1784" width="8.140625" style="113" customWidth="1"/>
    <col min="1785" max="1785" width="82" style="113" customWidth="1"/>
    <col min="1786" max="1788" width="19.140625" style="113" customWidth="1"/>
    <col min="1789" max="2039" width="9.140625" style="113"/>
    <col min="2040" max="2040" width="8.140625" style="113" customWidth="1"/>
    <col min="2041" max="2041" width="82" style="113" customWidth="1"/>
    <col min="2042" max="2044" width="19.140625" style="113" customWidth="1"/>
    <col min="2045" max="2295" width="9.140625" style="113"/>
    <col min="2296" max="2296" width="8.140625" style="113" customWidth="1"/>
    <col min="2297" max="2297" width="82" style="113" customWidth="1"/>
    <col min="2298" max="2300" width="19.140625" style="113" customWidth="1"/>
    <col min="2301" max="2551" width="9.140625" style="113"/>
    <col min="2552" max="2552" width="8.140625" style="113" customWidth="1"/>
    <col min="2553" max="2553" width="82" style="113" customWidth="1"/>
    <col min="2554" max="2556" width="19.140625" style="113" customWidth="1"/>
    <col min="2557" max="2807" width="9.140625" style="113"/>
    <col min="2808" max="2808" width="8.140625" style="113" customWidth="1"/>
    <col min="2809" max="2809" width="82" style="113" customWidth="1"/>
    <col min="2810" max="2812" width="19.140625" style="113" customWidth="1"/>
    <col min="2813" max="3063" width="9.140625" style="113"/>
    <col min="3064" max="3064" width="8.140625" style="113" customWidth="1"/>
    <col min="3065" max="3065" width="82" style="113" customWidth="1"/>
    <col min="3066" max="3068" width="19.140625" style="113" customWidth="1"/>
    <col min="3069" max="3319" width="9.140625" style="113"/>
    <col min="3320" max="3320" width="8.140625" style="113" customWidth="1"/>
    <col min="3321" max="3321" width="82" style="113" customWidth="1"/>
    <col min="3322" max="3324" width="19.140625" style="113" customWidth="1"/>
    <col min="3325" max="3575" width="9.140625" style="113"/>
    <col min="3576" max="3576" width="8.140625" style="113" customWidth="1"/>
    <col min="3577" max="3577" width="82" style="113" customWidth="1"/>
    <col min="3578" max="3580" width="19.140625" style="113" customWidth="1"/>
    <col min="3581" max="3831" width="9.140625" style="113"/>
    <col min="3832" max="3832" width="8.140625" style="113" customWidth="1"/>
    <col min="3833" max="3833" width="82" style="113" customWidth="1"/>
    <col min="3834" max="3836" width="19.140625" style="113" customWidth="1"/>
    <col min="3837" max="4087" width="9.140625" style="113"/>
    <col min="4088" max="4088" width="8.140625" style="113" customWidth="1"/>
    <col min="4089" max="4089" width="82" style="113" customWidth="1"/>
    <col min="4090" max="4092" width="19.140625" style="113" customWidth="1"/>
    <col min="4093" max="4343" width="9.140625" style="113"/>
    <col min="4344" max="4344" width="8.140625" style="113" customWidth="1"/>
    <col min="4345" max="4345" width="82" style="113" customWidth="1"/>
    <col min="4346" max="4348" width="19.140625" style="113" customWidth="1"/>
    <col min="4349" max="4599" width="9.140625" style="113"/>
    <col min="4600" max="4600" width="8.140625" style="113" customWidth="1"/>
    <col min="4601" max="4601" width="82" style="113" customWidth="1"/>
    <col min="4602" max="4604" width="19.140625" style="113" customWidth="1"/>
    <col min="4605" max="4855" width="9.140625" style="113"/>
    <col min="4856" max="4856" width="8.140625" style="113" customWidth="1"/>
    <col min="4857" max="4857" width="82" style="113" customWidth="1"/>
    <col min="4858" max="4860" width="19.140625" style="113" customWidth="1"/>
    <col min="4861" max="5111" width="9.140625" style="113"/>
    <col min="5112" max="5112" width="8.140625" style="113" customWidth="1"/>
    <col min="5113" max="5113" width="82" style="113" customWidth="1"/>
    <col min="5114" max="5116" width="19.140625" style="113" customWidth="1"/>
    <col min="5117" max="5367" width="9.140625" style="113"/>
    <col min="5368" max="5368" width="8.140625" style="113" customWidth="1"/>
    <col min="5369" max="5369" width="82" style="113" customWidth="1"/>
    <col min="5370" max="5372" width="19.140625" style="113" customWidth="1"/>
    <col min="5373" max="5623" width="9.140625" style="113"/>
    <col min="5624" max="5624" width="8.140625" style="113" customWidth="1"/>
    <col min="5625" max="5625" width="82" style="113" customWidth="1"/>
    <col min="5626" max="5628" width="19.140625" style="113" customWidth="1"/>
    <col min="5629" max="5879" width="9.140625" style="113"/>
    <col min="5880" max="5880" width="8.140625" style="113" customWidth="1"/>
    <col min="5881" max="5881" width="82" style="113" customWidth="1"/>
    <col min="5882" max="5884" width="19.140625" style="113" customWidth="1"/>
    <col min="5885" max="6135" width="9.140625" style="113"/>
    <col min="6136" max="6136" width="8.140625" style="113" customWidth="1"/>
    <col min="6137" max="6137" width="82" style="113" customWidth="1"/>
    <col min="6138" max="6140" width="19.140625" style="113" customWidth="1"/>
    <col min="6141" max="6391" width="9.140625" style="113"/>
    <col min="6392" max="6392" width="8.140625" style="113" customWidth="1"/>
    <col min="6393" max="6393" width="82" style="113" customWidth="1"/>
    <col min="6394" max="6396" width="19.140625" style="113" customWidth="1"/>
    <col min="6397" max="6647" width="9.140625" style="113"/>
    <col min="6648" max="6648" width="8.140625" style="113" customWidth="1"/>
    <col min="6649" max="6649" width="82" style="113" customWidth="1"/>
    <col min="6650" max="6652" width="19.140625" style="113" customWidth="1"/>
    <col min="6653" max="6903" width="9.140625" style="113"/>
    <col min="6904" max="6904" width="8.140625" style="113" customWidth="1"/>
    <col min="6905" max="6905" width="82" style="113" customWidth="1"/>
    <col min="6906" max="6908" width="19.140625" style="113" customWidth="1"/>
    <col min="6909" max="7159" width="9.140625" style="113"/>
    <col min="7160" max="7160" width="8.140625" style="113" customWidth="1"/>
    <col min="7161" max="7161" width="82" style="113" customWidth="1"/>
    <col min="7162" max="7164" width="19.140625" style="113" customWidth="1"/>
    <col min="7165" max="7415" width="9.140625" style="113"/>
    <col min="7416" max="7416" width="8.140625" style="113" customWidth="1"/>
    <col min="7417" max="7417" width="82" style="113" customWidth="1"/>
    <col min="7418" max="7420" width="19.140625" style="113" customWidth="1"/>
    <col min="7421" max="7671" width="9.140625" style="113"/>
    <col min="7672" max="7672" width="8.140625" style="113" customWidth="1"/>
    <col min="7673" max="7673" width="82" style="113" customWidth="1"/>
    <col min="7674" max="7676" width="19.140625" style="113" customWidth="1"/>
    <col min="7677" max="7927" width="9.140625" style="113"/>
    <col min="7928" max="7928" width="8.140625" style="113" customWidth="1"/>
    <col min="7929" max="7929" width="82" style="113" customWidth="1"/>
    <col min="7930" max="7932" width="19.140625" style="113" customWidth="1"/>
    <col min="7933" max="8183" width="9.140625" style="113"/>
    <col min="8184" max="8184" width="8.140625" style="113" customWidth="1"/>
    <col min="8185" max="8185" width="82" style="113" customWidth="1"/>
    <col min="8186" max="8188" width="19.140625" style="113" customWidth="1"/>
    <col min="8189" max="8439" width="9.140625" style="113"/>
    <col min="8440" max="8440" width="8.140625" style="113" customWidth="1"/>
    <col min="8441" max="8441" width="82" style="113" customWidth="1"/>
    <col min="8442" max="8444" width="19.140625" style="113" customWidth="1"/>
    <col min="8445" max="8695" width="9.140625" style="113"/>
    <col min="8696" max="8696" width="8.140625" style="113" customWidth="1"/>
    <col min="8697" max="8697" width="82" style="113" customWidth="1"/>
    <col min="8698" max="8700" width="19.140625" style="113" customWidth="1"/>
    <col min="8701" max="8951" width="9.140625" style="113"/>
    <col min="8952" max="8952" width="8.140625" style="113" customWidth="1"/>
    <col min="8953" max="8953" width="82" style="113" customWidth="1"/>
    <col min="8954" max="8956" width="19.140625" style="113" customWidth="1"/>
    <col min="8957" max="9207" width="9.140625" style="113"/>
    <col min="9208" max="9208" width="8.140625" style="113" customWidth="1"/>
    <col min="9209" max="9209" width="82" style="113" customWidth="1"/>
    <col min="9210" max="9212" width="19.140625" style="113" customWidth="1"/>
    <col min="9213" max="9463" width="9.140625" style="113"/>
    <col min="9464" max="9464" width="8.140625" style="113" customWidth="1"/>
    <col min="9465" max="9465" width="82" style="113" customWidth="1"/>
    <col min="9466" max="9468" width="19.140625" style="113" customWidth="1"/>
    <col min="9469" max="9719" width="9.140625" style="113"/>
    <col min="9720" max="9720" width="8.140625" style="113" customWidth="1"/>
    <col min="9721" max="9721" width="82" style="113" customWidth="1"/>
    <col min="9722" max="9724" width="19.140625" style="113" customWidth="1"/>
    <col min="9725" max="9975" width="9.140625" style="113"/>
    <col min="9976" max="9976" width="8.140625" style="113" customWidth="1"/>
    <col min="9977" max="9977" width="82" style="113" customWidth="1"/>
    <col min="9978" max="9980" width="19.140625" style="113" customWidth="1"/>
    <col min="9981" max="10231" width="9.140625" style="113"/>
    <col min="10232" max="10232" width="8.140625" style="113" customWidth="1"/>
    <col min="10233" max="10233" width="82" style="113" customWidth="1"/>
    <col min="10234" max="10236" width="19.140625" style="113" customWidth="1"/>
    <col min="10237" max="10487" width="9.140625" style="113"/>
    <col min="10488" max="10488" width="8.140625" style="113" customWidth="1"/>
    <col min="10489" max="10489" width="82" style="113" customWidth="1"/>
    <col min="10490" max="10492" width="19.140625" style="113" customWidth="1"/>
    <col min="10493" max="10743" width="9.140625" style="113"/>
    <col min="10744" max="10744" width="8.140625" style="113" customWidth="1"/>
    <col min="10745" max="10745" width="82" style="113" customWidth="1"/>
    <col min="10746" max="10748" width="19.140625" style="113" customWidth="1"/>
    <col min="10749" max="10999" width="9.140625" style="113"/>
    <col min="11000" max="11000" width="8.140625" style="113" customWidth="1"/>
    <col min="11001" max="11001" width="82" style="113" customWidth="1"/>
    <col min="11002" max="11004" width="19.140625" style="113" customWidth="1"/>
    <col min="11005" max="11255" width="9.140625" style="113"/>
    <col min="11256" max="11256" width="8.140625" style="113" customWidth="1"/>
    <col min="11257" max="11257" width="82" style="113" customWidth="1"/>
    <col min="11258" max="11260" width="19.140625" style="113" customWidth="1"/>
    <col min="11261" max="11511" width="9.140625" style="113"/>
    <col min="11512" max="11512" width="8.140625" style="113" customWidth="1"/>
    <col min="11513" max="11513" width="82" style="113" customWidth="1"/>
    <col min="11514" max="11516" width="19.140625" style="113" customWidth="1"/>
    <col min="11517" max="11767" width="9.140625" style="113"/>
    <col min="11768" max="11768" width="8.140625" style="113" customWidth="1"/>
    <col min="11769" max="11769" width="82" style="113" customWidth="1"/>
    <col min="11770" max="11772" width="19.140625" style="113" customWidth="1"/>
    <col min="11773" max="12023" width="9.140625" style="113"/>
    <col min="12024" max="12024" width="8.140625" style="113" customWidth="1"/>
    <col min="12025" max="12025" width="82" style="113" customWidth="1"/>
    <col min="12026" max="12028" width="19.140625" style="113" customWidth="1"/>
    <col min="12029" max="12279" width="9.140625" style="113"/>
    <col min="12280" max="12280" width="8.140625" style="113" customWidth="1"/>
    <col min="12281" max="12281" width="82" style="113" customWidth="1"/>
    <col min="12282" max="12284" width="19.140625" style="113" customWidth="1"/>
    <col min="12285" max="12535" width="9.140625" style="113"/>
    <col min="12536" max="12536" width="8.140625" style="113" customWidth="1"/>
    <col min="12537" max="12537" width="82" style="113" customWidth="1"/>
    <col min="12538" max="12540" width="19.140625" style="113" customWidth="1"/>
    <col min="12541" max="12791" width="9.140625" style="113"/>
    <col min="12792" max="12792" width="8.140625" style="113" customWidth="1"/>
    <col min="12793" max="12793" width="82" style="113" customWidth="1"/>
    <col min="12794" max="12796" width="19.140625" style="113" customWidth="1"/>
    <col min="12797" max="13047" width="9.140625" style="113"/>
    <col min="13048" max="13048" width="8.140625" style="113" customWidth="1"/>
    <col min="13049" max="13049" width="82" style="113" customWidth="1"/>
    <col min="13050" max="13052" width="19.140625" style="113" customWidth="1"/>
    <col min="13053" max="13303" width="9.140625" style="113"/>
    <col min="13304" max="13304" width="8.140625" style="113" customWidth="1"/>
    <col min="13305" max="13305" width="82" style="113" customWidth="1"/>
    <col min="13306" max="13308" width="19.140625" style="113" customWidth="1"/>
    <col min="13309" max="13559" width="9.140625" style="113"/>
    <col min="13560" max="13560" width="8.140625" style="113" customWidth="1"/>
    <col min="13561" max="13561" width="82" style="113" customWidth="1"/>
    <col min="13562" max="13564" width="19.140625" style="113" customWidth="1"/>
    <col min="13565" max="13815" width="9.140625" style="113"/>
    <col min="13816" max="13816" width="8.140625" style="113" customWidth="1"/>
    <col min="13817" max="13817" width="82" style="113" customWidth="1"/>
    <col min="13818" max="13820" width="19.140625" style="113" customWidth="1"/>
    <col min="13821" max="14071" width="9.140625" style="113"/>
    <col min="14072" max="14072" width="8.140625" style="113" customWidth="1"/>
    <col min="14073" max="14073" width="82" style="113" customWidth="1"/>
    <col min="14074" max="14076" width="19.140625" style="113" customWidth="1"/>
    <col min="14077" max="14327" width="9.140625" style="113"/>
    <col min="14328" max="14328" width="8.140625" style="113" customWidth="1"/>
    <col min="14329" max="14329" width="82" style="113" customWidth="1"/>
    <col min="14330" max="14332" width="19.140625" style="113" customWidth="1"/>
    <col min="14333" max="14583" width="9.140625" style="113"/>
    <col min="14584" max="14584" width="8.140625" style="113" customWidth="1"/>
    <col min="14585" max="14585" width="82" style="113" customWidth="1"/>
    <col min="14586" max="14588" width="19.140625" style="113" customWidth="1"/>
    <col min="14589" max="14839" width="9.140625" style="113"/>
    <col min="14840" max="14840" width="8.140625" style="113" customWidth="1"/>
    <col min="14841" max="14841" width="82" style="113" customWidth="1"/>
    <col min="14842" max="14844" width="19.140625" style="113" customWidth="1"/>
    <col min="14845" max="15095" width="9.140625" style="113"/>
    <col min="15096" max="15096" width="8.140625" style="113" customWidth="1"/>
    <col min="15097" max="15097" width="82" style="113" customWidth="1"/>
    <col min="15098" max="15100" width="19.140625" style="113" customWidth="1"/>
    <col min="15101" max="15351" width="9.140625" style="113"/>
    <col min="15352" max="15352" width="8.140625" style="113" customWidth="1"/>
    <col min="15353" max="15353" width="82" style="113" customWidth="1"/>
    <col min="15354" max="15356" width="19.140625" style="113" customWidth="1"/>
    <col min="15357" max="15607" width="9.140625" style="113"/>
    <col min="15608" max="15608" width="8.140625" style="113" customWidth="1"/>
    <col min="15609" max="15609" width="82" style="113" customWidth="1"/>
    <col min="15610" max="15612" width="19.140625" style="113" customWidth="1"/>
    <col min="15613" max="15863" width="9.140625" style="113"/>
    <col min="15864" max="15864" width="8.140625" style="113" customWidth="1"/>
    <col min="15865" max="15865" width="82" style="113" customWidth="1"/>
    <col min="15866" max="15868" width="19.140625" style="113" customWidth="1"/>
    <col min="15869" max="16119" width="9.140625" style="113"/>
    <col min="16120" max="16120" width="8.140625" style="113" customWidth="1"/>
    <col min="16121" max="16121" width="82" style="113" customWidth="1"/>
    <col min="16122" max="16124" width="19.140625" style="113" customWidth="1"/>
    <col min="16125" max="16384" width="9.140625" style="113"/>
  </cols>
  <sheetData>
    <row r="1" spans="1:9" ht="28.5" customHeight="1" x14ac:dyDescent="0.2">
      <c r="A1" s="667" t="s">
        <v>1079</v>
      </c>
      <c r="B1" s="667"/>
      <c r="C1" s="667"/>
      <c r="D1" s="667"/>
      <c r="E1" s="667"/>
      <c r="F1" s="667"/>
      <c r="G1" s="667"/>
      <c r="H1" s="667"/>
    </row>
    <row r="2" spans="1:9" ht="28.5" customHeight="1" x14ac:dyDescent="0.2">
      <c r="A2" s="701" t="s">
        <v>1001</v>
      </c>
      <c r="B2" s="701"/>
      <c r="C2" s="701"/>
      <c r="D2" s="701"/>
      <c r="E2" s="701"/>
      <c r="F2" s="701"/>
      <c r="G2" s="701"/>
      <c r="H2" s="701"/>
      <c r="I2" s="138"/>
    </row>
    <row r="3" spans="1:9" x14ac:dyDescent="0.2">
      <c r="A3" s="384" t="s">
        <v>1002</v>
      </c>
      <c r="B3" s="384"/>
      <c r="C3" s="384"/>
      <c r="D3" s="384"/>
      <c r="E3" s="384"/>
      <c r="F3" s="384"/>
      <c r="G3" s="384"/>
      <c r="H3" s="384"/>
    </row>
    <row r="4" spans="1:9" s="116" customFormat="1" ht="60" customHeight="1" x14ac:dyDescent="0.2">
      <c r="A4" s="114" t="s">
        <v>441</v>
      </c>
      <c r="B4" s="114" t="s">
        <v>1003</v>
      </c>
      <c r="C4" s="114" t="s">
        <v>1004</v>
      </c>
      <c r="D4" s="115" t="s">
        <v>1005</v>
      </c>
      <c r="E4" s="114" t="s">
        <v>1006</v>
      </c>
      <c r="F4" s="114" t="s">
        <v>1007</v>
      </c>
      <c r="G4" s="114" t="s">
        <v>1008</v>
      </c>
      <c r="H4" s="114" t="s">
        <v>1009</v>
      </c>
    </row>
    <row r="5" spans="1:9" s="116" customFormat="1" ht="12.75" customHeight="1" x14ac:dyDescent="0.2">
      <c r="A5" s="117" t="s">
        <v>176</v>
      </c>
      <c r="B5" s="117" t="s">
        <v>177</v>
      </c>
      <c r="C5" s="117" t="s">
        <v>178</v>
      </c>
      <c r="D5" s="139" t="s">
        <v>440</v>
      </c>
      <c r="E5" s="139" t="s">
        <v>553</v>
      </c>
      <c r="F5" s="139" t="s">
        <v>554</v>
      </c>
      <c r="G5" s="139" t="s">
        <v>568</v>
      </c>
      <c r="H5" s="139" t="s">
        <v>569</v>
      </c>
    </row>
    <row r="6" spans="1:9" s="116" customFormat="1" ht="60" customHeight="1" x14ac:dyDescent="0.2">
      <c r="A6" s="140" t="s">
        <v>0</v>
      </c>
      <c r="B6" s="141" t="s">
        <v>1010</v>
      </c>
      <c r="C6" s="142" t="s">
        <v>1011</v>
      </c>
      <c r="D6" s="142" t="s">
        <v>1012</v>
      </c>
      <c r="E6" s="142" t="s">
        <v>1013</v>
      </c>
      <c r="F6" s="143">
        <v>0.49</v>
      </c>
      <c r="G6" s="142" t="s">
        <v>1014</v>
      </c>
      <c r="H6" s="144">
        <v>0.51</v>
      </c>
    </row>
    <row r="7" spans="1:9" s="116" customFormat="1" ht="60" customHeight="1" x14ac:dyDescent="0.2">
      <c r="A7" s="140" t="s">
        <v>1</v>
      </c>
      <c r="B7" s="141" t="s">
        <v>1015</v>
      </c>
      <c r="C7" s="142" t="s">
        <v>1016</v>
      </c>
      <c r="D7" s="142" t="s">
        <v>1017</v>
      </c>
      <c r="E7" s="142" t="s">
        <v>1018</v>
      </c>
      <c r="F7" s="143">
        <v>0.97</v>
      </c>
      <c r="G7" s="142" t="s">
        <v>1019</v>
      </c>
      <c r="H7" s="144">
        <v>0.03</v>
      </c>
    </row>
    <row r="8" spans="1:9" s="116" customFormat="1" ht="60" customHeight="1" x14ac:dyDescent="0.2">
      <c r="A8" s="145" t="s">
        <v>3</v>
      </c>
      <c r="B8" s="141" t="s">
        <v>1020</v>
      </c>
      <c r="C8" s="142" t="s">
        <v>1011</v>
      </c>
      <c r="D8" s="141" t="s">
        <v>476</v>
      </c>
      <c r="E8" s="142" t="s">
        <v>476</v>
      </c>
      <c r="F8" s="143" t="s">
        <v>476</v>
      </c>
      <c r="G8" s="142" t="s">
        <v>1011</v>
      </c>
      <c r="H8" s="144">
        <v>1</v>
      </c>
    </row>
    <row r="9" spans="1:9" x14ac:dyDescent="0.2">
      <c r="A9" s="126"/>
      <c r="B9" s="126"/>
      <c r="C9" s="126"/>
      <c r="D9" s="126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35"/>
  <sheetViews>
    <sheetView showGridLines="0" view="pageBreakPreview" zoomScaleSheetLayoutView="100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3.5703125" style="1" customWidth="1"/>
    <col min="19" max="21" width="2.7109375" style="1" customWidth="1"/>
    <col min="22" max="22" width="2.85546875" style="1" customWidth="1"/>
    <col min="23" max="24" width="2.7109375" style="1" customWidth="1"/>
    <col min="25" max="25" width="4.28515625" style="1" customWidth="1"/>
    <col min="26" max="28" width="2.7109375" style="1" customWidth="1"/>
    <col min="29" max="29" width="4.5703125" style="1" customWidth="1"/>
    <col min="30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3.28515625" style="18" customWidth="1"/>
    <col min="50" max="52" width="2.7109375" style="1" customWidth="1"/>
    <col min="53" max="53" width="3.28515625" style="1" customWidth="1"/>
    <col min="54" max="54" width="5.140625" style="1" customWidth="1"/>
    <col min="55" max="58" width="2.7109375" style="1" customWidth="1"/>
    <col min="59" max="59" width="5.5703125" style="1" customWidth="1"/>
    <col min="6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149" t="s">
        <v>1062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</row>
    <row r="2" spans="1:63" ht="28.5" customHeight="1" x14ac:dyDescent="0.2">
      <c r="A2" s="150" t="s">
        <v>443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7"/>
    </row>
    <row r="3" spans="1:63" ht="15" customHeight="1" x14ac:dyDescent="0.2">
      <c r="A3" s="153" t="s">
        <v>446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5"/>
    </row>
    <row r="4" spans="1:63" ht="15.95" customHeight="1" x14ac:dyDescent="0.2">
      <c r="A4" s="333" t="s">
        <v>611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</row>
    <row r="5" spans="1:63" ht="15.95" customHeight="1" x14ac:dyDescent="0.2">
      <c r="A5" s="158" t="s">
        <v>441</v>
      </c>
      <c r="B5" s="158"/>
      <c r="C5" s="319" t="s">
        <v>444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 t="s">
        <v>445</v>
      </c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</row>
    <row r="6" spans="1:63" ht="35.1" customHeight="1" x14ac:dyDescent="0.2">
      <c r="A6" s="158"/>
      <c r="B6" s="158"/>
      <c r="C6" s="159" t="s">
        <v>26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65"/>
      <c r="S6" s="165" t="s">
        <v>241</v>
      </c>
      <c r="T6" s="161"/>
      <c r="U6" s="161"/>
      <c r="V6" s="161"/>
      <c r="W6" s="165" t="s">
        <v>437</v>
      </c>
      <c r="X6" s="161"/>
      <c r="Y6" s="161"/>
      <c r="Z6" s="161"/>
      <c r="AA6" s="165" t="s">
        <v>438</v>
      </c>
      <c r="AB6" s="161"/>
      <c r="AC6" s="161"/>
      <c r="AD6" s="161"/>
      <c r="AE6" s="165" t="s">
        <v>439</v>
      </c>
      <c r="AF6" s="161"/>
      <c r="AG6" s="161" t="s">
        <v>26</v>
      </c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3"/>
      <c r="AX6" s="165" t="s">
        <v>241</v>
      </c>
      <c r="AY6" s="161"/>
      <c r="AZ6" s="161"/>
      <c r="BA6" s="161"/>
      <c r="BB6" s="165" t="s">
        <v>437</v>
      </c>
      <c r="BC6" s="161"/>
      <c r="BD6" s="161"/>
      <c r="BE6" s="161"/>
      <c r="BF6" s="165" t="s">
        <v>438</v>
      </c>
      <c r="BG6" s="161"/>
      <c r="BH6" s="161"/>
      <c r="BI6" s="161"/>
      <c r="BJ6" s="165" t="s">
        <v>439</v>
      </c>
      <c r="BK6" s="161"/>
    </row>
    <row r="7" spans="1:63" x14ac:dyDescent="0.2">
      <c r="A7" s="318" t="s">
        <v>176</v>
      </c>
      <c r="B7" s="318"/>
      <c r="C7" s="326" t="s">
        <v>177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64"/>
      <c r="S7" s="326" t="s">
        <v>178</v>
      </c>
      <c r="T7" s="326"/>
      <c r="U7" s="326"/>
      <c r="V7" s="326"/>
      <c r="W7" s="326" t="s">
        <v>175</v>
      </c>
      <c r="X7" s="326"/>
      <c r="Y7" s="326"/>
      <c r="Z7" s="326"/>
      <c r="AA7" s="326" t="s">
        <v>440</v>
      </c>
      <c r="AB7" s="326"/>
      <c r="AC7" s="326"/>
      <c r="AD7" s="326"/>
      <c r="AE7" s="326" t="s">
        <v>553</v>
      </c>
      <c r="AF7" s="326"/>
      <c r="AG7" s="326" t="s">
        <v>554</v>
      </c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14"/>
      <c r="AX7" s="332" t="s">
        <v>568</v>
      </c>
      <c r="AY7" s="332"/>
      <c r="AZ7" s="332"/>
      <c r="BA7" s="332"/>
      <c r="BB7" s="332" t="s">
        <v>569</v>
      </c>
      <c r="BC7" s="332"/>
      <c r="BD7" s="332"/>
      <c r="BE7" s="332"/>
      <c r="BF7" s="332" t="s">
        <v>570</v>
      </c>
      <c r="BG7" s="332"/>
      <c r="BH7" s="332"/>
      <c r="BI7" s="332"/>
      <c r="BJ7" s="332" t="s">
        <v>571</v>
      </c>
      <c r="BK7" s="332"/>
    </row>
    <row r="8" spans="1:63" ht="20.100000000000001" customHeight="1" x14ac:dyDescent="0.2">
      <c r="A8" s="312" t="s">
        <v>0</v>
      </c>
      <c r="B8" s="313"/>
      <c r="C8" s="314" t="s">
        <v>450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103" t="s">
        <v>262</v>
      </c>
      <c r="S8" s="315">
        <f>VLOOKUP($R8,'01'!$AC$8:$BH$226,3,FALSE)</f>
        <v>255255810</v>
      </c>
      <c r="T8" s="315"/>
      <c r="U8" s="315"/>
      <c r="V8" s="315"/>
      <c r="W8" s="315">
        <f>VLOOKUP($R8,'01'!$AC$8:$BH$226,7,FALSE)</f>
        <v>300490135</v>
      </c>
      <c r="X8" s="315"/>
      <c r="Y8" s="315"/>
      <c r="Z8" s="315"/>
      <c r="AA8" s="315">
        <f>VLOOKUP($R8,'01'!$AC$8:$BH$226,27,FALSE)</f>
        <v>270865101</v>
      </c>
      <c r="AB8" s="315"/>
      <c r="AC8" s="315"/>
      <c r="AD8" s="315"/>
      <c r="AE8" s="316">
        <f>IF(W8&lt;&gt;0,AA8/W8,"n.é.")</f>
        <v>0.90141095979739905</v>
      </c>
      <c r="AF8" s="317"/>
      <c r="AG8" s="314" t="s">
        <v>452</v>
      </c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103" t="s">
        <v>32</v>
      </c>
      <c r="AX8" s="315">
        <f>VLOOKUP($AW8,'01'!$AC$8:$BH$226,3,FALSE)</f>
        <v>202156885</v>
      </c>
      <c r="AY8" s="315"/>
      <c r="AZ8" s="315"/>
      <c r="BA8" s="315"/>
      <c r="BB8" s="315">
        <f>VLOOKUP($AW8,'01'!$AC$8:$BH$226,7,FALSE)</f>
        <v>208779058</v>
      </c>
      <c r="BC8" s="315"/>
      <c r="BD8" s="315"/>
      <c r="BE8" s="315"/>
      <c r="BF8" s="315">
        <f>VLOOKUP($AW8,'01'!$AC$8:$BH$226,27,FALSE)</f>
        <v>204520446</v>
      </c>
      <c r="BG8" s="315"/>
      <c r="BH8" s="315"/>
      <c r="BI8" s="315"/>
      <c r="BJ8" s="316">
        <f>IF(BB8&lt;&gt;0,BF8/BB8,"n.é.")</f>
        <v>0.97960230283249961</v>
      </c>
      <c r="BK8" s="317"/>
    </row>
    <row r="9" spans="1:63" ht="20.100000000000001" customHeight="1" x14ac:dyDescent="0.2">
      <c r="A9" s="312" t="s">
        <v>1</v>
      </c>
      <c r="B9" s="313"/>
      <c r="C9" s="314" t="s">
        <v>447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103" t="s">
        <v>299</v>
      </c>
      <c r="S9" s="315">
        <f>VLOOKUP($R9,'01'!$AC$8:$BH$226,3,FALSE)</f>
        <v>110000000</v>
      </c>
      <c r="T9" s="315"/>
      <c r="U9" s="315"/>
      <c r="V9" s="315"/>
      <c r="W9" s="315">
        <f>VLOOKUP($R9,'01'!$AC$8:$BH$226,7,FALSE)</f>
        <v>104379527</v>
      </c>
      <c r="X9" s="315"/>
      <c r="Y9" s="315"/>
      <c r="Z9" s="315"/>
      <c r="AA9" s="315">
        <f>VLOOKUP($R9,'01'!$AC$8:$BH$226,27,FALSE)</f>
        <v>96277546</v>
      </c>
      <c r="AB9" s="315"/>
      <c r="AC9" s="315"/>
      <c r="AD9" s="315"/>
      <c r="AE9" s="316">
        <f t="shared" ref="AE9:AE11" si="0">IF(W9&lt;&gt;0,AA9/W9,"n.é.")</f>
        <v>0.92237959652758339</v>
      </c>
      <c r="AF9" s="317"/>
      <c r="AG9" s="314" t="s">
        <v>457</v>
      </c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103" t="s">
        <v>52</v>
      </c>
      <c r="AX9" s="315">
        <f>VLOOKUP($AW9,'01'!$AC$8:$BH$226,3,FALSE)</f>
        <v>36350625</v>
      </c>
      <c r="AY9" s="315"/>
      <c r="AZ9" s="315"/>
      <c r="BA9" s="315"/>
      <c r="BB9" s="315">
        <f>VLOOKUP($AW9,'01'!$AC$8:$BH$226,7,FALSE)</f>
        <v>35635368</v>
      </c>
      <c r="BC9" s="315"/>
      <c r="BD9" s="315"/>
      <c r="BE9" s="315"/>
      <c r="BF9" s="315">
        <f>VLOOKUP($AW9,'01'!$AC$8:$BH$226,27,FALSE)</f>
        <v>33539849</v>
      </c>
      <c r="BG9" s="315"/>
      <c r="BH9" s="315"/>
      <c r="BI9" s="315"/>
      <c r="BJ9" s="316">
        <f t="shared" ref="BJ9:BJ12" si="1">IF(BB9&lt;&gt;0,BF9/BB9,"n.é.")</f>
        <v>0.94119552799342499</v>
      </c>
      <c r="BK9" s="317"/>
    </row>
    <row r="10" spans="1:63" ht="20.100000000000001" customHeight="1" x14ac:dyDescent="0.2">
      <c r="A10" s="312" t="s">
        <v>2</v>
      </c>
      <c r="B10" s="313"/>
      <c r="C10" s="314" t="s">
        <v>448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03" t="s">
        <v>320</v>
      </c>
      <c r="S10" s="315">
        <f>VLOOKUP($R10,'01'!$AC$8:$BH$226,3,FALSE)</f>
        <v>38948623</v>
      </c>
      <c r="T10" s="315"/>
      <c r="U10" s="315"/>
      <c r="V10" s="315"/>
      <c r="W10" s="315">
        <f>VLOOKUP($R10,'01'!$AC$8:$BH$226,7,FALSE)</f>
        <v>54401050</v>
      </c>
      <c r="X10" s="315"/>
      <c r="Y10" s="315"/>
      <c r="Z10" s="315"/>
      <c r="AA10" s="315">
        <f>VLOOKUP($R10,'01'!$AC$8:$BH$226,27,FALSE)</f>
        <v>54694429</v>
      </c>
      <c r="AB10" s="315"/>
      <c r="AC10" s="315"/>
      <c r="AD10" s="315"/>
      <c r="AE10" s="316">
        <f t="shared" si="0"/>
        <v>1.0053928922327786</v>
      </c>
      <c r="AF10" s="317"/>
      <c r="AG10" s="314" t="s">
        <v>453</v>
      </c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103" t="s">
        <v>57</v>
      </c>
      <c r="AX10" s="315">
        <f>VLOOKUP($AW10,'01'!$AC$8:$BH$226,3,FALSE)</f>
        <v>134936784</v>
      </c>
      <c r="AY10" s="315"/>
      <c r="AZ10" s="315"/>
      <c r="BA10" s="315"/>
      <c r="BB10" s="315">
        <f>VLOOKUP($AW10,'01'!$AC$8:$BH$226,7,FALSE)</f>
        <v>147040170</v>
      </c>
      <c r="BC10" s="315"/>
      <c r="BD10" s="315"/>
      <c r="BE10" s="315"/>
      <c r="BF10" s="315">
        <f>VLOOKUP($AW10,'01'!$AC$8:$BH$226,27,FALSE)</f>
        <v>124648558</v>
      </c>
      <c r="BG10" s="315"/>
      <c r="BH10" s="315"/>
      <c r="BI10" s="315"/>
      <c r="BJ10" s="316">
        <f t="shared" si="1"/>
        <v>0.84771772230676823</v>
      </c>
      <c r="BK10" s="317"/>
    </row>
    <row r="11" spans="1:63" ht="20.100000000000001" customHeight="1" x14ac:dyDescent="0.2">
      <c r="A11" s="312" t="s">
        <v>3</v>
      </c>
      <c r="B11" s="313"/>
      <c r="C11" s="314" t="s">
        <v>449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103" t="s">
        <v>336</v>
      </c>
      <c r="S11" s="315">
        <f>VLOOKUP($R11,'01'!$AC$8:$BH$226,3,FALSE)</f>
        <v>2738781</v>
      </c>
      <c r="T11" s="315"/>
      <c r="U11" s="315"/>
      <c r="V11" s="315"/>
      <c r="W11" s="315">
        <f>VLOOKUP($R11,'01'!$AC$8:$BH$226,7,FALSE)</f>
        <v>2738781</v>
      </c>
      <c r="X11" s="315"/>
      <c r="Y11" s="315"/>
      <c r="Z11" s="315"/>
      <c r="AA11" s="315">
        <f>VLOOKUP($R11,'01'!$AC$8:$BH$226,27,FALSE)</f>
        <v>426783</v>
      </c>
      <c r="AB11" s="315"/>
      <c r="AC11" s="315"/>
      <c r="AD11" s="315"/>
      <c r="AE11" s="316">
        <f t="shared" si="0"/>
        <v>0.15582954606447175</v>
      </c>
      <c r="AF11" s="317"/>
      <c r="AG11" s="314" t="s">
        <v>454</v>
      </c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103" t="s">
        <v>58</v>
      </c>
      <c r="AX11" s="315">
        <f>VLOOKUP($AW11,'01'!$AC$8:$BH$226,3,FALSE)</f>
        <v>1600000</v>
      </c>
      <c r="AY11" s="315"/>
      <c r="AZ11" s="315"/>
      <c r="BA11" s="315"/>
      <c r="BB11" s="315">
        <f>VLOOKUP($AW11,'01'!$AC$8:$BH$226,7,FALSE)</f>
        <v>2226161</v>
      </c>
      <c r="BC11" s="315"/>
      <c r="BD11" s="315"/>
      <c r="BE11" s="315"/>
      <c r="BF11" s="315">
        <f>VLOOKUP($AW11,'01'!$AC$8:$BH$226,27,FALSE)</f>
        <v>2226161</v>
      </c>
      <c r="BG11" s="315"/>
      <c r="BH11" s="315"/>
      <c r="BI11" s="315"/>
      <c r="BJ11" s="316">
        <f t="shared" si="1"/>
        <v>1</v>
      </c>
      <c r="BK11" s="317"/>
    </row>
    <row r="12" spans="1:63" ht="20.100000000000001" customHeight="1" x14ac:dyDescent="0.2">
      <c r="A12" s="312" t="s">
        <v>4</v>
      </c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103"/>
      <c r="S12" s="358"/>
      <c r="T12" s="359"/>
      <c r="U12" s="359"/>
      <c r="V12" s="360"/>
      <c r="W12" s="315"/>
      <c r="X12" s="315"/>
      <c r="Y12" s="315"/>
      <c r="Z12" s="315"/>
      <c r="AA12" s="315"/>
      <c r="AB12" s="315"/>
      <c r="AC12" s="315"/>
      <c r="AD12" s="315"/>
      <c r="AE12" s="218"/>
      <c r="AF12" s="219"/>
      <c r="AG12" s="314" t="s">
        <v>455</v>
      </c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103" t="s">
        <v>59</v>
      </c>
      <c r="AX12" s="315">
        <f>VLOOKUP($AW12,'01'!$AC$8:$BH$226,3,FALSE)</f>
        <v>14212035</v>
      </c>
      <c r="AY12" s="315"/>
      <c r="AZ12" s="315"/>
      <c r="BA12" s="315"/>
      <c r="BB12" s="315">
        <f>VLOOKUP($AW12,'01'!$AC$8:$BH$226,7,FALSE)</f>
        <v>63306098</v>
      </c>
      <c r="BC12" s="315"/>
      <c r="BD12" s="315"/>
      <c r="BE12" s="315"/>
      <c r="BF12" s="315">
        <f>VLOOKUP($AW12,'01'!$AC$8:$BH$226,27,FALSE)</f>
        <v>21074584</v>
      </c>
      <c r="BG12" s="315"/>
      <c r="BH12" s="315"/>
      <c r="BI12" s="315"/>
      <c r="BJ12" s="316">
        <f t="shared" si="1"/>
        <v>0.3328997468774651</v>
      </c>
      <c r="BK12" s="317"/>
    </row>
    <row r="13" spans="1:63" ht="20.100000000000001" customHeight="1" x14ac:dyDescent="0.2">
      <c r="A13" s="324" t="s">
        <v>5</v>
      </c>
      <c r="B13" s="325"/>
      <c r="C13" s="357" t="s">
        <v>545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104"/>
      <c r="S13" s="338">
        <f>SUM(S8:V12)</f>
        <v>406943214</v>
      </c>
      <c r="T13" s="339"/>
      <c r="U13" s="339"/>
      <c r="V13" s="340"/>
      <c r="W13" s="341">
        <f>SUM(W8:Z12)</f>
        <v>462009493</v>
      </c>
      <c r="X13" s="341"/>
      <c r="Y13" s="341"/>
      <c r="Z13" s="341"/>
      <c r="AA13" s="341">
        <f>SUM(AA8:AD12)</f>
        <v>422263859</v>
      </c>
      <c r="AB13" s="341"/>
      <c r="AC13" s="341"/>
      <c r="AD13" s="341"/>
      <c r="AE13" s="342">
        <f>IF(W13&lt;&gt;0,AA13/W13,"n.é.")</f>
        <v>0.91397225684278305</v>
      </c>
      <c r="AF13" s="343"/>
      <c r="AG13" s="357" t="s">
        <v>547</v>
      </c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105"/>
      <c r="AX13" s="356">
        <f>SUM(AX8:BA12)</f>
        <v>389256329</v>
      </c>
      <c r="AY13" s="356"/>
      <c r="AZ13" s="356"/>
      <c r="BA13" s="356"/>
      <c r="BB13" s="356">
        <f>SUM(BB8:BE12)</f>
        <v>456986855</v>
      </c>
      <c r="BC13" s="356"/>
      <c r="BD13" s="356"/>
      <c r="BE13" s="356"/>
      <c r="BF13" s="356">
        <f>SUM(BF8:BI12)</f>
        <v>386009598</v>
      </c>
      <c r="BG13" s="356"/>
      <c r="BH13" s="356"/>
      <c r="BI13" s="356"/>
      <c r="BJ13" s="342">
        <f t="shared" ref="BJ13" si="2">IF(BB13&lt;&gt;0,BF13/BB13,"n.é.")</f>
        <v>0.84468424808411613</v>
      </c>
      <c r="BK13" s="343"/>
    </row>
    <row r="14" spans="1:63" ht="20.100000000000001" customHeight="1" x14ac:dyDescent="0.2">
      <c r="A14" s="324" t="s">
        <v>6</v>
      </c>
      <c r="B14" s="325"/>
      <c r="C14" s="357" t="s">
        <v>451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104" t="s">
        <v>380</v>
      </c>
      <c r="S14" s="341">
        <f>VLOOKUP($R14,'01'!$AC$8:$BH$226,3,FALSE)</f>
        <v>239301563</v>
      </c>
      <c r="T14" s="341"/>
      <c r="U14" s="341"/>
      <c r="V14" s="341"/>
      <c r="W14" s="341">
        <f>VLOOKUP($R14,'01'!$AC$8:$BH$226,7,FALSE)</f>
        <v>245931824</v>
      </c>
      <c r="X14" s="341"/>
      <c r="Y14" s="341"/>
      <c r="Z14" s="341"/>
      <c r="AA14" s="341">
        <f>VLOOKUP($R14,'01'!$AC$8:$BH$226,27,FALSE)</f>
        <v>247664077</v>
      </c>
      <c r="AB14" s="341"/>
      <c r="AC14" s="341"/>
      <c r="AD14" s="341"/>
      <c r="AE14" s="342">
        <f>IF(W14&lt;&gt;0,AA14/W14,"n.é.")</f>
        <v>1.0070436309210637</v>
      </c>
      <c r="AF14" s="343"/>
      <c r="AG14" s="357" t="s">
        <v>456</v>
      </c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105" t="s">
        <v>415</v>
      </c>
      <c r="AX14" s="341">
        <f>VLOOKUP($AW14,'01'!$AC$8:$BH$226,3,FALSE)</f>
        <v>202104717</v>
      </c>
      <c r="AY14" s="341"/>
      <c r="AZ14" s="341"/>
      <c r="BA14" s="341"/>
      <c r="BB14" s="341">
        <f>VLOOKUP($AW14,'01'!$AC$8:$BH$226,7,FALSE)</f>
        <v>206817734</v>
      </c>
      <c r="BC14" s="341"/>
      <c r="BD14" s="341"/>
      <c r="BE14" s="341"/>
      <c r="BF14" s="341">
        <f>VLOOKUP($AW14,'01'!$AC$8:$BH$226,27,FALSE)</f>
        <v>199120339</v>
      </c>
      <c r="BG14" s="341"/>
      <c r="BH14" s="341"/>
      <c r="BI14" s="341"/>
      <c r="BJ14" s="342">
        <f>IF(BB14&gt;0,BF14/BB14,"n.é.")</f>
        <v>0.96278174578588116</v>
      </c>
      <c r="BK14" s="343"/>
    </row>
    <row r="15" spans="1:63" s="3" customFormat="1" ht="20.100000000000001" customHeight="1" x14ac:dyDescent="0.2">
      <c r="A15" s="322" t="s">
        <v>7</v>
      </c>
      <c r="B15" s="323"/>
      <c r="C15" s="348" t="s">
        <v>546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66"/>
      <c r="S15" s="349">
        <f>S13+S14</f>
        <v>646244777</v>
      </c>
      <c r="T15" s="350"/>
      <c r="U15" s="350"/>
      <c r="V15" s="351"/>
      <c r="W15" s="352">
        <f>W13+W14</f>
        <v>707941317</v>
      </c>
      <c r="X15" s="352"/>
      <c r="Y15" s="352"/>
      <c r="Z15" s="352"/>
      <c r="AA15" s="352">
        <f>AA13+AA14</f>
        <v>669927936</v>
      </c>
      <c r="AB15" s="352"/>
      <c r="AC15" s="352"/>
      <c r="AD15" s="352"/>
      <c r="AE15" s="330">
        <f>IF(W15&lt;&gt;0,AA15/W15,"n.é.")</f>
        <v>0.94630433330111741</v>
      </c>
      <c r="AF15" s="331"/>
      <c r="AG15" s="345" t="s">
        <v>548</v>
      </c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7"/>
      <c r="AW15" s="15"/>
      <c r="AX15" s="329">
        <f>AX13+AX14</f>
        <v>591361046</v>
      </c>
      <c r="AY15" s="329"/>
      <c r="AZ15" s="329"/>
      <c r="BA15" s="329"/>
      <c r="BB15" s="329">
        <f t="shared" ref="BB15" si="3">BB13+BB14</f>
        <v>663804589</v>
      </c>
      <c r="BC15" s="329"/>
      <c r="BD15" s="329"/>
      <c r="BE15" s="329"/>
      <c r="BF15" s="329">
        <f t="shared" ref="BF15" si="4">BF13+BF14</f>
        <v>585129937</v>
      </c>
      <c r="BG15" s="329"/>
      <c r="BH15" s="329"/>
      <c r="BI15" s="329"/>
      <c r="BJ15" s="330">
        <f>IF(BB15&gt;0,BF15/BB15,"n.é.")</f>
        <v>0.88147919839101929</v>
      </c>
      <c r="BK15" s="331"/>
    </row>
    <row r="16" spans="1:63" ht="20.100000000000001" customHeight="1" x14ac:dyDescent="0.2">
      <c r="A16" s="312" t="s">
        <v>8</v>
      </c>
      <c r="B16" s="313"/>
      <c r="C16" s="314" t="s">
        <v>458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62"/>
      <c r="S16" s="315" t="str">
        <f>IF(AX15-S15&gt;0,AX15-S15,"")</f>
        <v/>
      </c>
      <c r="T16" s="315"/>
      <c r="U16" s="315"/>
      <c r="V16" s="315"/>
      <c r="W16" s="315" t="str">
        <f t="shared" ref="W16" si="5">IF(BB15-W15&gt;0,BB15-W15,"")</f>
        <v/>
      </c>
      <c r="X16" s="315"/>
      <c r="Y16" s="315"/>
      <c r="Z16" s="315"/>
      <c r="AA16" s="315" t="str">
        <f t="shared" ref="AA16" si="6">IF(BF15-AA15&gt;0,BF15-AA15,"")</f>
        <v/>
      </c>
      <c r="AB16" s="315"/>
      <c r="AC16" s="315"/>
      <c r="AD16" s="315"/>
      <c r="AE16" s="344"/>
      <c r="AF16" s="344"/>
      <c r="AG16" s="353" t="s">
        <v>459</v>
      </c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5"/>
      <c r="AW16" s="16"/>
      <c r="AX16" s="315">
        <f>IF(S15-AX15&gt;0,S15-AX15,"")</f>
        <v>54883731</v>
      </c>
      <c r="AY16" s="315"/>
      <c r="AZ16" s="315"/>
      <c r="BA16" s="315"/>
      <c r="BB16" s="315">
        <f t="shared" ref="BB16" si="7">IF(W15-BB15&gt;0,W15-BB15,"")</f>
        <v>44136728</v>
      </c>
      <c r="BC16" s="315"/>
      <c r="BD16" s="315"/>
      <c r="BE16" s="315"/>
      <c r="BF16" s="315">
        <f t="shared" ref="BF16" si="8">IF(AA15-BF15&gt;0,AA15-BF15,"")</f>
        <v>84797999</v>
      </c>
      <c r="BG16" s="315"/>
      <c r="BH16" s="315"/>
      <c r="BI16" s="315"/>
      <c r="BJ16" s="362"/>
      <c r="BK16" s="362"/>
    </row>
    <row r="17" spans="1:63" ht="20.100000000000001" customHeight="1" x14ac:dyDescent="0.2">
      <c r="A17" s="320"/>
      <c r="B17" s="320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63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8"/>
      <c r="AF17" s="328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63"/>
      <c r="AW17" s="17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1:63" ht="28.5" customHeight="1" x14ac:dyDescent="0.2">
      <c r="A18" s="150" t="s">
        <v>443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7"/>
    </row>
    <row r="19" spans="1:63" ht="15" customHeight="1" x14ac:dyDescent="0.2">
      <c r="A19" s="153" t="s">
        <v>460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5"/>
    </row>
    <row r="20" spans="1:63" ht="15.95" customHeight="1" x14ac:dyDescent="0.2">
      <c r="A20" s="333" t="s">
        <v>611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</row>
    <row r="21" spans="1:63" ht="15.95" customHeight="1" x14ac:dyDescent="0.2">
      <c r="A21" s="158" t="s">
        <v>441</v>
      </c>
      <c r="B21" s="158"/>
      <c r="C21" s="319" t="s">
        <v>444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 t="s">
        <v>445</v>
      </c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</row>
    <row r="22" spans="1:63" ht="35.1" customHeight="1" x14ac:dyDescent="0.2">
      <c r="A22" s="158"/>
      <c r="B22" s="158"/>
      <c r="C22" s="159" t="s">
        <v>26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65"/>
      <c r="S22" s="165" t="s">
        <v>241</v>
      </c>
      <c r="T22" s="161"/>
      <c r="U22" s="161"/>
      <c r="V22" s="161"/>
      <c r="W22" s="165" t="s">
        <v>437</v>
      </c>
      <c r="X22" s="161"/>
      <c r="Y22" s="161"/>
      <c r="Z22" s="161"/>
      <c r="AA22" s="165" t="s">
        <v>438</v>
      </c>
      <c r="AB22" s="161"/>
      <c r="AC22" s="161"/>
      <c r="AD22" s="161"/>
      <c r="AE22" s="165" t="s">
        <v>439</v>
      </c>
      <c r="AF22" s="161"/>
      <c r="AG22" s="161" t="s">
        <v>26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3"/>
      <c r="AX22" s="165" t="s">
        <v>241</v>
      </c>
      <c r="AY22" s="161"/>
      <c r="AZ22" s="161"/>
      <c r="BA22" s="161"/>
      <c r="BB22" s="165" t="s">
        <v>437</v>
      </c>
      <c r="BC22" s="161"/>
      <c r="BD22" s="161"/>
      <c r="BE22" s="161"/>
      <c r="BF22" s="165" t="s">
        <v>438</v>
      </c>
      <c r="BG22" s="161"/>
      <c r="BH22" s="161"/>
      <c r="BI22" s="161"/>
      <c r="BJ22" s="165" t="s">
        <v>439</v>
      </c>
      <c r="BK22" s="161"/>
    </row>
    <row r="23" spans="1:63" x14ac:dyDescent="0.2">
      <c r="A23" s="318" t="s">
        <v>176</v>
      </c>
      <c r="B23" s="318"/>
      <c r="C23" s="326" t="s">
        <v>177</v>
      </c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64"/>
      <c r="S23" s="326" t="s">
        <v>178</v>
      </c>
      <c r="T23" s="326"/>
      <c r="U23" s="326"/>
      <c r="V23" s="326"/>
      <c r="W23" s="326" t="s">
        <v>175</v>
      </c>
      <c r="X23" s="326"/>
      <c r="Y23" s="326"/>
      <c r="Z23" s="326"/>
      <c r="AA23" s="326" t="s">
        <v>440</v>
      </c>
      <c r="AB23" s="326"/>
      <c r="AC23" s="326"/>
      <c r="AD23" s="326"/>
      <c r="AE23" s="326" t="s">
        <v>553</v>
      </c>
      <c r="AF23" s="326"/>
      <c r="AG23" s="326" t="s">
        <v>554</v>
      </c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14"/>
      <c r="AX23" s="332" t="s">
        <v>568</v>
      </c>
      <c r="AY23" s="332"/>
      <c r="AZ23" s="332"/>
      <c r="BA23" s="332"/>
      <c r="BB23" s="332" t="s">
        <v>569</v>
      </c>
      <c r="BC23" s="332"/>
      <c r="BD23" s="332"/>
      <c r="BE23" s="332"/>
      <c r="BF23" s="332" t="s">
        <v>570</v>
      </c>
      <c r="BG23" s="332"/>
      <c r="BH23" s="332"/>
      <c r="BI23" s="332"/>
      <c r="BJ23" s="332" t="s">
        <v>571</v>
      </c>
      <c r="BK23" s="332"/>
    </row>
    <row r="24" spans="1:63" ht="20.100000000000001" customHeight="1" x14ac:dyDescent="0.2">
      <c r="A24" s="312" t="s">
        <v>0</v>
      </c>
      <c r="B24" s="313"/>
      <c r="C24" s="314" t="s">
        <v>461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103" t="s">
        <v>271</v>
      </c>
      <c r="S24" s="315">
        <f>VLOOKUP($R24,'01'!$AC$8:$BH$226,3,FALSE)</f>
        <v>234479639</v>
      </c>
      <c r="T24" s="315"/>
      <c r="U24" s="315"/>
      <c r="V24" s="315"/>
      <c r="W24" s="315">
        <f>VLOOKUP($R24,'01'!$AC$8:$BH$226,7,FALSE)</f>
        <v>234732639</v>
      </c>
      <c r="X24" s="315"/>
      <c r="Y24" s="315"/>
      <c r="Z24" s="315"/>
      <c r="AA24" s="315">
        <f>VLOOKUP($R24,'01'!$AC$8:$BH$226,27,FALSE)</f>
        <v>173644474</v>
      </c>
      <c r="AB24" s="315"/>
      <c r="AC24" s="315"/>
      <c r="AD24" s="315"/>
      <c r="AE24" s="316">
        <f>IF(W24&lt;&gt;0,AA24/W24,"n.é.")</f>
        <v>0.73975427848361552</v>
      </c>
      <c r="AF24" s="317"/>
      <c r="AG24" s="314" t="s">
        <v>464</v>
      </c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109" t="s">
        <v>60</v>
      </c>
      <c r="AX24" s="315">
        <f>VLOOKUP($AW24,'01'!$AC$8:$BH$226,3,FALSE)</f>
        <v>24206310</v>
      </c>
      <c r="AY24" s="315"/>
      <c r="AZ24" s="315"/>
      <c r="BA24" s="315"/>
      <c r="BB24" s="315">
        <f>VLOOKUP($AW24,'01'!$AC$8:$BH$226,7,FALSE)</f>
        <v>32960685</v>
      </c>
      <c r="BC24" s="315"/>
      <c r="BD24" s="315"/>
      <c r="BE24" s="315"/>
      <c r="BF24" s="315">
        <f>VLOOKUP($AW24,'01'!$AC$8:$BH$226,27,FALSE)</f>
        <v>20230514</v>
      </c>
      <c r="BG24" s="315"/>
      <c r="BH24" s="315"/>
      <c r="BI24" s="315"/>
      <c r="BJ24" s="316">
        <f>IF(BB24&lt;&gt;0,BF24/BB24,"n.é.")</f>
        <v>0.61377711051818251</v>
      </c>
      <c r="BK24" s="317"/>
    </row>
    <row r="25" spans="1:63" ht="20.100000000000001" customHeight="1" x14ac:dyDescent="0.2">
      <c r="A25" s="312" t="s">
        <v>1</v>
      </c>
      <c r="B25" s="313"/>
      <c r="C25" s="314" t="s">
        <v>462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103" t="s">
        <v>331</v>
      </c>
      <c r="S25" s="315">
        <f>VLOOKUP($R25,'01'!$AC$8:$BH$226,3,FALSE)</f>
        <v>0</v>
      </c>
      <c r="T25" s="315"/>
      <c r="U25" s="315"/>
      <c r="V25" s="315"/>
      <c r="W25" s="315">
        <f>VLOOKUP($R25,'01'!$AC$8:$BH$226,7,FALSE)</f>
        <v>0</v>
      </c>
      <c r="X25" s="315"/>
      <c r="Y25" s="315"/>
      <c r="Z25" s="315"/>
      <c r="AA25" s="315">
        <f>VLOOKUP($R25,'01'!$AC$8:$BH$226,27,FALSE)</f>
        <v>272000</v>
      </c>
      <c r="AB25" s="315"/>
      <c r="AC25" s="315"/>
      <c r="AD25" s="315"/>
      <c r="AE25" s="316" t="str">
        <f>IF(W25&gt;0,AA25/W25,"n.é.")</f>
        <v>n.é.</v>
      </c>
      <c r="AF25" s="317"/>
      <c r="AG25" s="314" t="s">
        <v>465</v>
      </c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109" t="s">
        <v>61</v>
      </c>
      <c r="AX25" s="315">
        <f>VLOOKUP($AW25,'01'!$AC$8:$BH$226,3,FALSE)</f>
        <v>265157060</v>
      </c>
      <c r="AY25" s="315"/>
      <c r="AZ25" s="315"/>
      <c r="BA25" s="315"/>
      <c r="BB25" s="315">
        <f>VLOOKUP($AW25,'01'!$AC$8:$BH$226,7,FALSE)</f>
        <v>245908682</v>
      </c>
      <c r="BC25" s="315"/>
      <c r="BD25" s="315"/>
      <c r="BE25" s="315"/>
      <c r="BF25" s="315">
        <f>VLOOKUP($AW25,'01'!$AC$8:$BH$226,27,FALSE)</f>
        <v>94305783</v>
      </c>
      <c r="BG25" s="315"/>
      <c r="BH25" s="315"/>
      <c r="BI25" s="315"/>
      <c r="BJ25" s="316">
        <f t="shared" ref="BJ25:BJ26" si="9">IF(BB25&lt;&gt;0,BF25/BB25,"n.é.")</f>
        <v>0.38349920073175781</v>
      </c>
      <c r="BK25" s="317"/>
    </row>
    <row r="26" spans="1:63" ht="20.100000000000001" customHeight="1" x14ac:dyDescent="0.2">
      <c r="A26" s="312" t="s">
        <v>2</v>
      </c>
      <c r="B26" s="313"/>
      <c r="C26" s="314" t="s">
        <v>463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103" t="s">
        <v>341</v>
      </c>
      <c r="S26" s="315">
        <f>VLOOKUP($R26,'01'!$AC$8:$BH$226,3,FALSE)</f>
        <v>0</v>
      </c>
      <c r="T26" s="315"/>
      <c r="U26" s="315"/>
      <c r="V26" s="315"/>
      <c r="W26" s="315">
        <f>VLOOKUP($R26,'01'!$AC$8:$BH$226,7,FALSE)</f>
        <v>0</v>
      </c>
      <c r="X26" s="315"/>
      <c r="Y26" s="315"/>
      <c r="Z26" s="315"/>
      <c r="AA26" s="315">
        <f>VLOOKUP($R26,'01'!$AC$8:$BH$226,27,FALSE)</f>
        <v>6126865</v>
      </c>
      <c r="AB26" s="315"/>
      <c r="AC26" s="315"/>
      <c r="AD26" s="315"/>
      <c r="AE26" s="316" t="str">
        <f>IF(W26&lt;&gt;0,AA26/W26,"n.é.")</f>
        <v>n.é.</v>
      </c>
      <c r="AF26" s="317"/>
      <c r="AG26" s="314" t="s">
        <v>466</v>
      </c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109" t="s">
        <v>62</v>
      </c>
      <c r="AX26" s="315">
        <f>VLOOKUP($AW26,'01'!$AC$8:$BH$226,3,FALSE)</f>
        <v>0</v>
      </c>
      <c r="AY26" s="315"/>
      <c r="AZ26" s="315"/>
      <c r="BA26" s="315"/>
      <c r="BB26" s="315">
        <f>VLOOKUP($AW26,'01'!$AC$8:$BH$226,7,FALSE)</f>
        <v>0</v>
      </c>
      <c r="BC26" s="315"/>
      <c r="BD26" s="315"/>
      <c r="BE26" s="315"/>
      <c r="BF26" s="315">
        <f>VLOOKUP($AW26,'01'!$AC$8:$BH$226,27,FALSE)</f>
        <v>0</v>
      </c>
      <c r="BG26" s="315"/>
      <c r="BH26" s="315"/>
      <c r="BI26" s="315"/>
      <c r="BJ26" s="316" t="str">
        <f t="shared" si="9"/>
        <v>n.é.</v>
      </c>
      <c r="BK26" s="317"/>
    </row>
    <row r="27" spans="1:63" ht="20.100000000000001" customHeight="1" x14ac:dyDescent="0.2">
      <c r="A27" s="312" t="s">
        <v>3</v>
      </c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106"/>
      <c r="S27" s="364"/>
      <c r="T27" s="364"/>
      <c r="U27" s="364"/>
      <c r="V27" s="364"/>
      <c r="W27" s="364"/>
      <c r="X27" s="364"/>
      <c r="Y27" s="364"/>
      <c r="Z27" s="364"/>
      <c r="AA27" s="365"/>
      <c r="AB27" s="366"/>
      <c r="AC27" s="366"/>
      <c r="AD27" s="367"/>
      <c r="AE27" s="368"/>
      <c r="AF27" s="368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109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</row>
    <row r="28" spans="1:63" ht="20.100000000000001" customHeight="1" x14ac:dyDescent="0.2">
      <c r="A28" s="312" t="s">
        <v>4</v>
      </c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106"/>
      <c r="S28" s="364"/>
      <c r="T28" s="364"/>
      <c r="U28" s="364"/>
      <c r="V28" s="364"/>
      <c r="W28" s="364"/>
      <c r="X28" s="364"/>
      <c r="Y28" s="364"/>
      <c r="Z28" s="364"/>
      <c r="AA28" s="365"/>
      <c r="AB28" s="366"/>
      <c r="AC28" s="366"/>
      <c r="AD28" s="367"/>
      <c r="AE28" s="368"/>
      <c r="AF28" s="368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109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</row>
    <row r="29" spans="1:63" ht="20.100000000000001" customHeight="1" x14ac:dyDescent="0.2">
      <c r="A29" s="324" t="s">
        <v>5</v>
      </c>
      <c r="B29" s="325"/>
      <c r="C29" s="357" t="s">
        <v>545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107"/>
      <c r="S29" s="369">
        <f>SUM(S24:V28)</f>
        <v>234479639</v>
      </c>
      <c r="T29" s="369"/>
      <c r="U29" s="369"/>
      <c r="V29" s="369"/>
      <c r="W29" s="369">
        <f t="shared" ref="W29" si="10">SUM(W24:Z28)</f>
        <v>234732639</v>
      </c>
      <c r="X29" s="369"/>
      <c r="Y29" s="369"/>
      <c r="Z29" s="369"/>
      <c r="AA29" s="369">
        <f t="shared" ref="AA29" si="11">SUM(AA24:AD28)</f>
        <v>180043339</v>
      </c>
      <c r="AB29" s="369"/>
      <c r="AC29" s="369"/>
      <c r="AD29" s="369"/>
      <c r="AE29" s="342">
        <f>IF(W29&lt;&gt;0,AA29/W29,"n.é.")</f>
        <v>0.76701450538371874</v>
      </c>
      <c r="AF29" s="343"/>
      <c r="AG29" s="357" t="s">
        <v>547</v>
      </c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110"/>
      <c r="AX29" s="373">
        <f>SUM(AX24:BA28)</f>
        <v>289363370</v>
      </c>
      <c r="AY29" s="373"/>
      <c r="AZ29" s="373"/>
      <c r="BA29" s="373"/>
      <c r="BB29" s="373">
        <f t="shared" ref="BB29" si="12">SUM(BB24:BE28)</f>
        <v>278869367</v>
      </c>
      <c r="BC29" s="373"/>
      <c r="BD29" s="373"/>
      <c r="BE29" s="373"/>
      <c r="BF29" s="373">
        <f t="shared" ref="BF29" si="13">SUM(BF24:BI28)</f>
        <v>114536297</v>
      </c>
      <c r="BG29" s="373"/>
      <c r="BH29" s="373"/>
      <c r="BI29" s="373"/>
      <c r="BJ29" s="342">
        <f t="shared" ref="BJ29" si="14">IF(BB29&lt;&gt;0,BF29/BB29,"n.é.")</f>
        <v>0.41071666720568845</v>
      </c>
      <c r="BK29" s="343"/>
    </row>
    <row r="30" spans="1:63" ht="20.100000000000001" customHeight="1" x14ac:dyDescent="0.2">
      <c r="A30" s="324" t="s">
        <v>6</v>
      </c>
      <c r="B30" s="325"/>
      <c r="C30" s="357" t="s">
        <v>451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107"/>
      <c r="S30" s="369">
        <v>0</v>
      </c>
      <c r="T30" s="369"/>
      <c r="U30" s="369"/>
      <c r="V30" s="369"/>
      <c r="W30" s="369">
        <v>0</v>
      </c>
      <c r="X30" s="369"/>
      <c r="Y30" s="369"/>
      <c r="Z30" s="369"/>
      <c r="AA30" s="370">
        <v>0</v>
      </c>
      <c r="AB30" s="371"/>
      <c r="AC30" s="371"/>
      <c r="AD30" s="372"/>
      <c r="AE30" s="342" t="str">
        <f>IF(W30&gt;0,AA30/W30,"n.é.")</f>
        <v>n.é.</v>
      </c>
      <c r="AF30" s="343"/>
      <c r="AG30" s="357" t="s">
        <v>456</v>
      </c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110"/>
      <c r="AX30" s="373">
        <v>0</v>
      </c>
      <c r="AY30" s="373"/>
      <c r="AZ30" s="373"/>
      <c r="BA30" s="373"/>
      <c r="BB30" s="373">
        <v>0</v>
      </c>
      <c r="BC30" s="373"/>
      <c r="BD30" s="373"/>
      <c r="BE30" s="373"/>
      <c r="BF30" s="373">
        <v>0</v>
      </c>
      <c r="BG30" s="373"/>
      <c r="BH30" s="373"/>
      <c r="BI30" s="373"/>
      <c r="BJ30" s="342" t="str">
        <f>IF(BB30&gt;0,BF30/BB30,"n.é.")</f>
        <v>n.é.</v>
      </c>
      <c r="BK30" s="343"/>
    </row>
    <row r="31" spans="1:63" s="3" customFormat="1" ht="20.100000000000001" customHeight="1" x14ac:dyDescent="0.2">
      <c r="A31" s="322" t="s">
        <v>7</v>
      </c>
      <c r="B31" s="323"/>
      <c r="C31" s="348" t="s">
        <v>546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108"/>
      <c r="S31" s="374">
        <f>S29+S30</f>
        <v>234479639</v>
      </c>
      <c r="T31" s="374"/>
      <c r="U31" s="374"/>
      <c r="V31" s="374"/>
      <c r="W31" s="374">
        <f t="shared" ref="W31" si="15">W29+W30</f>
        <v>234732639</v>
      </c>
      <c r="X31" s="374"/>
      <c r="Y31" s="374"/>
      <c r="Z31" s="374"/>
      <c r="AA31" s="374">
        <f t="shared" ref="AA31" si="16">AA29+AA30</f>
        <v>180043339</v>
      </c>
      <c r="AB31" s="374"/>
      <c r="AC31" s="374"/>
      <c r="AD31" s="374"/>
      <c r="AE31" s="330">
        <f>IF(W31&lt;&gt;0,AA31/W31,"n.é.")</f>
        <v>0.76701450538371874</v>
      </c>
      <c r="AF31" s="331"/>
      <c r="AG31" s="345" t="s">
        <v>548</v>
      </c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7"/>
      <c r="AW31" s="111"/>
      <c r="AX31" s="375">
        <f>AX29+AX30</f>
        <v>289363370</v>
      </c>
      <c r="AY31" s="375"/>
      <c r="AZ31" s="375"/>
      <c r="BA31" s="375"/>
      <c r="BB31" s="375">
        <f t="shared" ref="BB31" si="17">BB29+BB30</f>
        <v>278869367</v>
      </c>
      <c r="BC31" s="375"/>
      <c r="BD31" s="375"/>
      <c r="BE31" s="375"/>
      <c r="BF31" s="375">
        <f t="shared" ref="BF31" si="18">BF29+BF30</f>
        <v>114536297</v>
      </c>
      <c r="BG31" s="375"/>
      <c r="BH31" s="375"/>
      <c r="BI31" s="375"/>
      <c r="BJ31" s="330">
        <f t="shared" ref="BJ31" si="19">IF(BB31&lt;&gt;0,BF31/BB31,"n.é.")</f>
        <v>0.41071666720568845</v>
      </c>
      <c r="BK31" s="331"/>
    </row>
    <row r="32" spans="1:63" ht="20.100000000000001" customHeight="1" x14ac:dyDescent="0.2">
      <c r="A32" s="312" t="s">
        <v>8</v>
      </c>
      <c r="B32" s="313"/>
      <c r="C32" s="314" t="s">
        <v>458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106"/>
      <c r="S32" s="315">
        <f>IF(AX31-S31&gt;0,AX31-S31,"")</f>
        <v>54883731</v>
      </c>
      <c r="T32" s="315"/>
      <c r="U32" s="315"/>
      <c r="V32" s="315"/>
      <c r="W32" s="315">
        <f t="shared" ref="W32" si="20">IF(BB31-W31&gt;0,BB31-W31,"")</f>
        <v>44136728</v>
      </c>
      <c r="X32" s="315"/>
      <c r="Y32" s="315"/>
      <c r="Z32" s="315"/>
      <c r="AA32" s="315" t="str">
        <f t="shared" ref="AA32" si="21">IF(BF31-AA31&gt;0,BF31-AA31,"")</f>
        <v/>
      </c>
      <c r="AB32" s="315"/>
      <c r="AC32" s="315"/>
      <c r="AD32" s="315"/>
      <c r="AE32" s="368"/>
      <c r="AF32" s="368"/>
      <c r="AG32" s="353" t="s">
        <v>459</v>
      </c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5"/>
      <c r="AW32" s="112"/>
      <c r="AX32" s="315" t="str">
        <f>IF(S31-AX31&gt;0,S31-AX31,"")</f>
        <v/>
      </c>
      <c r="AY32" s="315"/>
      <c r="AZ32" s="315"/>
      <c r="BA32" s="315"/>
      <c r="BB32" s="315" t="str">
        <f t="shared" ref="BB32" si="22">IF(W31-BB31&gt;0,W31-BB31,"")</f>
        <v/>
      </c>
      <c r="BC32" s="315"/>
      <c r="BD32" s="315"/>
      <c r="BE32" s="315"/>
      <c r="BF32" s="315">
        <f t="shared" ref="BF32" si="23">IF(AA31-BF31&gt;0,AA31-BF31,"")</f>
        <v>65507042</v>
      </c>
      <c r="BG32" s="315"/>
      <c r="BH32" s="315"/>
      <c r="BI32" s="315"/>
      <c r="BJ32" s="363"/>
      <c r="BK32" s="363"/>
    </row>
    <row r="34" spans="19:62" x14ac:dyDescent="0.2">
      <c r="S34" s="310"/>
      <c r="T34" s="311"/>
      <c r="U34" s="311"/>
      <c r="V34" s="311"/>
      <c r="W34" s="310"/>
      <c r="X34" s="311"/>
      <c r="Y34" s="311"/>
      <c r="Z34" s="311"/>
      <c r="AA34" s="310"/>
      <c r="AB34" s="311"/>
      <c r="AC34" s="311"/>
      <c r="AD34" s="311"/>
      <c r="AE34" s="310"/>
      <c r="AF34" s="311"/>
      <c r="AG34" s="311"/>
      <c r="AH34" s="311"/>
      <c r="AI34" s="310"/>
      <c r="AJ34" s="311"/>
      <c r="AK34" s="311"/>
      <c r="AL34" s="311"/>
      <c r="AM34" s="310"/>
      <c r="AN34" s="311"/>
      <c r="AO34" s="311"/>
      <c r="AP34" s="311"/>
      <c r="AQ34" s="310"/>
      <c r="AR34" s="311"/>
      <c r="AS34" s="311"/>
      <c r="AT34" s="311"/>
      <c r="AU34" s="310"/>
      <c r="AV34" s="311"/>
      <c r="AW34" s="311"/>
      <c r="AX34" s="311"/>
      <c r="AY34" s="310"/>
      <c r="AZ34" s="311"/>
      <c r="BA34" s="311"/>
      <c r="BB34" s="311"/>
      <c r="BC34" s="310"/>
      <c r="BD34" s="311"/>
      <c r="BE34" s="311"/>
      <c r="BF34" s="311"/>
      <c r="BG34" s="310"/>
      <c r="BH34" s="311"/>
      <c r="BI34" s="311"/>
      <c r="BJ34" s="311"/>
    </row>
    <row r="35" spans="19:62" x14ac:dyDescent="0.2">
      <c r="S35" s="310">
        <f>S15+S31</f>
        <v>880724416</v>
      </c>
      <c r="T35" s="311"/>
      <c r="U35" s="311"/>
      <c r="V35" s="311"/>
      <c r="W35" s="310">
        <f t="shared" ref="W35" si="24">W15+W31</f>
        <v>942673956</v>
      </c>
      <c r="X35" s="311"/>
      <c r="Y35" s="311"/>
      <c r="Z35" s="311"/>
      <c r="AA35" s="310">
        <f t="shared" ref="AA35" si="25">AA15+AA31</f>
        <v>849971275</v>
      </c>
      <c r="AB35" s="311"/>
      <c r="AC35" s="311"/>
      <c r="AD35" s="311"/>
      <c r="AX35" s="310">
        <f>AX15+AX31</f>
        <v>880724416</v>
      </c>
      <c r="AY35" s="311"/>
      <c r="AZ35" s="311"/>
      <c r="BA35" s="311"/>
      <c r="BB35" s="310">
        <f t="shared" ref="BB35" si="26">BB15+BB31</f>
        <v>942673956</v>
      </c>
      <c r="BC35" s="311"/>
      <c r="BD35" s="311"/>
      <c r="BE35" s="311"/>
      <c r="BF35" s="310">
        <f t="shared" ref="BF35" si="27">BF15+BF31</f>
        <v>699666234</v>
      </c>
      <c r="BG35" s="311"/>
      <c r="BH35" s="311"/>
      <c r="BI35" s="311"/>
    </row>
  </sheetData>
  <sheetProtection algorithmName="SHA-512" hashValue="XVt8zVSxHtZXTVNPwmSx+YSjCo9MMAM8NnbjkV3cmIydIP6VNgZ9XtlcKqMnPss8HT0QYZo67528A1bL8gl0VQ==" saltValue="vCAnmu1TVgqmge7ZDSHB+A==" spinCount="100000" sheet="1" formatCells="0" formatColumns="0" formatRows="0" insertColumns="0" insertRows="0" insertHyperlinks="0" deleteColumns="0" deleteRows="0" sort="0" autoFilter="0" pivotTables="0"/>
  <mergeCells count="281"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H37"/>
  <sheetViews>
    <sheetView showGridLines="0" view="pageBreakPreview" zoomScale="90" zoomScaleSheetLayoutView="90" workbookViewId="0">
      <selection sqref="A1:BC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63" width="2.7109375" style="1" customWidth="1"/>
    <col min="64" max="16384" width="9.140625" style="1"/>
  </cols>
  <sheetData>
    <row r="1" spans="1:55" ht="28.5" customHeight="1" x14ac:dyDescent="0.2">
      <c r="A1" s="149" t="s">
        <v>1063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</row>
    <row r="2" spans="1:55" ht="28.5" customHeight="1" x14ac:dyDescent="0.2">
      <c r="A2" s="378" t="s">
        <v>443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80"/>
    </row>
    <row r="3" spans="1:55" ht="15" customHeight="1" x14ac:dyDescent="0.2">
      <c r="A3" s="381" t="s">
        <v>555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3"/>
    </row>
    <row r="4" spans="1:55" ht="15.95" customHeight="1" x14ac:dyDescent="0.2">
      <c r="A4" s="384" t="s">
        <v>611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</row>
    <row r="5" spans="1:55" ht="15.95" customHeight="1" x14ac:dyDescent="0.2">
      <c r="A5" s="386" t="s">
        <v>441</v>
      </c>
      <c r="B5" s="386"/>
      <c r="C5" s="387" t="s">
        <v>26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 t="s">
        <v>442</v>
      </c>
      <c r="AD5" s="388"/>
      <c r="AE5" s="389" t="s">
        <v>809</v>
      </c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</row>
    <row r="6" spans="1:55" ht="39.75" customHeight="1" x14ac:dyDescent="0.2">
      <c r="A6" s="386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/>
      <c r="AD6" s="388"/>
      <c r="AE6" s="376" t="s">
        <v>552</v>
      </c>
      <c r="AF6" s="377"/>
      <c r="AG6" s="377"/>
      <c r="AH6" s="377"/>
      <c r="AI6" s="377"/>
      <c r="AJ6" s="376" t="s">
        <v>551</v>
      </c>
      <c r="AK6" s="377"/>
      <c r="AL6" s="377"/>
      <c r="AM6" s="377"/>
      <c r="AN6" s="377"/>
      <c r="AO6" s="376" t="s">
        <v>556</v>
      </c>
      <c r="AP6" s="377"/>
      <c r="AQ6" s="377"/>
      <c r="AR6" s="377"/>
      <c r="AS6" s="377"/>
      <c r="AT6" s="376" t="s">
        <v>557</v>
      </c>
      <c r="AU6" s="377"/>
      <c r="AV6" s="377"/>
      <c r="AW6" s="377"/>
      <c r="AX6" s="377"/>
      <c r="AY6" s="376" t="s">
        <v>584</v>
      </c>
      <c r="AZ6" s="377"/>
      <c r="BA6" s="377"/>
      <c r="BB6" s="377"/>
      <c r="BC6" s="377"/>
    </row>
    <row r="7" spans="1:55" x14ac:dyDescent="0.2">
      <c r="A7" s="400" t="s">
        <v>176</v>
      </c>
      <c r="B7" s="401"/>
      <c r="C7" s="402" t="s">
        <v>177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2" t="s">
        <v>178</v>
      </c>
      <c r="AD7" s="403"/>
      <c r="AE7" s="402" t="s">
        <v>175</v>
      </c>
      <c r="AF7" s="403"/>
      <c r="AG7" s="403"/>
      <c r="AH7" s="403"/>
      <c r="AI7" s="404"/>
      <c r="AJ7" s="402" t="s">
        <v>440</v>
      </c>
      <c r="AK7" s="403"/>
      <c r="AL7" s="403"/>
      <c r="AM7" s="403"/>
      <c r="AN7" s="404"/>
      <c r="AO7" s="402" t="s">
        <v>553</v>
      </c>
      <c r="AP7" s="403"/>
      <c r="AQ7" s="403"/>
      <c r="AR7" s="403"/>
      <c r="AS7" s="404"/>
      <c r="AT7" s="402" t="s">
        <v>554</v>
      </c>
      <c r="AU7" s="403"/>
      <c r="AV7" s="403"/>
      <c r="AW7" s="403"/>
      <c r="AX7" s="404"/>
      <c r="AY7" s="402" t="s">
        <v>568</v>
      </c>
      <c r="AZ7" s="403"/>
      <c r="BA7" s="403"/>
      <c r="BB7" s="403"/>
      <c r="BC7" s="404"/>
    </row>
    <row r="8" spans="1:55" ht="20.100000000000001" customHeight="1" x14ac:dyDescent="0.2">
      <c r="A8" s="390" t="s">
        <v>0</v>
      </c>
      <c r="B8" s="391"/>
      <c r="C8" s="392" t="s">
        <v>558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4"/>
      <c r="AC8" s="395" t="s">
        <v>262</v>
      </c>
      <c r="AD8" s="396"/>
      <c r="AE8" s="397">
        <f>SUM(AJ8:BC8)</f>
        <v>255255810</v>
      </c>
      <c r="AF8" s="398"/>
      <c r="AG8" s="398"/>
      <c r="AH8" s="398"/>
      <c r="AI8" s="399"/>
      <c r="AJ8" s="397">
        <f>VLOOKUP(AC8,'04'!$AC$8:$BH$256,3,FALSE)</f>
        <v>247348506</v>
      </c>
      <c r="AK8" s="398"/>
      <c r="AL8" s="398"/>
      <c r="AM8" s="398"/>
      <c r="AN8" s="399"/>
      <c r="AO8" s="397">
        <f>VLOOKUP(AC8,'05'!$AC$8:$BT$226,3,FALSE)</f>
        <v>7907304</v>
      </c>
      <c r="AP8" s="398"/>
      <c r="AQ8" s="398"/>
      <c r="AR8" s="398"/>
      <c r="AS8" s="399"/>
      <c r="AT8" s="397">
        <f>VLOOKUP(AC8,'06'!$AC$8:$BH$229,3,FALSE)</f>
        <v>0</v>
      </c>
      <c r="AU8" s="398"/>
      <c r="AV8" s="398"/>
      <c r="AW8" s="398"/>
      <c r="AX8" s="399"/>
      <c r="AY8" s="397">
        <f>VLOOKUP(AC8,'07'!$AC$8:$BH$206,3,FALSE)</f>
        <v>0</v>
      </c>
      <c r="AZ8" s="398"/>
      <c r="BA8" s="398"/>
      <c r="BB8" s="398"/>
      <c r="BC8" s="399"/>
    </row>
    <row r="9" spans="1:55" ht="20.100000000000001" customHeight="1" x14ac:dyDescent="0.2">
      <c r="A9" s="390" t="s">
        <v>1</v>
      </c>
      <c r="B9" s="391"/>
      <c r="C9" s="392" t="s">
        <v>559</v>
      </c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4"/>
      <c r="AC9" s="395" t="s">
        <v>271</v>
      </c>
      <c r="AD9" s="396"/>
      <c r="AE9" s="397">
        <f t="shared" ref="AE9:AE29" si="0">SUM(AJ9:BC9)</f>
        <v>234479639</v>
      </c>
      <c r="AF9" s="398"/>
      <c r="AG9" s="398"/>
      <c r="AH9" s="398"/>
      <c r="AI9" s="399"/>
      <c r="AJ9" s="397">
        <f>VLOOKUP(AC9,'04'!$AC$8:$BH$256,3,FALSE)</f>
        <v>234479639</v>
      </c>
      <c r="AK9" s="398"/>
      <c r="AL9" s="398"/>
      <c r="AM9" s="398"/>
      <c r="AN9" s="399"/>
      <c r="AO9" s="397">
        <f>VLOOKUP(AC9,'05'!$AC$8:$BT$226,3,FALSE)</f>
        <v>0</v>
      </c>
      <c r="AP9" s="398"/>
      <c r="AQ9" s="398"/>
      <c r="AR9" s="398"/>
      <c r="AS9" s="399"/>
      <c r="AT9" s="397">
        <f>VLOOKUP(AC9,'06'!$AC$8:$BH$229,3,FALSE)</f>
        <v>0</v>
      </c>
      <c r="AU9" s="398"/>
      <c r="AV9" s="398"/>
      <c r="AW9" s="398"/>
      <c r="AX9" s="399"/>
      <c r="AY9" s="397">
        <f>VLOOKUP(AC9,'07'!$AC$8:$BH$206,3,FALSE)</f>
        <v>0</v>
      </c>
      <c r="AZ9" s="398"/>
      <c r="BA9" s="398"/>
      <c r="BB9" s="398"/>
      <c r="BC9" s="399"/>
    </row>
    <row r="10" spans="1:55" ht="20.100000000000001" customHeight="1" x14ac:dyDescent="0.2">
      <c r="A10" s="390" t="s">
        <v>2</v>
      </c>
      <c r="B10" s="391"/>
      <c r="C10" s="392" t="s">
        <v>447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4"/>
      <c r="AC10" s="395" t="s">
        <v>299</v>
      </c>
      <c r="AD10" s="396"/>
      <c r="AE10" s="397">
        <f t="shared" si="0"/>
        <v>110000000</v>
      </c>
      <c r="AF10" s="398"/>
      <c r="AG10" s="398"/>
      <c r="AH10" s="398"/>
      <c r="AI10" s="399"/>
      <c r="AJ10" s="397">
        <f>VLOOKUP(AC10,'04'!$AC$8:$BH$256,3,FALSE)</f>
        <v>110000000</v>
      </c>
      <c r="AK10" s="398"/>
      <c r="AL10" s="398"/>
      <c r="AM10" s="398"/>
      <c r="AN10" s="399"/>
      <c r="AO10" s="397">
        <f>VLOOKUP(AC10,'05'!$AC$8:$BT$226,3,FALSE)</f>
        <v>0</v>
      </c>
      <c r="AP10" s="398"/>
      <c r="AQ10" s="398"/>
      <c r="AR10" s="398"/>
      <c r="AS10" s="399"/>
      <c r="AT10" s="397">
        <f>VLOOKUP(AC10,'06'!$AC$8:$BH$229,3,FALSE)</f>
        <v>0</v>
      </c>
      <c r="AU10" s="398"/>
      <c r="AV10" s="398"/>
      <c r="AW10" s="398"/>
      <c r="AX10" s="399"/>
      <c r="AY10" s="397">
        <f>VLOOKUP(AC10,'07'!$AC$8:$BH$206,3,FALSE)</f>
        <v>0</v>
      </c>
      <c r="AZ10" s="398"/>
      <c r="BA10" s="398"/>
      <c r="BB10" s="398"/>
      <c r="BC10" s="399"/>
    </row>
    <row r="11" spans="1:55" ht="20.100000000000001" customHeight="1" x14ac:dyDescent="0.2">
      <c r="A11" s="390" t="s">
        <v>3</v>
      </c>
      <c r="B11" s="391"/>
      <c r="C11" s="408" t="s">
        <v>448</v>
      </c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10"/>
      <c r="AC11" s="395" t="s">
        <v>320</v>
      </c>
      <c r="AD11" s="396"/>
      <c r="AE11" s="397">
        <f t="shared" si="0"/>
        <v>38948623</v>
      </c>
      <c r="AF11" s="398"/>
      <c r="AG11" s="398"/>
      <c r="AH11" s="398"/>
      <c r="AI11" s="399"/>
      <c r="AJ11" s="397">
        <f>VLOOKUP(AC11,'04'!$AC$8:$BH$256,3,FALSE)</f>
        <v>6322000</v>
      </c>
      <c r="AK11" s="398"/>
      <c r="AL11" s="398"/>
      <c r="AM11" s="398"/>
      <c r="AN11" s="399"/>
      <c r="AO11" s="397">
        <f>VLOOKUP(AC11,'05'!$AC$8:$BT$226,3,FALSE)</f>
        <v>0</v>
      </c>
      <c r="AP11" s="398"/>
      <c r="AQ11" s="398"/>
      <c r="AR11" s="398"/>
      <c r="AS11" s="399"/>
      <c r="AT11" s="397">
        <f>VLOOKUP(AC11,'06'!$AC$8:$BH$229,3,FALSE)</f>
        <v>800000</v>
      </c>
      <c r="AU11" s="398"/>
      <c r="AV11" s="398"/>
      <c r="AW11" s="398"/>
      <c r="AX11" s="399"/>
      <c r="AY11" s="397">
        <f>VLOOKUP(AC11,'07'!$AC$8:$BH$206,3,FALSE)</f>
        <v>31826623</v>
      </c>
      <c r="AZ11" s="398"/>
      <c r="BA11" s="398"/>
      <c r="BB11" s="398"/>
      <c r="BC11" s="399"/>
    </row>
    <row r="12" spans="1:55" ht="20.100000000000001" customHeight="1" x14ac:dyDescent="0.2">
      <c r="A12" s="390" t="s">
        <v>4</v>
      </c>
      <c r="B12" s="391"/>
      <c r="C12" s="392" t="s">
        <v>462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4"/>
      <c r="AC12" s="395" t="s">
        <v>331</v>
      </c>
      <c r="AD12" s="396"/>
      <c r="AE12" s="397">
        <f t="shared" si="0"/>
        <v>0</v>
      </c>
      <c r="AF12" s="398"/>
      <c r="AG12" s="398"/>
      <c r="AH12" s="398"/>
      <c r="AI12" s="399"/>
      <c r="AJ12" s="397">
        <f>VLOOKUP(AC12,'04'!$AC$8:$BH$256,3,FALSE)</f>
        <v>0</v>
      </c>
      <c r="AK12" s="398"/>
      <c r="AL12" s="398"/>
      <c r="AM12" s="398"/>
      <c r="AN12" s="399"/>
      <c r="AO12" s="397">
        <f>VLOOKUP(AC12,'05'!$AC$8:$BT$226,3,FALSE)</f>
        <v>0</v>
      </c>
      <c r="AP12" s="398"/>
      <c r="AQ12" s="398"/>
      <c r="AR12" s="398"/>
      <c r="AS12" s="399"/>
      <c r="AT12" s="397">
        <f>VLOOKUP(AC12,'06'!$AC$8:$BH$229,3,FALSE)</f>
        <v>0</v>
      </c>
      <c r="AU12" s="398"/>
      <c r="AV12" s="398"/>
      <c r="AW12" s="398"/>
      <c r="AX12" s="399"/>
      <c r="AY12" s="397">
        <f>VLOOKUP(AC12,'07'!$AC$8:$BH$206,3,FALSE)</f>
        <v>0</v>
      </c>
      <c r="AZ12" s="398"/>
      <c r="BA12" s="398"/>
      <c r="BB12" s="398"/>
      <c r="BC12" s="399"/>
    </row>
    <row r="13" spans="1:55" ht="20.100000000000001" customHeight="1" x14ac:dyDescent="0.2">
      <c r="A13" s="390" t="s">
        <v>5</v>
      </c>
      <c r="B13" s="391"/>
      <c r="C13" s="392" t="s">
        <v>449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4"/>
      <c r="AC13" s="395" t="s">
        <v>336</v>
      </c>
      <c r="AD13" s="396"/>
      <c r="AE13" s="397">
        <f t="shared" si="0"/>
        <v>2738781</v>
      </c>
      <c r="AF13" s="398"/>
      <c r="AG13" s="398"/>
      <c r="AH13" s="398"/>
      <c r="AI13" s="399"/>
      <c r="AJ13" s="397">
        <f>VLOOKUP(AC13,'04'!$AC$8:$BH$256,3,FALSE)</f>
        <v>2738781</v>
      </c>
      <c r="AK13" s="398"/>
      <c r="AL13" s="398"/>
      <c r="AM13" s="398"/>
      <c r="AN13" s="399"/>
      <c r="AO13" s="397">
        <f>VLOOKUP(AC13,'05'!$AC$8:$BT$226,3,FALSE)</f>
        <v>0</v>
      </c>
      <c r="AP13" s="398"/>
      <c r="AQ13" s="398"/>
      <c r="AR13" s="398"/>
      <c r="AS13" s="399"/>
      <c r="AT13" s="397">
        <f>VLOOKUP(AC13,'06'!$AC$8:$BH$229,3,FALSE)</f>
        <v>0</v>
      </c>
      <c r="AU13" s="398"/>
      <c r="AV13" s="398"/>
      <c r="AW13" s="398"/>
      <c r="AX13" s="399"/>
      <c r="AY13" s="397">
        <f>VLOOKUP(AC13,'07'!$AC$8:$BH$206,3,FALSE)</f>
        <v>0</v>
      </c>
      <c r="AZ13" s="398"/>
      <c r="BA13" s="398"/>
      <c r="BB13" s="398"/>
      <c r="BC13" s="399"/>
    </row>
    <row r="14" spans="1:55" ht="20.100000000000001" customHeight="1" x14ac:dyDescent="0.2">
      <c r="A14" s="390" t="s">
        <v>6</v>
      </c>
      <c r="B14" s="391"/>
      <c r="C14" s="392" t="s">
        <v>463</v>
      </c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4"/>
      <c r="AC14" s="395" t="s">
        <v>341</v>
      </c>
      <c r="AD14" s="396"/>
      <c r="AE14" s="397">
        <f t="shared" si="0"/>
        <v>0</v>
      </c>
      <c r="AF14" s="398"/>
      <c r="AG14" s="398"/>
      <c r="AH14" s="398"/>
      <c r="AI14" s="399"/>
      <c r="AJ14" s="397">
        <f>VLOOKUP(AC14,'04'!$AC$8:$BH$256,3,FALSE)</f>
        <v>0</v>
      </c>
      <c r="AK14" s="398"/>
      <c r="AL14" s="398"/>
      <c r="AM14" s="398"/>
      <c r="AN14" s="399"/>
      <c r="AO14" s="397">
        <f>VLOOKUP(AC14,'05'!$AC$8:$BT$226,3,FALSE)</f>
        <v>0</v>
      </c>
      <c r="AP14" s="398"/>
      <c r="AQ14" s="398"/>
      <c r="AR14" s="398"/>
      <c r="AS14" s="399"/>
      <c r="AT14" s="397">
        <f>VLOOKUP(AC14,'06'!$AC$8:$BH$229,3,FALSE)</f>
        <v>0</v>
      </c>
      <c r="AU14" s="398"/>
      <c r="AV14" s="398"/>
      <c r="AW14" s="398"/>
      <c r="AX14" s="399"/>
      <c r="AY14" s="397">
        <f>VLOOKUP(AC14,'07'!$AC$8:$BH$206,3,FALSE)</f>
        <v>0</v>
      </c>
      <c r="AZ14" s="398"/>
      <c r="BA14" s="398"/>
      <c r="BB14" s="398"/>
      <c r="BC14" s="399"/>
    </row>
    <row r="15" spans="1:55" s="10" customFormat="1" ht="20.100000000000001" customHeight="1" x14ac:dyDescent="0.2">
      <c r="A15" s="417" t="s">
        <v>7</v>
      </c>
      <c r="B15" s="418"/>
      <c r="C15" s="419" t="s">
        <v>560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1"/>
      <c r="AC15" s="422" t="s">
        <v>342</v>
      </c>
      <c r="AD15" s="423"/>
      <c r="AE15" s="411">
        <f>SUM(AE8:AI14)</f>
        <v>641422853</v>
      </c>
      <c r="AF15" s="412"/>
      <c r="AG15" s="412"/>
      <c r="AH15" s="412"/>
      <c r="AI15" s="413"/>
      <c r="AJ15" s="411">
        <f>SUM(AJ8:AN14)</f>
        <v>600888926</v>
      </c>
      <c r="AK15" s="412"/>
      <c r="AL15" s="412"/>
      <c r="AM15" s="412"/>
      <c r="AN15" s="413"/>
      <c r="AO15" s="411">
        <f t="shared" ref="AO15" si="1">SUM(AO8:AS14)</f>
        <v>7907304</v>
      </c>
      <c r="AP15" s="412"/>
      <c r="AQ15" s="412"/>
      <c r="AR15" s="412"/>
      <c r="AS15" s="413"/>
      <c r="AT15" s="411">
        <f t="shared" ref="AT15" si="2">SUM(AT8:AX14)</f>
        <v>800000</v>
      </c>
      <c r="AU15" s="412"/>
      <c r="AV15" s="412"/>
      <c r="AW15" s="412"/>
      <c r="AX15" s="413"/>
      <c r="AY15" s="411">
        <f t="shared" ref="AY15" si="3">SUM(AY8:BC14)</f>
        <v>31826623</v>
      </c>
      <c r="AZ15" s="412"/>
      <c r="BA15" s="412"/>
      <c r="BB15" s="412"/>
      <c r="BC15" s="413"/>
    </row>
    <row r="16" spans="1:55" ht="20.100000000000001" customHeight="1" x14ac:dyDescent="0.2">
      <c r="A16" s="390" t="s">
        <v>8</v>
      </c>
      <c r="B16" s="391"/>
      <c r="C16" s="429" t="s">
        <v>451</v>
      </c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1"/>
      <c r="AC16" s="432" t="s">
        <v>380</v>
      </c>
      <c r="AD16" s="433"/>
      <c r="AE16" s="397">
        <f t="shared" si="0"/>
        <v>149504836</v>
      </c>
      <c r="AF16" s="398"/>
      <c r="AG16" s="398"/>
      <c r="AH16" s="398"/>
      <c r="AI16" s="399"/>
      <c r="AJ16" s="397">
        <f>VLOOKUP(AC16,'04'!$AC$8:$BH$256,3,FALSE)</f>
        <v>44107095</v>
      </c>
      <c r="AK16" s="398"/>
      <c r="AL16" s="398"/>
      <c r="AM16" s="398"/>
      <c r="AN16" s="399"/>
      <c r="AO16" s="397">
        <f>VLOOKUP(AC16,'05'!$AC$8:$BT$226,3,FALSE)</f>
        <v>105397741</v>
      </c>
      <c r="AP16" s="398"/>
      <c r="AQ16" s="398"/>
      <c r="AR16" s="398"/>
      <c r="AS16" s="399"/>
      <c r="AT16" s="397">
        <f>VLOOKUP(AC16,'06'!$AC$8:$BH$229,3,FALSE)-AT18</f>
        <v>0</v>
      </c>
      <c r="AU16" s="398"/>
      <c r="AV16" s="398"/>
      <c r="AW16" s="398"/>
      <c r="AX16" s="399"/>
      <c r="AY16" s="397">
        <f>VLOOKUP(AC16,'07'!$AC$8:$BH$206,3,FALSE)-AY18</f>
        <v>0</v>
      </c>
      <c r="AZ16" s="398"/>
      <c r="BA16" s="398"/>
      <c r="BB16" s="398"/>
      <c r="BC16" s="399"/>
    </row>
    <row r="17" spans="1:60" s="11" customFormat="1" ht="20.100000000000001" customHeight="1" x14ac:dyDescent="0.2">
      <c r="A17" s="424" t="s">
        <v>9</v>
      </c>
      <c r="B17" s="425"/>
      <c r="C17" s="59" t="s">
        <v>561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5"/>
      <c r="AD17" s="6"/>
      <c r="AE17" s="426">
        <f t="shared" si="0"/>
        <v>790927689</v>
      </c>
      <c r="AF17" s="427"/>
      <c r="AG17" s="427"/>
      <c r="AH17" s="427"/>
      <c r="AI17" s="428"/>
      <c r="AJ17" s="414">
        <f>SUM(AJ15:AN16)</f>
        <v>644996021</v>
      </c>
      <c r="AK17" s="415"/>
      <c r="AL17" s="415"/>
      <c r="AM17" s="415"/>
      <c r="AN17" s="416"/>
      <c r="AO17" s="414">
        <f t="shared" ref="AO17" si="4">SUM(AO15:AS16)</f>
        <v>113305045</v>
      </c>
      <c r="AP17" s="415"/>
      <c r="AQ17" s="415"/>
      <c r="AR17" s="415"/>
      <c r="AS17" s="416"/>
      <c r="AT17" s="414">
        <f t="shared" ref="AT17" si="5">SUM(AT15:AX16)</f>
        <v>800000</v>
      </c>
      <c r="AU17" s="415"/>
      <c r="AV17" s="415"/>
      <c r="AW17" s="415"/>
      <c r="AX17" s="416"/>
      <c r="AY17" s="414">
        <f t="shared" ref="AY17" si="6">SUM(AY15:BC16)</f>
        <v>31826623</v>
      </c>
      <c r="AZ17" s="415"/>
      <c r="BA17" s="415"/>
      <c r="BB17" s="415"/>
      <c r="BC17" s="416"/>
    </row>
    <row r="18" spans="1:60" ht="20.100000000000001" customHeight="1" x14ac:dyDescent="0.2">
      <c r="A18" s="390" t="s">
        <v>10</v>
      </c>
      <c r="B18" s="391"/>
      <c r="C18" s="429" t="s">
        <v>563</v>
      </c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1"/>
      <c r="AC18" s="432" t="s">
        <v>365</v>
      </c>
      <c r="AD18" s="433"/>
      <c r="AE18" s="397"/>
      <c r="AF18" s="398"/>
      <c r="AG18" s="398"/>
      <c r="AH18" s="398"/>
      <c r="AI18" s="399"/>
      <c r="AJ18" s="397">
        <f>VLOOKUP(AC18,'04'!$AC$8:$BH$256,3,FALSE)</f>
        <v>0</v>
      </c>
      <c r="AK18" s="398"/>
      <c r="AL18" s="398"/>
      <c r="AM18" s="398"/>
      <c r="AN18" s="399"/>
      <c r="AO18" s="397">
        <f>VLOOKUP(AC18,'05'!$AC$8:$BT$226,3,FALSE)</f>
        <v>105397741</v>
      </c>
      <c r="AP18" s="398"/>
      <c r="AQ18" s="398"/>
      <c r="AR18" s="398"/>
      <c r="AS18" s="399"/>
      <c r="AT18" s="397">
        <f>VLOOKUP(AC18,'06'!$AC$8:$BH$229,3,FALSE)</f>
        <v>53998281</v>
      </c>
      <c r="AU18" s="398"/>
      <c r="AV18" s="398"/>
      <c r="AW18" s="398"/>
      <c r="AX18" s="399"/>
      <c r="AY18" s="397">
        <f>VLOOKUP(AC18,'07'!$AC$8:$BH$206,3,FALSE)</f>
        <v>35798446</v>
      </c>
      <c r="AZ18" s="398"/>
      <c r="BA18" s="398"/>
      <c r="BB18" s="398"/>
      <c r="BC18" s="399"/>
      <c r="BD18" s="405">
        <f>SUM(AJ18:BC18)</f>
        <v>195194468</v>
      </c>
      <c r="BE18" s="406"/>
      <c r="BF18" s="406"/>
      <c r="BG18" s="406"/>
      <c r="BH18" s="407"/>
    </row>
    <row r="19" spans="1:60" s="11" customFormat="1" ht="20.100000000000001" customHeight="1" x14ac:dyDescent="0.2">
      <c r="A19" s="424" t="s">
        <v>11</v>
      </c>
      <c r="B19" s="425"/>
      <c r="C19" s="59" t="s">
        <v>566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"/>
      <c r="AD19" s="6"/>
      <c r="AE19" s="426"/>
      <c r="AF19" s="427"/>
      <c r="AG19" s="427"/>
      <c r="AH19" s="427"/>
      <c r="AI19" s="428"/>
      <c r="AJ19" s="414">
        <f>AJ17+AJ18</f>
        <v>644996021</v>
      </c>
      <c r="AK19" s="415"/>
      <c r="AL19" s="415"/>
      <c r="AM19" s="415"/>
      <c r="AN19" s="416"/>
      <c r="AO19" s="414">
        <f t="shared" ref="AO19" si="7">AO17+AO18</f>
        <v>218702786</v>
      </c>
      <c r="AP19" s="415"/>
      <c r="AQ19" s="415"/>
      <c r="AR19" s="415"/>
      <c r="AS19" s="416"/>
      <c r="AT19" s="414">
        <f t="shared" ref="AT19" si="8">AT17+AT18</f>
        <v>54798281</v>
      </c>
      <c r="AU19" s="415"/>
      <c r="AV19" s="415"/>
      <c r="AW19" s="415"/>
      <c r="AX19" s="416"/>
      <c r="AY19" s="414">
        <f t="shared" ref="AY19" si="9">AY17+AY18</f>
        <v>67625069</v>
      </c>
      <c r="AZ19" s="415"/>
      <c r="BA19" s="415"/>
      <c r="BB19" s="415"/>
      <c r="BC19" s="416"/>
    </row>
    <row r="20" spans="1:60" ht="20.100000000000001" customHeight="1" x14ac:dyDescent="0.2">
      <c r="A20" s="390" t="s">
        <v>12</v>
      </c>
      <c r="B20" s="391"/>
      <c r="C20" s="434" t="s">
        <v>452</v>
      </c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6"/>
      <c r="AC20" s="437" t="s">
        <v>32</v>
      </c>
      <c r="AD20" s="438"/>
      <c r="AE20" s="397">
        <f t="shared" si="0"/>
        <v>202156885</v>
      </c>
      <c r="AF20" s="398"/>
      <c r="AG20" s="398"/>
      <c r="AH20" s="398"/>
      <c r="AI20" s="399"/>
      <c r="AJ20" s="397">
        <f>VLOOKUP(AC20,'04'!$AC$8:$BH$256,3,FALSE)</f>
        <v>50413916</v>
      </c>
      <c r="AK20" s="398"/>
      <c r="AL20" s="398"/>
      <c r="AM20" s="398"/>
      <c r="AN20" s="399"/>
      <c r="AO20" s="397">
        <f>VLOOKUP(AC20,'05'!$AC$8:$BT$226,3,FALSE)</f>
        <v>86535517</v>
      </c>
      <c r="AP20" s="398"/>
      <c r="AQ20" s="398"/>
      <c r="AR20" s="398"/>
      <c r="AS20" s="399"/>
      <c r="AT20" s="397">
        <f>VLOOKUP(AC20,'06'!$AC$8:$BH$229,3,FALSE)</f>
        <v>43043452</v>
      </c>
      <c r="AU20" s="398"/>
      <c r="AV20" s="398"/>
      <c r="AW20" s="398"/>
      <c r="AX20" s="399"/>
      <c r="AY20" s="397">
        <f>VLOOKUP(AC20,'07'!$AC$8:$BH$206,3,FALSE)</f>
        <v>22164000</v>
      </c>
      <c r="AZ20" s="398"/>
      <c r="BA20" s="398"/>
      <c r="BB20" s="398"/>
      <c r="BC20" s="399"/>
    </row>
    <row r="21" spans="1:60" ht="20.100000000000001" customHeight="1" x14ac:dyDescent="0.2">
      <c r="A21" s="390" t="s">
        <v>13</v>
      </c>
      <c r="B21" s="391"/>
      <c r="C21" s="392" t="s">
        <v>24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4"/>
      <c r="AC21" s="437" t="s">
        <v>52</v>
      </c>
      <c r="AD21" s="438"/>
      <c r="AE21" s="397">
        <f t="shared" si="0"/>
        <v>36350625</v>
      </c>
      <c r="AF21" s="398"/>
      <c r="AG21" s="398"/>
      <c r="AH21" s="398"/>
      <c r="AI21" s="399"/>
      <c r="AJ21" s="397">
        <f>VLOOKUP(AC21,'04'!$AC$8:$BH$256,3,FALSE)</f>
        <v>9370147</v>
      </c>
      <c r="AK21" s="398"/>
      <c r="AL21" s="398"/>
      <c r="AM21" s="398"/>
      <c r="AN21" s="399"/>
      <c r="AO21" s="397">
        <f>VLOOKUP(AC21,'05'!$AC$8:$BT$226,3,FALSE)</f>
        <v>15035841</v>
      </c>
      <c r="AP21" s="398"/>
      <c r="AQ21" s="398"/>
      <c r="AR21" s="398"/>
      <c r="AS21" s="399"/>
      <c r="AT21" s="397">
        <f>VLOOKUP(AC21,'06'!$AC$8:$BH$229,3,FALSE)</f>
        <v>7834037</v>
      </c>
      <c r="AU21" s="398"/>
      <c r="AV21" s="398"/>
      <c r="AW21" s="398"/>
      <c r="AX21" s="399"/>
      <c r="AY21" s="397">
        <f>VLOOKUP(AC21,'07'!$AC$8:$BH$206,3,FALSE)</f>
        <v>4110600</v>
      </c>
      <c r="AZ21" s="398"/>
      <c r="BA21" s="398"/>
      <c r="BB21" s="398"/>
      <c r="BC21" s="399"/>
    </row>
    <row r="22" spans="1:60" ht="20.100000000000001" customHeight="1" x14ac:dyDescent="0.2">
      <c r="A22" s="390" t="s">
        <v>14</v>
      </c>
      <c r="B22" s="391"/>
      <c r="C22" s="392" t="s">
        <v>453</v>
      </c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4"/>
      <c r="AC22" s="437" t="s">
        <v>57</v>
      </c>
      <c r="AD22" s="438"/>
      <c r="AE22" s="397">
        <f t="shared" si="0"/>
        <v>134936784</v>
      </c>
      <c r="AF22" s="398"/>
      <c r="AG22" s="398"/>
      <c r="AH22" s="398"/>
      <c r="AI22" s="399"/>
      <c r="AJ22" s="397">
        <f>VLOOKUP(AC22,'04'!$AC$8:$BH$256,3,FALSE)</f>
        <v>78467181</v>
      </c>
      <c r="AK22" s="398"/>
      <c r="AL22" s="398"/>
      <c r="AM22" s="398"/>
      <c r="AN22" s="399"/>
      <c r="AO22" s="397">
        <f>VLOOKUP(AC22,'05'!$AC$8:$BT$226,3,FALSE)</f>
        <v>11198342</v>
      </c>
      <c r="AP22" s="398"/>
      <c r="AQ22" s="398"/>
      <c r="AR22" s="398"/>
      <c r="AS22" s="399"/>
      <c r="AT22" s="397">
        <f>VLOOKUP(AC22,'06'!$AC$8:$BH$229,3,FALSE)</f>
        <v>3920792</v>
      </c>
      <c r="AU22" s="398"/>
      <c r="AV22" s="398"/>
      <c r="AW22" s="398"/>
      <c r="AX22" s="399"/>
      <c r="AY22" s="397">
        <f>VLOOKUP(AC22,'07'!$AC$8:$BH$206,3,FALSE)</f>
        <v>41350469</v>
      </c>
      <c r="AZ22" s="398"/>
      <c r="BA22" s="398"/>
      <c r="BB22" s="398"/>
      <c r="BC22" s="399"/>
    </row>
    <row r="23" spans="1:60" ht="20.100000000000001" customHeight="1" x14ac:dyDescent="0.2">
      <c r="A23" s="390" t="s">
        <v>15</v>
      </c>
      <c r="B23" s="391"/>
      <c r="C23" s="408" t="s">
        <v>454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437" t="s">
        <v>58</v>
      </c>
      <c r="AD23" s="438"/>
      <c r="AE23" s="397">
        <f t="shared" si="0"/>
        <v>1600000</v>
      </c>
      <c r="AF23" s="398"/>
      <c r="AG23" s="398"/>
      <c r="AH23" s="398"/>
      <c r="AI23" s="399"/>
      <c r="AJ23" s="397">
        <f>VLOOKUP(AC23,'04'!$AC$8:$BH$256,3,FALSE)</f>
        <v>1600000</v>
      </c>
      <c r="AK23" s="398"/>
      <c r="AL23" s="398"/>
      <c r="AM23" s="398"/>
      <c r="AN23" s="399"/>
      <c r="AO23" s="397">
        <f>VLOOKUP(AC23,'05'!$AC$8:$BT$226,3,FALSE)</f>
        <v>0</v>
      </c>
      <c r="AP23" s="398"/>
      <c r="AQ23" s="398"/>
      <c r="AR23" s="398"/>
      <c r="AS23" s="399"/>
      <c r="AT23" s="397">
        <f>VLOOKUP(AC23,'06'!$AC$8:$BH$229,3,FALSE)</f>
        <v>0</v>
      </c>
      <c r="AU23" s="398"/>
      <c r="AV23" s="398"/>
      <c r="AW23" s="398"/>
      <c r="AX23" s="399"/>
      <c r="AY23" s="397">
        <f>VLOOKUP(AC23,'07'!$AC$8:$BH$206,3,FALSE)</f>
        <v>0</v>
      </c>
      <c r="AZ23" s="398"/>
      <c r="BA23" s="398"/>
      <c r="BB23" s="398"/>
      <c r="BC23" s="399"/>
    </row>
    <row r="24" spans="1:60" ht="20.100000000000001" customHeight="1" x14ac:dyDescent="0.2">
      <c r="A24" s="390" t="s">
        <v>53</v>
      </c>
      <c r="B24" s="391"/>
      <c r="C24" s="408" t="s">
        <v>455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437" t="s">
        <v>59</v>
      </c>
      <c r="AD24" s="438"/>
      <c r="AE24" s="397">
        <f t="shared" si="0"/>
        <v>14212035</v>
      </c>
      <c r="AF24" s="398"/>
      <c r="AG24" s="398"/>
      <c r="AH24" s="398"/>
      <c r="AI24" s="399"/>
      <c r="AJ24" s="397">
        <f>VLOOKUP(AC24,'04'!$AC$8:$BH$256,3,FALSE)</f>
        <v>13676690</v>
      </c>
      <c r="AK24" s="398"/>
      <c r="AL24" s="398"/>
      <c r="AM24" s="398"/>
      <c r="AN24" s="399"/>
      <c r="AO24" s="397">
        <f>VLOOKUP(AC24,'05'!$AC$8:$BT$226,3,FALSE)</f>
        <v>535345</v>
      </c>
      <c r="AP24" s="398"/>
      <c r="AQ24" s="398"/>
      <c r="AR24" s="398"/>
      <c r="AS24" s="399"/>
      <c r="AT24" s="397">
        <f>VLOOKUP(AC24,'06'!$AC$8:$BH$229,3,FALSE)</f>
        <v>0</v>
      </c>
      <c r="AU24" s="398"/>
      <c r="AV24" s="398"/>
      <c r="AW24" s="398"/>
      <c r="AX24" s="399"/>
      <c r="AY24" s="397">
        <f>VLOOKUP(AC24,'07'!$AC$8:$BH$206,3,FALSE)</f>
        <v>0</v>
      </c>
      <c r="AZ24" s="398"/>
      <c r="BA24" s="398"/>
      <c r="BB24" s="398"/>
      <c r="BC24" s="399"/>
    </row>
    <row r="25" spans="1:60" ht="20.100000000000001" customHeight="1" x14ac:dyDescent="0.2">
      <c r="A25" s="390" t="s">
        <v>54</v>
      </c>
      <c r="B25" s="391"/>
      <c r="C25" s="439" t="s">
        <v>464</v>
      </c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1"/>
      <c r="AC25" s="437" t="s">
        <v>60</v>
      </c>
      <c r="AD25" s="438"/>
      <c r="AE25" s="397">
        <f t="shared" si="0"/>
        <v>24206310</v>
      </c>
      <c r="AF25" s="398"/>
      <c r="AG25" s="398"/>
      <c r="AH25" s="398"/>
      <c r="AI25" s="399"/>
      <c r="AJ25" s="397">
        <f>VLOOKUP(AC25,'04'!$AC$8:$BH$256,3,FALSE)</f>
        <v>24206310</v>
      </c>
      <c r="AK25" s="398"/>
      <c r="AL25" s="398"/>
      <c r="AM25" s="398"/>
      <c r="AN25" s="399"/>
      <c r="AO25" s="397">
        <f>VLOOKUP(AC25,'05'!$AC$8:$BT$226,3,FALSE)</f>
        <v>0</v>
      </c>
      <c r="AP25" s="398"/>
      <c r="AQ25" s="398"/>
      <c r="AR25" s="398"/>
      <c r="AS25" s="399"/>
      <c r="AT25" s="397">
        <f>VLOOKUP(AC25,'06'!$AC$8:$BH$229,3,FALSE)</f>
        <v>0</v>
      </c>
      <c r="AU25" s="398"/>
      <c r="AV25" s="398"/>
      <c r="AW25" s="398"/>
      <c r="AX25" s="399"/>
      <c r="AY25" s="397">
        <f>VLOOKUP(AC25,'07'!$AC$8:$BH$206,3,FALSE)</f>
        <v>0</v>
      </c>
      <c r="AZ25" s="398"/>
      <c r="BA25" s="398"/>
      <c r="BB25" s="398"/>
      <c r="BC25" s="399"/>
    </row>
    <row r="26" spans="1:60" ht="20.100000000000001" customHeight="1" x14ac:dyDescent="0.2">
      <c r="A26" s="390" t="s">
        <v>55</v>
      </c>
      <c r="B26" s="391"/>
      <c r="C26" s="408" t="s">
        <v>465</v>
      </c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10"/>
      <c r="AC26" s="437" t="s">
        <v>61</v>
      </c>
      <c r="AD26" s="438"/>
      <c r="AE26" s="397">
        <f t="shared" si="0"/>
        <v>265157060</v>
      </c>
      <c r="AF26" s="398"/>
      <c r="AG26" s="398"/>
      <c r="AH26" s="398"/>
      <c r="AI26" s="399"/>
      <c r="AJ26" s="397">
        <f>VLOOKUP(AC26,'04'!$AC$8:$BH$256,3,FALSE)</f>
        <v>265157060</v>
      </c>
      <c r="AK26" s="398"/>
      <c r="AL26" s="398"/>
      <c r="AM26" s="398"/>
      <c r="AN26" s="399"/>
      <c r="AO26" s="397">
        <f>VLOOKUP(AC26,'05'!$AC$8:$BT$226,3,FALSE)</f>
        <v>0</v>
      </c>
      <c r="AP26" s="398"/>
      <c r="AQ26" s="398"/>
      <c r="AR26" s="398"/>
      <c r="AS26" s="399"/>
      <c r="AT26" s="397">
        <f>VLOOKUP(AC26,'06'!$AC$8:$BH$229,3,FALSE)</f>
        <v>0</v>
      </c>
      <c r="AU26" s="398"/>
      <c r="AV26" s="398"/>
      <c r="AW26" s="398"/>
      <c r="AX26" s="399"/>
      <c r="AY26" s="397">
        <f>VLOOKUP(AC26,'07'!$AC$8:$BH$206,3,FALSE)</f>
        <v>0</v>
      </c>
      <c r="AZ26" s="398"/>
      <c r="BA26" s="398"/>
      <c r="BB26" s="398"/>
      <c r="BC26" s="399"/>
    </row>
    <row r="27" spans="1:60" ht="20.100000000000001" customHeight="1" x14ac:dyDescent="0.2">
      <c r="A27" s="390" t="s">
        <v>56</v>
      </c>
      <c r="B27" s="391"/>
      <c r="C27" s="408" t="s">
        <v>466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10"/>
      <c r="AC27" s="437" t="s">
        <v>62</v>
      </c>
      <c r="AD27" s="438"/>
      <c r="AE27" s="397">
        <f t="shared" si="0"/>
        <v>0</v>
      </c>
      <c r="AF27" s="398"/>
      <c r="AG27" s="398"/>
      <c r="AH27" s="398"/>
      <c r="AI27" s="399"/>
      <c r="AJ27" s="397">
        <f>VLOOKUP(AC27,'04'!$AC$8:$BH$256,3,FALSE)</f>
        <v>0</v>
      </c>
      <c r="AK27" s="398"/>
      <c r="AL27" s="398"/>
      <c r="AM27" s="398"/>
      <c r="AN27" s="399"/>
      <c r="AO27" s="397">
        <f>VLOOKUP(AC27,'05'!$AC$8:$BT$226,3,FALSE)</f>
        <v>0</v>
      </c>
      <c r="AP27" s="398"/>
      <c r="AQ27" s="398"/>
      <c r="AR27" s="398"/>
      <c r="AS27" s="399"/>
      <c r="AT27" s="397">
        <f>VLOOKUP(AC27,'06'!$AC$8:$BH$229,3,FALSE)</f>
        <v>0</v>
      </c>
      <c r="AU27" s="398"/>
      <c r="AV27" s="398"/>
      <c r="AW27" s="398"/>
      <c r="AX27" s="399"/>
      <c r="AY27" s="397">
        <f>VLOOKUP(AC27,'07'!$AC$8:$BH$275,3,FALSE)</f>
        <v>0</v>
      </c>
      <c r="AZ27" s="398"/>
      <c r="BA27" s="398"/>
      <c r="BB27" s="398"/>
      <c r="BC27" s="399"/>
    </row>
    <row r="28" spans="1:60" s="10" customFormat="1" ht="20.100000000000001" customHeight="1" x14ac:dyDescent="0.2">
      <c r="A28" s="417" t="s">
        <v>106</v>
      </c>
      <c r="B28" s="418"/>
      <c r="C28" s="442" t="s">
        <v>564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4"/>
      <c r="AC28" s="445" t="s">
        <v>174</v>
      </c>
      <c r="AD28" s="446"/>
      <c r="AE28" s="411">
        <f t="shared" si="0"/>
        <v>678619699</v>
      </c>
      <c r="AF28" s="412"/>
      <c r="AG28" s="412"/>
      <c r="AH28" s="412"/>
      <c r="AI28" s="413"/>
      <c r="AJ28" s="411">
        <f>SUM(AJ20:AN27)</f>
        <v>442891304</v>
      </c>
      <c r="AK28" s="412"/>
      <c r="AL28" s="412"/>
      <c r="AM28" s="412"/>
      <c r="AN28" s="413"/>
      <c r="AO28" s="411">
        <f t="shared" ref="AO28" si="10">SUM(AO20:AS27)</f>
        <v>113305045</v>
      </c>
      <c r="AP28" s="412"/>
      <c r="AQ28" s="412"/>
      <c r="AR28" s="412"/>
      <c r="AS28" s="413"/>
      <c r="AT28" s="411">
        <f t="shared" ref="AT28" si="11">SUM(AT20:AX27)</f>
        <v>54798281</v>
      </c>
      <c r="AU28" s="412"/>
      <c r="AV28" s="412"/>
      <c r="AW28" s="412"/>
      <c r="AX28" s="413"/>
      <c r="AY28" s="411">
        <f t="shared" ref="AY28" si="12">SUM(AY20:BC27)</f>
        <v>67625069</v>
      </c>
      <c r="AZ28" s="412"/>
      <c r="BA28" s="412"/>
      <c r="BB28" s="412"/>
      <c r="BC28" s="413"/>
    </row>
    <row r="29" spans="1:60" ht="20.100000000000001" customHeight="1" x14ac:dyDescent="0.2">
      <c r="A29" s="390" t="s">
        <v>107</v>
      </c>
      <c r="B29" s="391"/>
      <c r="C29" s="429" t="s">
        <v>456</v>
      </c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1"/>
      <c r="AC29" s="432" t="s">
        <v>415</v>
      </c>
      <c r="AD29" s="433"/>
      <c r="AE29" s="397">
        <f t="shared" si="0"/>
        <v>6910249</v>
      </c>
      <c r="AF29" s="398"/>
      <c r="AG29" s="398"/>
      <c r="AH29" s="398"/>
      <c r="AI29" s="399"/>
      <c r="AJ29" s="397">
        <f>VLOOKUP(AC29,'04'!$AC$8:$BH$256,3,FALSE)-AJ31</f>
        <v>6910249</v>
      </c>
      <c r="AK29" s="398"/>
      <c r="AL29" s="398"/>
      <c r="AM29" s="398"/>
      <c r="AN29" s="399"/>
      <c r="AO29" s="397">
        <f>VLOOKUP(AC29,'05'!$AC$8:$BT$226,3,FALSE)</f>
        <v>0</v>
      </c>
      <c r="AP29" s="398"/>
      <c r="AQ29" s="398"/>
      <c r="AR29" s="398"/>
      <c r="AS29" s="399"/>
      <c r="AT29" s="397">
        <f>VLOOKUP(AC29,'06'!$AC$8:$BH$229,3,FALSE)</f>
        <v>0</v>
      </c>
      <c r="AU29" s="398"/>
      <c r="AV29" s="398"/>
      <c r="AW29" s="398"/>
      <c r="AX29" s="399"/>
      <c r="AY29" s="397">
        <f>VLOOKUP(AC29,'07'!$AC$8:$BH$275,3,FALSE)</f>
        <v>0</v>
      </c>
      <c r="AZ29" s="398"/>
      <c r="BA29" s="398"/>
      <c r="BB29" s="398"/>
      <c r="BC29" s="399"/>
    </row>
    <row r="30" spans="1:60" s="19" customFormat="1" ht="20.100000000000001" customHeight="1" x14ac:dyDescent="0.2">
      <c r="A30" s="424" t="s">
        <v>179</v>
      </c>
      <c r="B30" s="425"/>
      <c r="C30" s="448" t="s">
        <v>565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50"/>
      <c r="AC30" s="451"/>
      <c r="AD30" s="452"/>
      <c r="AE30" s="426">
        <f>SUM(AJ30:BC30)</f>
        <v>685529948</v>
      </c>
      <c r="AF30" s="427"/>
      <c r="AG30" s="427"/>
      <c r="AH30" s="427"/>
      <c r="AI30" s="428"/>
      <c r="AJ30" s="426">
        <f>SUM(AJ28:AN29)</f>
        <v>449801553</v>
      </c>
      <c r="AK30" s="427"/>
      <c r="AL30" s="427"/>
      <c r="AM30" s="427"/>
      <c r="AN30" s="428"/>
      <c r="AO30" s="426">
        <f t="shared" ref="AO30" si="13">SUM(AO28:AS29)</f>
        <v>113305045</v>
      </c>
      <c r="AP30" s="427"/>
      <c r="AQ30" s="427"/>
      <c r="AR30" s="427"/>
      <c r="AS30" s="428"/>
      <c r="AT30" s="426">
        <f t="shared" ref="AT30" si="14">SUM(AT28:AX29)</f>
        <v>54798281</v>
      </c>
      <c r="AU30" s="427"/>
      <c r="AV30" s="427"/>
      <c r="AW30" s="427"/>
      <c r="AX30" s="428"/>
      <c r="AY30" s="426">
        <f t="shared" ref="AY30" si="15">SUM(AY28:BC29)</f>
        <v>67625069</v>
      </c>
      <c r="AZ30" s="427"/>
      <c r="BA30" s="427"/>
      <c r="BB30" s="427"/>
      <c r="BC30" s="428"/>
    </row>
    <row r="31" spans="1:60" ht="20.100000000000001" customHeight="1" x14ac:dyDescent="0.2">
      <c r="A31" s="390" t="s">
        <v>180</v>
      </c>
      <c r="B31" s="391"/>
      <c r="C31" s="429" t="s">
        <v>562</v>
      </c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1"/>
      <c r="AC31" s="432" t="s">
        <v>398</v>
      </c>
      <c r="AD31" s="433"/>
      <c r="AE31" s="397"/>
      <c r="AF31" s="398"/>
      <c r="AG31" s="398"/>
      <c r="AH31" s="398"/>
      <c r="AI31" s="399"/>
      <c r="AJ31" s="397">
        <f>VLOOKUP(AC31,'04'!$AC$8:$BH$256,3,FALSE)</f>
        <v>195194468</v>
      </c>
      <c r="AK31" s="398"/>
      <c r="AL31" s="398"/>
      <c r="AM31" s="398"/>
      <c r="AN31" s="399"/>
      <c r="AO31" s="397">
        <f>VLOOKUP(AC31,'05'!$AC$8:$BT$226,3,FALSE)</f>
        <v>0</v>
      </c>
      <c r="AP31" s="398"/>
      <c r="AQ31" s="398"/>
      <c r="AR31" s="398"/>
      <c r="AS31" s="399"/>
      <c r="AT31" s="397">
        <f>VLOOKUP(AC31,'06'!$AC$8:$BH$229,3,FALSE)</f>
        <v>0</v>
      </c>
      <c r="AU31" s="398"/>
      <c r="AV31" s="398"/>
      <c r="AW31" s="398"/>
      <c r="AX31" s="399"/>
      <c r="AY31" s="397">
        <f>VLOOKUP(AC31,'07'!$AC$8:$BH$275,3,FALSE)</f>
        <v>0</v>
      </c>
      <c r="AZ31" s="398"/>
      <c r="BA31" s="398"/>
      <c r="BB31" s="398"/>
      <c r="BC31" s="399"/>
      <c r="BD31" s="405">
        <f>SUM(AJ31:BC31)</f>
        <v>195194468</v>
      </c>
      <c r="BE31" s="406"/>
      <c r="BF31" s="406"/>
      <c r="BG31" s="406"/>
      <c r="BH31" s="407"/>
    </row>
    <row r="32" spans="1:60" s="19" customFormat="1" ht="20.100000000000001" customHeight="1" x14ac:dyDescent="0.2">
      <c r="A32" s="424" t="s">
        <v>181</v>
      </c>
      <c r="B32" s="425"/>
      <c r="C32" s="448" t="s">
        <v>567</v>
      </c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50"/>
      <c r="AC32" s="451"/>
      <c r="AD32" s="452"/>
      <c r="AE32" s="426"/>
      <c r="AF32" s="427"/>
      <c r="AG32" s="427"/>
      <c r="AH32" s="427"/>
      <c r="AI32" s="428"/>
      <c r="AJ32" s="426">
        <f>SUM(AJ30:AN31)</f>
        <v>644996021</v>
      </c>
      <c r="AK32" s="427"/>
      <c r="AL32" s="427"/>
      <c r="AM32" s="427"/>
      <c r="AN32" s="428"/>
      <c r="AO32" s="426">
        <f t="shared" ref="AO32" si="16">SUM(AO30:AS31)</f>
        <v>113305045</v>
      </c>
      <c r="AP32" s="427"/>
      <c r="AQ32" s="427"/>
      <c r="AR32" s="427"/>
      <c r="AS32" s="428"/>
      <c r="AT32" s="426">
        <f t="shared" ref="AT32" si="17">SUM(AT30:AX31)</f>
        <v>54798281</v>
      </c>
      <c r="AU32" s="427"/>
      <c r="AV32" s="427"/>
      <c r="AW32" s="427"/>
      <c r="AX32" s="428"/>
      <c r="AY32" s="426">
        <f t="shared" ref="AY32" si="18">SUM(AY30:BC31)</f>
        <v>67625069</v>
      </c>
      <c r="AZ32" s="427"/>
      <c r="BA32" s="427"/>
      <c r="BB32" s="427"/>
      <c r="BC32" s="428"/>
    </row>
    <row r="37" spans="29:55" x14ac:dyDescent="0.2">
      <c r="AC37" s="304"/>
      <c r="AD37" s="304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75"/>
      <c r="AU37" s="75"/>
      <c r="AV37" s="75"/>
      <c r="AW37" s="75"/>
      <c r="AX37" s="75"/>
      <c r="AY37" s="447"/>
      <c r="AZ37" s="447"/>
      <c r="BA37" s="447"/>
      <c r="BB37" s="447"/>
      <c r="BC37" s="447"/>
    </row>
  </sheetData>
  <sheetProtection algorithmName="SHA-512" hashValue="aSArj4ywghN8lKaSKU9Y7IbJ+FxZg0PiOBFINb2Z0yp4PBx2P/r04UeBanu780B8prOHYppiBKC3yW0+FBS/tQ==" saltValue="E7o6juymCH4SULCzpTkmUQ==" spinCount="100000" sheet="1" formatCells="0" formatColumns="0" formatRows="0" insertColumns="0" insertRows="0" insertHyperlinks="0" deleteColumns="0" deleteRows="0" sort="0" autoFilter="0" pivotTables="0"/>
  <mergeCells count="224"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C37:AD37"/>
    <mergeCell ref="AE37:AI37"/>
    <mergeCell ref="AJ37:AN37"/>
    <mergeCell ref="AO37:AS37"/>
    <mergeCell ref="AY37:BC37"/>
    <mergeCell ref="A30:B30"/>
    <mergeCell ref="C30:AB30"/>
    <mergeCell ref="AC30:AD30"/>
    <mergeCell ref="AE30:AI30"/>
    <mergeCell ref="AY30:BC30"/>
    <mergeCell ref="A32:B32"/>
    <mergeCell ref="C32:AB32"/>
    <mergeCell ref="AC32:AD32"/>
    <mergeCell ref="AJ32:AN32"/>
    <mergeCell ref="AO32:AS32"/>
    <mergeCell ref="AY32:BC32"/>
    <mergeCell ref="AE32:AI32"/>
    <mergeCell ref="AT30:AX30"/>
    <mergeCell ref="AT31:AX31"/>
    <mergeCell ref="AT32:AX32"/>
    <mergeCell ref="A29:B29"/>
    <mergeCell ref="C29:AB29"/>
    <mergeCell ref="AC29:AD29"/>
    <mergeCell ref="AE29:AI29"/>
    <mergeCell ref="AY29:BC29"/>
    <mergeCell ref="AJ29:AN29"/>
    <mergeCell ref="AO29:AS29"/>
    <mergeCell ref="AJ30:AN30"/>
    <mergeCell ref="AO30:AS30"/>
    <mergeCell ref="AT29:AX29"/>
    <mergeCell ref="BD31:BH31"/>
    <mergeCell ref="A31:B31"/>
    <mergeCell ref="C31:AB31"/>
    <mergeCell ref="AC31:AD31"/>
    <mergeCell ref="AE31:AI31"/>
    <mergeCell ref="AJ31:AN31"/>
    <mergeCell ref="AO31:AS31"/>
    <mergeCell ref="AY31:BC31"/>
    <mergeCell ref="AC25:AD25"/>
    <mergeCell ref="AE25:AI25"/>
    <mergeCell ref="AY25:BC25"/>
    <mergeCell ref="AJ25:AN25"/>
    <mergeCell ref="AO25:AS25"/>
    <mergeCell ref="A28:B28"/>
    <mergeCell ref="C28:AB28"/>
    <mergeCell ref="AC28:AD28"/>
    <mergeCell ref="AE28:AI28"/>
    <mergeCell ref="AY28:BC28"/>
    <mergeCell ref="A27:B27"/>
    <mergeCell ref="C27:AB27"/>
    <mergeCell ref="AC27:AD27"/>
    <mergeCell ref="AE27:AI27"/>
    <mergeCell ref="AY27:BC27"/>
    <mergeCell ref="AJ27:AN27"/>
    <mergeCell ref="AO27:AS27"/>
    <mergeCell ref="AJ28:AN28"/>
    <mergeCell ref="AO28:AS28"/>
    <mergeCell ref="A24:B24"/>
    <mergeCell ref="C24:AB24"/>
    <mergeCell ref="AC24:AD24"/>
    <mergeCell ref="AE24:AI24"/>
    <mergeCell ref="AY24:BC24"/>
    <mergeCell ref="AJ24:AN24"/>
    <mergeCell ref="AO24:AS24"/>
    <mergeCell ref="AT27:AX27"/>
    <mergeCell ref="AT28:AX28"/>
    <mergeCell ref="A23:B23"/>
    <mergeCell ref="C23:AB23"/>
    <mergeCell ref="AC23:AD23"/>
    <mergeCell ref="AE23:AI23"/>
    <mergeCell ref="AY23:BC23"/>
    <mergeCell ref="AJ23:AN23"/>
    <mergeCell ref="AO23:AS23"/>
    <mergeCell ref="A26:B26"/>
    <mergeCell ref="C26:AB26"/>
    <mergeCell ref="AC26:AD26"/>
    <mergeCell ref="AE26:AI26"/>
    <mergeCell ref="AY26:BC26"/>
    <mergeCell ref="AJ26:AN26"/>
    <mergeCell ref="AO26:AS26"/>
    <mergeCell ref="A25:B25"/>
    <mergeCell ref="C25:AB25"/>
    <mergeCell ref="AY20:BC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Y22:BC22"/>
    <mergeCell ref="AJ22:AN22"/>
    <mergeCell ref="AO22:AS22"/>
    <mergeCell ref="A21:B21"/>
    <mergeCell ref="C21:AB21"/>
    <mergeCell ref="AC21:AD21"/>
    <mergeCell ref="AE21:AI21"/>
    <mergeCell ref="AY21:BC21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C12:AD12"/>
    <mergeCell ref="AE12:AI12"/>
    <mergeCell ref="AY12:BC12"/>
    <mergeCell ref="AJ12:AN12"/>
    <mergeCell ref="AO12:AS12"/>
    <mergeCell ref="A14:B14"/>
    <mergeCell ref="C14:AB14"/>
    <mergeCell ref="AC14:AD14"/>
    <mergeCell ref="AE14:AI14"/>
    <mergeCell ref="AY14:BC14"/>
    <mergeCell ref="AJ14:AN14"/>
    <mergeCell ref="AO14:AS14"/>
    <mergeCell ref="A13:B13"/>
    <mergeCell ref="C13:AB13"/>
    <mergeCell ref="AC13:AD13"/>
    <mergeCell ref="AE13:AI13"/>
    <mergeCell ref="AY13:BC13"/>
    <mergeCell ref="AJ13:AN13"/>
    <mergeCell ref="AO13:AS13"/>
    <mergeCell ref="AJ15:AN15"/>
    <mergeCell ref="AO15:AS15"/>
    <mergeCell ref="AY19:BC19"/>
    <mergeCell ref="AO17:AS17"/>
    <mergeCell ref="AY17:BC17"/>
    <mergeCell ref="A15:B15"/>
    <mergeCell ref="C15:AB15"/>
    <mergeCell ref="AC15:AD15"/>
    <mergeCell ref="AE15:AI15"/>
    <mergeCell ref="AY15:BC15"/>
    <mergeCell ref="A17:B17"/>
    <mergeCell ref="AE17:AI17"/>
    <mergeCell ref="AJ16:AN16"/>
    <mergeCell ref="AO16:AS16"/>
    <mergeCell ref="AY18:BC18"/>
    <mergeCell ref="AY16:BC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BD18:BH18"/>
    <mergeCell ref="A10:B10"/>
    <mergeCell ref="C10:AB10"/>
    <mergeCell ref="AC10:AD10"/>
    <mergeCell ref="AE10:AI10"/>
    <mergeCell ref="AY10:BC10"/>
    <mergeCell ref="AJ10:AN10"/>
    <mergeCell ref="AO10:AS10"/>
    <mergeCell ref="A9:B9"/>
    <mergeCell ref="C9:AB9"/>
    <mergeCell ref="AC9:AD9"/>
    <mergeCell ref="AE9:AI9"/>
    <mergeCell ref="AY9:BC9"/>
    <mergeCell ref="AJ9:AN9"/>
    <mergeCell ref="AO9:AS9"/>
    <mergeCell ref="A11:B11"/>
    <mergeCell ref="C11:AB11"/>
    <mergeCell ref="AC11:AD11"/>
    <mergeCell ref="AE11:AI11"/>
    <mergeCell ref="AY11:BC11"/>
    <mergeCell ref="AJ11:AN11"/>
    <mergeCell ref="AO11:AS11"/>
    <mergeCell ref="A12:B12"/>
    <mergeCell ref="C12:AB12"/>
    <mergeCell ref="A8:B8"/>
    <mergeCell ref="C8:AB8"/>
    <mergeCell ref="AC8:AD8"/>
    <mergeCell ref="AE8:AI8"/>
    <mergeCell ref="AY8:BC8"/>
    <mergeCell ref="AJ8:AN8"/>
    <mergeCell ref="AO8:AS8"/>
    <mergeCell ref="A7:B7"/>
    <mergeCell ref="C7:AB7"/>
    <mergeCell ref="AC7:AD7"/>
    <mergeCell ref="AE7:AI7"/>
    <mergeCell ref="AY7:BC7"/>
    <mergeCell ref="AJ7:AN7"/>
    <mergeCell ref="AO7:AS7"/>
    <mergeCell ref="AT7:AX7"/>
    <mergeCell ref="AT8:AX8"/>
    <mergeCell ref="AE6:AI6"/>
    <mergeCell ref="AY6:BC6"/>
    <mergeCell ref="AJ6:AN6"/>
    <mergeCell ref="AO6:AS6"/>
    <mergeCell ref="A1:BC1"/>
    <mergeCell ref="A2:BC2"/>
    <mergeCell ref="A3:BC3"/>
    <mergeCell ref="A4:BC4"/>
    <mergeCell ref="A5:B6"/>
    <mergeCell ref="C5:AB6"/>
    <mergeCell ref="AC5:AD6"/>
    <mergeCell ref="AE5:BC5"/>
    <mergeCell ref="AT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  <colBreaks count="1" manualBreakCount="1">
    <brk id="5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00B050"/>
  </sheetPr>
  <dimension ref="A1:BI258"/>
  <sheetViews>
    <sheetView showGridLines="0" view="pageBreakPreview" zoomScaleSheetLayoutView="100" workbookViewId="0">
      <pane xSplit="28" ySplit="7" topLeftCell="AC47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36" width="2.7109375" style="1" customWidth="1"/>
    <col min="37" max="37" width="3.140625" style="1" customWidth="1"/>
    <col min="38" max="40" width="2.7109375" style="1" customWidth="1"/>
    <col min="41" max="41" width="3.85546875" style="1" customWidth="1"/>
    <col min="42" max="44" width="2.7109375" style="1" customWidth="1"/>
    <col min="45" max="45" width="4.140625" style="1" customWidth="1"/>
    <col min="46" max="49" width="2.7109375" style="1" customWidth="1"/>
    <col min="50" max="50" width="3.42578125" style="1" customWidth="1"/>
    <col min="51" max="55" width="2.7109375" style="1" customWidth="1"/>
    <col min="56" max="56" width="4.5703125" style="1" customWidth="1"/>
    <col min="57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83" t="s">
        <v>1064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</row>
    <row r="2" spans="1:61" ht="28.5" customHeight="1" x14ac:dyDescent="0.2">
      <c r="A2" s="378" t="s">
        <v>475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80"/>
    </row>
    <row r="3" spans="1:61" ht="15" customHeight="1" x14ac:dyDescent="0.2">
      <c r="A3" s="381" t="s">
        <v>474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3"/>
    </row>
    <row r="4" spans="1:61" ht="15.95" customHeight="1" x14ac:dyDescent="0.2">
      <c r="A4" s="384" t="s">
        <v>611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2"/>
    </row>
    <row r="5" spans="1:61" ht="15.95" customHeight="1" x14ac:dyDescent="0.2">
      <c r="A5" s="386" t="s">
        <v>441</v>
      </c>
      <c r="B5" s="386"/>
      <c r="C5" s="387" t="s">
        <v>26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 t="s">
        <v>442</v>
      </c>
      <c r="AD5" s="388"/>
      <c r="AE5" s="389" t="s">
        <v>469</v>
      </c>
      <c r="AF5" s="389"/>
      <c r="AG5" s="389"/>
      <c r="AH5" s="389"/>
      <c r="AI5" s="389"/>
      <c r="AJ5" s="389"/>
      <c r="AK5" s="389"/>
      <c r="AL5" s="389"/>
      <c r="AM5" s="484" t="s">
        <v>613</v>
      </c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6"/>
      <c r="BC5" s="479" t="s">
        <v>438</v>
      </c>
      <c r="BD5" s="479"/>
      <c r="BE5" s="479"/>
      <c r="BF5" s="479"/>
      <c r="BG5" s="479" t="s">
        <v>439</v>
      </c>
      <c r="BH5" s="479"/>
      <c r="BI5" s="2"/>
    </row>
    <row r="6" spans="1:61" ht="39.75" customHeight="1" x14ac:dyDescent="0.2">
      <c r="A6" s="386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/>
      <c r="AD6" s="388"/>
      <c r="AE6" s="376" t="s">
        <v>467</v>
      </c>
      <c r="AF6" s="377"/>
      <c r="AG6" s="377"/>
      <c r="AH6" s="377"/>
      <c r="AI6" s="376" t="s">
        <v>468</v>
      </c>
      <c r="AJ6" s="377"/>
      <c r="AK6" s="377"/>
      <c r="AL6" s="377"/>
      <c r="AM6" s="480" t="s">
        <v>470</v>
      </c>
      <c r="AN6" s="481"/>
      <c r="AO6" s="481"/>
      <c r="AP6" s="482"/>
      <c r="AQ6" s="480" t="s">
        <v>473</v>
      </c>
      <c r="AR6" s="481"/>
      <c r="AS6" s="481"/>
      <c r="AT6" s="482"/>
      <c r="AU6" s="480" t="s">
        <v>471</v>
      </c>
      <c r="AV6" s="481"/>
      <c r="AW6" s="481"/>
      <c r="AX6" s="482"/>
      <c r="AY6" s="480" t="s">
        <v>472</v>
      </c>
      <c r="AZ6" s="481"/>
      <c r="BA6" s="481"/>
      <c r="BB6" s="482"/>
      <c r="BC6" s="479"/>
      <c r="BD6" s="479"/>
      <c r="BE6" s="479"/>
      <c r="BF6" s="479"/>
      <c r="BG6" s="479"/>
      <c r="BH6" s="479"/>
    </row>
    <row r="7" spans="1:61" x14ac:dyDescent="0.2">
      <c r="A7" s="400" t="s">
        <v>176</v>
      </c>
      <c r="B7" s="401"/>
      <c r="C7" s="402" t="s">
        <v>177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2" t="s">
        <v>178</v>
      </c>
      <c r="AD7" s="403"/>
      <c r="AE7" s="402" t="s">
        <v>175</v>
      </c>
      <c r="AF7" s="403"/>
      <c r="AG7" s="403"/>
      <c r="AH7" s="404"/>
      <c r="AI7" s="402" t="s">
        <v>440</v>
      </c>
      <c r="AJ7" s="403"/>
      <c r="AK7" s="403"/>
      <c r="AL7" s="404"/>
      <c r="AM7" s="402" t="s">
        <v>553</v>
      </c>
      <c r="AN7" s="403"/>
      <c r="AO7" s="403"/>
      <c r="AP7" s="404"/>
      <c r="AQ7" s="402" t="s">
        <v>554</v>
      </c>
      <c r="AR7" s="403"/>
      <c r="AS7" s="403"/>
      <c r="AT7" s="404"/>
      <c r="AU7" s="402" t="s">
        <v>568</v>
      </c>
      <c r="AV7" s="403"/>
      <c r="AW7" s="403"/>
      <c r="AX7" s="404"/>
      <c r="AY7" s="402" t="s">
        <v>569</v>
      </c>
      <c r="AZ7" s="403"/>
      <c r="BA7" s="403"/>
      <c r="BB7" s="404"/>
      <c r="BC7" s="402" t="s">
        <v>570</v>
      </c>
      <c r="BD7" s="403"/>
      <c r="BE7" s="403"/>
      <c r="BF7" s="404"/>
      <c r="BG7" s="402" t="s">
        <v>571</v>
      </c>
      <c r="BH7" s="404"/>
    </row>
    <row r="8" spans="1:61" ht="16.5" customHeight="1" x14ac:dyDescent="0.2">
      <c r="A8" s="390" t="s">
        <v>0</v>
      </c>
      <c r="B8" s="391"/>
      <c r="C8" s="487" t="s">
        <v>242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9"/>
      <c r="AC8" s="395" t="s">
        <v>243</v>
      </c>
      <c r="AD8" s="396"/>
      <c r="AE8" s="458">
        <v>70655669</v>
      </c>
      <c r="AF8" s="459"/>
      <c r="AG8" s="459"/>
      <c r="AH8" s="460"/>
      <c r="AI8" s="458">
        <v>100562133</v>
      </c>
      <c r="AJ8" s="459"/>
      <c r="AK8" s="459"/>
      <c r="AL8" s="460"/>
      <c r="AM8" s="471">
        <v>100562133</v>
      </c>
      <c r="AN8" s="472"/>
      <c r="AO8" s="472"/>
      <c r="AP8" s="473"/>
      <c r="AQ8" s="283" t="s">
        <v>612</v>
      </c>
      <c r="AR8" s="284"/>
      <c r="AS8" s="284"/>
      <c r="AT8" s="285"/>
      <c r="AU8" s="458">
        <v>0</v>
      </c>
      <c r="AV8" s="459"/>
      <c r="AW8" s="459"/>
      <c r="AX8" s="460"/>
      <c r="AY8" s="283" t="s">
        <v>612</v>
      </c>
      <c r="AZ8" s="284"/>
      <c r="BA8" s="284"/>
      <c r="BB8" s="285"/>
      <c r="BC8" s="471">
        <v>100562133</v>
      </c>
      <c r="BD8" s="472"/>
      <c r="BE8" s="472"/>
      <c r="BF8" s="473"/>
      <c r="BG8" s="316">
        <f>IF(AI8&gt;0,BC8/AI8,"n.é.")</f>
        <v>1</v>
      </c>
      <c r="BH8" s="317"/>
    </row>
    <row r="9" spans="1:61" s="7" customFormat="1" ht="62.25" hidden="1" customHeight="1" x14ac:dyDescent="0.2">
      <c r="A9" s="461" t="s">
        <v>476</v>
      </c>
      <c r="B9" s="462"/>
      <c r="C9" s="463" t="s">
        <v>477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5"/>
      <c r="AC9" s="453" t="s">
        <v>476</v>
      </c>
      <c r="AD9" s="454"/>
      <c r="AE9" s="455"/>
      <c r="AF9" s="456"/>
      <c r="AG9" s="456"/>
      <c r="AH9" s="457"/>
      <c r="AI9" s="455"/>
      <c r="AJ9" s="456"/>
      <c r="AK9" s="456"/>
      <c r="AL9" s="457"/>
      <c r="AM9" s="283" t="s">
        <v>612</v>
      </c>
      <c r="AN9" s="284"/>
      <c r="AO9" s="284"/>
      <c r="AP9" s="285"/>
      <c r="AQ9" s="283" t="s">
        <v>612</v>
      </c>
      <c r="AR9" s="284"/>
      <c r="AS9" s="284"/>
      <c r="AT9" s="285"/>
      <c r="AU9" s="283" t="s">
        <v>612</v>
      </c>
      <c r="AV9" s="284"/>
      <c r="AW9" s="284"/>
      <c r="AX9" s="285"/>
      <c r="AY9" s="283" t="s">
        <v>612</v>
      </c>
      <c r="AZ9" s="284"/>
      <c r="BA9" s="284"/>
      <c r="BB9" s="285"/>
      <c r="BC9" s="283" t="s">
        <v>612</v>
      </c>
      <c r="BD9" s="284"/>
      <c r="BE9" s="284"/>
      <c r="BF9" s="285"/>
      <c r="BG9" s="286" t="s">
        <v>614</v>
      </c>
      <c r="BH9" s="287"/>
    </row>
    <row r="10" spans="1:61" s="7" customFormat="1" ht="39" hidden="1" customHeight="1" x14ac:dyDescent="0.2">
      <c r="A10" s="461" t="s">
        <v>476</v>
      </c>
      <c r="B10" s="462"/>
      <c r="C10" s="463" t="s">
        <v>478</v>
      </c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5"/>
      <c r="AC10" s="453" t="s">
        <v>476</v>
      </c>
      <c r="AD10" s="454"/>
      <c r="AE10" s="455"/>
      <c r="AF10" s="456"/>
      <c r="AG10" s="456"/>
      <c r="AH10" s="457"/>
      <c r="AI10" s="455"/>
      <c r="AJ10" s="456"/>
      <c r="AK10" s="456"/>
      <c r="AL10" s="457"/>
      <c r="AM10" s="283" t="s">
        <v>612</v>
      </c>
      <c r="AN10" s="284"/>
      <c r="AO10" s="284"/>
      <c r="AP10" s="285"/>
      <c r="AQ10" s="283" t="s">
        <v>612</v>
      </c>
      <c r="AR10" s="284"/>
      <c r="AS10" s="284"/>
      <c r="AT10" s="285"/>
      <c r="AU10" s="283" t="s">
        <v>612</v>
      </c>
      <c r="AV10" s="284"/>
      <c r="AW10" s="284"/>
      <c r="AX10" s="285"/>
      <c r="AY10" s="283" t="s">
        <v>612</v>
      </c>
      <c r="AZ10" s="284"/>
      <c r="BA10" s="284"/>
      <c r="BB10" s="285"/>
      <c r="BC10" s="283" t="s">
        <v>612</v>
      </c>
      <c r="BD10" s="284"/>
      <c r="BE10" s="284"/>
      <c r="BF10" s="285"/>
      <c r="BG10" s="286" t="s">
        <v>614</v>
      </c>
      <c r="BH10" s="287"/>
    </row>
    <row r="11" spans="1:61" s="7" customFormat="1" ht="0.75" hidden="1" customHeight="1" x14ac:dyDescent="0.2">
      <c r="A11" s="461" t="s">
        <v>476</v>
      </c>
      <c r="B11" s="462"/>
      <c r="C11" s="463" t="s">
        <v>479</v>
      </c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5"/>
      <c r="AC11" s="453" t="s">
        <v>476</v>
      </c>
      <c r="AD11" s="454"/>
      <c r="AE11" s="455"/>
      <c r="AF11" s="456"/>
      <c r="AG11" s="456"/>
      <c r="AH11" s="457"/>
      <c r="AI11" s="455"/>
      <c r="AJ11" s="456"/>
      <c r="AK11" s="456"/>
      <c r="AL11" s="457"/>
      <c r="AM11" s="283" t="s">
        <v>612</v>
      </c>
      <c r="AN11" s="284"/>
      <c r="AO11" s="284"/>
      <c r="AP11" s="285"/>
      <c r="AQ11" s="283" t="s">
        <v>612</v>
      </c>
      <c r="AR11" s="284"/>
      <c r="AS11" s="284"/>
      <c r="AT11" s="285"/>
      <c r="AU11" s="283" t="s">
        <v>612</v>
      </c>
      <c r="AV11" s="284"/>
      <c r="AW11" s="284"/>
      <c r="AX11" s="285"/>
      <c r="AY11" s="283" t="s">
        <v>612</v>
      </c>
      <c r="AZ11" s="284"/>
      <c r="BA11" s="284"/>
      <c r="BB11" s="285"/>
      <c r="BC11" s="283" t="s">
        <v>612</v>
      </c>
      <c r="BD11" s="284"/>
      <c r="BE11" s="284"/>
      <c r="BF11" s="285"/>
      <c r="BG11" s="286" t="s">
        <v>614</v>
      </c>
      <c r="BH11" s="287"/>
    </row>
    <row r="12" spans="1:61" s="7" customFormat="1" ht="33" hidden="1" customHeight="1" x14ac:dyDescent="0.2">
      <c r="A12" s="461" t="s">
        <v>476</v>
      </c>
      <c r="B12" s="462"/>
      <c r="C12" s="463" t="s">
        <v>616</v>
      </c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5"/>
      <c r="AC12" s="453" t="s">
        <v>476</v>
      </c>
      <c r="AD12" s="454"/>
      <c r="AE12" s="455"/>
      <c r="AF12" s="456"/>
      <c r="AG12" s="456"/>
      <c r="AH12" s="457"/>
      <c r="AI12" s="455"/>
      <c r="AJ12" s="456"/>
      <c r="AK12" s="456"/>
      <c r="AL12" s="457"/>
      <c r="AM12" s="283" t="s">
        <v>612</v>
      </c>
      <c r="AN12" s="284"/>
      <c r="AO12" s="284"/>
      <c r="AP12" s="285"/>
      <c r="AQ12" s="283" t="s">
        <v>612</v>
      </c>
      <c r="AR12" s="284"/>
      <c r="AS12" s="284"/>
      <c r="AT12" s="285"/>
      <c r="AU12" s="283" t="s">
        <v>612</v>
      </c>
      <c r="AV12" s="284"/>
      <c r="AW12" s="284"/>
      <c r="AX12" s="285"/>
      <c r="AY12" s="283" t="s">
        <v>612</v>
      </c>
      <c r="AZ12" s="284"/>
      <c r="BA12" s="284"/>
      <c r="BB12" s="285"/>
      <c r="BC12" s="283" t="s">
        <v>612</v>
      </c>
      <c r="BD12" s="284"/>
      <c r="BE12" s="284"/>
      <c r="BF12" s="285"/>
      <c r="BG12" s="286" t="s">
        <v>614</v>
      </c>
      <c r="BH12" s="287"/>
    </row>
    <row r="13" spans="1:61" s="7" customFormat="1" ht="0.75" hidden="1" customHeight="1" x14ac:dyDescent="0.2">
      <c r="A13" s="461" t="s">
        <v>476</v>
      </c>
      <c r="B13" s="462"/>
      <c r="C13" s="463" t="s">
        <v>837</v>
      </c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5"/>
      <c r="AC13" s="453" t="s">
        <v>476</v>
      </c>
      <c r="AD13" s="573"/>
      <c r="AE13" s="455"/>
      <c r="AF13" s="456"/>
      <c r="AG13" s="456"/>
      <c r="AH13" s="457"/>
      <c r="AI13" s="455"/>
      <c r="AJ13" s="456"/>
      <c r="AK13" s="456"/>
      <c r="AL13" s="457"/>
      <c r="AM13" s="283" t="s">
        <v>612</v>
      </c>
      <c r="AN13" s="284"/>
      <c r="AO13" s="284"/>
      <c r="AP13" s="285"/>
      <c r="AQ13" s="283" t="s">
        <v>612</v>
      </c>
      <c r="AR13" s="284"/>
      <c r="AS13" s="284"/>
      <c r="AT13" s="285"/>
      <c r="AU13" s="283" t="s">
        <v>612</v>
      </c>
      <c r="AV13" s="284"/>
      <c r="AW13" s="284"/>
      <c r="AX13" s="285"/>
      <c r="AY13" s="283" t="s">
        <v>612</v>
      </c>
      <c r="AZ13" s="284"/>
      <c r="BA13" s="284"/>
      <c r="BB13" s="285"/>
      <c r="BC13" s="283" t="s">
        <v>612</v>
      </c>
      <c r="BD13" s="284"/>
      <c r="BE13" s="284"/>
      <c r="BF13" s="285"/>
      <c r="BG13" s="286" t="s">
        <v>614</v>
      </c>
      <c r="BH13" s="572"/>
    </row>
    <row r="14" spans="1:61" ht="40.5" customHeight="1" x14ac:dyDescent="0.2">
      <c r="A14" s="390" t="s">
        <v>1</v>
      </c>
      <c r="B14" s="391"/>
      <c r="C14" s="408" t="s">
        <v>244</v>
      </c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10"/>
      <c r="AC14" s="395" t="s">
        <v>245</v>
      </c>
      <c r="AD14" s="396"/>
      <c r="AE14" s="458">
        <v>50845400</v>
      </c>
      <c r="AF14" s="459"/>
      <c r="AG14" s="459"/>
      <c r="AH14" s="460"/>
      <c r="AI14" s="458">
        <v>54728950</v>
      </c>
      <c r="AJ14" s="459"/>
      <c r="AK14" s="459"/>
      <c r="AL14" s="460"/>
      <c r="AM14" s="471">
        <v>54728950</v>
      </c>
      <c r="AN14" s="472"/>
      <c r="AO14" s="472"/>
      <c r="AP14" s="473"/>
      <c r="AQ14" s="283" t="s">
        <v>612</v>
      </c>
      <c r="AR14" s="284"/>
      <c r="AS14" s="284"/>
      <c r="AT14" s="285"/>
      <c r="AU14" s="458">
        <v>0</v>
      </c>
      <c r="AV14" s="459"/>
      <c r="AW14" s="459"/>
      <c r="AX14" s="460"/>
      <c r="AY14" s="283" t="s">
        <v>612</v>
      </c>
      <c r="AZ14" s="284"/>
      <c r="BA14" s="284"/>
      <c r="BB14" s="285"/>
      <c r="BC14" s="471">
        <v>54728950</v>
      </c>
      <c r="BD14" s="472"/>
      <c r="BE14" s="472"/>
      <c r="BF14" s="473"/>
      <c r="BG14" s="316">
        <f t="shared" ref="BG14:BG75" si="0">IF(AI14&gt;0,BC14/AI14,"n.é.")</f>
        <v>1</v>
      </c>
      <c r="BH14" s="317"/>
    </row>
    <row r="15" spans="1:61" s="7" customFormat="1" ht="25.5" hidden="1" customHeight="1" x14ac:dyDescent="0.2">
      <c r="A15" s="461" t="s">
        <v>476</v>
      </c>
      <c r="B15" s="462"/>
      <c r="C15" s="463" t="s">
        <v>480</v>
      </c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5"/>
      <c r="AC15" s="453" t="s">
        <v>476</v>
      </c>
      <c r="AD15" s="454"/>
      <c r="AE15" s="455"/>
      <c r="AF15" s="456"/>
      <c r="AG15" s="456"/>
      <c r="AH15" s="457"/>
      <c r="AI15" s="455"/>
      <c r="AJ15" s="456"/>
      <c r="AK15" s="456"/>
      <c r="AL15" s="457"/>
      <c r="AM15" s="283" t="s">
        <v>612</v>
      </c>
      <c r="AN15" s="284"/>
      <c r="AO15" s="284"/>
      <c r="AP15" s="285"/>
      <c r="AQ15" s="283" t="s">
        <v>612</v>
      </c>
      <c r="AR15" s="284"/>
      <c r="AS15" s="284"/>
      <c r="AT15" s="285"/>
      <c r="AU15" s="283" t="s">
        <v>612</v>
      </c>
      <c r="AV15" s="284"/>
      <c r="AW15" s="284"/>
      <c r="AX15" s="285"/>
      <c r="AY15" s="283" t="s">
        <v>612</v>
      </c>
      <c r="AZ15" s="284"/>
      <c r="BA15" s="284"/>
      <c r="BB15" s="285"/>
      <c r="BC15" s="283" t="s">
        <v>612</v>
      </c>
      <c r="BD15" s="284"/>
      <c r="BE15" s="284"/>
      <c r="BF15" s="285"/>
      <c r="BG15" s="286" t="s">
        <v>614</v>
      </c>
      <c r="BH15" s="287"/>
    </row>
    <row r="16" spans="1:61" s="7" customFormat="1" ht="27" hidden="1" customHeight="1" x14ac:dyDescent="0.2">
      <c r="A16" s="461" t="s">
        <v>476</v>
      </c>
      <c r="B16" s="462"/>
      <c r="C16" s="463" t="s">
        <v>481</v>
      </c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5"/>
      <c r="AC16" s="453" t="s">
        <v>476</v>
      </c>
      <c r="AD16" s="454"/>
      <c r="AE16" s="455"/>
      <c r="AF16" s="456"/>
      <c r="AG16" s="456"/>
      <c r="AH16" s="457"/>
      <c r="AI16" s="455"/>
      <c r="AJ16" s="456"/>
      <c r="AK16" s="456"/>
      <c r="AL16" s="457"/>
      <c r="AM16" s="283" t="s">
        <v>612</v>
      </c>
      <c r="AN16" s="284"/>
      <c r="AO16" s="284"/>
      <c r="AP16" s="285"/>
      <c r="AQ16" s="283" t="s">
        <v>612</v>
      </c>
      <c r="AR16" s="284"/>
      <c r="AS16" s="284"/>
      <c r="AT16" s="285"/>
      <c r="AU16" s="283" t="s">
        <v>612</v>
      </c>
      <c r="AV16" s="284"/>
      <c r="AW16" s="284"/>
      <c r="AX16" s="285"/>
      <c r="AY16" s="283" t="s">
        <v>612</v>
      </c>
      <c r="AZ16" s="284"/>
      <c r="BA16" s="284"/>
      <c r="BB16" s="285"/>
      <c r="BC16" s="283" t="s">
        <v>612</v>
      </c>
      <c r="BD16" s="284"/>
      <c r="BE16" s="284"/>
      <c r="BF16" s="285"/>
      <c r="BG16" s="286" t="s">
        <v>614</v>
      </c>
      <c r="BH16" s="287"/>
    </row>
    <row r="17" spans="1:60" s="7" customFormat="1" ht="0.75" hidden="1" customHeight="1" x14ac:dyDescent="0.2">
      <c r="A17" s="461" t="s">
        <v>476</v>
      </c>
      <c r="B17" s="462"/>
      <c r="C17" s="463" t="s">
        <v>617</v>
      </c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5"/>
      <c r="AC17" s="453" t="s">
        <v>476</v>
      </c>
      <c r="AD17" s="454"/>
      <c r="AE17" s="455"/>
      <c r="AF17" s="456"/>
      <c r="AG17" s="456"/>
      <c r="AH17" s="457"/>
      <c r="AI17" s="455"/>
      <c r="AJ17" s="456"/>
      <c r="AK17" s="456"/>
      <c r="AL17" s="457"/>
      <c r="AM17" s="283" t="s">
        <v>612</v>
      </c>
      <c r="AN17" s="284"/>
      <c r="AO17" s="284"/>
      <c r="AP17" s="285"/>
      <c r="AQ17" s="283" t="s">
        <v>612</v>
      </c>
      <c r="AR17" s="284"/>
      <c r="AS17" s="284"/>
      <c r="AT17" s="285"/>
      <c r="AU17" s="283" t="s">
        <v>612</v>
      </c>
      <c r="AV17" s="284"/>
      <c r="AW17" s="284"/>
      <c r="AX17" s="285"/>
      <c r="AY17" s="283" t="s">
        <v>612</v>
      </c>
      <c r="AZ17" s="284"/>
      <c r="BA17" s="284"/>
      <c r="BB17" s="285"/>
      <c r="BC17" s="283" t="s">
        <v>612</v>
      </c>
      <c r="BD17" s="284"/>
      <c r="BE17" s="284"/>
      <c r="BF17" s="285"/>
      <c r="BG17" s="286" t="s">
        <v>614</v>
      </c>
      <c r="BH17" s="287"/>
    </row>
    <row r="18" spans="1:60" ht="18" customHeight="1" x14ac:dyDescent="0.2">
      <c r="A18" s="390" t="s">
        <v>2</v>
      </c>
      <c r="B18" s="391"/>
      <c r="C18" s="408" t="s">
        <v>246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10"/>
      <c r="AC18" s="395" t="s">
        <v>247</v>
      </c>
      <c r="AD18" s="396"/>
      <c r="AE18" s="458">
        <v>45305545</v>
      </c>
      <c r="AF18" s="459"/>
      <c r="AG18" s="459"/>
      <c r="AH18" s="460"/>
      <c r="AI18" s="458">
        <v>51863574</v>
      </c>
      <c r="AJ18" s="459"/>
      <c r="AK18" s="459"/>
      <c r="AL18" s="460"/>
      <c r="AM18" s="471">
        <v>51863574</v>
      </c>
      <c r="AN18" s="472"/>
      <c r="AO18" s="472"/>
      <c r="AP18" s="473"/>
      <c r="AQ18" s="283" t="s">
        <v>612</v>
      </c>
      <c r="AR18" s="284"/>
      <c r="AS18" s="284"/>
      <c r="AT18" s="285"/>
      <c r="AU18" s="458">
        <v>0</v>
      </c>
      <c r="AV18" s="459"/>
      <c r="AW18" s="459"/>
      <c r="AX18" s="460"/>
      <c r="AY18" s="283" t="s">
        <v>612</v>
      </c>
      <c r="AZ18" s="284"/>
      <c r="BA18" s="284"/>
      <c r="BB18" s="285"/>
      <c r="BC18" s="471">
        <v>51863574</v>
      </c>
      <c r="BD18" s="472"/>
      <c r="BE18" s="472"/>
      <c r="BF18" s="473"/>
      <c r="BG18" s="316">
        <f t="shared" si="0"/>
        <v>1</v>
      </c>
      <c r="BH18" s="317"/>
    </row>
    <row r="19" spans="1:60" s="7" customFormat="1" ht="12.75" hidden="1" customHeight="1" x14ac:dyDescent="0.2">
      <c r="A19" s="461" t="s">
        <v>476</v>
      </c>
      <c r="B19" s="462"/>
      <c r="C19" s="463" t="s">
        <v>618</v>
      </c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5"/>
      <c r="AC19" s="453" t="s">
        <v>476</v>
      </c>
      <c r="AD19" s="454"/>
      <c r="AE19" s="455"/>
      <c r="AF19" s="456"/>
      <c r="AG19" s="456"/>
      <c r="AH19" s="457"/>
      <c r="AI19" s="455"/>
      <c r="AJ19" s="456"/>
      <c r="AK19" s="456"/>
      <c r="AL19" s="457"/>
      <c r="AM19" s="283" t="s">
        <v>612</v>
      </c>
      <c r="AN19" s="284"/>
      <c r="AO19" s="284"/>
      <c r="AP19" s="285"/>
      <c r="AQ19" s="283" t="s">
        <v>612</v>
      </c>
      <c r="AR19" s="284"/>
      <c r="AS19" s="284"/>
      <c r="AT19" s="285"/>
      <c r="AU19" s="283" t="s">
        <v>612</v>
      </c>
      <c r="AV19" s="284"/>
      <c r="AW19" s="284"/>
      <c r="AX19" s="285"/>
      <c r="AY19" s="283" t="s">
        <v>612</v>
      </c>
      <c r="AZ19" s="284"/>
      <c r="BA19" s="284"/>
      <c r="BB19" s="285"/>
      <c r="BC19" s="283" t="s">
        <v>612</v>
      </c>
      <c r="BD19" s="284"/>
      <c r="BE19" s="284"/>
      <c r="BF19" s="285"/>
      <c r="BG19" s="286" t="s">
        <v>614</v>
      </c>
      <c r="BH19" s="287"/>
    </row>
    <row r="20" spans="1:60" s="7" customFormat="1" ht="12" hidden="1" customHeight="1" x14ac:dyDescent="0.2">
      <c r="A20" s="461" t="s">
        <v>476</v>
      </c>
      <c r="B20" s="462"/>
      <c r="C20" s="463" t="s">
        <v>482</v>
      </c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5"/>
      <c r="AC20" s="453" t="s">
        <v>476</v>
      </c>
      <c r="AD20" s="454"/>
      <c r="AE20" s="455"/>
      <c r="AF20" s="456"/>
      <c r="AG20" s="456"/>
      <c r="AH20" s="457"/>
      <c r="AI20" s="455"/>
      <c r="AJ20" s="456"/>
      <c r="AK20" s="456"/>
      <c r="AL20" s="457"/>
      <c r="AM20" s="283" t="s">
        <v>612</v>
      </c>
      <c r="AN20" s="284"/>
      <c r="AO20" s="284"/>
      <c r="AP20" s="285"/>
      <c r="AQ20" s="283" t="s">
        <v>612</v>
      </c>
      <c r="AR20" s="284"/>
      <c r="AS20" s="284"/>
      <c r="AT20" s="285"/>
      <c r="AU20" s="283" t="s">
        <v>612</v>
      </c>
      <c r="AV20" s="284"/>
      <c r="AW20" s="284"/>
      <c r="AX20" s="285"/>
      <c r="AY20" s="283" t="s">
        <v>612</v>
      </c>
      <c r="AZ20" s="284"/>
      <c r="BA20" s="284"/>
      <c r="BB20" s="285"/>
      <c r="BC20" s="283" t="s">
        <v>612</v>
      </c>
      <c r="BD20" s="284"/>
      <c r="BE20" s="284"/>
      <c r="BF20" s="285"/>
      <c r="BG20" s="286" t="s">
        <v>614</v>
      </c>
      <c r="BH20" s="287"/>
    </row>
    <row r="21" spans="1:60" s="7" customFormat="1" ht="10.5" hidden="1" customHeight="1" x14ac:dyDescent="0.2">
      <c r="A21" s="461" t="s">
        <v>476</v>
      </c>
      <c r="B21" s="462"/>
      <c r="C21" s="463" t="s">
        <v>812</v>
      </c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5"/>
      <c r="AC21" s="453" t="s">
        <v>476</v>
      </c>
      <c r="AD21" s="454"/>
      <c r="AE21" s="455"/>
      <c r="AF21" s="456"/>
      <c r="AG21" s="456"/>
      <c r="AH21" s="457"/>
      <c r="AI21" s="455"/>
      <c r="AJ21" s="456"/>
      <c r="AK21" s="456"/>
      <c r="AL21" s="457"/>
      <c r="AM21" s="283" t="s">
        <v>612</v>
      </c>
      <c r="AN21" s="284"/>
      <c r="AO21" s="284"/>
      <c r="AP21" s="285"/>
      <c r="AQ21" s="283" t="s">
        <v>612</v>
      </c>
      <c r="AR21" s="284"/>
      <c r="AS21" s="284"/>
      <c r="AT21" s="285"/>
      <c r="AU21" s="283" t="s">
        <v>612</v>
      </c>
      <c r="AV21" s="284"/>
      <c r="AW21" s="284"/>
      <c r="AX21" s="285"/>
      <c r="AY21" s="283" t="s">
        <v>612</v>
      </c>
      <c r="AZ21" s="284"/>
      <c r="BA21" s="284"/>
      <c r="BB21" s="285"/>
      <c r="BC21" s="283" t="s">
        <v>612</v>
      </c>
      <c r="BD21" s="284"/>
      <c r="BE21" s="284"/>
      <c r="BF21" s="285"/>
      <c r="BG21" s="286" t="s">
        <v>614</v>
      </c>
      <c r="BH21" s="287"/>
    </row>
    <row r="22" spans="1:60" s="7" customFormat="1" ht="13.5" hidden="1" customHeight="1" x14ac:dyDescent="0.2">
      <c r="A22" s="461" t="s">
        <v>476</v>
      </c>
      <c r="B22" s="462"/>
      <c r="C22" s="463" t="s">
        <v>483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5"/>
      <c r="AC22" s="453" t="s">
        <v>476</v>
      </c>
      <c r="AD22" s="454"/>
      <c r="AE22" s="455"/>
      <c r="AF22" s="456"/>
      <c r="AG22" s="456"/>
      <c r="AH22" s="457"/>
      <c r="AI22" s="455"/>
      <c r="AJ22" s="456"/>
      <c r="AK22" s="456"/>
      <c r="AL22" s="457"/>
      <c r="AM22" s="283" t="s">
        <v>612</v>
      </c>
      <c r="AN22" s="284"/>
      <c r="AO22" s="284"/>
      <c r="AP22" s="285"/>
      <c r="AQ22" s="283" t="s">
        <v>612</v>
      </c>
      <c r="AR22" s="284"/>
      <c r="AS22" s="284"/>
      <c r="AT22" s="285"/>
      <c r="AU22" s="283" t="s">
        <v>612</v>
      </c>
      <c r="AV22" s="284"/>
      <c r="AW22" s="284"/>
      <c r="AX22" s="285"/>
      <c r="AY22" s="283" t="s">
        <v>612</v>
      </c>
      <c r="AZ22" s="284"/>
      <c r="BA22" s="284"/>
      <c r="BB22" s="285"/>
      <c r="BC22" s="283" t="s">
        <v>612</v>
      </c>
      <c r="BD22" s="284"/>
      <c r="BE22" s="284"/>
      <c r="BF22" s="285"/>
      <c r="BG22" s="286" t="s">
        <v>614</v>
      </c>
      <c r="BH22" s="287"/>
    </row>
    <row r="23" spans="1:60" s="7" customFormat="1" ht="36" hidden="1" customHeight="1" x14ac:dyDescent="0.2">
      <c r="A23" s="461" t="s">
        <v>476</v>
      </c>
      <c r="B23" s="462"/>
      <c r="C23" s="463" t="s">
        <v>813</v>
      </c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5"/>
      <c r="AC23" s="453" t="s">
        <v>476</v>
      </c>
      <c r="AD23" s="454"/>
      <c r="AE23" s="455"/>
      <c r="AF23" s="456"/>
      <c r="AG23" s="456"/>
      <c r="AH23" s="457"/>
      <c r="AI23" s="455"/>
      <c r="AJ23" s="456"/>
      <c r="AK23" s="456"/>
      <c r="AL23" s="457"/>
      <c r="AM23" s="283" t="s">
        <v>612</v>
      </c>
      <c r="AN23" s="284"/>
      <c r="AO23" s="284"/>
      <c r="AP23" s="285"/>
      <c r="AQ23" s="283" t="s">
        <v>612</v>
      </c>
      <c r="AR23" s="284"/>
      <c r="AS23" s="284"/>
      <c r="AT23" s="285"/>
      <c r="AU23" s="283" t="s">
        <v>612</v>
      </c>
      <c r="AV23" s="284"/>
      <c r="AW23" s="284"/>
      <c r="AX23" s="285"/>
      <c r="AY23" s="283" t="s">
        <v>612</v>
      </c>
      <c r="AZ23" s="284"/>
      <c r="BA23" s="284"/>
      <c r="BB23" s="285"/>
      <c r="BC23" s="283" t="s">
        <v>612</v>
      </c>
      <c r="BD23" s="284"/>
      <c r="BE23" s="284"/>
      <c r="BF23" s="285"/>
      <c r="BG23" s="286" t="s">
        <v>614</v>
      </c>
      <c r="BH23" s="287"/>
    </row>
    <row r="24" spans="1:60" s="7" customFormat="1" ht="12" hidden="1" customHeight="1" x14ac:dyDescent="0.2">
      <c r="A24" s="461" t="s">
        <v>476</v>
      </c>
      <c r="B24" s="462"/>
      <c r="C24" s="463" t="s">
        <v>621</v>
      </c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5"/>
      <c r="AC24" s="453" t="s">
        <v>476</v>
      </c>
      <c r="AD24" s="454"/>
      <c r="AE24" s="455"/>
      <c r="AF24" s="456"/>
      <c r="AG24" s="456"/>
      <c r="AH24" s="457"/>
      <c r="AI24" s="455"/>
      <c r="AJ24" s="456"/>
      <c r="AK24" s="456"/>
      <c r="AL24" s="457"/>
      <c r="AM24" s="283" t="s">
        <v>612</v>
      </c>
      <c r="AN24" s="284"/>
      <c r="AO24" s="284"/>
      <c r="AP24" s="285"/>
      <c r="AQ24" s="283" t="s">
        <v>612</v>
      </c>
      <c r="AR24" s="284"/>
      <c r="AS24" s="284"/>
      <c r="AT24" s="285"/>
      <c r="AU24" s="283" t="s">
        <v>612</v>
      </c>
      <c r="AV24" s="284"/>
      <c r="AW24" s="284"/>
      <c r="AX24" s="285"/>
      <c r="AY24" s="283" t="s">
        <v>612</v>
      </c>
      <c r="AZ24" s="284"/>
      <c r="BA24" s="284"/>
      <c r="BB24" s="285"/>
      <c r="BC24" s="283" t="s">
        <v>612</v>
      </c>
      <c r="BD24" s="284"/>
      <c r="BE24" s="284"/>
      <c r="BF24" s="285"/>
      <c r="BG24" s="286" t="s">
        <v>614</v>
      </c>
      <c r="BH24" s="287"/>
    </row>
    <row r="25" spans="1:60" ht="13.5" customHeight="1" x14ac:dyDescent="0.2">
      <c r="A25" s="390" t="s">
        <v>3</v>
      </c>
      <c r="B25" s="391"/>
      <c r="C25" s="408" t="s">
        <v>248</v>
      </c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10"/>
      <c r="AC25" s="395" t="s">
        <v>249</v>
      </c>
      <c r="AD25" s="396"/>
      <c r="AE25" s="458">
        <v>3041181</v>
      </c>
      <c r="AF25" s="459"/>
      <c r="AG25" s="459"/>
      <c r="AH25" s="460"/>
      <c r="AI25" s="458">
        <v>4086511</v>
      </c>
      <c r="AJ25" s="459"/>
      <c r="AK25" s="459"/>
      <c r="AL25" s="460"/>
      <c r="AM25" s="471">
        <v>4086511</v>
      </c>
      <c r="AN25" s="472"/>
      <c r="AO25" s="472"/>
      <c r="AP25" s="473"/>
      <c r="AQ25" s="283" t="s">
        <v>612</v>
      </c>
      <c r="AR25" s="284"/>
      <c r="AS25" s="284"/>
      <c r="AT25" s="285"/>
      <c r="AU25" s="458">
        <v>0</v>
      </c>
      <c r="AV25" s="459"/>
      <c r="AW25" s="459"/>
      <c r="AX25" s="460"/>
      <c r="AY25" s="283" t="s">
        <v>612</v>
      </c>
      <c r="AZ25" s="284"/>
      <c r="BA25" s="284"/>
      <c r="BB25" s="285"/>
      <c r="BC25" s="471">
        <v>4086511</v>
      </c>
      <c r="BD25" s="472"/>
      <c r="BE25" s="472"/>
      <c r="BF25" s="473"/>
      <c r="BG25" s="316">
        <f t="shared" si="0"/>
        <v>1</v>
      </c>
      <c r="BH25" s="317"/>
    </row>
    <row r="26" spans="1:60" s="7" customFormat="1" ht="0.75" hidden="1" customHeight="1" x14ac:dyDescent="0.2">
      <c r="A26" s="461" t="s">
        <v>476</v>
      </c>
      <c r="B26" s="462"/>
      <c r="C26" s="463" t="s">
        <v>484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5"/>
      <c r="AC26" s="453" t="s">
        <v>476</v>
      </c>
      <c r="AD26" s="454"/>
      <c r="AE26" s="455"/>
      <c r="AF26" s="456"/>
      <c r="AG26" s="456"/>
      <c r="AH26" s="457"/>
      <c r="AI26" s="455"/>
      <c r="AJ26" s="456"/>
      <c r="AK26" s="456"/>
      <c r="AL26" s="457"/>
      <c r="AM26" s="283" t="s">
        <v>612</v>
      </c>
      <c r="AN26" s="284"/>
      <c r="AO26" s="284"/>
      <c r="AP26" s="285"/>
      <c r="AQ26" s="283" t="s">
        <v>612</v>
      </c>
      <c r="AR26" s="284"/>
      <c r="AS26" s="284"/>
      <c r="AT26" s="285"/>
      <c r="AU26" s="283" t="s">
        <v>612</v>
      </c>
      <c r="AV26" s="284"/>
      <c r="AW26" s="284"/>
      <c r="AX26" s="285"/>
      <c r="AY26" s="283" t="s">
        <v>612</v>
      </c>
      <c r="AZ26" s="284"/>
      <c r="BA26" s="284"/>
      <c r="BB26" s="285"/>
      <c r="BC26" s="283" t="s">
        <v>612</v>
      </c>
      <c r="BD26" s="284"/>
      <c r="BE26" s="284"/>
      <c r="BF26" s="285"/>
      <c r="BG26" s="286" t="s">
        <v>614</v>
      </c>
      <c r="BH26" s="287"/>
    </row>
    <row r="27" spans="1:60" ht="16.5" customHeight="1" x14ac:dyDescent="0.2">
      <c r="A27" s="390" t="s">
        <v>4</v>
      </c>
      <c r="B27" s="391"/>
      <c r="C27" s="408" t="s">
        <v>619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10"/>
      <c r="AC27" s="395" t="s">
        <v>250</v>
      </c>
      <c r="AD27" s="396"/>
      <c r="AE27" s="458">
        <v>0</v>
      </c>
      <c r="AF27" s="459"/>
      <c r="AG27" s="459"/>
      <c r="AH27" s="460"/>
      <c r="AI27" s="458">
        <v>2724150</v>
      </c>
      <c r="AJ27" s="459"/>
      <c r="AK27" s="459"/>
      <c r="AL27" s="460"/>
      <c r="AM27" s="471">
        <v>2724150</v>
      </c>
      <c r="AN27" s="472"/>
      <c r="AO27" s="472"/>
      <c r="AP27" s="473"/>
      <c r="AQ27" s="197" t="s">
        <v>612</v>
      </c>
      <c r="AR27" s="198"/>
      <c r="AS27" s="198"/>
      <c r="AT27" s="199"/>
      <c r="AU27" s="458">
        <v>0</v>
      </c>
      <c r="AV27" s="459"/>
      <c r="AW27" s="459"/>
      <c r="AX27" s="460"/>
      <c r="AY27" s="197" t="s">
        <v>612</v>
      </c>
      <c r="AZ27" s="198"/>
      <c r="BA27" s="198"/>
      <c r="BB27" s="199"/>
      <c r="BC27" s="471">
        <v>2724150</v>
      </c>
      <c r="BD27" s="472"/>
      <c r="BE27" s="472"/>
      <c r="BF27" s="473"/>
      <c r="BG27" s="316">
        <f t="shared" si="0"/>
        <v>1</v>
      </c>
      <c r="BH27" s="317"/>
    </row>
    <row r="28" spans="1:60" ht="20.25" hidden="1" customHeight="1" x14ac:dyDescent="0.2">
      <c r="A28" s="390" t="s">
        <v>5</v>
      </c>
      <c r="B28" s="391"/>
      <c r="C28" s="408" t="s">
        <v>620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10"/>
      <c r="AC28" s="395" t="s">
        <v>251</v>
      </c>
      <c r="AD28" s="396"/>
      <c r="AE28" s="458">
        <v>0</v>
      </c>
      <c r="AF28" s="459"/>
      <c r="AG28" s="459"/>
      <c r="AH28" s="460"/>
      <c r="AI28" s="458">
        <v>0</v>
      </c>
      <c r="AJ28" s="459"/>
      <c r="AK28" s="459"/>
      <c r="AL28" s="460"/>
      <c r="AM28" s="471">
        <v>0</v>
      </c>
      <c r="AN28" s="472"/>
      <c r="AO28" s="472"/>
      <c r="AP28" s="473"/>
      <c r="AQ28" s="197" t="s">
        <v>612</v>
      </c>
      <c r="AR28" s="198"/>
      <c r="AS28" s="198"/>
      <c r="AT28" s="199"/>
      <c r="AU28" s="471">
        <v>0</v>
      </c>
      <c r="AV28" s="472"/>
      <c r="AW28" s="472"/>
      <c r="AX28" s="473"/>
      <c r="AY28" s="197" t="s">
        <v>612</v>
      </c>
      <c r="AZ28" s="198"/>
      <c r="BA28" s="198"/>
      <c r="BB28" s="199"/>
      <c r="BC28" s="471">
        <v>0</v>
      </c>
      <c r="BD28" s="472"/>
      <c r="BE28" s="472"/>
      <c r="BF28" s="473"/>
      <c r="BG28" s="316" t="str">
        <f t="shared" si="0"/>
        <v>n.é.</v>
      </c>
      <c r="BH28" s="317"/>
    </row>
    <row r="29" spans="1:60" s="3" customFormat="1" ht="19.5" customHeight="1" x14ac:dyDescent="0.2">
      <c r="A29" s="474" t="s">
        <v>6</v>
      </c>
      <c r="B29" s="475"/>
      <c r="C29" s="476" t="s">
        <v>252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8"/>
      <c r="AC29" s="469" t="s">
        <v>253</v>
      </c>
      <c r="AD29" s="470"/>
      <c r="AE29" s="466">
        <f>AE8+AE14+AE18+AE25+AE27+AE28</f>
        <v>169847795</v>
      </c>
      <c r="AF29" s="467"/>
      <c r="AG29" s="467"/>
      <c r="AH29" s="468"/>
      <c r="AI29" s="466">
        <f>AI8+AI14+AI18+AI25+AI27+AI28</f>
        <v>213965318</v>
      </c>
      <c r="AJ29" s="467"/>
      <c r="AK29" s="467"/>
      <c r="AL29" s="468"/>
      <c r="AM29" s="466">
        <f>AM8+AM14+AM18+AM25+AM27+AM28</f>
        <v>213965318</v>
      </c>
      <c r="AN29" s="467"/>
      <c r="AO29" s="467"/>
      <c r="AP29" s="468"/>
      <c r="AQ29" s="492" t="s">
        <v>612</v>
      </c>
      <c r="AR29" s="493"/>
      <c r="AS29" s="493"/>
      <c r="AT29" s="494"/>
      <c r="AU29" s="466">
        <f>AU8+AU14+AU18+AU25+AU27+AU28</f>
        <v>0</v>
      </c>
      <c r="AV29" s="467"/>
      <c r="AW29" s="467"/>
      <c r="AX29" s="468"/>
      <c r="AY29" s="492" t="s">
        <v>612</v>
      </c>
      <c r="AZ29" s="493"/>
      <c r="BA29" s="493"/>
      <c r="BB29" s="494"/>
      <c r="BC29" s="466">
        <f>BC8+BC14+BC18+BC25+BC27+BC28</f>
        <v>213965318</v>
      </c>
      <c r="BD29" s="467"/>
      <c r="BE29" s="467"/>
      <c r="BF29" s="468"/>
      <c r="BG29" s="490">
        <f t="shared" si="0"/>
        <v>1</v>
      </c>
      <c r="BH29" s="491"/>
    </row>
    <row r="30" spans="1:60" ht="10.5" hidden="1" customHeight="1" x14ac:dyDescent="0.2">
      <c r="A30" s="390" t="s">
        <v>7</v>
      </c>
      <c r="B30" s="391"/>
      <c r="C30" s="408" t="s">
        <v>254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10"/>
      <c r="AC30" s="395" t="s">
        <v>255</v>
      </c>
      <c r="AD30" s="396"/>
      <c r="AE30" s="458"/>
      <c r="AF30" s="459"/>
      <c r="AG30" s="459"/>
      <c r="AH30" s="460"/>
      <c r="AI30" s="458"/>
      <c r="AJ30" s="459"/>
      <c r="AK30" s="459"/>
      <c r="AL30" s="460"/>
      <c r="AM30" s="458"/>
      <c r="AN30" s="459"/>
      <c r="AO30" s="459"/>
      <c r="AP30" s="460"/>
      <c r="AQ30" s="197" t="s">
        <v>612</v>
      </c>
      <c r="AR30" s="198"/>
      <c r="AS30" s="198"/>
      <c r="AT30" s="199"/>
      <c r="AU30" s="458"/>
      <c r="AV30" s="459"/>
      <c r="AW30" s="459"/>
      <c r="AX30" s="460"/>
      <c r="AY30" s="197" t="s">
        <v>612</v>
      </c>
      <c r="AZ30" s="198"/>
      <c r="BA30" s="198"/>
      <c r="BB30" s="199"/>
      <c r="BC30" s="458"/>
      <c r="BD30" s="459"/>
      <c r="BE30" s="459"/>
      <c r="BF30" s="460"/>
      <c r="BG30" s="316" t="str">
        <f t="shared" si="0"/>
        <v>n.é.</v>
      </c>
      <c r="BH30" s="317"/>
    </row>
    <row r="31" spans="1:60" ht="0.75" hidden="1" customHeight="1" x14ac:dyDescent="0.2">
      <c r="A31" s="390" t="s">
        <v>8</v>
      </c>
      <c r="B31" s="391"/>
      <c r="C31" s="408" t="s">
        <v>427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10"/>
      <c r="AC31" s="395" t="s">
        <v>256</v>
      </c>
      <c r="AD31" s="396"/>
      <c r="AE31" s="458"/>
      <c r="AF31" s="459"/>
      <c r="AG31" s="459"/>
      <c r="AH31" s="460"/>
      <c r="AI31" s="458"/>
      <c r="AJ31" s="459"/>
      <c r="AK31" s="459"/>
      <c r="AL31" s="460"/>
      <c r="AM31" s="458"/>
      <c r="AN31" s="459"/>
      <c r="AO31" s="459"/>
      <c r="AP31" s="460"/>
      <c r="AQ31" s="197" t="s">
        <v>612</v>
      </c>
      <c r="AR31" s="198"/>
      <c r="AS31" s="198"/>
      <c r="AT31" s="199"/>
      <c r="AU31" s="458"/>
      <c r="AV31" s="459"/>
      <c r="AW31" s="459"/>
      <c r="AX31" s="460"/>
      <c r="AY31" s="197" t="s">
        <v>612</v>
      </c>
      <c r="AZ31" s="198"/>
      <c r="BA31" s="198"/>
      <c r="BB31" s="199"/>
      <c r="BC31" s="458"/>
      <c r="BD31" s="459"/>
      <c r="BE31" s="459"/>
      <c r="BF31" s="460"/>
      <c r="BG31" s="316" t="str">
        <f t="shared" si="0"/>
        <v>n.é.</v>
      </c>
      <c r="BH31" s="317"/>
    </row>
    <row r="32" spans="1:60" ht="0.75" hidden="1" customHeight="1" x14ac:dyDescent="0.2">
      <c r="A32" s="390" t="s">
        <v>9</v>
      </c>
      <c r="B32" s="391"/>
      <c r="C32" s="408" t="s">
        <v>428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10"/>
      <c r="AC32" s="395" t="s">
        <v>257</v>
      </c>
      <c r="AD32" s="396"/>
      <c r="AE32" s="458"/>
      <c r="AF32" s="459"/>
      <c r="AG32" s="459"/>
      <c r="AH32" s="460"/>
      <c r="AI32" s="458"/>
      <c r="AJ32" s="459"/>
      <c r="AK32" s="459"/>
      <c r="AL32" s="460"/>
      <c r="AM32" s="458"/>
      <c r="AN32" s="459"/>
      <c r="AO32" s="459"/>
      <c r="AP32" s="460"/>
      <c r="AQ32" s="197" t="s">
        <v>612</v>
      </c>
      <c r="AR32" s="198"/>
      <c r="AS32" s="198"/>
      <c r="AT32" s="199"/>
      <c r="AU32" s="458"/>
      <c r="AV32" s="459"/>
      <c r="AW32" s="459"/>
      <c r="AX32" s="460"/>
      <c r="AY32" s="197" t="s">
        <v>612</v>
      </c>
      <c r="AZ32" s="198"/>
      <c r="BA32" s="198"/>
      <c r="BB32" s="199"/>
      <c r="BC32" s="458"/>
      <c r="BD32" s="459"/>
      <c r="BE32" s="459"/>
      <c r="BF32" s="460"/>
      <c r="BG32" s="316" t="str">
        <f t="shared" si="0"/>
        <v>n.é.</v>
      </c>
      <c r="BH32" s="317"/>
    </row>
    <row r="33" spans="1:60" ht="12" hidden="1" customHeight="1" x14ac:dyDescent="0.2">
      <c r="A33" s="390" t="s">
        <v>10</v>
      </c>
      <c r="B33" s="391"/>
      <c r="C33" s="408" t="s">
        <v>429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10"/>
      <c r="AC33" s="395" t="s">
        <v>258</v>
      </c>
      <c r="AD33" s="396"/>
      <c r="AE33" s="458"/>
      <c r="AF33" s="459"/>
      <c r="AG33" s="459"/>
      <c r="AH33" s="460"/>
      <c r="AI33" s="458"/>
      <c r="AJ33" s="459"/>
      <c r="AK33" s="459"/>
      <c r="AL33" s="460"/>
      <c r="AM33" s="458"/>
      <c r="AN33" s="459"/>
      <c r="AO33" s="459"/>
      <c r="AP33" s="460"/>
      <c r="AQ33" s="197" t="s">
        <v>612</v>
      </c>
      <c r="AR33" s="198"/>
      <c r="AS33" s="198"/>
      <c r="AT33" s="199"/>
      <c r="AU33" s="458"/>
      <c r="AV33" s="459"/>
      <c r="AW33" s="459"/>
      <c r="AX33" s="460"/>
      <c r="AY33" s="197" t="s">
        <v>612</v>
      </c>
      <c r="AZ33" s="198"/>
      <c r="BA33" s="198"/>
      <c r="BB33" s="199"/>
      <c r="BC33" s="458"/>
      <c r="BD33" s="459"/>
      <c r="BE33" s="459"/>
      <c r="BF33" s="460"/>
      <c r="BG33" s="316" t="str">
        <f t="shared" si="0"/>
        <v>n.é.</v>
      </c>
      <c r="BH33" s="317"/>
    </row>
    <row r="34" spans="1:60" ht="20.100000000000001" customHeight="1" x14ac:dyDescent="0.2">
      <c r="A34" s="390" t="s">
        <v>11</v>
      </c>
      <c r="B34" s="391"/>
      <c r="C34" s="408" t="s">
        <v>259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10"/>
      <c r="AC34" s="395" t="s">
        <v>260</v>
      </c>
      <c r="AD34" s="396"/>
      <c r="AE34" s="458">
        <v>77500711</v>
      </c>
      <c r="AF34" s="459"/>
      <c r="AG34" s="459"/>
      <c r="AH34" s="460"/>
      <c r="AI34" s="458">
        <v>77955621</v>
      </c>
      <c r="AJ34" s="459"/>
      <c r="AK34" s="459"/>
      <c r="AL34" s="460"/>
      <c r="AM34" s="471">
        <v>48822730</v>
      </c>
      <c r="AN34" s="472"/>
      <c r="AO34" s="472"/>
      <c r="AP34" s="473"/>
      <c r="AQ34" s="197" t="s">
        <v>612</v>
      </c>
      <c r="AR34" s="198"/>
      <c r="AS34" s="198"/>
      <c r="AT34" s="199"/>
      <c r="AU34" s="458">
        <v>0</v>
      </c>
      <c r="AV34" s="459"/>
      <c r="AW34" s="459"/>
      <c r="AX34" s="460"/>
      <c r="AY34" s="197" t="s">
        <v>612</v>
      </c>
      <c r="AZ34" s="198"/>
      <c r="BA34" s="198"/>
      <c r="BB34" s="199"/>
      <c r="BC34" s="471">
        <v>48822730</v>
      </c>
      <c r="BD34" s="472"/>
      <c r="BE34" s="472"/>
      <c r="BF34" s="473"/>
      <c r="BG34" s="316">
        <f t="shared" si="0"/>
        <v>0.62628877011960438</v>
      </c>
      <c r="BH34" s="317"/>
    </row>
    <row r="35" spans="1:60" s="3" customFormat="1" ht="20.100000000000001" customHeight="1" x14ac:dyDescent="0.2">
      <c r="A35" s="474" t="s">
        <v>12</v>
      </c>
      <c r="B35" s="475"/>
      <c r="C35" s="476" t="s">
        <v>261</v>
      </c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8"/>
      <c r="AC35" s="469" t="s">
        <v>262</v>
      </c>
      <c r="AD35" s="470"/>
      <c r="AE35" s="466">
        <f>SUM(AE29:AH34)</f>
        <v>247348506</v>
      </c>
      <c r="AF35" s="467"/>
      <c r="AG35" s="467"/>
      <c r="AH35" s="468"/>
      <c r="AI35" s="466">
        <f t="shared" ref="AI35" si="1">SUM(AI29:AL34)</f>
        <v>291920939</v>
      </c>
      <c r="AJ35" s="467"/>
      <c r="AK35" s="467"/>
      <c r="AL35" s="468"/>
      <c r="AM35" s="466">
        <f t="shared" ref="AM35" si="2">SUM(AM29:AP34)</f>
        <v>262788048</v>
      </c>
      <c r="AN35" s="467"/>
      <c r="AO35" s="467"/>
      <c r="AP35" s="468"/>
      <c r="AQ35" s="492" t="s">
        <v>612</v>
      </c>
      <c r="AR35" s="493"/>
      <c r="AS35" s="493"/>
      <c r="AT35" s="494"/>
      <c r="AU35" s="466">
        <f t="shared" ref="AU35" si="3">SUM(AU29:AX34)</f>
        <v>0</v>
      </c>
      <c r="AV35" s="467"/>
      <c r="AW35" s="467"/>
      <c r="AX35" s="468"/>
      <c r="AY35" s="492" t="s">
        <v>612</v>
      </c>
      <c r="AZ35" s="493"/>
      <c r="BA35" s="493"/>
      <c r="BB35" s="494"/>
      <c r="BC35" s="466">
        <f t="shared" ref="BC35" si="4">SUM(BC29:BF34)</f>
        <v>262788048</v>
      </c>
      <c r="BD35" s="467"/>
      <c r="BE35" s="467"/>
      <c r="BF35" s="468"/>
      <c r="BG35" s="490">
        <f t="shared" si="0"/>
        <v>0.90020280456826018</v>
      </c>
      <c r="BH35" s="491"/>
    </row>
    <row r="36" spans="1:60" ht="18" customHeight="1" x14ac:dyDescent="0.2">
      <c r="A36" s="390" t="s">
        <v>13</v>
      </c>
      <c r="B36" s="391"/>
      <c r="C36" s="408" t="s">
        <v>263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10"/>
      <c r="AC36" s="395" t="s">
        <v>264</v>
      </c>
      <c r="AD36" s="396"/>
      <c r="AE36" s="458"/>
      <c r="AF36" s="459"/>
      <c r="AG36" s="459"/>
      <c r="AH36" s="460"/>
      <c r="AI36" s="458">
        <v>253000</v>
      </c>
      <c r="AJ36" s="459"/>
      <c r="AK36" s="459"/>
      <c r="AL36" s="460"/>
      <c r="AM36" s="471">
        <v>253000</v>
      </c>
      <c r="AN36" s="472"/>
      <c r="AO36" s="472"/>
      <c r="AP36" s="473"/>
      <c r="AQ36" s="197" t="s">
        <v>612</v>
      </c>
      <c r="AR36" s="198"/>
      <c r="AS36" s="198"/>
      <c r="AT36" s="199"/>
      <c r="AU36" s="471"/>
      <c r="AV36" s="472"/>
      <c r="AW36" s="472"/>
      <c r="AX36" s="473"/>
      <c r="AY36" s="197" t="s">
        <v>612</v>
      </c>
      <c r="AZ36" s="198"/>
      <c r="BA36" s="198"/>
      <c r="BB36" s="199"/>
      <c r="BC36" s="471">
        <v>253000</v>
      </c>
      <c r="BD36" s="472"/>
      <c r="BE36" s="472"/>
      <c r="BF36" s="473"/>
      <c r="BG36" s="316">
        <f t="shared" si="0"/>
        <v>1</v>
      </c>
      <c r="BH36" s="317"/>
    </row>
    <row r="37" spans="1:60" s="7" customFormat="1" ht="0.75" hidden="1" customHeight="1" x14ac:dyDescent="0.2">
      <c r="A37" s="461" t="s">
        <v>476</v>
      </c>
      <c r="B37" s="462"/>
      <c r="C37" s="463" t="s">
        <v>491</v>
      </c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5"/>
      <c r="AC37" s="453" t="s">
        <v>476</v>
      </c>
      <c r="AD37" s="454"/>
      <c r="AE37" s="455"/>
      <c r="AF37" s="456"/>
      <c r="AG37" s="456"/>
      <c r="AH37" s="457"/>
      <c r="AI37" s="455"/>
      <c r="AJ37" s="456"/>
      <c r="AK37" s="456"/>
      <c r="AL37" s="457"/>
      <c r="AM37" s="283" t="s">
        <v>612</v>
      </c>
      <c r="AN37" s="284"/>
      <c r="AO37" s="284"/>
      <c r="AP37" s="285"/>
      <c r="AQ37" s="283" t="s">
        <v>612</v>
      </c>
      <c r="AR37" s="284"/>
      <c r="AS37" s="284"/>
      <c r="AT37" s="285"/>
      <c r="AU37" s="283" t="s">
        <v>612</v>
      </c>
      <c r="AV37" s="284"/>
      <c r="AW37" s="284"/>
      <c r="AX37" s="285"/>
      <c r="AY37" s="283" t="s">
        <v>612</v>
      </c>
      <c r="AZ37" s="284"/>
      <c r="BA37" s="284"/>
      <c r="BB37" s="285"/>
      <c r="BC37" s="283" t="s">
        <v>612</v>
      </c>
      <c r="BD37" s="284"/>
      <c r="BE37" s="284"/>
      <c r="BF37" s="285"/>
      <c r="BG37" s="286" t="s">
        <v>614</v>
      </c>
      <c r="BH37" s="287"/>
    </row>
    <row r="38" spans="1:60" ht="0.75" hidden="1" customHeight="1" x14ac:dyDescent="0.2">
      <c r="A38" s="390" t="s">
        <v>14</v>
      </c>
      <c r="B38" s="391"/>
      <c r="C38" s="408" t="s">
        <v>430</v>
      </c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10"/>
      <c r="AC38" s="395" t="s">
        <v>265</v>
      </c>
      <c r="AD38" s="396"/>
      <c r="AE38" s="458"/>
      <c r="AF38" s="459"/>
      <c r="AG38" s="459"/>
      <c r="AH38" s="460"/>
      <c r="AI38" s="458"/>
      <c r="AJ38" s="459"/>
      <c r="AK38" s="459"/>
      <c r="AL38" s="460"/>
      <c r="AM38" s="458"/>
      <c r="AN38" s="459"/>
      <c r="AO38" s="459"/>
      <c r="AP38" s="460"/>
      <c r="AQ38" s="197" t="s">
        <v>612</v>
      </c>
      <c r="AR38" s="198"/>
      <c r="AS38" s="198"/>
      <c r="AT38" s="199"/>
      <c r="AU38" s="458"/>
      <c r="AV38" s="459"/>
      <c r="AW38" s="459"/>
      <c r="AX38" s="460"/>
      <c r="AY38" s="197" t="s">
        <v>612</v>
      </c>
      <c r="AZ38" s="198"/>
      <c r="BA38" s="198"/>
      <c r="BB38" s="199"/>
      <c r="BC38" s="458"/>
      <c r="BD38" s="459"/>
      <c r="BE38" s="459"/>
      <c r="BF38" s="460"/>
      <c r="BG38" s="316" t="str">
        <f t="shared" si="0"/>
        <v>n.é.</v>
      </c>
      <c r="BH38" s="317"/>
    </row>
    <row r="39" spans="1:60" ht="12" hidden="1" customHeight="1" x14ac:dyDescent="0.2">
      <c r="A39" s="390" t="s">
        <v>15</v>
      </c>
      <c r="B39" s="391"/>
      <c r="C39" s="408" t="s">
        <v>431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0"/>
      <c r="AC39" s="395" t="s">
        <v>266</v>
      </c>
      <c r="AD39" s="396"/>
      <c r="AE39" s="458"/>
      <c r="AF39" s="459"/>
      <c r="AG39" s="459"/>
      <c r="AH39" s="460"/>
      <c r="AI39" s="458"/>
      <c r="AJ39" s="459"/>
      <c r="AK39" s="459"/>
      <c r="AL39" s="460"/>
      <c r="AM39" s="458"/>
      <c r="AN39" s="459"/>
      <c r="AO39" s="459"/>
      <c r="AP39" s="460"/>
      <c r="AQ39" s="197" t="s">
        <v>612</v>
      </c>
      <c r="AR39" s="198"/>
      <c r="AS39" s="198"/>
      <c r="AT39" s="199"/>
      <c r="AU39" s="458"/>
      <c r="AV39" s="459"/>
      <c r="AW39" s="459"/>
      <c r="AX39" s="460"/>
      <c r="AY39" s="197" t="s">
        <v>612</v>
      </c>
      <c r="AZ39" s="198"/>
      <c r="BA39" s="198"/>
      <c r="BB39" s="199"/>
      <c r="BC39" s="458"/>
      <c r="BD39" s="459"/>
      <c r="BE39" s="459"/>
      <c r="BF39" s="460"/>
      <c r="BG39" s="316" t="str">
        <f t="shared" si="0"/>
        <v>n.é.</v>
      </c>
      <c r="BH39" s="317"/>
    </row>
    <row r="40" spans="1:60" ht="1.5" hidden="1" customHeight="1" x14ac:dyDescent="0.2">
      <c r="A40" s="390" t="s">
        <v>53</v>
      </c>
      <c r="B40" s="391"/>
      <c r="C40" s="408" t="s">
        <v>432</v>
      </c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10"/>
      <c r="AC40" s="395" t="s">
        <v>267</v>
      </c>
      <c r="AD40" s="396"/>
      <c r="AE40" s="458"/>
      <c r="AF40" s="459"/>
      <c r="AG40" s="459"/>
      <c r="AH40" s="460"/>
      <c r="AI40" s="458"/>
      <c r="AJ40" s="459"/>
      <c r="AK40" s="459"/>
      <c r="AL40" s="460"/>
      <c r="AM40" s="458"/>
      <c r="AN40" s="459"/>
      <c r="AO40" s="459"/>
      <c r="AP40" s="460"/>
      <c r="AQ40" s="197" t="s">
        <v>612</v>
      </c>
      <c r="AR40" s="198"/>
      <c r="AS40" s="198"/>
      <c r="AT40" s="199"/>
      <c r="AU40" s="458"/>
      <c r="AV40" s="459"/>
      <c r="AW40" s="459"/>
      <c r="AX40" s="460"/>
      <c r="AY40" s="197" t="s">
        <v>612</v>
      </c>
      <c r="AZ40" s="198"/>
      <c r="BA40" s="198"/>
      <c r="BB40" s="199"/>
      <c r="BC40" s="458"/>
      <c r="BD40" s="459"/>
      <c r="BE40" s="459"/>
      <c r="BF40" s="460"/>
      <c r="BG40" s="316" t="str">
        <f t="shared" si="0"/>
        <v>n.é.</v>
      </c>
      <c r="BH40" s="317"/>
    </row>
    <row r="41" spans="1:60" ht="20.100000000000001" customHeight="1" x14ac:dyDescent="0.2">
      <c r="A41" s="390" t="s">
        <v>54</v>
      </c>
      <c r="B41" s="391"/>
      <c r="C41" s="408" t="s">
        <v>268</v>
      </c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10"/>
      <c r="AC41" s="395" t="s">
        <v>269</v>
      </c>
      <c r="AD41" s="396"/>
      <c r="AE41" s="458">
        <v>234479639</v>
      </c>
      <c r="AF41" s="459"/>
      <c r="AG41" s="459"/>
      <c r="AH41" s="460"/>
      <c r="AI41" s="458">
        <v>234479639</v>
      </c>
      <c r="AJ41" s="459"/>
      <c r="AK41" s="459"/>
      <c r="AL41" s="460"/>
      <c r="AM41" s="471">
        <v>173391474</v>
      </c>
      <c r="AN41" s="472"/>
      <c r="AO41" s="472"/>
      <c r="AP41" s="473"/>
      <c r="AQ41" s="197" t="s">
        <v>612</v>
      </c>
      <c r="AR41" s="198"/>
      <c r="AS41" s="198"/>
      <c r="AT41" s="199"/>
      <c r="AU41" s="471">
        <v>0</v>
      </c>
      <c r="AV41" s="472"/>
      <c r="AW41" s="472"/>
      <c r="AX41" s="473"/>
      <c r="AY41" s="197" t="s">
        <v>612</v>
      </c>
      <c r="AZ41" s="198"/>
      <c r="BA41" s="198"/>
      <c r="BB41" s="199"/>
      <c r="BC41" s="471">
        <v>173391474</v>
      </c>
      <c r="BD41" s="472"/>
      <c r="BE41" s="472"/>
      <c r="BF41" s="473"/>
      <c r="BG41" s="316">
        <f t="shared" si="0"/>
        <v>0.73947347726853163</v>
      </c>
      <c r="BH41" s="317"/>
    </row>
    <row r="42" spans="1:60" s="3" customFormat="1" ht="16.5" customHeight="1" x14ac:dyDescent="0.2">
      <c r="A42" s="474" t="s">
        <v>55</v>
      </c>
      <c r="B42" s="475"/>
      <c r="C42" s="476" t="s">
        <v>270</v>
      </c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8"/>
      <c r="AC42" s="469" t="s">
        <v>271</v>
      </c>
      <c r="AD42" s="470"/>
      <c r="AE42" s="466">
        <f>SUM(AE36:AH41)-AE37</f>
        <v>234479639</v>
      </c>
      <c r="AF42" s="467"/>
      <c r="AG42" s="467"/>
      <c r="AH42" s="468"/>
      <c r="AI42" s="466">
        <f t="shared" ref="AI42" si="5">SUM(AI36:AL41)-AI37</f>
        <v>234732639</v>
      </c>
      <c r="AJ42" s="467"/>
      <c r="AK42" s="467"/>
      <c r="AL42" s="468"/>
      <c r="AM42" s="466">
        <f>SUM(AM36:AP41)</f>
        <v>173644474</v>
      </c>
      <c r="AN42" s="467"/>
      <c r="AO42" s="467"/>
      <c r="AP42" s="468"/>
      <c r="AQ42" s="492" t="s">
        <v>612</v>
      </c>
      <c r="AR42" s="493"/>
      <c r="AS42" s="493"/>
      <c r="AT42" s="494"/>
      <c r="AU42" s="466">
        <f>SUM(AU36:AX41)</f>
        <v>0</v>
      </c>
      <c r="AV42" s="467"/>
      <c r="AW42" s="467"/>
      <c r="AX42" s="468"/>
      <c r="AY42" s="492" t="s">
        <v>612</v>
      </c>
      <c r="AZ42" s="493"/>
      <c r="BA42" s="493"/>
      <c r="BB42" s="494"/>
      <c r="BC42" s="466">
        <f>SUM(BC36:BF41)</f>
        <v>173644474</v>
      </c>
      <c r="BD42" s="467"/>
      <c r="BE42" s="467"/>
      <c r="BF42" s="468"/>
      <c r="BG42" s="490">
        <f t="shared" si="0"/>
        <v>0.73975427848361552</v>
      </c>
      <c r="BH42" s="491"/>
    </row>
    <row r="43" spans="1:60" ht="11.25" hidden="1" customHeight="1" x14ac:dyDescent="0.2">
      <c r="A43" s="390" t="s">
        <v>56</v>
      </c>
      <c r="B43" s="391"/>
      <c r="C43" s="408" t="s">
        <v>272</v>
      </c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10"/>
      <c r="AC43" s="395" t="s">
        <v>273</v>
      </c>
      <c r="AD43" s="396"/>
      <c r="AE43" s="458"/>
      <c r="AF43" s="459"/>
      <c r="AG43" s="459"/>
      <c r="AH43" s="460"/>
      <c r="AI43" s="458"/>
      <c r="AJ43" s="459"/>
      <c r="AK43" s="459"/>
      <c r="AL43" s="460"/>
      <c r="AM43" s="458"/>
      <c r="AN43" s="459"/>
      <c r="AO43" s="459"/>
      <c r="AP43" s="460"/>
      <c r="AQ43" s="197" t="s">
        <v>612</v>
      </c>
      <c r="AR43" s="198"/>
      <c r="AS43" s="198"/>
      <c r="AT43" s="199"/>
      <c r="AU43" s="458"/>
      <c r="AV43" s="459"/>
      <c r="AW43" s="459"/>
      <c r="AX43" s="460"/>
      <c r="AY43" s="197" t="s">
        <v>612</v>
      </c>
      <c r="AZ43" s="198"/>
      <c r="BA43" s="198"/>
      <c r="BB43" s="199"/>
      <c r="BC43" s="458"/>
      <c r="BD43" s="459"/>
      <c r="BE43" s="459"/>
      <c r="BF43" s="460"/>
      <c r="BG43" s="316" t="str">
        <f t="shared" si="0"/>
        <v>n.é.</v>
      </c>
      <c r="BH43" s="317"/>
    </row>
    <row r="44" spans="1:60" ht="0.75" hidden="1" customHeight="1" x14ac:dyDescent="0.2">
      <c r="A44" s="390" t="s">
        <v>106</v>
      </c>
      <c r="B44" s="391"/>
      <c r="C44" s="408" t="s">
        <v>274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10"/>
      <c r="AC44" s="395" t="s">
        <v>275</v>
      </c>
      <c r="AD44" s="396"/>
      <c r="AE44" s="458"/>
      <c r="AF44" s="459"/>
      <c r="AG44" s="459"/>
      <c r="AH44" s="460"/>
      <c r="AI44" s="458"/>
      <c r="AJ44" s="459"/>
      <c r="AK44" s="459"/>
      <c r="AL44" s="460"/>
      <c r="AM44" s="458"/>
      <c r="AN44" s="459"/>
      <c r="AO44" s="459"/>
      <c r="AP44" s="460"/>
      <c r="AQ44" s="197" t="s">
        <v>612</v>
      </c>
      <c r="AR44" s="198"/>
      <c r="AS44" s="198"/>
      <c r="AT44" s="199"/>
      <c r="AU44" s="458"/>
      <c r="AV44" s="459"/>
      <c r="AW44" s="459"/>
      <c r="AX44" s="460"/>
      <c r="AY44" s="197" t="s">
        <v>612</v>
      </c>
      <c r="AZ44" s="198"/>
      <c r="BA44" s="198"/>
      <c r="BB44" s="199"/>
      <c r="BC44" s="458"/>
      <c r="BD44" s="459"/>
      <c r="BE44" s="459"/>
      <c r="BF44" s="460"/>
      <c r="BG44" s="316" t="str">
        <f t="shared" si="0"/>
        <v>n.é.</v>
      </c>
      <c r="BH44" s="317"/>
    </row>
    <row r="45" spans="1:60" s="3" customFormat="1" ht="20.100000000000001" customHeight="1" x14ac:dyDescent="0.2">
      <c r="A45" s="474" t="s">
        <v>107</v>
      </c>
      <c r="B45" s="475"/>
      <c r="C45" s="476" t="s">
        <v>276</v>
      </c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8"/>
      <c r="AC45" s="469" t="s">
        <v>277</v>
      </c>
      <c r="AD45" s="470"/>
      <c r="AE45" s="466">
        <f>SUM(AE43:AH44)</f>
        <v>0</v>
      </c>
      <c r="AF45" s="467"/>
      <c r="AG45" s="467"/>
      <c r="AH45" s="468"/>
      <c r="AI45" s="466">
        <f t="shared" ref="AI45" si="6">SUM(AI43:AL44)</f>
        <v>0</v>
      </c>
      <c r="AJ45" s="467"/>
      <c r="AK45" s="467"/>
      <c r="AL45" s="468"/>
      <c r="AM45" s="466">
        <f t="shared" ref="AM45" si="7">SUM(AM43:AP44)</f>
        <v>0</v>
      </c>
      <c r="AN45" s="467"/>
      <c r="AO45" s="467"/>
      <c r="AP45" s="468"/>
      <c r="AQ45" s="492" t="s">
        <v>612</v>
      </c>
      <c r="AR45" s="493"/>
      <c r="AS45" s="493"/>
      <c r="AT45" s="494"/>
      <c r="AU45" s="466">
        <f t="shared" ref="AU45" si="8">SUM(AU43:AX44)</f>
        <v>0</v>
      </c>
      <c r="AV45" s="467"/>
      <c r="AW45" s="467"/>
      <c r="AX45" s="468"/>
      <c r="AY45" s="492" t="s">
        <v>612</v>
      </c>
      <c r="AZ45" s="493"/>
      <c r="BA45" s="493"/>
      <c r="BB45" s="494"/>
      <c r="BC45" s="466">
        <f t="shared" ref="BC45" si="9">SUM(BC43:BF44)</f>
        <v>0</v>
      </c>
      <c r="BD45" s="467"/>
      <c r="BE45" s="467"/>
      <c r="BF45" s="468"/>
      <c r="BG45" s="490" t="str">
        <f t="shared" si="0"/>
        <v>n.é.</v>
      </c>
      <c r="BH45" s="491"/>
    </row>
    <row r="46" spans="1:60" ht="19.5" customHeight="1" x14ac:dyDescent="0.2">
      <c r="A46" s="390" t="s">
        <v>179</v>
      </c>
      <c r="B46" s="391"/>
      <c r="C46" s="408" t="s">
        <v>278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10"/>
      <c r="AC46" s="395" t="s">
        <v>279</v>
      </c>
      <c r="AD46" s="396"/>
      <c r="AE46" s="458"/>
      <c r="AF46" s="459"/>
      <c r="AG46" s="459"/>
      <c r="AH46" s="460"/>
      <c r="AI46" s="458"/>
      <c r="AJ46" s="459"/>
      <c r="AK46" s="459"/>
      <c r="AL46" s="460"/>
      <c r="AM46" s="458"/>
      <c r="AN46" s="459"/>
      <c r="AO46" s="459"/>
      <c r="AP46" s="460"/>
      <c r="AQ46" s="197" t="s">
        <v>612</v>
      </c>
      <c r="AR46" s="198"/>
      <c r="AS46" s="198"/>
      <c r="AT46" s="199"/>
      <c r="AU46" s="458"/>
      <c r="AV46" s="459"/>
      <c r="AW46" s="459"/>
      <c r="AX46" s="460"/>
      <c r="AY46" s="197" t="s">
        <v>612</v>
      </c>
      <c r="AZ46" s="198"/>
      <c r="BA46" s="198"/>
      <c r="BB46" s="199"/>
      <c r="BC46" s="458"/>
      <c r="BD46" s="459"/>
      <c r="BE46" s="459"/>
      <c r="BF46" s="460"/>
      <c r="BG46" s="316" t="str">
        <f t="shared" si="0"/>
        <v>n.é.</v>
      </c>
      <c r="BH46" s="317"/>
    </row>
    <row r="47" spans="1:60" ht="16.5" customHeight="1" x14ac:dyDescent="0.2">
      <c r="A47" s="390" t="s">
        <v>180</v>
      </c>
      <c r="B47" s="391"/>
      <c r="C47" s="408" t="s">
        <v>280</v>
      </c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10"/>
      <c r="AC47" s="395" t="s">
        <v>281</v>
      </c>
      <c r="AD47" s="396"/>
      <c r="AE47" s="458"/>
      <c r="AF47" s="459"/>
      <c r="AG47" s="459"/>
      <c r="AH47" s="460"/>
      <c r="AI47" s="458"/>
      <c r="AJ47" s="459"/>
      <c r="AK47" s="459"/>
      <c r="AL47" s="460"/>
      <c r="AM47" s="458"/>
      <c r="AN47" s="459"/>
      <c r="AO47" s="459"/>
      <c r="AP47" s="460"/>
      <c r="AQ47" s="197" t="s">
        <v>612</v>
      </c>
      <c r="AR47" s="198"/>
      <c r="AS47" s="198"/>
      <c r="AT47" s="199"/>
      <c r="AU47" s="458"/>
      <c r="AV47" s="459"/>
      <c r="AW47" s="459"/>
      <c r="AX47" s="460"/>
      <c r="AY47" s="197" t="s">
        <v>612</v>
      </c>
      <c r="AZ47" s="198"/>
      <c r="BA47" s="198"/>
      <c r="BB47" s="199"/>
      <c r="BC47" s="458"/>
      <c r="BD47" s="459"/>
      <c r="BE47" s="459"/>
      <c r="BF47" s="460"/>
      <c r="BG47" s="316" t="str">
        <f t="shared" si="0"/>
        <v>n.é.</v>
      </c>
      <c r="BH47" s="317"/>
    </row>
    <row r="48" spans="1:60" ht="16.5" customHeight="1" x14ac:dyDescent="0.2">
      <c r="A48" s="390" t="s">
        <v>181</v>
      </c>
      <c r="B48" s="391"/>
      <c r="C48" s="408" t="s">
        <v>282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10"/>
      <c r="AC48" s="395" t="s">
        <v>283</v>
      </c>
      <c r="AD48" s="396"/>
      <c r="AE48" s="458">
        <v>3500000</v>
      </c>
      <c r="AF48" s="459"/>
      <c r="AG48" s="459"/>
      <c r="AH48" s="460"/>
      <c r="AI48" s="458">
        <v>3500000</v>
      </c>
      <c r="AJ48" s="459"/>
      <c r="AK48" s="459"/>
      <c r="AL48" s="460"/>
      <c r="AM48" s="471">
        <v>4083468</v>
      </c>
      <c r="AN48" s="472"/>
      <c r="AO48" s="472"/>
      <c r="AP48" s="473"/>
      <c r="AQ48" s="197" t="s">
        <v>612</v>
      </c>
      <c r="AR48" s="198"/>
      <c r="AS48" s="198"/>
      <c r="AT48" s="199"/>
      <c r="AU48" s="471">
        <v>0</v>
      </c>
      <c r="AV48" s="472"/>
      <c r="AW48" s="472"/>
      <c r="AX48" s="473"/>
      <c r="AY48" s="197" t="s">
        <v>612</v>
      </c>
      <c r="AZ48" s="198"/>
      <c r="BA48" s="198"/>
      <c r="BB48" s="199"/>
      <c r="BC48" s="471">
        <v>3623910</v>
      </c>
      <c r="BD48" s="472"/>
      <c r="BE48" s="472"/>
      <c r="BF48" s="473"/>
      <c r="BG48" s="316">
        <f t="shared" si="0"/>
        <v>1.0354028571428571</v>
      </c>
      <c r="BH48" s="317"/>
    </row>
    <row r="49" spans="1:60" s="7" customFormat="1" ht="16.5" hidden="1" customHeight="1" x14ac:dyDescent="0.2">
      <c r="A49" s="461" t="s">
        <v>476</v>
      </c>
      <c r="B49" s="462"/>
      <c r="C49" s="463" t="s">
        <v>485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5"/>
      <c r="AC49" s="453" t="s">
        <v>476</v>
      </c>
      <c r="AD49" s="454"/>
      <c r="AE49" s="455"/>
      <c r="AF49" s="456"/>
      <c r="AG49" s="456"/>
      <c r="AH49" s="457"/>
      <c r="AI49" s="455"/>
      <c r="AJ49" s="456"/>
      <c r="AK49" s="456"/>
      <c r="AL49" s="457"/>
      <c r="AM49" s="283" t="s">
        <v>612</v>
      </c>
      <c r="AN49" s="284"/>
      <c r="AO49" s="284"/>
      <c r="AP49" s="285"/>
      <c r="AQ49" s="283" t="s">
        <v>612</v>
      </c>
      <c r="AR49" s="284"/>
      <c r="AS49" s="284"/>
      <c r="AT49" s="285"/>
      <c r="AU49" s="283" t="s">
        <v>612</v>
      </c>
      <c r="AV49" s="284"/>
      <c r="AW49" s="284"/>
      <c r="AX49" s="285"/>
      <c r="AY49" s="283" t="s">
        <v>612</v>
      </c>
      <c r="AZ49" s="284"/>
      <c r="BA49" s="284"/>
      <c r="BB49" s="285"/>
      <c r="BC49" s="283" t="s">
        <v>612</v>
      </c>
      <c r="BD49" s="284"/>
      <c r="BE49" s="284"/>
      <c r="BF49" s="285"/>
      <c r="BG49" s="286" t="s">
        <v>614</v>
      </c>
      <c r="BH49" s="287"/>
    </row>
    <row r="50" spans="1:60" ht="19.5" customHeight="1" x14ac:dyDescent="0.2">
      <c r="A50" s="390" t="s">
        <v>182</v>
      </c>
      <c r="B50" s="391"/>
      <c r="C50" s="408" t="s">
        <v>284</v>
      </c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10"/>
      <c r="AC50" s="395" t="s">
        <v>285</v>
      </c>
      <c r="AD50" s="396"/>
      <c r="AE50" s="458">
        <v>98500000</v>
      </c>
      <c r="AF50" s="459"/>
      <c r="AG50" s="459"/>
      <c r="AH50" s="460"/>
      <c r="AI50" s="458">
        <v>100329527</v>
      </c>
      <c r="AJ50" s="459"/>
      <c r="AK50" s="459"/>
      <c r="AL50" s="460"/>
      <c r="AM50" s="471">
        <v>97730037</v>
      </c>
      <c r="AN50" s="472"/>
      <c r="AO50" s="472"/>
      <c r="AP50" s="473"/>
      <c r="AQ50" s="197" t="s">
        <v>612</v>
      </c>
      <c r="AR50" s="198"/>
      <c r="AS50" s="198"/>
      <c r="AT50" s="199"/>
      <c r="AU50" s="471">
        <v>0</v>
      </c>
      <c r="AV50" s="472"/>
      <c r="AW50" s="472"/>
      <c r="AX50" s="473"/>
      <c r="AY50" s="197" t="s">
        <v>612</v>
      </c>
      <c r="AZ50" s="198"/>
      <c r="BA50" s="198"/>
      <c r="BB50" s="199"/>
      <c r="BC50" s="471">
        <v>92143074</v>
      </c>
      <c r="BD50" s="472"/>
      <c r="BE50" s="472"/>
      <c r="BF50" s="473"/>
      <c r="BG50" s="316">
        <f t="shared" si="0"/>
        <v>0.91840434969856877</v>
      </c>
      <c r="BH50" s="317"/>
    </row>
    <row r="51" spans="1:60" s="7" customFormat="1" ht="0.75" hidden="1" customHeight="1" x14ac:dyDescent="0.2">
      <c r="A51" s="461" t="s">
        <v>476</v>
      </c>
      <c r="B51" s="462"/>
      <c r="C51" s="463" t="s">
        <v>486</v>
      </c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5"/>
      <c r="AC51" s="453" t="s">
        <v>476</v>
      </c>
      <c r="AD51" s="454"/>
      <c r="AE51" s="455"/>
      <c r="AF51" s="456"/>
      <c r="AG51" s="456"/>
      <c r="AH51" s="457"/>
      <c r="AI51" s="455"/>
      <c r="AJ51" s="456"/>
      <c r="AK51" s="456"/>
      <c r="AL51" s="457"/>
      <c r="AM51" s="283" t="s">
        <v>612</v>
      </c>
      <c r="AN51" s="284"/>
      <c r="AO51" s="284"/>
      <c r="AP51" s="285"/>
      <c r="AQ51" s="283" t="s">
        <v>612</v>
      </c>
      <c r="AR51" s="284"/>
      <c r="AS51" s="284"/>
      <c r="AT51" s="285"/>
      <c r="AU51" s="283" t="s">
        <v>612</v>
      </c>
      <c r="AV51" s="284"/>
      <c r="AW51" s="284"/>
      <c r="AX51" s="285"/>
      <c r="AY51" s="283" t="s">
        <v>612</v>
      </c>
      <c r="AZ51" s="284"/>
      <c r="BA51" s="284"/>
      <c r="BB51" s="285"/>
      <c r="BC51" s="283" t="s">
        <v>612</v>
      </c>
      <c r="BD51" s="284"/>
      <c r="BE51" s="284"/>
      <c r="BF51" s="285"/>
      <c r="BG51" s="286" t="s">
        <v>614</v>
      </c>
      <c r="BH51" s="287"/>
    </row>
    <row r="52" spans="1:60" ht="14.25" hidden="1" customHeight="1" x14ac:dyDescent="0.2">
      <c r="A52" s="390" t="s">
        <v>183</v>
      </c>
      <c r="B52" s="391"/>
      <c r="C52" s="408" t="s">
        <v>286</v>
      </c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10"/>
      <c r="AC52" s="395" t="s">
        <v>287</v>
      </c>
      <c r="AD52" s="396"/>
      <c r="AE52" s="458"/>
      <c r="AF52" s="459"/>
      <c r="AG52" s="459"/>
      <c r="AH52" s="460"/>
      <c r="AI52" s="458"/>
      <c r="AJ52" s="459"/>
      <c r="AK52" s="459"/>
      <c r="AL52" s="460"/>
      <c r="AM52" s="458"/>
      <c r="AN52" s="459"/>
      <c r="AO52" s="459"/>
      <c r="AP52" s="460"/>
      <c r="AQ52" s="197" t="s">
        <v>612</v>
      </c>
      <c r="AR52" s="198"/>
      <c r="AS52" s="198"/>
      <c r="AT52" s="199"/>
      <c r="AU52" s="458"/>
      <c r="AV52" s="459"/>
      <c r="AW52" s="459"/>
      <c r="AX52" s="460"/>
      <c r="AY52" s="197" t="s">
        <v>612</v>
      </c>
      <c r="AZ52" s="198"/>
      <c r="BA52" s="198"/>
      <c r="BB52" s="199"/>
      <c r="BC52" s="458"/>
      <c r="BD52" s="459"/>
      <c r="BE52" s="459"/>
      <c r="BF52" s="460"/>
      <c r="BG52" s="316" t="str">
        <f t="shared" si="0"/>
        <v>n.é.</v>
      </c>
      <c r="BH52" s="317"/>
    </row>
    <row r="53" spans="1:60" ht="2.25" hidden="1" customHeight="1" x14ac:dyDescent="0.2">
      <c r="A53" s="390" t="s">
        <v>184</v>
      </c>
      <c r="B53" s="391"/>
      <c r="C53" s="408" t="s">
        <v>288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10"/>
      <c r="AC53" s="395" t="s">
        <v>289</v>
      </c>
      <c r="AD53" s="396"/>
      <c r="AE53" s="458"/>
      <c r="AF53" s="459"/>
      <c r="AG53" s="459"/>
      <c r="AH53" s="460"/>
      <c r="AI53" s="458"/>
      <c r="AJ53" s="459"/>
      <c r="AK53" s="459"/>
      <c r="AL53" s="460"/>
      <c r="AM53" s="458"/>
      <c r="AN53" s="459"/>
      <c r="AO53" s="459"/>
      <c r="AP53" s="460"/>
      <c r="AQ53" s="197" t="s">
        <v>612</v>
      </c>
      <c r="AR53" s="198"/>
      <c r="AS53" s="198"/>
      <c r="AT53" s="199"/>
      <c r="AU53" s="458"/>
      <c r="AV53" s="459"/>
      <c r="AW53" s="459"/>
      <c r="AX53" s="460"/>
      <c r="AY53" s="197" t="s">
        <v>612</v>
      </c>
      <c r="AZ53" s="198"/>
      <c r="BA53" s="198"/>
      <c r="BB53" s="199"/>
      <c r="BC53" s="458"/>
      <c r="BD53" s="459"/>
      <c r="BE53" s="459"/>
      <c r="BF53" s="460"/>
      <c r="BG53" s="316" t="str">
        <f t="shared" si="0"/>
        <v>n.é.</v>
      </c>
      <c r="BH53" s="317"/>
    </row>
    <row r="54" spans="1:60" ht="15.75" customHeight="1" x14ac:dyDescent="0.2">
      <c r="A54" s="390" t="s">
        <v>185</v>
      </c>
      <c r="B54" s="391"/>
      <c r="C54" s="408" t="s">
        <v>290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10"/>
      <c r="AC54" s="395" t="s">
        <v>291</v>
      </c>
      <c r="AD54" s="396"/>
      <c r="AE54" s="458">
        <v>7450000</v>
      </c>
      <c r="AF54" s="459"/>
      <c r="AG54" s="459"/>
      <c r="AH54" s="460"/>
      <c r="AI54" s="458">
        <v>0</v>
      </c>
      <c r="AJ54" s="459"/>
      <c r="AK54" s="459"/>
      <c r="AL54" s="460"/>
      <c r="AM54" s="471">
        <v>0</v>
      </c>
      <c r="AN54" s="472"/>
      <c r="AO54" s="472"/>
      <c r="AP54" s="473"/>
      <c r="AQ54" s="197" t="s">
        <v>612</v>
      </c>
      <c r="AR54" s="198"/>
      <c r="AS54" s="198"/>
      <c r="AT54" s="199"/>
      <c r="AU54" s="471">
        <v>0</v>
      </c>
      <c r="AV54" s="472"/>
      <c r="AW54" s="472"/>
      <c r="AX54" s="473"/>
      <c r="AY54" s="197" t="s">
        <v>612</v>
      </c>
      <c r="AZ54" s="198"/>
      <c r="BA54" s="198"/>
      <c r="BB54" s="199"/>
      <c r="BC54" s="471">
        <v>0</v>
      </c>
      <c r="BD54" s="472"/>
      <c r="BE54" s="472"/>
      <c r="BF54" s="473"/>
      <c r="BG54" s="316" t="str">
        <f t="shared" si="0"/>
        <v>n.é.</v>
      </c>
      <c r="BH54" s="317"/>
    </row>
    <row r="55" spans="1:60" ht="10.5" hidden="1" customHeight="1" x14ac:dyDescent="0.2">
      <c r="A55" s="390" t="s">
        <v>186</v>
      </c>
      <c r="B55" s="391"/>
      <c r="C55" s="408" t="s">
        <v>292</v>
      </c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10"/>
      <c r="AC55" s="395" t="s">
        <v>293</v>
      </c>
      <c r="AD55" s="396"/>
      <c r="AE55" s="458">
        <v>0</v>
      </c>
      <c r="AF55" s="459"/>
      <c r="AG55" s="459"/>
      <c r="AH55" s="460"/>
      <c r="AI55" s="458">
        <v>0</v>
      </c>
      <c r="AJ55" s="459"/>
      <c r="AK55" s="459"/>
      <c r="AL55" s="460"/>
      <c r="AM55" s="471">
        <v>0</v>
      </c>
      <c r="AN55" s="472"/>
      <c r="AO55" s="472"/>
      <c r="AP55" s="473"/>
      <c r="AQ55" s="197" t="s">
        <v>612</v>
      </c>
      <c r="AR55" s="198"/>
      <c r="AS55" s="198"/>
      <c r="AT55" s="199"/>
      <c r="AU55" s="471">
        <v>0</v>
      </c>
      <c r="AV55" s="472"/>
      <c r="AW55" s="472"/>
      <c r="AX55" s="473"/>
      <c r="AY55" s="197" t="s">
        <v>612</v>
      </c>
      <c r="AZ55" s="198"/>
      <c r="BA55" s="198"/>
      <c r="BB55" s="199"/>
      <c r="BC55" s="471">
        <v>0</v>
      </c>
      <c r="BD55" s="472"/>
      <c r="BE55" s="472"/>
      <c r="BF55" s="473"/>
      <c r="BG55" s="316" t="str">
        <f t="shared" si="0"/>
        <v>n.é.</v>
      </c>
      <c r="BH55" s="317"/>
    </row>
    <row r="56" spans="1:60" s="7" customFormat="1" ht="15.75" hidden="1" customHeight="1" x14ac:dyDescent="0.2">
      <c r="A56" s="461" t="s">
        <v>476</v>
      </c>
      <c r="B56" s="462"/>
      <c r="C56" s="495" t="s">
        <v>614</v>
      </c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5"/>
      <c r="AC56" s="453" t="s">
        <v>476</v>
      </c>
      <c r="AD56" s="454"/>
      <c r="AE56" s="455"/>
      <c r="AF56" s="456"/>
      <c r="AG56" s="456"/>
      <c r="AH56" s="457"/>
      <c r="AI56" s="455"/>
      <c r="AJ56" s="456"/>
      <c r="AK56" s="456"/>
      <c r="AL56" s="457"/>
      <c r="AM56" s="283" t="s">
        <v>612</v>
      </c>
      <c r="AN56" s="284"/>
      <c r="AO56" s="284"/>
      <c r="AP56" s="285"/>
      <c r="AQ56" s="283" t="s">
        <v>612</v>
      </c>
      <c r="AR56" s="284"/>
      <c r="AS56" s="284"/>
      <c r="AT56" s="285"/>
      <c r="AU56" s="283" t="s">
        <v>612</v>
      </c>
      <c r="AV56" s="284"/>
      <c r="AW56" s="284"/>
      <c r="AX56" s="285"/>
      <c r="AY56" s="283" t="s">
        <v>612</v>
      </c>
      <c r="AZ56" s="284"/>
      <c r="BA56" s="284"/>
      <c r="BB56" s="285"/>
      <c r="BC56" s="283" t="s">
        <v>612</v>
      </c>
      <c r="BD56" s="284"/>
      <c r="BE56" s="284"/>
      <c r="BF56" s="285"/>
      <c r="BG56" s="286" t="s">
        <v>614</v>
      </c>
      <c r="BH56" s="287"/>
    </row>
    <row r="57" spans="1:60" s="3" customFormat="1" ht="20.100000000000001" customHeight="1" x14ac:dyDescent="0.2">
      <c r="A57" s="474" t="s">
        <v>187</v>
      </c>
      <c r="B57" s="475"/>
      <c r="C57" s="476" t="s">
        <v>294</v>
      </c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8"/>
      <c r="AC57" s="469" t="s">
        <v>295</v>
      </c>
      <c r="AD57" s="470"/>
      <c r="AE57" s="466">
        <f>SUM(AE50:AH56)-AE51-AE56</f>
        <v>105950000</v>
      </c>
      <c r="AF57" s="467"/>
      <c r="AG57" s="467"/>
      <c r="AH57" s="468"/>
      <c r="AI57" s="466">
        <f t="shared" ref="AI57" si="10">SUM(AI50:AL56)-AI51-AI56</f>
        <v>100329527</v>
      </c>
      <c r="AJ57" s="467"/>
      <c r="AK57" s="467"/>
      <c r="AL57" s="468"/>
      <c r="AM57" s="466">
        <f>SUM(AM50:AP56)</f>
        <v>97730037</v>
      </c>
      <c r="AN57" s="467"/>
      <c r="AO57" s="467"/>
      <c r="AP57" s="468"/>
      <c r="AQ57" s="492" t="s">
        <v>612</v>
      </c>
      <c r="AR57" s="493"/>
      <c r="AS57" s="493"/>
      <c r="AT57" s="494"/>
      <c r="AU57" s="466">
        <f>SUM(AU50:AX56)</f>
        <v>0</v>
      </c>
      <c r="AV57" s="467"/>
      <c r="AW57" s="467"/>
      <c r="AX57" s="468"/>
      <c r="AY57" s="492" t="s">
        <v>612</v>
      </c>
      <c r="AZ57" s="493"/>
      <c r="BA57" s="493"/>
      <c r="BB57" s="494"/>
      <c r="BC57" s="466">
        <f>SUM(BC50:BF56)</f>
        <v>92143074</v>
      </c>
      <c r="BD57" s="467"/>
      <c r="BE57" s="467"/>
      <c r="BF57" s="468"/>
      <c r="BG57" s="490">
        <f t="shared" si="0"/>
        <v>0.91840434969856877</v>
      </c>
      <c r="BH57" s="491"/>
    </row>
    <row r="58" spans="1:60" ht="14.25" customHeight="1" x14ac:dyDescent="0.2">
      <c r="A58" s="390" t="s">
        <v>188</v>
      </c>
      <c r="B58" s="391"/>
      <c r="C58" s="408" t="s">
        <v>296</v>
      </c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10"/>
      <c r="AC58" s="395" t="s">
        <v>297</v>
      </c>
      <c r="AD58" s="396"/>
      <c r="AE58" s="458">
        <v>550000</v>
      </c>
      <c r="AF58" s="459"/>
      <c r="AG58" s="459"/>
      <c r="AH58" s="460"/>
      <c r="AI58" s="458">
        <v>550000</v>
      </c>
      <c r="AJ58" s="459"/>
      <c r="AK58" s="459"/>
      <c r="AL58" s="460"/>
      <c r="AM58" s="471">
        <v>1182025</v>
      </c>
      <c r="AN58" s="472"/>
      <c r="AO58" s="472"/>
      <c r="AP58" s="473"/>
      <c r="AQ58" s="197" t="s">
        <v>612</v>
      </c>
      <c r="AR58" s="198"/>
      <c r="AS58" s="198"/>
      <c r="AT58" s="199"/>
      <c r="AU58" s="471">
        <v>0</v>
      </c>
      <c r="AV58" s="472"/>
      <c r="AW58" s="472"/>
      <c r="AX58" s="473"/>
      <c r="AY58" s="197" t="s">
        <v>612</v>
      </c>
      <c r="AZ58" s="198"/>
      <c r="BA58" s="198"/>
      <c r="BB58" s="199"/>
      <c r="BC58" s="471">
        <v>505562</v>
      </c>
      <c r="BD58" s="472"/>
      <c r="BE58" s="472"/>
      <c r="BF58" s="473"/>
      <c r="BG58" s="316">
        <f t="shared" si="0"/>
        <v>0.91920363636363633</v>
      </c>
      <c r="BH58" s="317"/>
    </row>
    <row r="59" spans="1:60" s="7" customFormat="1" ht="24" hidden="1" customHeight="1" x14ac:dyDescent="0.2">
      <c r="A59" s="461" t="s">
        <v>476</v>
      </c>
      <c r="B59" s="462"/>
      <c r="C59" s="463" t="s">
        <v>487</v>
      </c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5"/>
      <c r="AC59" s="453" t="s">
        <v>476</v>
      </c>
      <c r="AD59" s="454"/>
      <c r="AE59" s="455"/>
      <c r="AF59" s="456"/>
      <c r="AG59" s="456"/>
      <c r="AH59" s="457"/>
      <c r="AI59" s="455"/>
      <c r="AJ59" s="456"/>
      <c r="AK59" s="456"/>
      <c r="AL59" s="457"/>
      <c r="AM59" s="283" t="s">
        <v>612</v>
      </c>
      <c r="AN59" s="284"/>
      <c r="AO59" s="284"/>
      <c r="AP59" s="285"/>
      <c r="AQ59" s="283" t="s">
        <v>612</v>
      </c>
      <c r="AR59" s="284"/>
      <c r="AS59" s="284"/>
      <c r="AT59" s="285"/>
      <c r="AU59" s="283" t="s">
        <v>612</v>
      </c>
      <c r="AV59" s="284"/>
      <c r="AW59" s="284"/>
      <c r="AX59" s="285"/>
      <c r="AY59" s="283" t="s">
        <v>612</v>
      </c>
      <c r="AZ59" s="284"/>
      <c r="BA59" s="284"/>
      <c r="BB59" s="285"/>
      <c r="BC59" s="283" t="s">
        <v>612</v>
      </c>
      <c r="BD59" s="284"/>
      <c r="BE59" s="284"/>
      <c r="BF59" s="285"/>
      <c r="BG59" s="286" t="s">
        <v>614</v>
      </c>
      <c r="BH59" s="287"/>
    </row>
    <row r="60" spans="1:60" s="7" customFormat="1" ht="11.25" hidden="1" customHeight="1" x14ac:dyDescent="0.2">
      <c r="A60" s="461" t="s">
        <v>476</v>
      </c>
      <c r="B60" s="462"/>
      <c r="C60" s="463" t="s">
        <v>488</v>
      </c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5"/>
      <c r="AC60" s="453" t="s">
        <v>476</v>
      </c>
      <c r="AD60" s="454"/>
      <c r="AE60" s="455"/>
      <c r="AF60" s="456"/>
      <c r="AG60" s="456"/>
      <c r="AH60" s="457"/>
      <c r="AI60" s="455"/>
      <c r="AJ60" s="456"/>
      <c r="AK60" s="456"/>
      <c r="AL60" s="457"/>
      <c r="AM60" s="283" t="s">
        <v>612</v>
      </c>
      <c r="AN60" s="284"/>
      <c r="AO60" s="284"/>
      <c r="AP60" s="285"/>
      <c r="AQ60" s="283" t="s">
        <v>612</v>
      </c>
      <c r="AR60" s="284"/>
      <c r="AS60" s="284"/>
      <c r="AT60" s="285"/>
      <c r="AU60" s="283" t="s">
        <v>612</v>
      </c>
      <c r="AV60" s="284"/>
      <c r="AW60" s="284"/>
      <c r="AX60" s="285"/>
      <c r="AY60" s="283" t="s">
        <v>612</v>
      </c>
      <c r="AZ60" s="284"/>
      <c r="BA60" s="284"/>
      <c r="BB60" s="285"/>
      <c r="BC60" s="283" t="s">
        <v>612</v>
      </c>
      <c r="BD60" s="284"/>
      <c r="BE60" s="284"/>
      <c r="BF60" s="285"/>
      <c r="BG60" s="286" t="s">
        <v>614</v>
      </c>
      <c r="BH60" s="287"/>
    </row>
    <row r="61" spans="1:60" s="3" customFormat="1" ht="19.5" customHeight="1" x14ac:dyDescent="0.2">
      <c r="A61" s="474" t="s">
        <v>189</v>
      </c>
      <c r="B61" s="475"/>
      <c r="C61" s="476" t="s">
        <v>298</v>
      </c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8"/>
      <c r="AC61" s="469" t="s">
        <v>299</v>
      </c>
      <c r="AD61" s="470"/>
      <c r="AE61" s="466">
        <f>AE45+AE46+AE47+AE48+AE57+AE58</f>
        <v>110000000</v>
      </c>
      <c r="AF61" s="467"/>
      <c r="AG61" s="467"/>
      <c r="AH61" s="468"/>
      <c r="AI61" s="466">
        <f t="shared" ref="AI61" si="11">AI45+AI46+AI47+AI48+AI57+AI58</f>
        <v>104379527</v>
      </c>
      <c r="AJ61" s="467"/>
      <c r="AK61" s="467"/>
      <c r="AL61" s="468"/>
      <c r="AM61" s="466">
        <f t="shared" ref="AM61" si="12">AM45+AM46+AM47+AM48+AM57+AM58</f>
        <v>102995530</v>
      </c>
      <c r="AN61" s="467"/>
      <c r="AO61" s="467"/>
      <c r="AP61" s="468"/>
      <c r="AQ61" s="492" t="s">
        <v>612</v>
      </c>
      <c r="AR61" s="493"/>
      <c r="AS61" s="493"/>
      <c r="AT61" s="494"/>
      <c r="AU61" s="466">
        <f t="shared" ref="AU61" si="13">AU45+AU46+AU47+AU48+AU57+AU58</f>
        <v>0</v>
      </c>
      <c r="AV61" s="467"/>
      <c r="AW61" s="467"/>
      <c r="AX61" s="468"/>
      <c r="AY61" s="492" t="s">
        <v>612</v>
      </c>
      <c r="AZ61" s="493"/>
      <c r="BA61" s="493"/>
      <c r="BB61" s="494"/>
      <c r="BC61" s="466">
        <f t="shared" ref="BC61" si="14">BC45+BC46+BC47+BC48+BC57+BC58</f>
        <v>96272546</v>
      </c>
      <c r="BD61" s="467"/>
      <c r="BE61" s="467"/>
      <c r="BF61" s="468"/>
      <c r="BG61" s="490">
        <f t="shared" si="0"/>
        <v>0.92233169441359897</v>
      </c>
      <c r="BH61" s="491"/>
    </row>
    <row r="62" spans="1:60" ht="16.5" customHeight="1" x14ac:dyDescent="0.2">
      <c r="A62" s="390" t="s">
        <v>190</v>
      </c>
      <c r="B62" s="391"/>
      <c r="C62" s="408" t="s">
        <v>300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10"/>
      <c r="AC62" s="395" t="s">
        <v>301</v>
      </c>
      <c r="AD62" s="396"/>
      <c r="AE62" s="458"/>
      <c r="AF62" s="459"/>
      <c r="AG62" s="459"/>
      <c r="AH62" s="460"/>
      <c r="AI62" s="458"/>
      <c r="AJ62" s="459"/>
      <c r="AK62" s="459"/>
      <c r="AL62" s="460"/>
      <c r="AM62" s="471">
        <v>87702</v>
      </c>
      <c r="AN62" s="472"/>
      <c r="AO62" s="472"/>
      <c r="AP62" s="473"/>
      <c r="AQ62" s="197" t="s">
        <v>612</v>
      </c>
      <c r="AR62" s="198"/>
      <c r="AS62" s="198"/>
      <c r="AT62" s="199"/>
      <c r="AU62" s="471"/>
      <c r="AV62" s="472"/>
      <c r="AW62" s="472"/>
      <c r="AX62" s="473"/>
      <c r="AY62" s="197" t="s">
        <v>612</v>
      </c>
      <c r="AZ62" s="198"/>
      <c r="BA62" s="198"/>
      <c r="BB62" s="199"/>
      <c r="BC62" s="471">
        <v>87702</v>
      </c>
      <c r="BD62" s="472"/>
      <c r="BE62" s="472"/>
      <c r="BF62" s="473"/>
      <c r="BG62" s="316" t="str">
        <f t="shared" si="0"/>
        <v>n.é.</v>
      </c>
      <c r="BH62" s="317"/>
    </row>
    <row r="63" spans="1:60" ht="16.5" customHeight="1" x14ac:dyDescent="0.2">
      <c r="A63" s="390" t="s">
        <v>191</v>
      </c>
      <c r="B63" s="391"/>
      <c r="C63" s="408" t="s">
        <v>302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10"/>
      <c r="AC63" s="395" t="s">
        <v>303</v>
      </c>
      <c r="AD63" s="396"/>
      <c r="AE63" s="458">
        <v>2822000</v>
      </c>
      <c r="AF63" s="459"/>
      <c r="AG63" s="459"/>
      <c r="AH63" s="460"/>
      <c r="AI63" s="458">
        <v>15819480</v>
      </c>
      <c r="AJ63" s="459"/>
      <c r="AK63" s="459"/>
      <c r="AL63" s="460"/>
      <c r="AM63" s="458">
        <v>18655254</v>
      </c>
      <c r="AN63" s="459"/>
      <c r="AO63" s="459"/>
      <c r="AP63" s="460"/>
      <c r="AQ63" s="496" t="s">
        <v>612</v>
      </c>
      <c r="AR63" s="497"/>
      <c r="AS63" s="497"/>
      <c r="AT63" s="498"/>
      <c r="AU63" s="458">
        <v>0</v>
      </c>
      <c r="AV63" s="459"/>
      <c r="AW63" s="459"/>
      <c r="AX63" s="460"/>
      <c r="AY63" s="496" t="s">
        <v>612</v>
      </c>
      <c r="AZ63" s="497"/>
      <c r="BA63" s="497"/>
      <c r="BB63" s="498"/>
      <c r="BC63" s="458">
        <v>17865473</v>
      </c>
      <c r="BD63" s="459"/>
      <c r="BE63" s="459"/>
      <c r="BF63" s="460"/>
      <c r="BG63" s="499">
        <f t="shared" si="0"/>
        <v>1.1293337707686979</v>
      </c>
      <c r="BH63" s="500"/>
    </row>
    <row r="64" spans="1:60" s="7" customFormat="1" ht="15" hidden="1" customHeight="1" x14ac:dyDescent="0.2">
      <c r="A64" s="461" t="s">
        <v>476</v>
      </c>
      <c r="B64" s="462"/>
      <c r="C64" s="463" t="s">
        <v>542</v>
      </c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5"/>
      <c r="AC64" s="453" t="s">
        <v>476</v>
      </c>
      <c r="AD64" s="454"/>
      <c r="AE64" s="455">
        <v>100000</v>
      </c>
      <c r="AF64" s="456"/>
      <c r="AG64" s="456"/>
      <c r="AH64" s="457"/>
      <c r="AI64" s="455"/>
      <c r="AJ64" s="456"/>
      <c r="AK64" s="456"/>
      <c r="AL64" s="457"/>
      <c r="AM64" s="283" t="s">
        <v>612</v>
      </c>
      <c r="AN64" s="284"/>
      <c r="AO64" s="284"/>
      <c r="AP64" s="285"/>
      <c r="AQ64" s="283" t="s">
        <v>612</v>
      </c>
      <c r="AR64" s="284"/>
      <c r="AS64" s="284"/>
      <c r="AT64" s="285"/>
      <c r="AU64" s="283" t="s">
        <v>612</v>
      </c>
      <c r="AV64" s="284"/>
      <c r="AW64" s="284"/>
      <c r="AX64" s="285"/>
      <c r="AY64" s="283" t="s">
        <v>612</v>
      </c>
      <c r="AZ64" s="284"/>
      <c r="BA64" s="284"/>
      <c r="BB64" s="285"/>
      <c r="BC64" s="283" t="s">
        <v>612</v>
      </c>
      <c r="BD64" s="284"/>
      <c r="BE64" s="284"/>
      <c r="BF64" s="285"/>
      <c r="BG64" s="286" t="s">
        <v>614</v>
      </c>
      <c r="BH64" s="287"/>
    </row>
    <row r="65" spans="1:60" s="7" customFormat="1" ht="0.75" hidden="1" customHeight="1" x14ac:dyDescent="0.2">
      <c r="A65" s="461" t="s">
        <v>476</v>
      </c>
      <c r="B65" s="462"/>
      <c r="C65" s="463" t="s">
        <v>543</v>
      </c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5"/>
      <c r="AC65" s="453" t="s">
        <v>476</v>
      </c>
      <c r="AD65" s="454"/>
      <c r="AE65" s="455">
        <v>160000</v>
      </c>
      <c r="AF65" s="456"/>
      <c r="AG65" s="456"/>
      <c r="AH65" s="457"/>
      <c r="AI65" s="455"/>
      <c r="AJ65" s="456"/>
      <c r="AK65" s="456"/>
      <c r="AL65" s="457"/>
      <c r="AM65" s="283" t="s">
        <v>612</v>
      </c>
      <c r="AN65" s="284"/>
      <c r="AO65" s="284"/>
      <c r="AP65" s="285"/>
      <c r="AQ65" s="283" t="s">
        <v>612</v>
      </c>
      <c r="AR65" s="284"/>
      <c r="AS65" s="284"/>
      <c r="AT65" s="285"/>
      <c r="AU65" s="283" t="s">
        <v>612</v>
      </c>
      <c r="AV65" s="284"/>
      <c r="AW65" s="284"/>
      <c r="AX65" s="285"/>
      <c r="AY65" s="283" t="s">
        <v>612</v>
      </c>
      <c r="AZ65" s="284"/>
      <c r="BA65" s="284"/>
      <c r="BB65" s="285"/>
      <c r="BC65" s="283" t="s">
        <v>612</v>
      </c>
      <c r="BD65" s="284"/>
      <c r="BE65" s="284"/>
      <c r="BF65" s="285"/>
      <c r="BG65" s="286" t="s">
        <v>614</v>
      </c>
      <c r="BH65" s="287"/>
    </row>
    <row r="66" spans="1:60" s="7" customFormat="1" ht="23.25" hidden="1" customHeight="1" x14ac:dyDescent="0.2">
      <c r="A66" s="461" t="s">
        <v>476</v>
      </c>
      <c r="B66" s="462"/>
      <c r="C66" s="463" t="s">
        <v>838</v>
      </c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5"/>
      <c r="AC66" s="453" t="s">
        <v>476</v>
      </c>
      <c r="AD66" s="454"/>
      <c r="AE66" s="455">
        <v>1850000</v>
      </c>
      <c r="AF66" s="456"/>
      <c r="AG66" s="456"/>
      <c r="AH66" s="457"/>
      <c r="AI66" s="455"/>
      <c r="AJ66" s="456"/>
      <c r="AK66" s="456"/>
      <c r="AL66" s="457"/>
      <c r="AM66" s="283" t="s">
        <v>612</v>
      </c>
      <c r="AN66" s="284"/>
      <c r="AO66" s="284"/>
      <c r="AP66" s="285"/>
      <c r="AQ66" s="283" t="s">
        <v>612</v>
      </c>
      <c r="AR66" s="284"/>
      <c r="AS66" s="284"/>
      <c r="AT66" s="285"/>
      <c r="AU66" s="283" t="s">
        <v>612</v>
      </c>
      <c r="AV66" s="284"/>
      <c r="AW66" s="284"/>
      <c r="AX66" s="285"/>
      <c r="AY66" s="283" t="s">
        <v>612</v>
      </c>
      <c r="AZ66" s="284"/>
      <c r="BA66" s="284"/>
      <c r="BB66" s="285"/>
      <c r="BC66" s="283" t="s">
        <v>612</v>
      </c>
      <c r="BD66" s="284"/>
      <c r="BE66" s="284"/>
      <c r="BF66" s="285"/>
      <c r="BG66" s="286" t="s">
        <v>614</v>
      </c>
      <c r="BH66" s="287"/>
    </row>
    <row r="67" spans="1:60" ht="20.100000000000001" customHeight="1" x14ac:dyDescent="0.2">
      <c r="A67" s="390" t="s">
        <v>192</v>
      </c>
      <c r="B67" s="391"/>
      <c r="C67" s="408" t="s">
        <v>304</v>
      </c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10"/>
      <c r="AC67" s="395" t="s">
        <v>305</v>
      </c>
      <c r="AD67" s="396"/>
      <c r="AE67" s="458">
        <v>2000000</v>
      </c>
      <c r="AF67" s="459"/>
      <c r="AG67" s="459"/>
      <c r="AH67" s="460"/>
      <c r="AI67" s="458">
        <v>2000000</v>
      </c>
      <c r="AJ67" s="459"/>
      <c r="AK67" s="459"/>
      <c r="AL67" s="460"/>
      <c r="AM67" s="458">
        <v>5837006</v>
      </c>
      <c r="AN67" s="459"/>
      <c r="AO67" s="459"/>
      <c r="AP67" s="460"/>
      <c r="AQ67" s="496" t="s">
        <v>612</v>
      </c>
      <c r="AR67" s="497"/>
      <c r="AS67" s="497"/>
      <c r="AT67" s="498"/>
      <c r="AU67" s="458">
        <v>0</v>
      </c>
      <c r="AV67" s="459"/>
      <c r="AW67" s="459"/>
      <c r="AX67" s="460"/>
      <c r="AY67" s="496" t="s">
        <v>612</v>
      </c>
      <c r="AZ67" s="497"/>
      <c r="BA67" s="497"/>
      <c r="BB67" s="498"/>
      <c r="BC67" s="458">
        <v>5792381</v>
      </c>
      <c r="BD67" s="459"/>
      <c r="BE67" s="459"/>
      <c r="BF67" s="460"/>
      <c r="BG67" s="499">
        <f t="shared" si="0"/>
        <v>2.8961904999999999</v>
      </c>
      <c r="BH67" s="500"/>
    </row>
    <row r="68" spans="1:60" ht="18.75" customHeight="1" x14ac:dyDescent="0.2">
      <c r="A68" s="390" t="s">
        <v>193</v>
      </c>
      <c r="B68" s="391"/>
      <c r="C68" s="408" t="s">
        <v>306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10"/>
      <c r="AC68" s="395" t="s">
        <v>307</v>
      </c>
      <c r="AD68" s="396"/>
      <c r="AE68" s="458">
        <v>1500000</v>
      </c>
      <c r="AF68" s="459"/>
      <c r="AG68" s="459"/>
      <c r="AH68" s="460"/>
      <c r="AI68" s="458">
        <v>1500000</v>
      </c>
      <c r="AJ68" s="459"/>
      <c r="AK68" s="459"/>
      <c r="AL68" s="460"/>
      <c r="AM68" s="458">
        <v>718860</v>
      </c>
      <c r="AN68" s="459"/>
      <c r="AO68" s="459"/>
      <c r="AP68" s="460"/>
      <c r="AQ68" s="496" t="s">
        <v>612</v>
      </c>
      <c r="AR68" s="497"/>
      <c r="AS68" s="497"/>
      <c r="AT68" s="498"/>
      <c r="AU68" s="458">
        <v>0</v>
      </c>
      <c r="AV68" s="459"/>
      <c r="AW68" s="459"/>
      <c r="AX68" s="460"/>
      <c r="AY68" s="496" t="s">
        <v>612</v>
      </c>
      <c r="AZ68" s="497"/>
      <c r="BA68" s="497"/>
      <c r="BB68" s="498"/>
      <c r="BC68" s="458">
        <v>718860</v>
      </c>
      <c r="BD68" s="459"/>
      <c r="BE68" s="459"/>
      <c r="BF68" s="460"/>
      <c r="BG68" s="499">
        <f t="shared" si="0"/>
        <v>0.47924</v>
      </c>
      <c r="BH68" s="500"/>
    </row>
    <row r="69" spans="1:60" ht="10.5" hidden="1" customHeight="1" x14ac:dyDescent="0.2">
      <c r="A69" s="390" t="s">
        <v>194</v>
      </c>
      <c r="B69" s="391"/>
      <c r="C69" s="408" t="s">
        <v>308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10"/>
      <c r="AC69" s="395" t="s">
        <v>309</v>
      </c>
      <c r="AD69" s="396"/>
      <c r="AE69" s="458">
        <v>0</v>
      </c>
      <c r="AF69" s="459"/>
      <c r="AG69" s="459"/>
      <c r="AH69" s="460"/>
      <c r="AI69" s="458">
        <v>0</v>
      </c>
      <c r="AJ69" s="459"/>
      <c r="AK69" s="459"/>
      <c r="AL69" s="460"/>
      <c r="AM69" s="458">
        <v>0</v>
      </c>
      <c r="AN69" s="459"/>
      <c r="AO69" s="459"/>
      <c r="AP69" s="460"/>
      <c r="AQ69" s="496" t="s">
        <v>612</v>
      </c>
      <c r="AR69" s="497"/>
      <c r="AS69" s="497"/>
      <c r="AT69" s="498"/>
      <c r="AU69" s="458">
        <v>0</v>
      </c>
      <c r="AV69" s="459"/>
      <c r="AW69" s="459"/>
      <c r="AX69" s="460"/>
      <c r="AY69" s="496" t="s">
        <v>612</v>
      </c>
      <c r="AZ69" s="497"/>
      <c r="BA69" s="497"/>
      <c r="BB69" s="498"/>
      <c r="BC69" s="458">
        <v>0</v>
      </c>
      <c r="BD69" s="459"/>
      <c r="BE69" s="459"/>
      <c r="BF69" s="460"/>
      <c r="BG69" s="499" t="str">
        <f t="shared" si="0"/>
        <v>n.é.</v>
      </c>
      <c r="BH69" s="500"/>
    </row>
    <row r="70" spans="1:60" ht="17.25" customHeight="1" x14ac:dyDescent="0.2">
      <c r="A70" s="390" t="s">
        <v>195</v>
      </c>
      <c r="B70" s="391"/>
      <c r="C70" s="408" t="s">
        <v>310</v>
      </c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10"/>
      <c r="AC70" s="395" t="s">
        <v>311</v>
      </c>
      <c r="AD70" s="396"/>
      <c r="AE70" s="458">
        <v>0</v>
      </c>
      <c r="AF70" s="459"/>
      <c r="AG70" s="459"/>
      <c r="AH70" s="460"/>
      <c r="AI70" s="458">
        <v>0</v>
      </c>
      <c r="AJ70" s="459"/>
      <c r="AK70" s="459"/>
      <c r="AL70" s="460"/>
      <c r="AM70" s="458">
        <v>151157</v>
      </c>
      <c r="AN70" s="459"/>
      <c r="AO70" s="459"/>
      <c r="AP70" s="460"/>
      <c r="AQ70" s="496" t="s">
        <v>612</v>
      </c>
      <c r="AR70" s="497"/>
      <c r="AS70" s="497"/>
      <c r="AT70" s="498"/>
      <c r="AU70" s="458">
        <v>0</v>
      </c>
      <c r="AV70" s="459"/>
      <c r="AW70" s="459"/>
      <c r="AX70" s="460"/>
      <c r="AY70" s="496" t="s">
        <v>612</v>
      </c>
      <c r="AZ70" s="497"/>
      <c r="BA70" s="497"/>
      <c r="BB70" s="498"/>
      <c r="BC70" s="458">
        <v>0</v>
      </c>
      <c r="BD70" s="459"/>
      <c r="BE70" s="459"/>
      <c r="BF70" s="460"/>
      <c r="BG70" s="499" t="str">
        <f t="shared" si="0"/>
        <v>n.é.</v>
      </c>
      <c r="BH70" s="500"/>
    </row>
    <row r="71" spans="1:60" ht="13.5" hidden="1" customHeight="1" x14ac:dyDescent="0.2">
      <c r="A71" s="390" t="s">
        <v>196</v>
      </c>
      <c r="B71" s="391"/>
      <c r="C71" s="408" t="s">
        <v>312</v>
      </c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10"/>
      <c r="AC71" s="395" t="s">
        <v>313</v>
      </c>
      <c r="AD71" s="396"/>
      <c r="AE71" s="458"/>
      <c r="AF71" s="459"/>
      <c r="AG71" s="459"/>
      <c r="AH71" s="460"/>
      <c r="AI71" s="458"/>
      <c r="AJ71" s="459"/>
      <c r="AK71" s="459"/>
      <c r="AL71" s="460"/>
      <c r="AM71" s="458"/>
      <c r="AN71" s="459"/>
      <c r="AO71" s="459"/>
      <c r="AP71" s="460"/>
      <c r="AQ71" s="496" t="s">
        <v>612</v>
      </c>
      <c r="AR71" s="497"/>
      <c r="AS71" s="497"/>
      <c r="AT71" s="498"/>
      <c r="AU71" s="458"/>
      <c r="AV71" s="459"/>
      <c r="AW71" s="459"/>
      <c r="AX71" s="460"/>
      <c r="AY71" s="496" t="s">
        <v>612</v>
      </c>
      <c r="AZ71" s="497"/>
      <c r="BA71" s="497"/>
      <c r="BB71" s="498"/>
      <c r="BC71" s="458"/>
      <c r="BD71" s="459"/>
      <c r="BE71" s="459"/>
      <c r="BF71" s="460"/>
      <c r="BG71" s="499" t="str">
        <f t="shared" si="0"/>
        <v>n.é.</v>
      </c>
      <c r="BH71" s="500"/>
    </row>
    <row r="72" spans="1:60" ht="19.5" customHeight="1" x14ac:dyDescent="0.2">
      <c r="A72" s="390" t="s">
        <v>197</v>
      </c>
      <c r="B72" s="391"/>
      <c r="C72" s="408" t="s">
        <v>314</v>
      </c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10"/>
      <c r="AC72" s="395" t="s">
        <v>315</v>
      </c>
      <c r="AD72" s="396"/>
      <c r="AE72" s="458">
        <v>0</v>
      </c>
      <c r="AF72" s="459"/>
      <c r="AG72" s="459"/>
      <c r="AH72" s="460"/>
      <c r="AI72" s="458">
        <v>0</v>
      </c>
      <c r="AJ72" s="459"/>
      <c r="AK72" s="459"/>
      <c r="AL72" s="460"/>
      <c r="AM72" s="458">
        <v>1</v>
      </c>
      <c r="AN72" s="459"/>
      <c r="AO72" s="459"/>
      <c r="AP72" s="460"/>
      <c r="AQ72" s="496" t="s">
        <v>612</v>
      </c>
      <c r="AR72" s="497"/>
      <c r="AS72" s="497"/>
      <c r="AT72" s="498"/>
      <c r="AU72" s="458">
        <v>0</v>
      </c>
      <c r="AV72" s="459"/>
      <c r="AW72" s="459"/>
      <c r="AX72" s="460"/>
      <c r="AY72" s="496" t="s">
        <v>612</v>
      </c>
      <c r="AZ72" s="497"/>
      <c r="BA72" s="497"/>
      <c r="BB72" s="498"/>
      <c r="BC72" s="458">
        <v>1</v>
      </c>
      <c r="BD72" s="459"/>
      <c r="BE72" s="459"/>
      <c r="BF72" s="460"/>
      <c r="BG72" s="499" t="str">
        <f t="shared" si="0"/>
        <v>n.é.</v>
      </c>
      <c r="BH72" s="500"/>
    </row>
    <row r="73" spans="1:60" ht="15.75" hidden="1" customHeight="1" x14ac:dyDescent="0.2">
      <c r="A73" s="390" t="s">
        <v>198</v>
      </c>
      <c r="B73" s="391"/>
      <c r="C73" s="408" t="s">
        <v>316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10"/>
      <c r="AC73" s="395" t="s">
        <v>317</v>
      </c>
      <c r="AD73" s="396"/>
      <c r="AE73" s="458"/>
      <c r="AF73" s="459"/>
      <c r="AG73" s="459"/>
      <c r="AH73" s="460"/>
      <c r="AI73" s="458"/>
      <c r="AJ73" s="459"/>
      <c r="AK73" s="459"/>
      <c r="AL73" s="460"/>
      <c r="AM73" s="458"/>
      <c r="AN73" s="459"/>
      <c r="AO73" s="459"/>
      <c r="AP73" s="460"/>
      <c r="AQ73" s="496" t="s">
        <v>612</v>
      </c>
      <c r="AR73" s="497"/>
      <c r="AS73" s="497"/>
      <c r="AT73" s="498"/>
      <c r="AU73" s="458"/>
      <c r="AV73" s="459"/>
      <c r="AW73" s="459"/>
      <c r="AX73" s="460"/>
      <c r="AY73" s="496" t="s">
        <v>612</v>
      </c>
      <c r="AZ73" s="497"/>
      <c r="BA73" s="497"/>
      <c r="BB73" s="498"/>
      <c r="BC73" s="458"/>
      <c r="BD73" s="459"/>
      <c r="BE73" s="459"/>
      <c r="BF73" s="460"/>
      <c r="BG73" s="499" t="str">
        <f t="shared" si="0"/>
        <v>n.é.</v>
      </c>
      <c r="BH73" s="500"/>
    </row>
    <row r="74" spans="1:60" ht="11.25" hidden="1" customHeight="1" x14ac:dyDescent="0.2">
      <c r="A74" s="390" t="s">
        <v>199</v>
      </c>
      <c r="B74" s="391"/>
      <c r="C74" s="408" t="s">
        <v>623</v>
      </c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10"/>
      <c r="AC74" s="395" t="s">
        <v>319</v>
      </c>
      <c r="AD74" s="396"/>
      <c r="AE74" s="458"/>
      <c r="AF74" s="459"/>
      <c r="AG74" s="459"/>
      <c r="AH74" s="460"/>
      <c r="AI74" s="458"/>
      <c r="AJ74" s="459"/>
      <c r="AK74" s="459"/>
      <c r="AL74" s="460"/>
      <c r="AM74" s="458"/>
      <c r="AN74" s="459"/>
      <c r="AO74" s="459"/>
      <c r="AP74" s="460"/>
      <c r="AQ74" s="496" t="s">
        <v>612</v>
      </c>
      <c r="AR74" s="497"/>
      <c r="AS74" s="497"/>
      <c r="AT74" s="498"/>
      <c r="AU74" s="458"/>
      <c r="AV74" s="459"/>
      <c r="AW74" s="459"/>
      <c r="AX74" s="460"/>
      <c r="AY74" s="496" t="s">
        <v>612</v>
      </c>
      <c r="AZ74" s="497"/>
      <c r="BA74" s="497"/>
      <c r="BB74" s="498"/>
      <c r="BC74" s="458"/>
      <c r="BD74" s="459"/>
      <c r="BE74" s="459"/>
      <c r="BF74" s="460"/>
      <c r="BG74" s="499" t="str">
        <f t="shared" ref="BG74" si="15">IF(AI74&gt;0,BC74/AI74,"n.é.")</f>
        <v>n.é.</v>
      </c>
      <c r="BH74" s="500"/>
    </row>
    <row r="75" spans="1:60" ht="22.15" customHeight="1" x14ac:dyDescent="0.2">
      <c r="A75" s="390" t="s">
        <v>200</v>
      </c>
      <c r="B75" s="391"/>
      <c r="C75" s="408" t="s">
        <v>318</v>
      </c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10"/>
      <c r="AC75" s="395" t="s">
        <v>622</v>
      </c>
      <c r="AD75" s="396"/>
      <c r="AE75" s="458">
        <v>0</v>
      </c>
      <c r="AF75" s="459"/>
      <c r="AG75" s="459"/>
      <c r="AH75" s="460"/>
      <c r="AI75" s="458">
        <v>2454947</v>
      </c>
      <c r="AJ75" s="459"/>
      <c r="AK75" s="459"/>
      <c r="AL75" s="460"/>
      <c r="AM75" s="458">
        <v>860</v>
      </c>
      <c r="AN75" s="459"/>
      <c r="AO75" s="459"/>
      <c r="AP75" s="460"/>
      <c r="AQ75" s="496" t="s">
        <v>612</v>
      </c>
      <c r="AR75" s="497"/>
      <c r="AS75" s="497"/>
      <c r="AT75" s="498"/>
      <c r="AU75" s="458">
        <v>0</v>
      </c>
      <c r="AV75" s="459"/>
      <c r="AW75" s="459"/>
      <c r="AX75" s="460"/>
      <c r="AY75" s="496" t="s">
        <v>612</v>
      </c>
      <c r="AZ75" s="497"/>
      <c r="BA75" s="497"/>
      <c r="BB75" s="498"/>
      <c r="BC75" s="458">
        <v>858</v>
      </c>
      <c r="BD75" s="459"/>
      <c r="BE75" s="459"/>
      <c r="BF75" s="460"/>
      <c r="BG75" s="499">
        <f t="shared" si="0"/>
        <v>3.4949838020943019E-4</v>
      </c>
      <c r="BH75" s="500"/>
    </row>
    <row r="76" spans="1:60" s="3" customFormat="1" ht="18" customHeight="1" x14ac:dyDescent="0.2">
      <c r="A76" s="474" t="s">
        <v>201</v>
      </c>
      <c r="B76" s="475"/>
      <c r="C76" s="476" t="s">
        <v>624</v>
      </c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8"/>
      <c r="AC76" s="469" t="s">
        <v>320</v>
      </c>
      <c r="AD76" s="470"/>
      <c r="AE76" s="466">
        <f>AE62+AE63+AE67+AE68+AE69+AE70+AE71+AE72+AE73+AE75</f>
        <v>6322000</v>
      </c>
      <c r="AF76" s="467"/>
      <c r="AG76" s="467"/>
      <c r="AH76" s="468"/>
      <c r="AI76" s="466">
        <f>AI62+AI63+AI67+AI68+AI69+AI70+AI71+AI72+AI73+AI75</f>
        <v>21774427</v>
      </c>
      <c r="AJ76" s="467"/>
      <c r="AK76" s="467"/>
      <c r="AL76" s="468"/>
      <c r="AM76" s="466">
        <f>AM62+AM63+AM67+AM68+AM69+AM70+AM71+AM72+AM73+AM75</f>
        <v>25450840</v>
      </c>
      <c r="AN76" s="467"/>
      <c r="AO76" s="467"/>
      <c r="AP76" s="468"/>
      <c r="AQ76" s="501" t="s">
        <v>612</v>
      </c>
      <c r="AR76" s="502"/>
      <c r="AS76" s="502"/>
      <c r="AT76" s="503"/>
      <c r="AU76" s="466">
        <f>AU62+AU63+AU67+AU68+AU69+AU70+AU71+AU72+AU73+AU75</f>
        <v>0</v>
      </c>
      <c r="AV76" s="467"/>
      <c r="AW76" s="467"/>
      <c r="AX76" s="468"/>
      <c r="AY76" s="501" t="s">
        <v>612</v>
      </c>
      <c r="AZ76" s="502"/>
      <c r="BA76" s="502"/>
      <c r="BB76" s="503"/>
      <c r="BC76" s="466">
        <f>BC62+BC63+BC67+BC68+BC69+BC70+BC71+BC72+BC73+BC75</f>
        <v>24465275</v>
      </c>
      <c r="BD76" s="467"/>
      <c r="BE76" s="467"/>
      <c r="BF76" s="468"/>
      <c r="BG76" s="504">
        <f t="shared" ref="BG76:BG148" si="16">IF(AI76&gt;0,BC76/AI76,"n.é.")</f>
        <v>1.1235783609828172</v>
      </c>
      <c r="BH76" s="505"/>
    </row>
    <row r="77" spans="1:60" ht="16.5" hidden="1" customHeight="1" x14ac:dyDescent="0.2">
      <c r="A77" s="390" t="s">
        <v>202</v>
      </c>
      <c r="B77" s="391"/>
      <c r="C77" s="408" t="s">
        <v>321</v>
      </c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10"/>
      <c r="AC77" s="395" t="s">
        <v>322</v>
      </c>
      <c r="AD77" s="396"/>
      <c r="AE77" s="458"/>
      <c r="AF77" s="459"/>
      <c r="AG77" s="459"/>
      <c r="AH77" s="460"/>
      <c r="AI77" s="458"/>
      <c r="AJ77" s="459"/>
      <c r="AK77" s="459"/>
      <c r="AL77" s="460"/>
      <c r="AM77" s="458"/>
      <c r="AN77" s="459"/>
      <c r="AO77" s="459"/>
      <c r="AP77" s="460"/>
      <c r="AQ77" s="496" t="s">
        <v>612</v>
      </c>
      <c r="AR77" s="497"/>
      <c r="AS77" s="497"/>
      <c r="AT77" s="498"/>
      <c r="AU77" s="458"/>
      <c r="AV77" s="459"/>
      <c r="AW77" s="459"/>
      <c r="AX77" s="460"/>
      <c r="AY77" s="496" t="s">
        <v>612</v>
      </c>
      <c r="AZ77" s="497"/>
      <c r="BA77" s="497"/>
      <c r="BB77" s="498"/>
      <c r="BC77" s="458"/>
      <c r="BD77" s="459"/>
      <c r="BE77" s="459"/>
      <c r="BF77" s="460"/>
      <c r="BG77" s="499" t="str">
        <f t="shared" si="16"/>
        <v>n.é.</v>
      </c>
      <c r="BH77" s="500"/>
    </row>
    <row r="78" spans="1:60" ht="17.25" customHeight="1" x14ac:dyDescent="0.2">
      <c r="A78" s="390" t="s">
        <v>203</v>
      </c>
      <c r="B78" s="391"/>
      <c r="C78" s="408" t="s">
        <v>323</v>
      </c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10"/>
      <c r="AC78" s="395" t="s">
        <v>324</v>
      </c>
      <c r="AD78" s="396"/>
      <c r="AE78" s="458">
        <v>0</v>
      </c>
      <c r="AF78" s="459"/>
      <c r="AG78" s="459"/>
      <c r="AH78" s="460"/>
      <c r="AI78" s="458">
        <v>0</v>
      </c>
      <c r="AJ78" s="459"/>
      <c r="AK78" s="459"/>
      <c r="AL78" s="460"/>
      <c r="AM78" s="458">
        <v>1256800</v>
      </c>
      <c r="AN78" s="459"/>
      <c r="AO78" s="459"/>
      <c r="AP78" s="460"/>
      <c r="AQ78" s="496" t="s">
        <v>612</v>
      </c>
      <c r="AR78" s="497"/>
      <c r="AS78" s="497"/>
      <c r="AT78" s="498"/>
      <c r="AU78" s="458">
        <v>800000</v>
      </c>
      <c r="AV78" s="459"/>
      <c r="AW78" s="459"/>
      <c r="AX78" s="460"/>
      <c r="AY78" s="496" t="s">
        <v>612</v>
      </c>
      <c r="AZ78" s="497"/>
      <c r="BA78" s="497"/>
      <c r="BB78" s="498"/>
      <c r="BC78" s="458">
        <v>272000</v>
      </c>
      <c r="BD78" s="459"/>
      <c r="BE78" s="459"/>
      <c r="BF78" s="460"/>
      <c r="BG78" s="499" t="str">
        <f t="shared" si="16"/>
        <v>n.é.</v>
      </c>
      <c r="BH78" s="500"/>
    </row>
    <row r="79" spans="1:60" ht="7.5" hidden="1" customHeight="1" x14ac:dyDescent="0.2">
      <c r="A79" s="390" t="s">
        <v>204</v>
      </c>
      <c r="B79" s="391"/>
      <c r="C79" s="408" t="s">
        <v>325</v>
      </c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10"/>
      <c r="AC79" s="395" t="s">
        <v>326</v>
      </c>
      <c r="AD79" s="396"/>
      <c r="AE79" s="458"/>
      <c r="AF79" s="459"/>
      <c r="AG79" s="459"/>
      <c r="AH79" s="460"/>
      <c r="AI79" s="458"/>
      <c r="AJ79" s="459"/>
      <c r="AK79" s="459"/>
      <c r="AL79" s="460"/>
      <c r="AM79" s="458"/>
      <c r="AN79" s="459"/>
      <c r="AO79" s="459"/>
      <c r="AP79" s="460"/>
      <c r="AQ79" s="496" t="s">
        <v>612</v>
      </c>
      <c r="AR79" s="497"/>
      <c r="AS79" s="497"/>
      <c r="AT79" s="498"/>
      <c r="AU79" s="458"/>
      <c r="AV79" s="459"/>
      <c r="AW79" s="459"/>
      <c r="AX79" s="460"/>
      <c r="AY79" s="496" t="s">
        <v>612</v>
      </c>
      <c r="AZ79" s="497"/>
      <c r="BA79" s="497"/>
      <c r="BB79" s="498"/>
      <c r="BC79" s="458"/>
      <c r="BD79" s="459"/>
      <c r="BE79" s="459"/>
      <c r="BF79" s="460"/>
      <c r="BG79" s="499" t="str">
        <f t="shared" si="16"/>
        <v>n.é.</v>
      </c>
      <c r="BH79" s="500"/>
    </row>
    <row r="80" spans="1:60" ht="7.5" hidden="1" customHeight="1" x14ac:dyDescent="0.2">
      <c r="A80" s="390" t="s">
        <v>205</v>
      </c>
      <c r="B80" s="391"/>
      <c r="C80" s="408" t="s">
        <v>327</v>
      </c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10"/>
      <c r="AC80" s="395" t="s">
        <v>328</v>
      </c>
      <c r="AD80" s="396"/>
      <c r="AE80" s="458"/>
      <c r="AF80" s="459"/>
      <c r="AG80" s="459"/>
      <c r="AH80" s="460"/>
      <c r="AI80" s="458"/>
      <c r="AJ80" s="459"/>
      <c r="AK80" s="459"/>
      <c r="AL80" s="460"/>
      <c r="AM80" s="458"/>
      <c r="AN80" s="459"/>
      <c r="AO80" s="459"/>
      <c r="AP80" s="460"/>
      <c r="AQ80" s="496" t="s">
        <v>612</v>
      </c>
      <c r="AR80" s="497"/>
      <c r="AS80" s="497"/>
      <c r="AT80" s="498"/>
      <c r="AU80" s="458"/>
      <c r="AV80" s="459"/>
      <c r="AW80" s="459"/>
      <c r="AX80" s="460"/>
      <c r="AY80" s="496" t="s">
        <v>612</v>
      </c>
      <c r="AZ80" s="497"/>
      <c r="BA80" s="497"/>
      <c r="BB80" s="498"/>
      <c r="BC80" s="458"/>
      <c r="BD80" s="459"/>
      <c r="BE80" s="459"/>
      <c r="BF80" s="460"/>
      <c r="BG80" s="499" t="str">
        <f t="shared" si="16"/>
        <v>n.é.</v>
      </c>
      <c r="BH80" s="500"/>
    </row>
    <row r="81" spans="1:60" ht="6.75" hidden="1" customHeight="1" x14ac:dyDescent="0.2">
      <c r="A81" s="390" t="s">
        <v>206</v>
      </c>
      <c r="B81" s="391"/>
      <c r="C81" s="408" t="s">
        <v>329</v>
      </c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10"/>
      <c r="AC81" s="395" t="s">
        <v>330</v>
      </c>
      <c r="AD81" s="396"/>
      <c r="AE81" s="458"/>
      <c r="AF81" s="459"/>
      <c r="AG81" s="459"/>
      <c r="AH81" s="460"/>
      <c r="AI81" s="458"/>
      <c r="AJ81" s="459"/>
      <c r="AK81" s="459"/>
      <c r="AL81" s="460"/>
      <c r="AM81" s="458"/>
      <c r="AN81" s="459"/>
      <c r="AO81" s="459"/>
      <c r="AP81" s="460"/>
      <c r="AQ81" s="496" t="s">
        <v>612</v>
      </c>
      <c r="AR81" s="497"/>
      <c r="AS81" s="497"/>
      <c r="AT81" s="498"/>
      <c r="AU81" s="458"/>
      <c r="AV81" s="459"/>
      <c r="AW81" s="459"/>
      <c r="AX81" s="460"/>
      <c r="AY81" s="496" t="s">
        <v>612</v>
      </c>
      <c r="AZ81" s="497"/>
      <c r="BA81" s="497"/>
      <c r="BB81" s="498"/>
      <c r="BC81" s="458"/>
      <c r="BD81" s="459"/>
      <c r="BE81" s="459"/>
      <c r="BF81" s="460"/>
      <c r="BG81" s="499" t="str">
        <f t="shared" si="16"/>
        <v>n.é.</v>
      </c>
      <c r="BH81" s="500"/>
    </row>
    <row r="82" spans="1:60" s="3" customFormat="1" ht="17.25" customHeight="1" x14ac:dyDescent="0.2">
      <c r="A82" s="474" t="s">
        <v>207</v>
      </c>
      <c r="B82" s="475"/>
      <c r="C82" s="476" t="s">
        <v>625</v>
      </c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8"/>
      <c r="AC82" s="469" t="s">
        <v>331</v>
      </c>
      <c r="AD82" s="470"/>
      <c r="AE82" s="466">
        <f>SUM(AE77:AH81)</f>
        <v>0</v>
      </c>
      <c r="AF82" s="467"/>
      <c r="AG82" s="467"/>
      <c r="AH82" s="468"/>
      <c r="AI82" s="466">
        <f t="shared" ref="AI82" si="17">SUM(AI77:AL81)</f>
        <v>0</v>
      </c>
      <c r="AJ82" s="467"/>
      <c r="AK82" s="467"/>
      <c r="AL82" s="468"/>
      <c r="AM82" s="466">
        <f t="shared" ref="AM82" si="18">SUM(AM77:AP81)</f>
        <v>1256800</v>
      </c>
      <c r="AN82" s="467"/>
      <c r="AO82" s="467"/>
      <c r="AP82" s="468"/>
      <c r="AQ82" s="501" t="s">
        <v>612</v>
      </c>
      <c r="AR82" s="502"/>
      <c r="AS82" s="502"/>
      <c r="AT82" s="503"/>
      <c r="AU82" s="466">
        <f t="shared" ref="AU82" si="19">SUM(AU77:AX81)</f>
        <v>800000</v>
      </c>
      <c r="AV82" s="467"/>
      <c r="AW82" s="467"/>
      <c r="AX82" s="468"/>
      <c r="AY82" s="501" t="s">
        <v>612</v>
      </c>
      <c r="AZ82" s="502"/>
      <c r="BA82" s="502"/>
      <c r="BB82" s="503"/>
      <c r="BC82" s="466">
        <f t="shared" ref="BC82" si="20">SUM(BC77:BF81)</f>
        <v>272000</v>
      </c>
      <c r="BD82" s="467"/>
      <c r="BE82" s="467"/>
      <c r="BF82" s="468"/>
      <c r="BG82" s="504" t="str">
        <f t="shared" si="16"/>
        <v>n.é.</v>
      </c>
      <c r="BH82" s="505"/>
    </row>
    <row r="83" spans="1:60" ht="0.75" hidden="1" customHeight="1" x14ac:dyDescent="0.2">
      <c r="A83" s="390" t="s">
        <v>208</v>
      </c>
      <c r="B83" s="391"/>
      <c r="C83" s="408" t="s">
        <v>433</v>
      </c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10"/>
      <c r="AC83" s="395" t="s">
        <v>332</v>
      </c>
      <c r="AD83" s="396"/>
      <c r="AE83" s="458"/>
      <c r="AF83" s="459"/>
      <c r="AG83" s="459"/>
      <c r="AH83" s="460"/>
      <c r="AI83" s="458"/>
      <c r="AJ83" s="459"/>
      <c r="AK83" s="459"/>
      <c r="AL83" s="460"/>
      <c r="AM83" s="458"/>
      <c r="AN83" s="459"/>
      <c r="AO83" s="459"/>
      <c r="AP83" s="460"/>
      <c r="AQ83" s="496" t="s">
        <v>612</v>
      </c>
      <c r="AR83" s="497"/>
      <c r="AS83" s="497"/>
      <c r="AT83" s="498"/>
      <c r="AU83" s="458"/>
      <c r="AV83" s="459"/>
      <c r="AW83" s="459"/>
      <c r="AX83" s="460"/>
      <c r="AY83" s="496" t="s">
        <v>612</v>
      </c>
      <c r="AZ83" s="497"/>
      <c r="BA83" s="497"/>
      <c r="BB83" s="498"/>
      <c r="BC83" s="458"/>
      <c r="BD83" s="459"/>
      <c r="BE83" s="459"/>
      <c r="BF83" s="460"/>
      <c r="BG83" s="499" t="str">
        <f t="shared" si="16"/>
        <v>n.é.</v>
      </c>
      <c r="BH83" s="500"/>
    </row>
    <row r="84" spans="1:60" ht="14.25" hidden="1" customHeight="1" x14ac:dyDescent="0.2">
      <c r="A84" s="390" t="s">
        <v>209</v>
      </c>
      <c r="B84" s="391"/>
      <c r="C84" s="408" t="s">
        <v>626</v>
      </c>
      <c r="D84" s="409"/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409"/>
      <c r="AB84" s="410"/>
      <c r="AC84" s="395" t="s">
        <v>333</v>
      </c>
      <c r="AD84" s="396"/>
      <c r="AE84" s="458"/>
      <c r="AF84" s="459"/>
      <c r="AG84" s="459"/>
      <c r="AH84" s="460"/>
      <c r="AI84" s="458"/>
      <c r="AJ84" s="459"/>
      <c r="AK84" s="459"/>
      <c r="AL84" s="460"/>
      <c r="AM84" s="458"/>
      <c r="AN84" s="459"/>
      <c r="AO84" s="459"/>
      <c r="AP84" s="460"/>
      <c r="AQ84" s="496" t="s">
        <v>612</v>
      </c>
      <c r="AR84" s="497"/>
      <c r="AS84" s="497"/>
      <c r="AT84" s="498"/>
      <c r="AU84" s="458"/>
      <c r="AV84" s="459"/>
      <c r="AW84" s="459"/>
      <c r="AX84" s="460"/>
      <c r="AY84" s="496" t="s">
        <v>612</v>
      </c>
      <c r="AZ84" s="497"/>
      <c r="BA84" s="497"/>
      <c r="BB84" s="498"/>
      <c r="BC84" s="458"/>
      <c r="BD84" s="459"/>
      <c r="BE84" s="459"/>
      <c r="BF84" s="460"/>
      <c r="BG84" s="499" t="str">
        <f t="shared" ref="BG84:BG85" si="21">IF(AI84&gt;0,BC84/AI84,"n.é.")</f>
        <v>n.é.</v>
      </c>
      <c r="BH84" s="500"/>
    </row>
    <row r="85" spans="1:60" ht="11.25" hidden="1" customHeight="1" x14ac:dyDescent="0.2">
      <c r="A85" s="390" t="s">
        <v>210</v>
      </c>
      <c r="B85" s="391"/>
      <c r="C85" s="408" t="s">
        <v>629</v>
      </c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10"/>
      <c r="AC85" s="395" t="s">
        <v>335</v>
      </c>
      <c r="AD85" s="396"/>
      <c r="AE85" s="458"/>
      <c r="AF85" s="459"/>
      <c r="AG85" s="459"/>
      <c r="AH85" s="460"/>
      <c r="AI85" s="458"/>
      <c r="AJ85" s="459"/>
      <c r="AK85" s="459"/>
      <c r="AL85" s="460"/>
      <c r="AM85" s="458"/>
      <c r="AN85" s="459"/>
      <c r="AO85" s="459"/>
      <c r="AP85" s="460"/>
      <c r="AQ85" s="496" t="s">
        <v>612</v>
      </c>
      <c r="AR85" s="497"/>
      <c r="AS85" s="497"/>
      <c r="AT85" s="498"/>
      <c r="AU85" s="458"/>
      <c r="AV85" s="459"/>
      <c r="AW85" s="459"/>
      <c r="AX85" s="460"/>
      <c r="AY85" s="496" t="s">
        <v>612</v>
      </c>
      <c r="AZ85" s="497"/>
      <c r="BA85" s="497"/>
      <c r="BB85" s="498"/>
      <c r="BC85" s="458"/>
      <c r="BD85" s="459"/>
      <c r="BE85" s="459"/>
      <c r="BF85" s="460"/>
      <c r="BG85" s="499" t="str">
        <f t="shared" si="21"/>
        <v>n.é.</v>
      </c>
      <c r="BH85" s="500"/>
    </row>
    <row r="86" spans="1:60" ht="19.5" customHeight="1" x14ac:dyDescent="0.2">
      <c r="A86" s="390" t="s">
        <v>211</v>
      </c>
      <c r="B86" s="391"/>
      <c r="C86" s="408" t="s">
        <v>434</v>
      </c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10"/>
      <c r="AC86" s="395" t="s">
        <v>627</v>
      </c>
      <c r="AD86" s="396"/>
      <c r="AE86" s="458">
        <v>1000000</v>
      </c>
      <c r="AF86" s="459"/>
      <c r="AG86" s="459"/>
      <c r="AH86" s="460"/>
      <c r="AI86" s="458">
        <v>1000000</v>
      </c>
      <c r="AJ86" s="459"/>
      <c r="AK86" s="459"/>
      <c r="AL86" s="460"/>
      <c r="AM86" s="458">
        <v>2665036</v>
      </c>
      <c r="AN86" s="459"/>
      <c r="AO86" s="459"/>
      <c r="AP86" s="460"/>
      <c r="AQ86" s="496" t="s">
        <v>612</v>
      </c>
      <c r="AR86" s="497"/>
      <c r="AS86" s="497"/>
      <c r="AT86" s="498"/>
      <c r="AU86" s="458">
        <v>0</v>
      </c>
      <c r="AV86" s="459"/>
      <c r="AW86" s="459"/>
      <c r="AX86" s="460"/>
      <c r="AY86" s="496" t="s">
        <v>612</v>
      </c>
      <c r="AZ86" s="497"/>
      <c r="BA86" s="497"/>
      <c r="BB86" s="498"/>
      <c r="BC86" s="458">
        <v>426783</v>
      </c>
      <c r="BD86" s="459"/>
      <c r="BE86" s="459"/>
      <c r="BF86" s="460"/>
      <c r="BG86" s="499">
        <f t="shared" si="16"/>
        <v>0.42678300000000002</v>
      </c>
      <c r="BH86" s="500"/>
    </row>
    <row r="87" spans="1:60" ht="14.25" customHeight="1" x14ac:dyDescent="0.2">
      <c r="A87" s="390" t="s">
        <v>212</v>
      </c>
      <c r="B87" s="391"/>
      <c r="C87" s="408" t="s">
        <v>334</v>
      </c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10"/>
      <c r="AC87" s="395" t="s">
        <v>628</v>
      </c>
      <c r="AD87" s="396"/>
      <c r="AE87" s="458">
        <v>1738781</v>
      </c>
      <c r="AF87" s="459"/>
      <c r="AG87" s="459"/>
      <c r="AH87" s="460"/>
      <c r="AI87" s="458">
        <v>1738781</v>
      </c>
      <c r="AJ87" s="459"/>
      <c r="AK87" s="459"/>
      <c r="AL87" s="460"/>
      <c r="AM87" s="458">
        <v>2720638</v>
      </c>
      <c r="AN87" s="459"/>
      <c r="AO87" s="459"/>
      <c r="AP87" s="460"/>
      <c r="AQ87" s="496" t="s">
        <v>612</v>
      </c>
      <c r="AR87" s="497"/>
      <c r="AS87" s="497"/>
      <c r="AT87" s="498"/>
      <c r="AU87" s="458">
        <v>0</v>
      </c>
      <c r="AV87" s="459"/>
      <c r="AW87" s="459"/>
      <c r="AX87" s="460"/>
      <c r="AY87" s="496" t="s">
        <v>612</v>
      </c>
      <c r="AZ87" s="497"/>
      <c r="BA87" s="497"/>
      <c r="BB87" s="498"/>
      <c r="BC87" s="458">
        <v>0</v>
      </c>
      <c r="BD87" s="459"/>
      <c r="BE87" s="459"/>
      <c r="BF87" s="460"/>
      <c r="BG87" s="499">
        <f t="shared" si="16"/>
        <v>0</v>
      </c>
      <c r="BH87" s="500"/>
    </row>
    <row r="88" spans="1:60" s="3" customFormat="1" ht="20.100000000000001" customHeight="1" x14ac:dyDescent="0.2">
      <c r="A88" s="474" t="s">
        <v>213</v>
      </c>
      <c r="B88" s="475"/>
      <c r="C88" s="476" t="s">
        <v>634</v>
      </c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8"/>
      <c r="AC88" s="469" t="s">
        <v>336</v>
      </c>
      <c r="AD88" s="470"/>
      <c r="AE88" s="466">
        <f>SUM(AE83:AH87)</f>
        <v>2738781</v>
      </c>
      <c r="AF88" s="467"/>
      <c r="AG88" s="467"/>
      <c r="AH88" s="468"/>
      <c r="AI88" s="466">
        <f t="shared" ref="AI88" si="22">SUM(AI83:AL87)</f>
        <v>2738781</v>
      </c>
      <c r="AJ88" s="467"/>
      <c r="AK88" s="467"/>
      <c r="AL88" s="468"/>
      <c r="AM88" s="466">
        <f t="shared" ref="AM88" si="23">SUM(AM83:AP87)</f>
        <v>5385674</v>
      </c>
      <c r="AN88" s="467"/>
      <c r="AO88" s="467"/>
      <c r="AP88" s="468"/>
      <c r="AQ88" s="501" t="s">
        <v>612</v>
      </c>
      <c r="AR88" s="502"/>
      <c r="AS88" s="502"/>
      <c r="AT88" s="503"/>
      <c r="AU88" s="466">
        <f t="shared" ref="AU88" si="24">SUM(AU83:AX87)</f>
        <v>0</v>
      </c>
      <c r="AV88" s="467"/>
      <c r="AW88" s="467"/>
      <c r="AX88" s="468"/>
      <c r="AY88" s="501" t="s">
        <v>612</v>
      </c>
      <c r="AZ88" s="502"/>
      <c r="BA88" s="502"/>
      <c r="BB88" s="503"/>
      <c r="BC88" s="466">
        <f t="shared" ref="BC88" si="25">SUM(BC83:BF87)</f>
        <v>426783</v>
      </c>
      <c r="BD88" s="467"/>
      <c r="BE88" s="467"/>
      <c r="BF88" s="468"/>
      <c r="BG88" s="504">
        <f t="shared" si="16"/>
        <v>0.15582954606447175</v>
      </c>
      <c r="BH88" s="505"/>
    </row>
    <row r="89" spans="1:60" ht="20.100000000000001" hidden="1" customHeight="1" x14ac:dyDescent="0.2">
      <c r="A89" s="390" t="s">
        <v>214</v>
      </c>
      <c r="B89" s="391"/>
      <c r="C89" s="408" t="s">
        <v>435</v>
      </c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10"/>
      <c r="AC89" s="395" t="s">
        <v>337</v>
      </c>
      <c r="AD89" s="396"/>
      <c r="AE89" s="458"/>
      <c r="AF89" s="459"/>
      <c r="AG89" s="459"/>
      <c r="AH89" s="460"/>
      <c r="AI89" s="458"/>
      <c r="AJ89" s="459"/>
      <c r="AK89" s="459"/>
      <c r="AL89" s="460"/>
      <c r="AM89" s="458"/>
      <c r="AN89" s="459"/>
      <c r="AO89" s="459"/>
      <c r="AP89" s="460"/>
      <c r="AQ89" s="496" t="s">
        <v>612</v>
      </c>
      <c r="AR89" s="497"/>
      <c r="AS89" s="497"/>
      <c r="AT89" s="498"/>
      <c r="AU89" s="458"/>
      <c r="AV89" s="459"/>
      <c r="AW89" s="459"/>
      <c r="AX89" s="460"/>
      <c r="AY89" s="496" t="s">
        <v>612</v>
      </c>
      <c r="AZ89" s="497"/>
      <c r="BA89" s="497"/>
      <c r="BB89" s="498"/>
      <c r="BC89" s="458"/>
      <c r="BD89" s="459"/>
      <c r="BE89" s="459"/>
      <c r="BF89" s="460"/>
      <c r="BG89" s="499" t="str">
        <f t="shared" si="16"/>
        <v>n.é.</v>
      </c>
      <c r="BH89" s="500"/>
    </row>
    <row r="90" spans="1:60" ht="20.100000000000001" hidden="1" customHeight="1" x14ac:dyDescent="0.2">
      <c r="A90" s="390" t="s">
        <v>215</v>
      </c>
      <c r="B90" s="391"/>
      <c r="C90" s="408" t="s">
        <v>632</v>
      </c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10"/>
      <c r="AC90" s="395" t="s">
        <v>338</v>
      </c>
      <c r="AD90" s="396"/>
      <c r="AE90" s="458"/>
      <c r="AF90" s="459"/>
      <c r="AG90" s="459"/>
      <c r="AH90" s="460"/>
      <c r="AI90" s="458"/>
      <c r="AJ90" s="459"/>
      <c r="AK90" s="459"/>
      <c r="AL90" s="460"/>
      <c r="AM90" s="458"/>
      <c r="AN90" s="459"/>
      <c r="AO90" s="459"/>
      <c r="AP90" s="460"/>
      <c r="AQ90" s="496" t="s">
        <v>612</v>
      </c>
      <c r="AR90" s="497"/>
      <c r="AS90" s="497"/>
      <c r="AT90" s="498"/>
      <c r="AU90" s="458"/>
      <c r="AV90" s="459"/>
      <c r="AW90" s="459"/>
      <c r="AX90" s="460"/>
      <c r="AY90" s="496" t="s">
        <v>612</v>
      </c>
      <c r="AZ90" s="497"/>
      <c r="BA90" s="497"/>
      <c r="BB90" s="498"/>
      <c r="BC90" s="458"/>
      <c r="BD90" s="459"/>
      <c r="BE90" s="459"/>
      <c r="BF90" s="460"/>
      <c r="BG90" s="499" t="str">
        <f t="shared" ref="BG90:BG91" si="26">IF(AI90&gt;0,BC90/AI90,"n.é.")</f>
        <v>n.é.</v>
      </c>
      <c r="BH90" s="500"/>
    </row>
    <row r="91" spans="1:60" ht="20.100000000000001" hidden="1" customHeight="1" x14ac:dyDescent="0.2">
      <c r="A91" s="390" t="s">
        <v>216</v>
      </c>
      <c r="B91" s="391"/>
      <c r="C91" s="408" t="s">
        <v>633</v>
      </c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10"/>
      <c r="AC91" s="395" t="s">
        <v>340</v>
      </c>
      <c r="AD91" s="396"/>
      <c r="AE91" s="458"/>
      <c r="AF91" s="459"/>
      <c r="AG91" s="459"/>
      <c r="AH91" s="460"/>
      <c r="AI91" s="458"/>
      <c r="AJ91" s="459"/>
      <c r="AK91" s="459"/>
      <c r="AL91" s="460"/>
      <c r="AM91" s="458"/>
      <c r="AN91" s="459"/>
      <c r="AO91" s="459"/>
      <c r="AP91" s="460"/>
      <c r="AQ91" s="496" t="s">
        <v>612</v>
      </c>
      <c r="AR91" s="497"/>
      <c r="AS91" s="497"/>
      <c r="AT91" s="498"/>
      <c r="AU91" s="458"/>
      <c r="AV91" s="459"/>
      <c r="AW91" s="459"/>
      <c r="AX91" s="460"/>
      <c r="AY91" s="496" t="s">
        <v>612</v>
      </c>
      <c r="AZ91" s="497"/>
      <c r="BA91" s="497"/>
      <c r="BB91" s="498"/>
      <c r="BC91" s="458"/>
      <c r="BD91" s="459"/>
      <c r="BE91" s="459"/>
      <c r="BF91" s="460"/>
      <c r="BG91" s="499" t="str">
        <f t="shared" si="26"/>
        <v>n.é.</v>
      </c>
      <c r="BH91" s="500"/>
    </row>
    <row r="92" spans="1:60" ht="20.100000000000001" hidden="1" customHeight="1" x14ac:dyDescent="0.2">
      <c r="A92" s="390" t="s">
        <v>217</v>
      </c>
      <c r="B92" s="391"/>
      <c r="C92" s="408" t="s">
        <v>436</v>
      </c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10"/>
      <c r="AC92" s="395" t="s">
        <v>630</v>
      </c>
      <c r="AD92" s="396"/>
      <c r="AE92" s="458"/>
      <c r="AF92" s="459"/>
      <c r="AG92" s="459"/>
      <c r="AH92" s="460"/>
      <c r="AI92" s="458"/>
      <c r="AJ92" s="459"/>
      <c r="AK92" s="459"/>
      <c r="AL92" s="460"/>
      <c r="AM92" s="458"/>
      <c r="AN92" s="459"/>
      <c r="AO92" s="459"/>
      <c r="AP92" s="460"/>
      <c r="AQ92" s="496" t="s">
        <v>612</v>
      </c>
      <c r="AR92" s="497"/>
      <c r="AS92" s="497"/>
      <c r="AT92" s="498"/>
      <c r="AU92" s="458"/>
      <c r="AV92" s="459"/>
      <c r="AW92" s="459"/>
      <c r="AX92" s="460"/>
      <c r="AY92" s="496" t="s">
        <v>612</v>
      </c>
      <c r="AZ92" s="497"/>
      <c r="BA92" s="497"/>
      <c r="BB92" s="498"/>
      <c r="BC92" s="458"/>
      <c r="BD92" s="459"/>
      <c r="BE92" s="459"/>
      <c r="BF92" s="460"/>
      <c r="BG92" s="499" t="str">
        <f t="shared" si="16"/>
        <v>n.é.</v>
      </c>
      <c r="BH92" s="500"/>
    </row>
    <row r="93" spans="1:60" ht="16.5" customHeight="1" x14ac:dyDescent="0.2">
      <c r="A93" s="390" t="s">
        <v>218</v>
      </c>
      <c r="B93" s="391"/>
      <c r="C93" s="408" t="s">
        <v>339</v>
      </c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10"/>
      <c r="AC93" s="395" t="s">
        <v>631</v>
      </c>
      <c r="AD93" s="396"/>
      <c r="AE93" s="458"/>
      <c r="AF93" s="459"/>
      <c r="AG93" s="459"/>
      <c r="AH93" s="460"/>
      <c r="AI93" s="458"/>
      <c r="AJ93" s="459"/>
      <c r="AK93" s="459"/>
      <c r="AL93" s="460"/>
      <c r="AM93" s="458">
        <v>6126865</v>
      </c>
      <c r="AN93" s="459"/>
      <c r="AO93" s="459"/>
      <c r="AP93" s="460"/>
      <c r="AQ93" s="496" t="s">
        <v>612</v>
      </c>
      <c r="AR93" s="497"/>
      <c r="AS93" s="497"/>
      <c r="AT93" s="498"/>
      <c r="AU93" s="458"/>
      <c r="AV93" s="459"/>
      <c r="AW93" s="459"/>
      <c r="AX93" s="460"/>
      <c r="AY93" s="496" t="s">
        <v>612</v>
      </c>
      <c r="AZ93" s="497"/>
      <c r="BA93" s="497"/>
      <c r="BB93" s="498"/>
      <c r="BC93" s="458">
        <v>6126865</v>
      </c>
      <c r="BD93" s="459"/>
      <c r="BE93" s="459"/>
      <c r="BF93" s="460"/>
      <c r="BG93" s="499" t="str">
        <f t="shared" si="16"/>
        <v>n.é.</v>
      </c>
      <c r="BH93" s="500"/>
    </row>
    <row r="94" spans="1:60" s="7" customFormat="1" ht="8.25" hidden="1" customHeight="1" x14ac:dyDescent="0.2">
      <c r="A94" s="461" t="s">
        <v>476</v>
      </c>
      <c r="B94" s="462"/>
      <c r="C94" s="463" t="s">
        <v>492</v>
      </c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5"/>
      <c r="AC94" s="453" t="s">
        <v>476</v>
      </c>
      <c r="AD94" s="454"/>
      <c r="AE94" s="455"/>
      <c r="AF94" s="456"/>
      <c r="AG94" s="456"/>
      <c r="AH94" s="457"/>
      <c r="AI94" s="455"/>
      <c r="AJ94" s="456"/>
      <c r="AK94" s="456"/>
      <c r="AL94" s="457"/>
      <c r="AM94" s="283" t="s">
        <v>612</v>
      </c>
      <c r="AN94" s="284"/>
      <c r="AO94" s="284"/>
      <c r="AP94" s="285"/>
      <c r="AQ94" s="283" t="s">
        <v>612</v>
      </c>
      <c r="AR94" s="284"/>
      <c r="AS94" s="284"/>
      <c r="AT94" s="285"/>
      <c r="AU94" s="283" t="s">
        <v>612</v>
      </c>
      <c r="AV94" s="284"/>
      <c r="AW94" s="284"/>
      <c r="AX94" s="285"/>
      <c r="AY94" s="283" t="s">
        <v>612</v>
      </c>
      <c r="AZ94" s="284"/>
      <c r="BA94" s="284"/>
      <c r="BB94" s="285"/>
      <c r="BC94" s="283" t="s">
        <v>612</v>
      </c>
      <c r="BD94" s="284"/>
      <c r="BE94" s="284"/>
      <c r="BF94" s="285"/>
      <c r="BG94" s="286" t="s">
        <v>614</v>
      </c>
      <c r="BH94" s="287"/>
    </row>
    <row r="95" spans="1:60" s="3" customFormat="1" ht="20.100000000000001" customHeight="1" x14ac:dyDescent="0.2">
      <c r="A95" s="474" t="s">
        <v>219</v>
      </c>
      <c r="B95" s="475"/>
      <c r="C95" s="476" t="s">
        <v>635</v>
      </c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8"/>
      <c r="AC95" s="469" t="s">
        <v>341</v>
      </c>
      <c r="AD95" s="470"/>
      <c r="AE95" s="466">
        <f>SUM(AE89:AH94)</f>
        <v>0</v>
      </c>
      <c r="AF95" s="467"/>
      <c r="AG95" s="467"/>
      <c r="AH95" s="468"/>
      <c r="AI95" s="466">
        <f>SUM(AI89:AL94)-AI94</f>
        <v>0</v>
      </c>
      <c r="AJ95" s="467"/>
      <c r="AK95" s="467"/>
      <c r="AL95" s="468"/>
      <c r="AM95" s="466">
        <f>SUM(AM89:AP94)</f>
        <v>6126865</v>
      </c>
      <c r="AN95" s="467"/>
      <c r="AO95" s="467"/>
      <c r="AP95" s="468"/>
      <c r="AQ95" s="501" t="s">
        <v>612</v>
      </c>
      <c r="AR95" s="502"/>
      <c r="AS95" s="502"/>
      <c r="AT95" s="503"/>
      <c r="AU95" s="466">
        <f>SUM(AU89:AX94)</f>
        <v>0</v>
      </c>
      <c r="AV95" s="467"/>
      <c r="AW95" s="467"/>
      <c r="AX95" s="468"/>
      <c r="AY95" s="501" t="s">
        <v>612</v>
      </c>
      <c r="AZ95" s="502"/>
      <c r="BA95" s="502"/>
      <c r="BB95" s="503"/>
      <c r="BC95" s="466">
        <f>SUM(BC89:BF94)</f>
        <v>6126865</v>
      </c>
      <c r="BD95" s="467"/>
      <c r="BE95" s="467"/>
      <c r="BF95" s="468"/>
      <c r="BG95" s="504" t="str">
        <f t="shared" si="16"/>
        <v>n.é.</v>
      </c>
      <c r="BH95" s="505"/>
    </row>
    <row r="96" spans="1:60" s="3" customFormat="1" ht="20.100000000000001" customHeight="1" x14ac:dyDescent="0.2">
      <c r="A96" s="417" t="s">
        <v>220</v>
      </c>
      <c r="B96" s="418"/>
      <c r="C96" s="419" t="s">
        <v>636</v>
      </c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1"/>
      <c r="AC96" s="422" t="s">
        <v>342</v>
      </c>
      <c r="AD96" s="423"/>
      <c r="AE96" s="506">
        <f>AE35+AE42+AE61+AE76+AE82+AE88+AE95</f>
        <v>600888926</v>
      </c>
      <c r="AF96" s="507"/>
      <c r="AG96" s="507"/>
      <c r="AH96" s="508"/>
      <c r="AI96" s="506">
        <f>AI35+AI42+AI61+AI76+AI82+AI88+AI95</f>
        <v>655546313</v>
      </c>
      <c r="AJ96" s="507"/>
      <c r="AK96" s="507"/>
      <c r="AL96" s="508"/>
      <c r="AM96" s="506">
        <f>AM35+AM42+AM61+AM76+AM82+AM88+AM95</f>
        <v>577648231</v>
      </c>
      <c r="AN96" s="507"/>
      <c r="AO96" s="507"/>
      <c r="AP96" s="508"/>
      <c r="AQ96" s="509" t="s">
        <v>612</v>
      </c>
      <c r="AR96" s="510"/>
      <c r="AS96" s="510"/>
      <c r="AT96" s="511"/>
      <c r="AU96" s="506">
        <f>AU35+AU42+AU61+AU76+AU82+AU88+AU95</f>
        <v>800000</v>
      </c>
      <c r="AV96" s="507"/>
      <c r="AW96" s="507"/>
      <c r="AX96" s="508"/>
      <c r="AY96" s="509" t="s">
        <v>612</v>
      </c>
      <c r="AZ96" s="510"/>
      <c r="BA96" s="510"/>
      <c r="BB96" s="511"/>
      <c r="BC96" s="506">
        <f>BC35+BC42+BC61+BC76+BC82+BC88+BC95</f>
        <v>563995991</v>
      </c>
      <c r="BD96" s="507"/>
      <c r="BE96" s="507"/>
      <c r="BF96" s="508"/>
      <c r="BG96" s="512">
        <f t="shared" si="16"/>
        <v>0.8603449974708347</v>
      </c>
      <c r="BH96" s="513"/>
    </row>
    <row r="97" spans="1:60" ht="20.100000000000001" hidden="1" customHeight="1" x14ac:dyDescent="0.2">
      <c r="A97" s="390" t="s">
        <v>221</v>
      </c>
      <c r="B97" s="391"/>
      <c r="C97" s="429" t="s">
        <v>637</v>
      </c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1"/>
      <c r="AC97" s="432" t="s">
        <v>343</v>
      </c>
      <c r="AD97" s="433"/>
      <c r="AE97" s="458"/>
      <c r="AF97" s="459"/>
      <c r="AG97" s="459"/>
      <c r="AH97" s="460"/>
      <c r="AI97" s="458"/>
      <c r="AJ97" s="459"/>
      <c r="AK97" s="459"/>
      <c r="AL97" s="460"/>
      <c r="AM97" s="458"/>
      <c r="AN97" s="459"/>
      <c r="AO97" s="459"/>
      <c r="AP97" s="460"/>
      <c r="AQ97" s="496" t="s">
        <v>612</v>
      </c>
      <c r="AR97" s="497"/>
      <c r="AS97" s="497"/>
      <c r="AT97" s="498"/>
      <c r="AU97" s="458"/>
      <c r="AV97" s="459"/>
      <c r="AW97" s="459"/>
      <c r="AX97" s="460"/>
      <c r="AY97" s="496" t="s">
        <v>612</v>
      </c>
      <c r="AZ97" s="497"/>
      <c r="BA97" s="497"/>
      <c r="BB97" s="498"/>
      <c r="BC97" s="458"/>
      <c r="BD97" s="459"/>
      <c r="BE97" s="459"/>
      <c r="BF97" s="460"/>
      <c r="BG97" s="499" t="str">
        <f t="shared" si="16"/>
        <v>n.é.</v>
      </c>
      <c r="BH97" s="500"/>
    </row>
    <row r="98" spans="1:60" ht="20.100000000000001" hidden="1" customHeight="1" x14ac:dyDescent="0.2">
      <c r="A98" s="390" t="s">
        <v>222</v>
      </c>
      <c r="B98" s="391"/>
      <c r="C98" s="408" t="s">
        <v>344</v>
      </c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10"/>
      <c r="AC98" s="432" t="s">
        <v>345</v>
      </c>
      <c r="AD98" s="433"/>
      <c r="AE98" s="458"/>
      <c r="AF98" s="459"/>
      <c r="AG98" s="459"/>
      <c r="AH98" s="460"/>
      <c r="AI98" s="458"/>
      <c r="AJ98" s="459"/>
      <c r="AK98" s="459"/>
      <c r="AL98" s="460"/>
      <c r="AM98" s="458"/>
      <c r="AN98" s="459"/>
      <c r="AO98" s="459"/>
      <c r="AP98" s="460"/>
      <c r="AQ98" s="496" t="s">
        <v>612</v>
      </c>
      <c r="AR98" s="497"/>
      <c r="AS98" s="497"/>
      <c r="AT98" s="498"/>
      <c r="AU98" s="458"/>
      <c r="AV98" s="459"/>
      <c r="AW98" s="459"/>
      <c r="AX98" s="460"/>
      <c r="AY98" s="496" t="s">
        <v>612</v>
      </c>
      <c r="AZ98" s="497"/>
      <c r="BA98" s="497"/>
      <c r="BB98" s="498"/>
      <c r="BC98" s="458"/>
      <c r="BD98" s="459"/>
      <c r="BE98" s="459"/>
      <c r="BF98" s="460"/>
      <c r="BG98" s="499" t="str">
        <f t="shared" si="16"/>
        <v>n.é.</v>
      </c>
      <c r="BH98" s="500"/>
    </row>
    <row r="99" spans="1:60" ht="20.100000000000001" hidden="1" customHeight="1" x14ac:dyDescent="0.2">
      <c r="A99" s="390" t="s">
        <v>223</v>
      </c>
      <c r="B99" s="391"/>
      <c r="C99" s="429" t="s">
        <v>638</v>
      </c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1"/>
      <c r="AC99" s="432" t="s">
        <v>346</v>
      </c>
      <c r="AD99" s="433"/>
      <c r="AE99" s="458"/>
      <c r="AF99" s="459"/>
      <c r="AG99" s="459"/>
      <c r="AH99" s="460"/>
      <c r="AI99" s="458"/>
      <c r="AJ99" s="459"/>
      <c r="AK99" s="459"/>
      <c r="AL99" s="460"/>
      <c r="AM99" s="458"/>
      <c r="AN99" s="459"/>
      <c r="AO99" s="459"/>
      <c r="AP99" s="460"/>
      <c r="AQ99" s="496" t="s">
        <v>612</v>
      </c>
      <c r="AR99" s="497"/>
      <c r="AS99" s="497"/>
      <c r="AT99" s="498"/>
      <c r="AU99" s="458"/>
      <c r="AV99" s="459"/>
      <c r="AW99" s="459"/>
      <c r="AX99" s="460"/>
      <c r="AY99" s="496" t="s">
        <v>612</v>
      </c>
      <c r="AZ99" s="497"/>
      <c r="BA99" s="497"/>
      <c r="BB99" s="498"/>
      <c r="BC99" s="458"/>
      <c r="BD99" s="459"/>
      <c r="BE99" s="459"/>
      <c r="BF99" s="460"/>
      <c r="BG99" s="499" t="str">
        <f t="shared" si="16"/>
        <v>n.é.</v>
      </c>
      <c r="BH99" s="500"/>
    </row>
    <row r="100" spans="1:60" s="3" customFormat="1" ht="20.100000000000001" customHeight="1" x14ac:dyDescent="0.2">
      <c r="A100" s="474" t="s">
        <v>224</v>
      </c>
      <c r="B100" s="475"/>
      <c r="C100" s="476" t="s">
        <v>641</v>
      </c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8"/>
      <c r="AC100" s="514" t="s">
        <v>347</v>
      </c>
      <c r="AD100" s="515"/>
      <c r="AE100" s="466">
        <f>SUM(AE97:AH99)</f>
        <v>0</v>
      </c>
      <c r="AF100" s="467"/>
      <c r="AG100" s="467"/>
      <c r="AH100" s="468"/>
      <c r="AI100" s="466">
        <f t="shared" ref="AI100" si="27">SUM(AI97:AL99)</f>
        <v>0</v>
      </c>
      <c r="AJ100" s="467"/>
      <c r="AK100" s="467"/>
      <c r="AL100" s="468"/>
      <c r="AM100" s="466">
        <f t="shared" ref="AM100" si="28">SUM(AM97:AP99)</f>
        <v>0</v>
      </c>
      <c r="AN100" s="467"/>
      <c r="AO100" s="467"/>
      <c r="AP100" s="468"/>
      <c r="AQ100" s="501" t="s">
        <v>612</v>
      </c>
      <c r="AR100" s="502"/>
      <c r="AS100" s="502"/>
      <c r="AT100" s="503"/>
      <c r="AU100" s="466">
        <f t="shared" ref="AU100" si="29">SUM(AU97:AX99)</f>
        <v>0</v>
      </c>
      <c r="AV100" s="467"/>
      <c r="AW100" s="467"/>
      <c r="AX100" s="468"/>
      <c r="AY100" s="501" t="s">
        <v>612</v>
      </c>
      <c r="AZ100" s="502"/>
      <c r="BA100" s="502"/>
      <c r="BB100" s="503"/>
      <c r="BC100" s="466">
        <f t="shared" ref="BC100" si="30">SUM(BC97:BF99)</f>
        <v>0</v>
      </c>
      <c r="BD100" s="467"/>
      <c r="BE100" s="467"/>
      <c r="BF100" s="468"/>
      <c r="BG100" s="504" t="str">
        <f t="shared" si="16"/>
        <v>n.é.</v>
      </c>
      <c r="BH100" s="505"/>
    </row>
    <row r="101" spans="1:60" ht="20.100000000000001" hidden="1" customHeight="1" x14ac:dyDescent="0.2">
      <c r="A101" s="390" t="s">
        <v>225</v>
      </c>
      <c r="B101" s="391"/>
      <c r="C101" s="408" t="s">
        <v>348</v>
      </c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10"/>
      <c r="AC101" s="432" t="s">
        <v>349</v>
      </c>
      <c r="AD101" s="433"/>
      <c r="AE101" s="458"/>
      <c r="AF101" s="459"/>
      <c r="AG101" s="459"/>
      <c r="AH101" s="460"/>
      <c r="AI101" s="458"/>
      <c r="AJ101" s="459"/>
      <c r="AK101" s="459"/>
      <c r="AL101" s="460"/>
      <c r="AM101" s="458"/>
      <c r="AN101" s="459"/>
      <c r="AO101" s="459"/>
      <c r="AP101" s="460"/>
      <c r="AQ101" s="496" t="s">
        <v>612</v>
      </c>
      <c r="AR101" s="497"/>
      <c r="AS101" s="497"/>
      <c r="AT101" s="498"/>
      <c r="AU101" s="458"/>
      <c r="AV101" s="459"/>
      <c r="AW101" s="459"/>
      <c r="AX101" s="460"/>
      <c r="AY101" s="496" t="s">
        <v>612</v>
      </c>
      <c r="AZ101" s="497"/>
      <c r="BA101" s="497"/>
      <c r="BB101" s="498"/>
      <c r="BC101" s="458"/>
      <c r="BD101" s="459"/>
      <c r="BE101" s="459"/>
      <c r="BF101" s="460"/>
      <c r="BG101" s="499" t="str">
        <f t="shared" si="16"/>
        <v>n.é.</v>
      </c>
      <c r="BH101" s="500"/>
    </row>
    <row r="102" spans="1:60" ht="20.100000000000001" hidden="1" customHeight="1" x14ac:dyDescent="0.2">
      <c r="A102" s="390" t="s">
        <v>226</v>
      </c>
      <c r="B102" s="391"/>
      <c r="C102" s="429" t="s">
        <v>639</v>
      </c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1"/>
      <c r="AC102" s="432" t="s">
        <v>350</v>
      </c>
      <c r="AD102" s="433"/>
      <c r="AE102" s="458"/>
      <c r="AF102" s="459"/>
      <c r="AG102" s="459"/>
      <c r="AH102" s="460"/>
      <c r="AI102" s="458"/>
      <c r="AJ102" s="459"/>
      <c r="AK102" s="459"/>
      <c r="AL102" s="460"/>
      <c r="AM102" s="458"/>
      <c r="AN102" s="459"/>
      <c r="AO102" s="459"/>
      <c r="AP102" s="460"/>
      <c r="AQ102" s="496" t="s">
        <v>612</v>
      </c>
      <c r="AR102" s="497"/>
      <c r="AS102" s="497"/>
      <c r="AT102" s="498"/>
      <c r="AU102" s="458"/>
      <c r="AV102" s="459"/>
      <c r="AW102" s="459"/>
      <c r="AX102" s="460"/>
      <c r="AY102" s="496" t="s">
        <v>612</v>
      </c>
      <c r="AZ102" s="497"/>
      <c r="BA102" s="497"/>
      <c r="BB102" s="498"/>
      <c r="BC102" s="458"/>
      <c r="BD102" s="459"/>
      <c r="BE102" s="459"/>
      <c r="BF102" s="460"/>
      <c r="BG102" s="499" t="str">
        <f t="shared" si="16"/>
        <v>n.é.</v>
      </c>
      <c r="BH102" s="500"/>
    </row>
    <row r="103" spans="1:60" ht="20.100000000000001" hidden="1" customHeight="1" x14ac:dyDescent="0.2">
      <c r="A103" s="390" t="s">
        <v>227</v>
      </c>
      <c r="B103" s="391"/>
      <c r="C103" s="408" t="s">
        <v>351</v>
      </c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10"/>
      <c r="AC103" s="432" t="s">
        <v>352</v>
      </c>
      <c r="AD103" s="433"/>
      <c r="AE103" s="458"/>
      <c r="AF103" s="459"/>
      <c r="AG103" s="459"/>
      <c r="AH103" s="460"/>
      <c r="AI103" s="458"/>
      <c r="AJ103" s="459"/>
      <c r="AK103" s="459"/>
      <c r="AL103" s="460"/>
      <c r="AM103" s="458"/>
      <c r="AN103" s="459"/>
      <c r="AO103" s="459"/>
      <c r="AP103" s="460"/>
      <c r="AQ103" s="496" t="s">
        <v>612</v>
      </c>
      <c r="AR103" s="497"/>
      <c r="AS103" s="497"/>
      <c r="AT103" s="498"/>
      <c r="AU103" s="458"/>
      <c r="AV103" s="459"/>
      <c r="AW103" s="459"/>
      <c r="AX103" s="460"/>
      <c r="AY103" s="496" t="s">
        <v>612</v>
      </c>
      <c r="AZ103" s="497"/>
      <c r="BA103" s="497"/>
      <c r="BB103" s="498"/>
      <c r="BC103" s="458"/>
      <c r="BD103" s="459"/>
      <c r="BE103" s="459"/>
      <c r="BF103" s="460"/>
      <c r="BG103" s="499" t="str">
        <f t="shared" si="16"/>
        <v>n.é.</v>
      </c>
      <c r="BH103" s="500"/>
    </row>
    <row r="104" spans="1:60" ht="20.100000000000001" hidden="1" customHeight="1" x14ac:dyDescent="0.2">
      <c r="A104" s="390" t="s">
        <v>228</v>
      </c>
      <c r="B104" s="391"/>
      <c r="C104" s="429" t="s">
        <v>640</v>
      </c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1"/>
      <c r="AC104" s="432" t="s">
        <v>353</v>
      </c>
      <c r="AD104" s="433"/>
      <c r="AE104" s="458"/>
      <c r="AF104" s="459"/>
      <c r="AG104" s="459"/>
      <c r="AH104" s="460"/>
      <c r="AI104" s="458"/>
      <c r="AJ104" s="459"/>
      <c r="AK104" s="459"/>
      <c r="AL104" s="460"/>
      <c r="AM104" s="458"/>
      <c r="AN104" s="459"/>
      <c r="AO104" s="459"/>
      <c r="AP104" s="460"/>
      <c r="AQ104" s="496" t="s">
        <v>612</v>
      </c>
      <c r="AR104" s="497"/>
      <c r="AS104" s="497"/>
      <c r="AT104" s="498"/>
      <c r="AU104" s="458"/>
      <c r="AV104" s="459"/>
      <c r="AW104" s="459"/>
      <c r="AX104" s="460"/>
      <c r="AY104" s="496" t="s">
        <v>612</v>
      </c>
      <c r="AZ104" s="497"/>
      <c r="BA104" s="497"/>
      <c r="BB104" s="498"/>
      <c r="BC104" s="458"/>
      <c r="BD104" s="459"/>
      <c r="BE104" s="459"/>
      <c r="BF104" s="460"/>
      <c r="BG104" s="499" t="str">
        <f t="shared" si="16"/>
        <v>n.é.</v>
      </c>
      <c r="BH104" s="500"/>
    </row>
    <row r="105" spans="1:60" s="3" customFormat="1" ht="20.100000000000001" customHeight="1" x14ac:dyDescent="0.2">
      <c r="A105" s="474" t="s">
        <v>229</v>
      </c>
      <c r="B105" s="475"/>
      <c r="C105" s="516" t="s">
        <v>642</v>
      </c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8"/>
      <c r="AC105" s="514" t="s">
        <v>354</v>
      </c>
      <c r="AD105" s="515"/>
      <c r="AE105" s="466">
        <f>SUM(AE101:AH104)</f>
        <v>0</v>
      </c>
      <c r="AF105" s="467"/>
      <c r="AG105" s="467"/>
      <c r="AH105" s="468"/>
      <c r="AI105" s="466"/>
      <c r="AJ105" s="467"/>
      <c r="AK105" s="467"/>
      <c r="AL105" s="468"/>
      <c r="AM105" s="466"/>
      <c r="AN105" s="467"/>
      <c r="AO105" s="467"/>
      <c r="AP105" s="468"/>
      <c r="AQ105" s="501" t="s">
        <v>612</v>
      </c>
      <c r="AR105" s="502"/>
      <c r="AS105" s="502"/>
      <c r="AT105" s="503"/>
      <c r="AU105" s="466"/>
      <c r="AV105" s="467"/>
      <c r="AW105" s="467"/>
      <c r="AX105" s="468"/>
      <c r="AY105" s="501" t="s">
        <v>612</v>
      </c>
      <c r="AZ105" s="502"/>
      <c r="BA105" s="502"/>
      <c r="BB105" s="503"/>
      <c r="BC105" s="466"/>
      <c r="BD105" s="467"/>
      <c r="BE105" s="467"/>
      <c r="BF105" s="468"/>
      <c r="BG105" s="504" t="str">
        <f t="shared" si="16"/>
        <v>n.é.</v>
      </c>
      <c r="BH105" s="505"/>
    </row>
    <row r="106" spans="1:60" ht="20.100000000000001" customHeight="1" x14ac:dyDescent="0.2">
      <c r="A106" s="390" t="s">
        <v>230</v>
      </c>
      <c r="B106" s="391"/>
      <c r="C106" s="408" t="s">
        <v>355</v>
      </c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10"/>
      <c r="AC106" s="432" t="s">
        <v>356</v>
      </c>
      <c r="AD106" s="433"/>
      <c r="AE106" s="458">
        <v>44107095</v>
      </c>
      <c r="AF106" s="459"/>
      <c r="AG106" s="459"/>
      <c r="AH106" s="460"/>
      <c r="AI106" s="458">
        <v>44293262</v>
      </c>
      <c r="AJ106" s="459"/>
      <c r="AK106" s="459"/>
      <c r="AL106" s="460"/>
      <c r="AM106" s="458">
        <v>44376162</v>
      </c>
      <c r="AN106" s="459"/>
      <c r="AO106" s="459"/>
      <c r="AP106" s="460"/>
      <c r="AQ106" s="496" t="s">
        <v>612</v>
      </c>
      <c r="AR106" s="497"/>
      <c r="AS106" s="497"/>
      <c r="AT106" s="498"/>
      <c r="AU106" s="458">
        <v>0</v>
      </c>
      <c r="AV106" s="459"/>
      <c r="AW106" s="459"/>
      <c r="AX106" s="460"/>
      <c r="AY106" s="496" t="s">
        <v>612</v>
      </c>
      <c r="AZ106" s="497"/>
      <c r="BA106" s="497"/>
      <c r="BB106" s="498"/>
      <c r="BC106" s="458">
        <v>44376162</v>
      </c>
      <c r="BD106" s="459"/>
      <c r="BE106" s="459"/>
      <c r="BF106" s="460"/>
      <c r="BG106" s="499">
        <f t="shared" si="16"/>
        <v>1.0018716165000445</v>
      </c>
      <c r="BH106" s="500"/>
    </row>
    <row r="107" spans="1:60" ht="20.100000000000001" hidden="1" customHeight="1" x14ac:dyDescent="0.2">
      <c r="A107" s="390" t="s">
        <v>231</v>
      </c>
      <c r="B107" s="391"/>
      <c r="C107" s="408" t="s">
        <v>357</v>
      </c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10"/>
      <c r="AC107" s="432" t="s">
        <v>358</v>
      </c>
      <c r="AD107" s="433"/>
      <c r="AE107" s="458"/>
      <c r="AF107" s="459"/>
      <c r="AG107" s="459"/>
      <c r="AH107" s="460"/>
      <c r="AI107" s="458"/>
      <c r="AJ107" s="459"/>
      <c r="AK107" s="459"/>
      <c r="AL107" s="460"/>
      <c r="AM107" s="458"/>
      <c r="AN107" s="459"/>
      <c r="AO107" s="459"/>
      <c r="AP107" s="460"/>
      <c r="AQ107" s="496" t="s">
        <v>612</v>
      </c>
      <c r="AR107" s="497"/>
      <c r="AS107" s="497"/>
      <c r="AT107" s="498"/>
      <c r="AU107" s="458"/>
      <c r="AV107" s="459"/>
      <c r="AW107" s="459"/>
      <c r="AX107" s="460"/>
      <c r="AY107" s="496" t="s">
        <v>612</v>
      </c>
      <c r="AZ107" s="497"/>
      <c r="BA107" s="497"/>
      <c r="BB107" s="498"/>
      <c r="BC107" s="458"/>
      <c r="BD107" s="459"/>
      <c r="BE107" s="459"/>
      <c r="BF107" s="460"/>
      <c r="BG107" s="499" t="str">
        <f t="shared" si="16"/>
        <v>n.é.</v>
      </c>
      <c r="BH107" s="500"/>
    </row>
    <row r="108" spans="1:60" s="3" customFormat="1" ht="21" customHeight="1" x14ac:dyDescent="0.2">
      <c r="A108" s="474" t="s">
        <v>232</v>
      </c>
      <c r="B108" s="475"/>
      <c r="C108" s="476" t="s">
        <v>644</v>
      </c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8"/>
      <c r="AC108" s="514" t="s">
        <v>359</v>
      </c>
      <c r="AD108" s="515"/>
      <c r="AE108" s="207">
        <f>SUM(AE106:AH107)</f>
        <v>44107095</v>
      </c>
      <c r="AF108" s="208"/>
      <c r="AG108" s="208"/>
      <c r="AH108" s="209"/>
      <c r="AI108" s="207">
        <f t="shared" ref="AI108" si="31">SUM(AI106:AL107)</f>
        <v>44293262</v>
      </c>
      <c r="AJ108" s="208"/>
      <c r="AK108" s="208"/>
      <c r="AL108" s="209"/>
      <c r="AM108" s="207">
        <f t="shared" ref="AM108" si="32">SUM(AM106:AP107)</f>
        <v>44376162</v>
      </c>
      <c r="AN108" s="208"/>
      <c r="AO108" s="208"/>
      <c r="AP108" s="209"/>
      <c r="AQ108" s="210" t="s">
        <v>612</v>
      </c>
      <c r="AR108" s="211"/>
      <c r="AS108" s="211"/>
      <c r="AT108" s="212"/>
      <c r="AU108" s="207">
        <f t="shared" ref="AU108" si="33">SUM(AU106:AX107)</f>
        <v>0</v>
      </c>
      <c r="AV108" s="208"/>
      <c r="AW108" s="208"/>
      <c r="AX108" s="209"/>
      <c r="AY108" s="210" t="s">
        <v>612</v>
      </c>
      <c r="AZ108" s="211"/>
      <c r="BA108" s="211"/>
      <c r="BB108" s="212"/>
      <c r="BC108" s="207">
        <f t="shared" ref="BC108" si="34">SUM(BC106:BF107)</f>
        <v>44376162</v>
      </c>
      <c r="BD108" s="208"/>
      <c r="BE108" s="208"/>
      <c r="BF108" s="209"/>
      <c r="BG108" s="504">
        <f t="shared" si="16"/>
        <v>1.0018716165000445</v>
      </c>
      <c r="BH108" s="505"/>
    </row>
    <row r="109" spans="1:60" ht="21" customHeight="1" x14ac:dyDescent="0.2">
      <c r="A109" s="390" t="s">
        <v>233</v>
      </c>
      <c r="B109" s="391"/>
      <c r="C109" s="429" t="s">
        <v>360</v>
      </c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1"/>
      <c r="AC109" s="432" t="s">
        <v>361</v>
      </c>
      <c r="AD109" s="433"/>
      <c r="AE109" s="458"/>
      <c r="AF109" s="459"/>
      <c r="AG109" s="459"/>
      <c r="AH109" s="460"/>
      <c r="AI109" s="458">
        <v>0</v>
      </c>
      <c r="AJ109" s="459"/>
      <c r="AK109" s="459"/>
      <c r="AL109" s="460"/>
      <c r="AM109" s="458">
        <v>9287091</v>
      </c>
      <c r="AN109" s="459"/>
      <c r="AO109" s="459"/>
      <c r="AP109" s="460"/>
      <c r="AQ109" s="496" t="s">
        <v>612</v>
      </c>
      <c r="AR109" s="497"/>
      <c r="AS109" s="497"/>
      <c r="AT109" s="498"/>
      <c r="AU109" s="458"/>
      <c r="AV109" s="459"/>
      <c r="AW109" s="459"/>
      <c r="AX109" s="460"/>
      <c r="AY109" s="496" t="s">
        <v>612</v>
      </c>
      <c r="AZ109" s="497"/>
      <c r="BA109" s="497"/>
      <c r="BB109" s="498"/>
      <c r="BC109" s="458">
        <v>9287091</v>
      </c>
      <c r="BD109" s="459"/>
      <c r="BE109" s="459"/>
      <c r="BF109" s="460"/>
      <c r="BG109" s="499" t="str">
        <f t="shared" si="16"/>
        <v>n.é.</v>
      </c>
      <c r="BH109" s="500"/>
    </row>
    <row r="110" spans="1:60" ht="17.25" hidden="1" customHeight="1" x14ac:dyDescent="0.2">
      <c r="A110" s="390" t="s">
        <v>234</v>
      </c>
      <c r="B110" s="391"/>
      <c r="C110" s="429" t="s">
        <v>362</v>
      </c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1"/>
      <c r="AC110" s="432" t="s">
        <v>363</v>
      </c>
      <c r="AD110" s="433"/>
      <c r="AE110" s="458"/>
      <c r="AF110" s="459"/>
      <c r="AG110" s="459"/>
      <c r="AH110" s="460"/>
      <c r="AI110" s="458"/>
      <c r="AJ110" s="459"/>
      <c r="AK110" s="459"/>
      <c r="AL110" s="460"/>
      <c r="AM110" s="458"/>
      <c r="AN110" s="459"/>
      <c r="AO110" s="459"/>
      <c r="AP110" s="460"/>
      <c r="AQ110" s="496" t="s">
        <v>612</v>
      </c>
      <c r="AR110" s="497"/>
      <c r="AS110" s="497"/>
      <c r="AT110" s="498"/>
      <c r="AU110" s="458"/>
      <c r="AV110" s="459"/>
      <c r="AW110" s="459"/>
      <c r="AX110" s="460"/>
      <c r="AY110" s="496" t="s">
        <v>612</v>
      </c>
      <c r="AZ110" s="497"/>
      <c r="BA110" s="497"/>
      <c r="BB110" s="498"/>
      <c r="BC110" s="458"/>
      <c r="BD110" s="459"/>
      <c r="BE110" s="459"/>
      <c r="BF110" s="460"/>
      <c r="BG110" s="499" t="str">
        <f t="shared" si="16"/>
        <v>n.é.</v>
      </c>
      <c r="BH110" s="500"/>
    </row>
    <row r="111" spans="1:60" ht="25.5" hidden="1" customHeight="1" x14ac:dyDescent="0.2">
      <c r="A111" s="390" t="s">
        <v>235</v>
      </c>
      <c r="B111" s="391"/>
      <c r="C111" s="429" t="s">
        <v>364</v>
      </c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1"/>
      <c r="AC111" s="432" t="s">
        <v>365</v>
      </c>
      <c r="AD111" s="433"/>
      <c r="AE111" s="458"/>
      <c r="AF111" s="459"/>
      <c r="AG111" s="459"/>
      <c r="AH111" s="460"/>
      <c r="AI111" s="458"/>
      <c r="AJ111" s="459"/>
      <c r="AK111" s="459"/>
      <c r="AL111" s="460"/>
      <c r="AM111" s="458"/>
      <c r="AN111" s="459"/>
      <c r="AO111" s="459"/>
      <c r="AP111" s="460"/>
      <c r="AQ111" s="496" t="s">
        <v>612</v>
      </c>
      <c r="AR111" s="497"/>
      <c r="AS111" s="497"/>
      <c r="AT111" s="498"/>
      <c r="AU111" s="458"/>
      <c r="AV111" s="459"/>
      <c r="AW111" s="459"/>
      <c r="AX111" s="460"/>
      <c r="AY111" s="496" t="s">
        <v>612</v>
      </c>
      <c r="AZ111" s="497"/>
      <c r="BA111" s="497"/>
      <c r="BB111" s="498"/>
      <c r="BC111" s="458"/>
      <c r="BD111" s="459"/>
      <c r="BE111" s="459"/>
      <c r="BF111" s="460"/>
      <c r="BG111" s="499" t="str">
        <f t="shared" si="16"/>
        <v>n.é.</v>
      </c>
      <c r="BH111" s="500"/>
    </row>
    <row r="112" spans="1:60" ht="0.75" hidden="1" customHeight="1" x14ac:dyDescent="0.2">
      <c r="A112" s="390" t="s">
        <v>236</v>
      </c>
      <c r="B112" s="391"/>
      <c r="C112" s="429" t="s">
        <v>643</v>
      </c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1"/>
      <c r="AC112" s="432" t="s">
        <v>366</v>
      </c>
      <c r="AD112" s="433"/>
      <c r="AE112" s="458"/>
      <c r="AF112" s="459"/>
      <c r="AG112" s="459"/>
      <c r="AH112" s="460"/>
      <c r="AI112" s="458"/>
      <c r="AJ112" s="459"/>
      <c r="AK112" s="459"/>
      <c r="AL112" s="460"/>
      <c r="AM112" s="458"/>
      <c r="AN112" s="459"/>
      <c r="AO112" s="459"/>
      <c r="AP112" s="460"/>
      <c r="AQ112" s="496" t="s">
        <v>612</v>
      </c>
      <c r="AR112" s="497"/>
      <c r="AS112" s="497"/>
      <c r="AT112" s="498"/>
      <c r="AU112" s="458"/>
      <c r="AV112" s="459"/>
      <c r="AW112" s="459"/>
      <c r="AX112" s="460"/>
      <c r="AY112" s="496" t="s">
        <v>612</v>
      </c>
      <c r="AZ112" s="497"/>
      <c r="BA112" s="497"/>
      <c r="BB112" s="498"/>
      <c r="BC112" s="458"/>
      <c r="BD112" s="459"/>
      <c r="BE112" s="459"/>
      <c r="BF112" s="460"/>
      <c r="BG112" s="499" t="str">
        <f t="shared" si="16"/>
        <v>n.é.</v>
      </c>
      <c r="BH112" s="500"/>
    </row>
    <row r="113" spans="1:60" ht="0.75" hidden="1" customHeight="1" x14ac:dyDescent="0.2">
      <c r="A113" s="390" t="s">
        <v>237</v>
      </c>
      <c r="B113" s="391"/>
      <c r="C113" s="408" t="s">
        <v>367</v>
      </c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10"/>
      <c r="AC113" s="432" t="s">
        <v>368</v>
      </c>
      <c r="AD113" s="433"/>
      <c r="AE113" s="458"/>
      <c r="AF113" s="459"/>
      <c r="AG113" s="459"/>
      <c r="AH113" s="460"/>
      <c r="AI113" s="458"/>
      <c r="AJ113" s="459"/>
      <c r="AK113" s="459"/>
      <c r="AL113" s="460"/>
      <c r="AM113" s="458"/>
      <c r="AN113" s="459"/>
      <c r="AO113" s="459"/>
      <c r="AP113" s="460"/>
      <c r="AQ113" s="496" t="s">
        <v>612</v>
      </c>
      <c r="AR113" s="497"/>
      <c r="AS113" s="497"/>
      <c r="AT113" s="498"/>
      <c r="AU113" s="458"/>
      <c r="AV113" s="459"/>
      <c r="AW113" s="459"/>
      <c r="AX113" s="460"/>
      <c r="AY113" s="496" t="s">
        <v>612</v>
      </c>
      <c r="AZ113" s="497"/>
      <c r="BA113" s="497"/>
      <c r="BB113" s="498"/>
      <c r="BC113" s="458"/>
      <c r="BD113" s="459"/>
      <c r="BE113" s="459"/>
      <c r="BF113" s="460"/>
      <c r="BG113" s="499" t="str">
        <f t="shared" si="16"/>
        <v>n.é.</v>
      </c>
      <c r="BH113" s="500"/>
    </row>
    <row r="114" spans="1:60" ht="30" hidden="1" customHeight="1" x14ac:dyDescent="0.2">
      <c r="A114" s="390" t="s">
        <v>238</v>
      </c>
      <c r="B114" s="391"/>
      <c r="C114" s="408" t="s">
        <v>648</v>
      </c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10"/>
      <c r="AC114" s="432" t="s">
        <v>646</v>
      </c>
      <c r="AD114" s="433"/>
      <c r="AE114" s="458"/>
      <c r="AF114" s="459"/>
      <c r="AG114" s="459"/>
      <c r="AH114" s="460"/>
      <c r="AI114" s="458"/>
      <c r="AJ114" s="459"/>
      <c r="AK114" s="459"/>
      <c r="AL114" s="460"/>
      <c r="AM114" s="458"/>
      <c r="AN114" s="459"/>
      <c r="AO114" s="459"/>
      <c r="AP114" s="460"/>
      <c r="AQ114" s="496" t="s">
        <v>612</v>
      </c>
      <c r="AR114" s="497"/>
      <c r="AS114" s="497"/>
      <c r="AT114" s="498"/>
      <c r="AU114" s="458"/>
      <c r="AV114" s="459"/>
      <c r="AW114" s="459"/>
      <c r="AX114" s="460"/>
      <c r="AY114" s="496" t="s">
        <v>612</v>
      </c>
      <c r="AZ114" s="497"/>
      <c r="BA114" s="497"/>
      <c r="BB114" s="498"/>
      <c r="BC114" s="458"/>
      <c r="BD114" s="459"/>
      <c r="BE114" s="459"/>
      <c r="BF114" s="460"/>
      <c r="BG114" s="499" t="str">
        <f t="shared" ref="BG114:BG116" si="35">IF(AI114&gt;0,BC114/AI114,"n.é.")</f>
        <v>n.é.</v>
      </c>
      <c r="BH114" s="500"/>
    </row>
    <row r="115" spans="1:60" ht="33.75" hidden="1" customHeight="1" x14ac:dyDescent="0.2">
      <c r="A115" s="390" t="s">
        <v>239</v>
      </c>
      <c r="B115" s="391"/>
      <c r="C115" s="408" t="s">
        <v>649</v>
      </c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10"/>
      <c r="AC115" s="432" t="s">
        <v>647</v>
      </c>
      <c r="AD115" s="433"/>
      <c r="AE115" s="458"/>
      <c r="AF115" s="459"/>
      <c r="AG115" s="459"/>
      <c r="AH115" s="460"/>
      <c r="AI115" s="458"/>
      <c r="AJ115" s="459"/>
      <c r="AK115" s="459"/>
      <c r="AL115" s="460"/>
      <c r="AM115" s="458"/>
      <c r="AN115" s="459"/>
      <c r="AO115" s="459"/>
      <c r="AP115" s="460"/>
      <c r="AQ115" s="496" t="s">
        <v>612</v>
      </c>
      <c r="AR115" s="497"/>
      <c r="AS115" s="497"/>
      <c r="AT115" s="498"/>
      <c r="AU115" s="458"/>
      <c r="AV115" s="459"/>
      <c r="AW115" s="459"/>
      <c r="AX115" s="460"/>
      <c r="AY115" s="496" t="s">
        <v>612</v>
      </c>
      <c r="AZ115" s="497"/>
      <c r="BA115" s="497"/>
      <c r="BB115" s="498"/>
      <c r="BC115" s="458"/>
      <c r="BD115" s="459"/>
      <c r="BE115" s="459"/>
      <c r="BF115" s="460"/>
      <c r="BG115" s="499" t="str">
        <f t="shared" si="35"/>
        <v>n.é.</v>
      </c>
      <c r="BH115" s="500"/>
    </row>
    <row r="116" spans="1:60" s="3" customFormat="1" ht="20.100000000000001" customHeight="1" x14ac:dyDescent="0.2">
      <c r="A116" s="474" t="s">
        <v>240</v>
      </c>
      <c r="B116" s="475"/>
      <c r="C116" s="476" t="s">
        <v>651</v>
      </c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/>
      <c r="AB116" s="478"/>
      <c r="AC116" s="514" t="s">
        <v>645</v>
      </c>
      <c r="AD116" s="515"/>
      <c r="AE116" s="519">
        <f>SUM(AE114:AH115)</f>
        <v>0</v>
      </c>
      <c r="AF116" s="520"/>
      <c r="AG116" s="520"/>
      <c r="AH116" s="521"/>
      <c r="AI116" s="519">
        <f t="shared" ref="AI116" si="36">SUM(AI114:AL115)</f>
        <v>0</v>
      </c>
      <c r="AJ116" s="520"/>
      <c r="AK116" s="520"/>
      <c r="AL116" s="521"/>
      <c r="AM116" s="519">
        <f t="shared" ref="AM116" si="37">SUM(AM114:AP115)</f>
        <v>0</v>
      </c>
      <c r="AN116" s="520"/>
      <c r="AO116" s="520"/>
      <c r="AP116" s="521"/>
      <c r="AQ116" s="522" t="s">
        <v>612</v>
      </c>
      <c r="AR116" s="523"/>
      <c r="AS116" s="523"/>
      <c r="AT116" s="524"/>
      <c r="AU116" s="519">
        <f t="shared" ref="AU116" si="38">SUM(AU114:AX115)</f>
        <v>0</v>
      </c>
      <c r="AV116" s="520"/>
      <c r="AW116" s="520"/>
      <c r="AX116" s="521"/>
      <c r="AY116" s="522" t="s">
        <v>612</v>
      </c>
      <c r="AZ116" s="523"/>
      <c r="BA116" s="523"/>
      <c r="BB116" s="524"/>
      <c r="BC116" s="519">
        <f t="shared" ref="BC116" si="39">SUM(BC114:BF115)</f>
        <v>0</v>
      </c>
      <c r="BD116" s="520"/>
      <c r="BE116" s="520"/>
      <c r="BF116" s="521"/>
      <c r="BG116" s="504" t="str">
        <f t="shared" si="35"/>
        <v>n.é.</v>
      </c>
      <c r="BH116" s="505"/>
    </row>
    <row r="117" spans="1:60" s="3" customFormat="1" ht="20.100000000000001" customHeight="1" x14ac:dyDescent="0.2">
      <c r="A117" s="474" t="s">
        <v>502</v>
      </c>
      <c r="B117" s="475"/>
      <c r="C117" s="476" t="s">
        <v>650</v>
      </c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8"/>
      <c r="AC117" s="514" t="s">
        <v>369</v>
      </c>
      <c r="AD117" s="515"/>
      <c r="AE117" s="466">
        <f>AE100+AE105+SUM(AE108:AH113)</f>
        <v>44107095</v>
      </c>
      <c r="AF117" s="467"/>
      <c r="AG117" s="467"/>
      <c r="AH117" s="468"/>
      <c r="AI117" s="466">
        <f t="shared" ref="AI117" si="40">AI100+AI105+SUM(AI108:AL113)</f>
        <v>44293262</v>
      </c>
      <c r="AJ117" s="467"/>
      <c r="AK117" s="467"/>
      <c r="AL117" s="468"/>
      <c r="AM117" s="466">
        <f t="shared" ref="AM117" si="41">AM100+AM105+SUM(AM108:AP113)</f>
        <v>53663253</v>
      </c>
      <c r="AN117" s="467"/>
      <c r="AO117" s="467"/>
      <c r="AP117" s="468"/>
      <c r="AQ117" s="501" t="s">
        <v>612</v>
      </c>
      <c r="AR117" s="502"/>
      <c r="AS117" s="502"/>
      <c r="AT117" s="503"/>
      <c r="AU117" s="466">
        <f t="shared" ref="AU117" si="42">AU100+AU105+SUM(AU108:AX113)</f>
        <v>0</v>
      </c>
      <c r="AV117" s="467"/>
      <c r="AW117" s="467"/>
      <c r="AX117" s="468"/>
      <c r="AY117" s="501" t="s">
        <v>612</v>
      </c>
      <c r="AZ117" s="502"/>
      <c r="BA117" s="502"/>
      <c r="BB117" s="503"/>
      <c r="BC117" s="466">
        <f t="shared" ref="BC117" si="43">BC100+BC105+SUM(BC108:BF113)</f>
        <v>53663253</v>
      </c>
      <c r="BD117" s="467"/>
      <c r="BE117" s="467"/>
      <c r="BF117" s="468"/>
      <c r="BG117" s="504">
        <f t="shared" si="16"/>
        <v>1.211544387947765</v>
      </c>
      <c r="BH117" s="505"/>
    </row>
    <row r="118" spans="1:60" ht="20.100000000000001" hidden="1" customHeight="1" x14ac:dyDescent="0.2">
      <c r="A118" s="390" t="s">
        <v>503</v>
      </c>
      <c r="B118" s="391"/>
      <c r="C118" s="408" t="s">
        <v>370</v>
      </c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10"/>
      <c r="AC118" s="432" t="s">
        <v>371</v>
      </c>
      <c r="AD118" s="433"/>
      <c r="AE118" s="458"/>
      <c r="AF118" s="459"/>
      <c r="AG118" s="459"/>
      <c r="AH118" s="460"/>
      <c r="AI118" s="458"/>
      <c r="AJ118" s="459"/>
      <c r="AK118" s="459"/>
      <c r="AL118" s="460"/>
      <c r="AM118" s="458"/>
      <c r="AN118" s="459"/>
      <c r="AO118" s="459"/>
      <c r="AP118" s="460"/>
      <c r="AQ118" s="496" t="s">
        <v>612</v>
      </c>
      <c r="AR118" s="497"/>
      <c r="AS118" s="497"/>
      <c r="AT118" s="498"/>
      <c r="AU118" s="458"/>
      <c r="AV118" s="459"/>
      <c r="AW118" s="459"/>
      <c r="AX118" s="460"/>
      <c r="AY118" s="496" t="s">
        <v>612</v>
      </c>
      <c r="AZ118" s="497"/>
      <c r="BA118" s="497"/>
      <c r="BB118" s="498"/>
      <c r="BC118" s="458"/>
      <c r="BD118" s="459"/>
      <c r="BE118" s="459"/>
      <c r="BF118" s="460"/>
      <c r="BG118" s="499" t="str">
        <f t="shared" si="16"/>
        <v>n.é.</v>
      </c>
      <c r="BH118" s="500"/>
    </row>
    <row r="119" spans="1:60" ht="20.100000000000001" hidden="1" customHeight="1" x14ac:dyDescent="0.2">
      <c r="A119" s="390" t="s">
        <v>504</v>
      </c>
      <c r="B119" s="391"/>
      <c r="C119" s="408" t="s">
        <v>372</v>
      </c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  <c r="T119" s="409"/>
      <c r="U119" s="409"/>
      <c r="V119" s="409"/>
      <c r="W119" s="409"/>
      <c r="X119" s="409"/>
      <c r="Y119" s="409"/>
      <c r="Z119" s="409"/>
      <c r="AA119" s="409"/>
      <c r="AB119" s="410"/>
      <c r="AC119" s="432" t="s">
        <v>373</v>
      </c>
      <c r="AD119" s="433"/>
      <c r="AE119" s="458"/>
      <c r="AF119" s="459"/>
      <c r="AG119" s="459"/>
      <c r="AH119" s="460"/>
      <c r="AI119" s="458"/>
      <c r="AJ119" s="459"/>
      <c r="AK119" s="459"/>
      <c r="AL119" s="460"/>
      <c r="AM119" s="458"/>
      <c r="AN119" s="459"/>
      <c r="AO119" s="459"/>
      <c r="AP119" s="460"/>
      <c r="AQ119" s="496" t="s">
        <v>612</v>
      </c>
      <c r="AR119" s="497"/>
      <c r="AS119" s="497"/>
      <c r="AT119" s="498"/>
      <c r="AU119" s="458"/>
      <c r="AV119" s="459"/>
      <c r="AW119" s="459"/>
      <c r="AX119" s="460"/>
      <c r="AY119" s="496" t="s">
        <v>612</v>
      </c>
      <c r="AZ119" s="497"/>
      <c r="BA119" s="497"/>
      <c r="BB119" s="498"/>
      <c r="BC119" s="458"/>
      <c r="BD119" s="459"/>
      <c r="BE119" s="459"/>
      <c r="BF119" s="460"/>
      <c r="BG119" s="499" t="str">
        <f t="shared" si="16"/>
        <v>n.é.</v>
      </c>
      <c r="BH119" s="500"/>
    </row>
    <row r="120" spans="1:60" ht="20.100000000000001" hidden="1" customHeight="1" x14ac:dyDescent="0.2">
      <c r="A120" s="390" t="s">
        <v>505</v>
      </c>
      <c r="B120" s="391"/>
      <c r="C120" s="429" t="s">
        <v>374</v>
      </c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1"/>
      <c r="AC120" s="432" t="s">
        <v>375</v>
      </c>
      <c r="AD120" s="433"/>
      <c r="AE120" s="458"/>
      <c r="AF120" s="459"/>
      <c r="AG120" s="459"/>
      <c r="AH120" s="460"/>
      <c r="AI120" s="458"/>
      <c r="AJ120" s="459"/>
      <c r="AK120" s="459"/>
      <c r="AL120" s="460"/>
      <c r="AM120" s="458"/>
      <c r="AN120" s="459"/>
      <c r="AO120" s="459"/>
      <c r="AP120" s="460"/>
      <c r="AQ120" s="496" t="s">
        <v>612</v>
      </c>
      <c r="AR120" s="497"/>
      <c r="AS120" s="497"/>
      <c r="AT120" s="498"/>
      <c r="AU120" s="458"/>
      <c r="AV120" s="459"/>
      <c r="AW120" s="459"/>
      <c r="AX120" s="460"/>
      <c r="AY120" s="496" t="s">
        <v>612</v>
      </c>
      <c r="AZ120" s="497"/>
      <c r="BA120" s="497"/>
      <c r="BB120" s="498"/>
      <c r="BC120" s="458"/>
      <c r="BD120" s="459"/>
      <c r="BE120" s="459"/>
      <c r="BF120" s="460"/>
      <c r="BG120" s="499" t="str">
        <f t="shared" si="16"/>
        <v>n.é.</v>
      </c>
      <c r="BH120" s="500"/>
    </row>
    <row r="121" spans="1:60" ht="20.100000000000001" hidden="1" customHeight="1" x14ac:dyDescent="0.2">
      <c r="A121" s="390" t="s">
        <v>506</v>
      </c>
      <c r="B121" s="391"/>
      <c r="C121" s="429" t="s">
        <v>654</v>
      </c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1"/>
      <c r="AC121" s="432" t="s">
        <v>376</v>
      </c>
      <c r="AD121" s="433"/>
      <c r="AE121" s="458"/>
      <c r="AF121" s="459"/>
      <c r="AG121" s="459"/>
      <c r="AH121" s="460"/>
      <c r="AI121" s="458"/>
      <c r="AJ121" s="459"/>
      <c r="AK121" s="459"/>
      <c r="AL121" s="460"/>
      <c r="AM121" s="458"/>
      <c r="AN121" s="459"/>
      <c r="AO121" s="459"/>
      <c r="AP121" s="460"/>
      <c r="AQ121" s="496" t="s">
        <v>612</v>
      </c>
      <c r="AR121" s="497"/>
      <c r="AS121" s="497"/>
      <c r="AT121" s="498"/>
      <c r="AU121" s="458"/>
      <c r="AV121" s="459"/>
      <c r="AW121" s="459"/>
      <c r="AX121" s="460"/>
      <c r="AY121" s="496" t="s">
        <v>612</v>
      </c>
      <c r="AZ121" s="497"/>
      <c r="BA121" s="497"/>
      <c r="BB121" s="498"/>
      <c r="BC121" s="458"/>
      <c r="BD121" s="459"/>
      <c r="BE121" s="459"/>
      <c r="BF121" s="460"/>
      <c r="BG121" s="499" t="str">
        <f t="shared" si="16"/>
        <v>n.é.</v>
      </c>
      <c r="BH121" s="500"/>
    </row>
    <row r="122" spans="1:60" ht="20.100000000000001" hidden="1" customHeight="1" x14ac:dyDescent="0.2">
      <c r="A122" s="390" t="s">
        <v>507</v>
      </c>
      <c r="B122" s="391"/>
      <c r="C122" s="429" t="s">
        <v>653</v>
      </c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1"/>
      <c r="AC122" s="432" t="s">
        <v>655</v>
      </c>
      <c r="AD122" s="433"/>
      <c r="AE122" s="458"/>
      <c r="AF122" s="459"/>
      <c r="AG122" s="459"/>
      <c r="AH122" s="460"/>
      <c r="AI122" s="458"/>
      <c r="AJ122" s="459"/>
      <c r="AK122" s="459"/>
      <c r="AL122" s="460"/>
      <c r="AM122" s="458"/>
      <c r="AN122" s="459"/>
      <c r="AO122" s="459"/>
      <c r="AP122" s="460"/>
      <c r="AQ122" s="496" t="s">
        <v>612</v>
      </c>
      <c r="AR122" s="497"/>
      <c r="AS122" s="497"/>
      <c r="AT122" s="498"/>
      <c r="AU122" s="458"/>
      <c r="AV122" s="459"/>
      <c r="AW122" s="459"/>
      <c r="AX122" s="460"/>
      <c r="AY122" s="496" t="s">
        <v>612</v>
      </c>
      <c r="AZ122" s="497"/>
      <c r="BA122" s="497"/>
      <c r="BB122" s="498"/>
      <c r="BC122" s="458"/>
      <c r="BD122" s="459"/>
      <c r="BE122" s="459"/>
      <c r="BF122" s="460"/>
      <c r="BG122" s="499" t="str">
        <f t="shared" ref="BG122" si="44">IF(AI122&gt;0,BC122/AI122,"n.é.")</f>
        <v>n.é.</v>
      </c>
      <c r="BH122" s="500"/>
    </row>
    <row r="123" spans="1:60" s="3" customFormat="1" ht="20.100000000000001" customHeight="1" x14ac:dyDescent="0.2">
      <c r="A123" s="474" t="s">
        <v>508</v>
      </c>
      <c r="B123" s="475"/>
      <c r="C123" s="516" t="s">
        <v>652</v>
      </c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/>
      <c r="U123" s="517"/>
      <c r="V123" s="517"/>
      <c r="W123" s="517"/>
      <c r="X123" s="517"/>
      <c r="Y123" s="517"/>
      <c r="Z123" s="517"/>
      <c r="AA123" s="517"/>
      <c r="AB123" s="518"/>
      <c r="AC123" s="514" t="s">
        <v>377</v>
      </c>
      <c r="AD123" s="515"/>
      <c r="AE123" s="466">
        <f>SUM(AE118:AH122)</f>
        <v>0</v>
      </c>
      <c r="AF123" s="467"/>
      <c r="AG123" s="467"/>
      <c r="AH123" s="468"/>
      <c r="AI123" s="466">
        <f t="shared" ref="AI123" si="45">SUM(AI118:AL121)</f>
        <v>0</v>
      </c>
      <c r="AJ123" s="467"/>
      <c r="AK123" s="467"/>
      <c r="AL123" s="468"/>
      <c r="AM123" s="466">
        <f t="shared" ref="AM123" si="46">SUM(AM118:AP121)</f>
        <v>0</v>
      </c>
      <c r="AN123" s="467"/>
      <c r="AO123" s="467"/>
      <c r="AP123" s="468"/>
      <c r="AQ123" s="501" t="s">
        <v>612</v>
      </c>
      <c r="AR123" s="502"/>
      <c r="AS123" s="502"/>
      <c r="AT123" s="503"/>
      <c r="AU123" s="466">
        <f t="shared" ref="AU123" si="47">SUM(AU118:AX121)</f>
        <v>0</v>
      </c>
      <c r="AV123" s="467"/>
      <c r="AW123" s="467"/>
      <c r="AX123" s="468"/>
      <c r="AY123" s="501" t="s">
        <v>612</v>
      </c>
      <c r="AZ123" s="502"/>
      <c r="BA123" s="502"/>
      <c r="BB123" s="503"/>
      <c r="BC123" s="466">
        <f t="shared" ref="BC123" si="48">SUM(BC118:BF121)</f>
        <v>0</v>
      </c>
      <c r="BD123" s="467"/>
      <c r="BE123" s="467"/>
      <c r="BF123" s="468"/>
      <c r="BG123" s="504" t="str">
        <f t="shared" si="16"/>
        <v>n.é.</v>
      </c>
      <c r="BH123" s="505"/>
    </row>
    <row r="124" spans="1:60" s="3" customFormat="1" ht="20.100000000000001" hidden="1" customHeight="1" x14ac:dyDescent="0.2">
      <c r="A124" s="390" t="s">
        <v>509</v>
      </c>
      <c r="B124" s="391"/>
      <c r="C124" s="408" t="s">
        <v>378</v>
      </c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10"/>
      <c r="AC124" s="432" t="s">
        <v>379</v>
      </c>
      <c r="AD124" s="433"/>
      <c r="AE124" s="458"/>
      <c r="AF124" s="459"/>
      <c r="AG124" s="459"/>
      <c r="AH124" s="460"/>
      <c r="AI124" s="458"/>
      <c r="AJ124" s="459"/>
      <c r="AK124" s="459"/>
      <c r="AL124" s="460"/>
      <c r="AM124" s="458"/>
      <c r="AN124" s="459"/>
      <c r="AO124" s="459"/>
      <c r="AP124" s="460"/>
      <c r="AQ124" s="496" t="s">
        <v>612</v>
      </c>
      <c r="AR124" s="497"/>
      <c r="AS124" s="497"/>
      <c r="AT124" s="498"/>
      <c r="AU124" s="458"/>
      <c r="AV124" s="459"/>
      <c r="AW124" s="459"/>
      <c r="AX124" s="460"/>
      <c r="AY124" s="496" t="s">
        <v>612</v>
      </c>
      <c r="AZ124" s="497"/>
      <c r="BA124" s="497"/>
      <c r="BB124" s="498"/>
      <c r="BC124" s="458"/>
      <c r="BD124" s="459"/>
      <c r="BE124" s="459"/>
      <c r="BF124" s="460"/>
      <c r="BG124" s="499" t="str">
        <f t="shared" ref="BG124" si="49">IF(AI124&gt;0,BC124/AI124,"n.é.")</f>
        <v>n.é.</v>
      </c>
      <c r="BH124" s="500"/>
    </row>
    <row r="125" spans="1:60" ht="20.100000000000001" hidden="1" customHeight="1" x14ac:dyDescent="0.2">
      <c r="A125" s="390" t="s">
        <v>510</v>
      </c>
      <c r="B125" s="391"/>
      <c r="C125" s="408" t="s">
        <v>659</v>
      </c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10"/>
      <c r="AC125" s="432" t="s">
        <v>657</v>
      </c>
      <c r="AD125" s="433"/>
      <c r="AE125" s="458"/>
      <c r="AF125" s="459"/>
      <c r="AG125" s="459"/>
      <c r="AH125" s="460"/>
      <c r="AI125" s="458"/>
      <c r="AJ125" s="459"/>
      <c r="AK125" s="459"/>
      <c r="AL125" s="460"/>
      <c r="AM125" s="458"/>
      <c r="AN125" s="459"/>
      <c r="AO125" s="459"/>
      <c r="AP125" s="460"/>
      <c r="AQ125" s="496" t="s">
        <v>612</v>
      </c>
      <c r="AR125" s="497"/>
      <c r="AS125" s="497"/>
      <c r="AT125" s="498"/>
      <c r="AU125" s="458"/>
      <c r="AV125" s="459"/>
      <c r="AW125" s="459"/>
      <c r="AX125" s="460"/>
      <c r="AY125" s="496" t="s">
        <v>612</v>
      </c>
      <c r="AZ125" s="497"/>
      <c r="BA125" s="497"/>
      <c r="BB125" s="498"/>
      <c r="BC125" s="458"/>
      <c r="BD125" s="459"/>
      <c r="BE125" s="459"/>
      <c r="BF125" s="460"/>
      <c r="BG125" s="499" t="str">
        <f t="shared" si="16"/>
        <v>n.é.</v>
      </c>
      <c r="BH125" s="500"/>
    </row>
    <row r="126" spans="1:60" s="3" customFormat="1" ht="20.100000000000001" customHeight="1" x14ac:dyDescent="0.2">
      <c r="A126" s="417" t="s">
        <v>511</v>
      </c>
      <c r="B126" s="418"/>
      <c r="C126" s="558" t="s">
        <v>658</v>
      </c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59"/>
      <c r="AA126" s="559"/>
      <c r="AB126" s="560"/>
      <c r="AC126" s="570" t="s">
        <v>380</v>
      </c>
      <c r="AD126" s="571"/>
      <c r="AE126" s="506">
        <f>AE117+AE123+AE125</f>
        <v>44107095</v>
      </c>
      <c r="AF126" s="507"/>
      <c r="AG126" s="507"/>
      <c r="AH126" s="508"/>
      <c r="AI126" s="506">
        <f t="shared" ref="AI126" si="50">AI117+AI123+AI125</f>
        <v>44293262</v>
      </c>
      <c r="AJ126" s="507"/>
      <c r="AK126" s="507"/>
      <c r="AL126" s="508"/>
      <c r="AM126" s="506">
        <f t="shared" ref="AM126" si="51">AM117+AM123+AM125</f>
        <v>53663253</v>
      </c>
      <c r="AN126" s="507"/>
      <c r="AO126" s="507"/>
      <c r="AP126" s="508"/>
      <c r="AQ126" s="509" t="s">
        <v>612</v>
      </c>
      <c r="AR126" s="510"/>
      <c r="AS126" s="510"/>
      <c r="AT126" s="511"/>
      <c r="AU126" s="506">
        <f t="shared" ref="AU126" si="52">AU117+AU123+AU125</f>
        <v>0</v>
      </c>
      <c r="AV126" s="507"/>
      <c r="AW126" s="507"/>
      <c r="AX126" s="508"/>
      <c r="AY126" s="509" t="s">
        <v>612</v>
      </c>
      <c r="AZ126" s="510"/>
      <c r="BA126" s="510"/>
      <c r="BB126" s="511"/>
      <c r="BC126" s="506">
        <f t="shared" ref="BC126" si="53">BC117+BC123+BC125</f>
        <v>53663253</v>
      </c>
      <c r="BD126" s="507"/>
      <c r="BE126" s="507"/>
      <c r="BF126" s="508"/>
      <c r="BG126" s="512">
        <f t="shared" si="16"/>
        <v>1.211544387947765</v>
      </c>
      <c r="BH126" s="513"/>
    </row>
    <row r="127" spans="1:60" s="3" customFormat="1" ht="20.100000000000001" customHeight="1" x14ac:dyDescent="0.2">
      <c r="A127" s="424" t="s">
        <v>512</v>
      </c>
      <c r="B127" s="425"/>
      <c r="C127" s="67" t="s">
        <v>656</v>
      </c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9"/>
      <c r="AC127" s="5"/>
      <c r="AD127" s="6"/>
      <c r="AE127" s="528">
        <f>AE96+AE126</f>
        <v>644996021</v>
      </c>
      <c r="AF127" s="529"/>
      <c r="AG127" s="529"/>
      <c r="AH127" s="530"/>
      <c r="AI127" s="528">
        <f t="shared" ref="AI127" si="54">AI96+AI126</f>
        <v>699839575</v>
      </c>
      <c r="AJ127" s="529"/>
      <c r="AK127" s="529"/>
      <c r="AL127" s="530"/>
      <c r="AM127" s="528">
        <f t="shared" ref="AM127" si="55">AM96+AM126</f>
        <v>631311484</v>
      </c>
      <c r="AN127" s="529"/>
      <c r="AO127" s="529"/>
      <c r="AP127" s="530"/>
      <c r="AQ127" s="525" t="s">
        <v>612</v>
      </c>
      <c r="AR127" s="526"/>
      <c r="AS127" s="526"/>
      <c r="AT127" s="527"/>
      <c r="AU127" s="528">
        <f t="shared" ref="AU127" si="56">AU96+AU126</f>
        <v>800000</v>
      </c>
      <c r="AV127" s="529"/>
      <c r="AW127" s="529"/>
      <c r="AX127" s="530"/>
      <c r="AY127" s="525" t="s">
        <v>612</v>
      </c>
      <c r="AZ127" s="526"/>
      <c r="BA127" s="526"/>
      <c r="BB127" s="527"/>
      <c r="BC127" s="528">
        <f t="shared" ref="BC127" si="57">BC96+BC126</f>
        <v>617659244</v>
      </c>
      <c r="BD127" s="529"/>
      <c r="BE127" s="529"/>
      <c r="BF127" s="530"/>
      <c r="BG127" s="531">
        <f t="shared" si="16"/>
        <v>0.88257261530258557</v>
      </c>
      <c r="BH127" s="532"/>
    </row>
    <row r="128" spans="1:60" ht="20.100000000000001" customHeight="1" x14ac:dyDescent="0.2">
      <c r="A128" s="390" t="s">
        <v>513</v>
      </c>
      <c r="B128" s="391"/>
      <c r="C128" s="538" t="s">
        <v>20</v>
      </c>
      <c r="D128" s="539"/>
      <c r="E128" s="539"/>
      <c r="F128" s="539"/>
      <c r="G128" s="539"/>
      <c r="H128" s="539"/>
      <c r="I128" s="539"/>
      <c r="J128" s="539"/>
      <c r="K128" s="539"/>
      <c r="L128" s="539"/>
      <c r="M128" s="539"/>
      <c r="N128" s="539"/>
      <c r="O128" s="539"/>
      <c r="P128" s="539"/>
      <c r="Q128" s="539"/>
      <c r="R128" s="539"/>
      <c r="S128" s="539"/>
      <c r="T128" s="539"/>
      <c r="U128" s="539"/>
      <c r="V128" s="539"/>
      <c r="W128" s="539"/>
      <c r="X128" s="539"/>
      <c r="Y128" s="539"/>
      <c r="Z128" s="539"/>
      <c r="AA128" s="539"/>
      <c r="AB128" s="540"/>
      <c r="AC128" s="541" t="s">
        <v>51</v>
      </c>
      <c r="AD128" s="542"/>
      <c r="AE128" s="458">
        <v>33152913</v>
      </c>
      <c r="AF128" s="534"/>
      <c r="AG128" s="534"/>
      <c r="AH128" s="535"/>
      <c r="AI128" s="533">
        <v>39870877</v>
      </c>
      <c r="AJ128" s="534"/>
      <c r="AK128" s="534"/>
      <c r="AL128" s="535"/>
      <c r="AM128" s="533">
        <v>0</v>
      </c>
      <c r="AN128" s="534"/>
      <c r="AO128" s="534"/>
      <c r="AP128" s="535"/>
      <c r="AQ128" s="533">
        <v>39870877</v>
      </c>
      <c r="AR128" s="534"/>
      <c r="AS128" s="534"/>
      <c r="AT128" s="535"/>
      <c r="AU128" s="533">
        <v>104410725</v>
      </c>
      <c r="AV128" s="534"/>
      <c r="AW128" s="534"/>
      <c r="AX128" s="535"/>
      <c r="AY128" s="533">
        <v>0</v>
      </c>
      <c r="AZ128" s="534"/>
      <c r="BA128" s="534"/>
      <c r="BB128" s="535"/>
      <c r="BC128" s="533">
        <v>39870877</v>
      </c>
      <c r="BD128" s="534"/>
      <c r="BE128" s="534"/>
      <c r="BF128" s="535"/>
      <c r="BG128" s="536">
        <f>IF(AI128&gt;0,BC128/AI128,"n.é.")</f>
        <v>1</v>
      </c>
      <c r="BH128" s="537"/>
    </row>
    <row r="129" spans="1:60" ht="20.100000000000001" hidden="1" customHeight="1" x14ac:dyDescent="0.2">
      <c r="A129" s="390" t="s">
        <v>514</v>
      </c>
      <c r="B129" s="391"/>
      <c r="C129" s="538" t="s">
        <v>47</v>
      </c>
      <c r="D129" s="539"/>
      <c r="E129" s="539"/>
      <c r="F129" s="539"/>
      <c r="G129" s="539"/>
      <c r="H129" s="539"/>
      <c r="I129" s="539"/>
      <c r="J129" s="539"/>
      <c r="K129" s="539"/>
      <c r="L129" s="539"/>
      <c r="M129" s="539"/>
      <c r="N129" s="539"/>
      <c r="O129" s="539"/>
      <c r="P129" s="539"/>
      <c r="Q129" s="539"/>
      <c r="R129" s="539"/>
      <c r="S129" s="539"/>
      <c r="T129" s="539"/>
      <c r="U129" s="539"/>
      <c r="V129" s="539"/>
      <c r="W129" s="539"/>
      <c r="X129" s="539"/>
      <c r="Y129" s="539"/>
      <c r="Z129" s="539"/>
      <c r="AA129" s="539"/>
      <c r="AB129" s="540"/>
      <c r="AC129" s="437" t="s">
        <v>50</v>
      </c>
      <c r="AD129" s="438"/>
      <c r="AE129" s="533"/>
      <c r="AF129" s="534"/>
      <c r="AG129" s="534"/>
      <c r="AH129" s="535"/>
      <c r="AI129" s="533"/>
      <c r="AJ129" s="534"/>
      <c r="AK129" s="534"/>
      <c r="AL129" s="535"/>
      <c r="AM129" s="533"/>
      <c r="AN129" s="534"/>
      <c r="AO129" s="534"/>
      <c r="AP129" s="535"/>
      <c r="AQ129" s="533"/>
      <c r="AR129" s="534"/>
      <c r="AS129" s="534"/>
      <c r="AT129" s="535"/>
      <c r="AU129" s="533"/>
      <c r="AV129" s="534"/>
      <c r="AW129" s="534"/>
      <c r="AX129" s="535"/>
      <c r="AY129" s="533"/>
      <c r="AZ129" s="534"/>
      <c r="BA129" s="534"/>
      <c r="BB129" s="535"/>
      <c r="BC129" s="533"/>
      <c r="BD129" s="534"/>
      <c r="BE129" s="534"/>
      <c r="BF129" s="535"/>
      <c r="BG129" s="536" t="str">
        <f t="shared" si="16"/>
        <v>n.é.</v>
      </c>
      <c r="BH129" s="537"/>
    </row>
    <row r="130" spans="1:60" ht="14.45" customHeight="1" x14ac:dyDescent="0.2">
      <c r="A130" s="390" t="s">
        <v>515</v>
      </c>
      <c r="B130" s="391"/>
      <c r="C130" s="538" t="s">
        <v>46</v>
      </c>
      <c r="D130" s="539"/>
      <c r="E130" s="539"/>
      <c r="F130" s="539"/>
      <c r="G130" s="539"/>
      <c r="H130" s="539"/>
      <c r="I130" s="539"/>
      <c r="J130" s="539"/>
      <c r="K130" s="539"/>
      <c r="L130" s="539"/>
      <c r="M130" s="539"/>
      <c r="N130" s="539"/>
      <c r="O130" s="539"/>
      <c r="P130" s="539"/>
      <c r="Q130" s="539"/>
      <c r="R130" s="539"/>
      <c r="S130" s="539"/>
      <c r="T130" s="539"/>
      <c r="U130" s="539"/>
      <c r="V130" s="539"/>
      <c r="W130" s="539"/>
      <c r="X130" s="539"/>
      <c r="Y130" s="539"/>
      <c r="Z130" s="539"/>
      <c r="AA130" s="539"/>
      <c r="AB130" s="540"/>
      <c r="AC130" s="437" t="s">
        <v>49</v>
      </c>
      <c r="AD130" s="438"/>
      <c r="AE130" s="533">
        <v>631800</v>
      </c>
      <c r="AF130" s="534"/>
      <c r="AG130" s="534"/>
      <c r="AH130" s="535"/>
      <c r="AI130" s="533">
        <v>763520</v>
      </c>
      <c r="AJ130" s="534"/>
      <c r="AK130" s="534"/>
      <c r="AL130" s="535"/>
      <c r="AM130" s="533">
        <v>0</v>
      </c>
      <c r="AN130" s="534"/>
      <c r="AO130" s="534"/>
      <c r="AP130" s="535"/>
      <c r="AQ130" s="533">
        <v>763520</v>
      </c>
      <c r="AR130" s="534"/>
      <c r="AS130" s="534"/>
      <c r="AT130" s="535"/>
      <c r="AU130" s="533">
        <v>0</v>
      </c>
      <c r="AV130" s="534"/>
      <c r="AW130" s="534"/>
      <c r="AX130" s="535"/>
      <c r="AY130" s="533">
        <v>0</v>
      </c>
      <c r="AZ130" s="534"/>
      <c r="BA130" s="534"/>
      <c r="BB130" s="535"/>
      <c r="BC130" s="533">
        <v>763520</v>
      </c>
      <c r="BD130" s="534"/>
      <c r="BE130" s="534"/>
      <c r="BF130" s="535"/>
      <c r="BG130" s="536">
        <f t="shared" si="16"/>
        <v>1</v>
      </c>
      <c r="BH130" s="537"/>
    </row>
    <row r="131" spans="1:60" ht="6" hidden="1" customHeight="1" x14ac:dyDescent="0.2">
      <c r="A131" s="390" t="s">
        <v>517</v>
      </c>
      <c r="B131" s="391"/>
      <c r="C131" s="487" t="s">
        <v>19</v>
      </c>
      <c r="D131" s="488"/>
      <c r="E131" s="488"/>
      <c r="F131" s="488"/>
      <c r="G131" s="488"/>
      <c r="H131" s="488"/>
      <c r="I131" s="488"/>
      <c r="J131" s="488"/>
      <c r="K131" s="488"/>
      <c r="L131" s="488"/>
      <c r="M131" s="488"/>
      <c r="N131" s="488"/>
      <c r="O131" s="488"/>
      <c r="P131" s="488"/>
      <c r="Q131" s="488"/>
      <c r="R131" s="488"/>
      <c r="S131" s="488"/>
      <c r="T131" s="488"/>
      <c r="U131" s="488"/>
      <c r="V131" s="488"/>
      <c r="W131" s="488"/>
      <c r="X131" s="488"/>
      <c r="Y131" s="488"/>
      <c r="Z131" s="488"/>
      <c r="AA131" s="488"/>
      <c r="AB131" s="489"/>
      <c r="AC131" s="437" t="s">
        <v>48</v>
      </c>
      <c r="AD131" s="438"/>
      <c r="AE131" s="533"/>
      <c r="AF131" s="534"/>
      <c r="AG131" s="534"/>
      <c r="AH131" s="535"/>
      <c r="AI131" s="533"/>
      <c r="AJ131" s="534"/>
      <c r="AK131" s="534"/>
      <c r="AL131" s="535"/>
      <c r="AM131" s="533"/>
      <c r="AN131" s="534"/>
      <c r="AO131" s="534"/>
      <c r="AP131" s="535"/>
      <c r="AQ131" s="533"/>
      <c r="AR131" s="534"/>
      <c r="AS131" s="534"/>
      <c r="AT131" s="535"/>
      <c r="AU131" s="533"/>
      <c r="AV131" s="534"/>
      <c r="AW131" s="534"/>
      <c r="AX131" s="535"/>
      <c r="AY131" s="533"/>
      <c r="AZ131" s="534"/>
      <c r="BA131" s="534"/>
      <c r="BB131" s="535"/>
      <c r="BC131" s="533"/>
      <c r="BD131" s="534"/>
      <c r="BE131" s="534"/>
      <c r="BF131" s="535"/>
      <c r="BG131" s="536" t="str">
        <f t="shared" si="16"/>
        <v>n.é.</v>
      </c>
      <c r="BH131" s="537"/>
    </row>
    <row r="132" spans="1:60" ht="11.45" hidden="1" customHeight="1" x14ac:dyDescent="0.2">
      <c r="A132" s="390" t="s">
        <v>518</v>
      </c>
      <c r="B132" s="391"/>
      <c r="C132" s="487" t="s">
        <v>16</v>
      </c>
      <c r="D132" s="488"/>
      <c r="E132" s="488"/>
      <c r="F132" s="488"/>
      <c r="G132" s="488"/>
      <c r="H132" s="488"/>
      <c r="I132" s="488"/>
      <c r="J132" s="488"/>
      <c r="K132" s="488"/>
      <c r="L132" s="488"/>
      <c r="M132" s="488"/>
      <c r="N132" s="488"/>
      <c r="O132" s="488"/>
      <c r="P132" s="488"/>
      <c r="Q132" s="488"/>
      <c r="R132" s="488"/>
      <c r="S132" s="488"/>
      <c r="T132" s="488"/>
      <c r="U132" s="488"/>
      <c r="V132" s="488"/>
      <c r="W132" s="488"/>
      <c r="X132" s="488"/>
      <c r="Y132" s="488"/>
      <c r="Z132" s="488"/>
      <c r="AA132" s="488"/>
      <c r="AB132" s="489"/>
      <c r="AC132" s="437" t="s">
        <v>45</v>
      </c>
      <c r="AD132" s="438"/>
      <c r="AE132" s="533"/>
      <c r="AF132" s="534"/>
      <c r="AG132" s="534"/>
      <c r="AH132" s="535"/>
      <c r="AI132" s="533"/>
      <c r="AJ132" s="534"/>
      <c r="AK132" s="534"/>
      <c r="AL132" s="535"/>
      <c r="AM132" s="533"/>
      <c r="AN132" s="534"/>
      <c r="AO132" s="534"/>
      <c r="AP132" s="535"/>
      <c r="AQ132" s="533"/>
      <c r="AR132" s="534"/>
      <c r="AS132" s="534"/>
      <c r="AT132" s="535"/>
      <c r="AU132" s="533"/>
      <c r="AV132" s="534"/>
      <c r="AW132" s="534"/>
      <c r="AX132" s="535"/>
      <c r="AY132" s="533"/>
      <c r="AZ132" s="534"/>
      <c r="BA132" s="534"/>
      <c r="BB132" s="535"/>
      <c r="BC132" s="533"/>
      <c r="BD132" s="534"/>
      <c r="BE132" s="534"/>
      <c r="BF132" s="535"/>
      <c r="BG132" s="536" t="str">
        <f t="shared" si="16"/>
        <v>n.é.</v>
      </c>
      <c r="BH132" s="537"/>
    </row>
    <row r="133" spans="1:60" ht="15.6" hidden="1" customHeight="1" x14ac:dyDescent="0.2">
      <c r="A133" s="390" t="s">
        <v>519</v>
      </c>
      <c r="B133" s="391"/>
      <c r="C133" s="487" t="s">
        <v>17</v>
      </c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  <c r="N133" s="488"/>
      <c r="O133" s="488"/>
      <c r="P133" s="488"/>
      <c r="Q133" s="488"/>
      <c r="R133" s="488"/>
      <c r="S133" s="488"/>
      <c r="T133" s="488"/>
      <c r="U133" s="488"/>
      <c r="V133" s="488"/>
      <c r="W133" s="488"/>
      <c r="X133" s="488"/>
      <c r="Y133" s="488"/>
      <c r="Z133" s="488"/>
      <c r="AA133" s="488"/>
      <c r="AB133" s="489"/>
      <c r="AC133" s="437" t="s">
        <v>44</v>
      </c>
      <c r="AD133" s="438"/>
      <c r="AE133" s="533"/>
      <c r="AF133" s="534"/>
      <c r="AG133" s="534"/>
      <c r="AH133" s="535"/>
      <c r="AI133" s="533"/>
      <c r="AJ133" s="534"/>
      <c r="AK133" s="534"/>
      <c r="AL133" s="535"/>
      <c r="AM133" s="533"/>
      <c r="AN133" s="534"/>
      <c r="AO133" s="534"/>
      <c r="AP133" s="535"/>
      <c r="AQ133" s="533"/>
      <c r="AR133" s="534"/>
      <c r="AS133" s="534"/>
      <c r="AT133" s="535"/>
      <c r="AU133" s="533"/>
      <c r="AV133" s="534"/>
      <c r="AW133" s="534"/>
      <c r="AX133" s="535"/>
      <c r="AY133" s="533"/>
      <c r="AZ133" s="534"/>
      <c r="BA133" s="534"/>
      <c r="BB133" s="535"/>
      <c r="BC133" s="533"/>
      <c r="BD133" s="534"/>
      <c r="BE133" s="534"/>
      <c r="BF133" s="535"/>
      <c r="BG133" s="536" t="str">
        <f t="shared" si="16"/>
        <v>n.é.</v>
      </c>
      <c r="BH133" s="537"/>
    </row>
    <row r="134" spans="1:60" ht="16.5" customHeight="1" x14ac:dyDescent="0.2">
      <c r="A134" s="390" t="s">
        <v>520</v>
      </c>
      <c r="B134" s="391"/>
      <c r="C134" s="487" t="s">
        <v>21</v>
      </c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9"/>
      <c r="AC134" s="437" t="s">
        <v>43</v>
      </c>
      <c r="AD134" s="438"/>
      <c r="AE134" s="458">
        <v>1159500</v>
      </c>
      <c r="AF134" s="534"/>
      <c r="AG134" s="534"/>
      <c r="AH134" s="535"/>
      <c r="AI134" s="533">
        <v>1318150</v>
      </c>
      <c r="AJ134" s="534"/>
      <c r="AK134" s="534"/>
      <c r="AL134" s="535"/>
      <c r="AM134" s="533">
        <v>0</v>
      </c>
      <c r="AN134" s="534"/>
      <c r="AO134" s="534"/>
      <c r="AP134" s="535"/>
      <c r="AQ134" s="533">
        <v>1318150</v>
      </c>
      <c r="AR134" s="534"/>
      <c r="AS134" s="534"/>
      <c r="AT134" s="535"/>
      <c r="AU134" s="533">
        <v>0</v>
      </c>
      <c r="AV134" s="534"/>
      <c r="AW134" s="534"/>
      <c r="AX134" s="535"/>
      <c r="AY134" s="533">
        <v>0</v>
      </c>
      <c r="AZ134" s="534"/>
      <c r="BA134" s="534"/>
      <c r="BB134" s="535"/>
      <c r="BC134" s="533">
        <v>1318150</v>
      </c>
      <c r="BD134" s="534"/>
      <c r="BE134" s="534"/>
      <c r="BF134" s="535"/>
      <c r="BG134" s="536">
        <f t="shared" si="16"/>
        <v>1</v>
      </c>
      <c r="BH134" s="537"/>
    </row>
    <row r="135" spans="1:60" ht="20.100000000000001" hidden="1" customHeight="1" x14ac:dyDescent="0.2">
      <c r="A135" s="390" t="s">
        <v>521</v>
      </c>
      <c r="B135" s="391"/>
      <c r="C135" s="487" t="s">
        <v>41</v>
      </c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9"/>
      <c r="AC135" s="437" t="s">
        <v>42</v>
      </c>
      <c r="AD135" s="438"/>
      <c r="AE135" s="533"/>
      <c r="AF135" s="534"/>
      <c r="AG135" s="534"/>
      <c r="AH135" s="535"/>
      <c r="AI135" s="533"/>
      <c r="AJ135" s="534"/>
      <c r="AK135" s="534"/>
      <c r="AL135" s="535"/>
      <c r="AM135" s="533"/>
      <c r="AN135" s="534"/>
      <c r="AO135" s="534"/>
      <c r="AP135" s="535"/>
      <c r="AQ135" s="533"/>
      <c r="AR135" s="534"/>
      <c r="AS135" s="534"/>
      <c r="AT135" s="535"/>
      <c r="AU135" s="533"/>
      <c r="AV135" s="534"/>
      <c r="AW135" s="534"/>
      <c r="AX135" s="535"/>
      <c r="AY135" s="533"/>
      <c r="AZ135" s="534"/>
      <c r="BA135" s="534"/>
      <c r="BB135" s="535"/>
      <c r="BC135" s="533"/>
      <c r="BD135" s="534"/>
      <c r="BE135" s="534"/>
      <c r="BF135" s="535"/>
      <c r="BG135" s="536" t="str">
        <f t="shared" si="16"/>
        <v>n.é.</v>
      </c>
      <c r="BH135" s="537"/>
    </row>
    <row r="136" spans="1:60" ht="10.5" hidden="1" customHeight="1" x14ac:dyDescent="0.2">
      <c r="A136" s="390" t="s">
        <v>522</v>
      </c>
      <c r="B136" s="391"/>
      <c r="C136" s="408" t="s">
        <v>18</v>
      </c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10"/>
      <c r="AC136" s="437" t="s">
        <v>40</v>
      </c>
      <c r="AD136" s="438"/>
      <c r="AE136" s="533">
        <v>0</v>
      </c>
      <c r="AF136" s="534"/>
      <c r="AG136" s="534"/>
      <c r="AH136" s="535"/>
      <c r="AI136" s="533">
        <v>0</v>
      </c>
      <c r="AJ136" s="534"/>
      <c r="AK136" s="534"/>
      <c r="AL136" s="535"/>
      <c r="AM136" s="533">
        <v>0</v>
      </c>
      <c r="AN136" s="534"/>
      <c r="AO136" s="534"/>
      <c r="AP136" s="535"/>
      <c r="AQ136" s="533"/>
      <c r="AR136" s="534"/>
      <c r="AS136" s="534"/>
      <c r="AT136" s="535"/>
      <c r="AU136" s="533">
        <v>0</v>
      </c>
      <c r="AV136" s="534"/>
      <c r="AW136" s="534"/>
      <c r="AX136" s="535"/>
      <c r="AY136" s="533">
        <v>0</v>
      </c>
      <c r="AZ136" s="534"/>
      <c r="BA136" s="534"/>
      <c r="BB136" s="535"/>
      <c r="BC136" s="533"/>
      <c r="BD136" s="534"/>
      <c r="BE136" s="534"/>
      <c r="BF136" s="535"/>
      <c r="BG136" s="536" t="str">
        <f t="shared" si="16"/>
        <v>n.é.</v>
      </c>
      <c r="BH136" s="537"/>
    </row>
    <row r="137" spans="1:60" ht="15.75" customHeight="1" x14ac:dyDescent="0.2">
      <c r="A137" s="390" t="s">
        <v>523</v>
      </c>
      <c r="B137" s="391"/>
      <c r="C137" s="408" t="s">
        <v>37</v>
      </c>
      <c r="D137" s="409"/>
      <c r="E137" s="409"/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  <c r="P137" s="409"/>
      <c r="Q137" s="409"/>
      <c r="R137" s="409"/>
      <c r="S137" s="409"/>
      <c r="T137" s="409"/>
      <c r="U137" s="409"/>
      <c r="V137" s="409"/>
      <c r="W137" s="409"/>
      <c r="X137" s="409"/>
      <c r="Y137" s="409"/>
      <c r="Z137" s="409"/>
      <c r="AA137" s="409"/>
      <c r="AB137" s="410"/>
      <c r="AC137" s="437" t="s">
        <v>39</v>
      </c>
      <c r="AD137" s="438"/>
      <c r="AE137" s="533">
        <v>0</v>
      </c>
      <c r="AF137" s="534"/>
      <c r="AG137" s="534"/>
      <c r="AH137" s="535"/>
      <c r="AI137" s="533">
        <v>10260</v>
      </c>
      <c r="AJ137" s="534"/>
      <c r="AK137" s="534"/>
      <c r="AL137" s="535"/>
      <c r="AM137" s="533">
        <v>0</v>
      </c>
      <c r="AN137" s="534"/>
      <c r="AO137" s="534"/>
      <c r="AP137" s="535"/>
      <c r="AQ137" s="533">
        <v>10260</v>
      </c>
      <c r="AR137" s="534"/>
      <c r="AS137" s="534"/>
      <c r="AT137" s="535"/>
      <c r="AU137" s="533">
        <v>0</v>
      </c>
      <c r="AV137" s="534"/>
      <c r="AW137" s="534"/>
      <c r="AX137" s="535"/>
      <c r="AY137" s="533">
        <v>0</v>
      </c>
      <c r="AZ137" s="534"/>
      <c r="BA137" s="534"/>
      <c r="BB137" s="535"/>
      <c r="BC137" s="533">
        <v>10260</v>
      </c>
      <c r="BD137" s="534"/>
      <c r="BE137" s="534"/>
      <c r="BF137" s="535"/>
      <c r="BG137" s="536">
        <f t="shared" si="16"/>
        <v>1</v>
      </c>
      <c r="BH137" s="537"/>
    </row>
    <row r="138" spans="1:60" ht="18" hidden="1" customHeight="1" x14ac:dyDescent="0.2">
      <c r="A138" s="390" t="s">
        <v>524</v>
      </c>
      <c r="B138" s="391"/>
      <c r="C138" s="408" t="s">
        <v>36</v>
      </c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  <c r="AA138" s="409"/>
      <c r="AB138" s="410"/>
      <c r="AC138" s="437" t="s">
        <v>38</v>
      </c>
      <c r="AD138" s="438"/>
      <c r="AE138" s="533"/>
      <c r="AF138" s="534"/>
      <c r="AG138" s="534"/>
      <c r="AH138" s="535"/>
      <c r="AI138" s="533"/>
      <c r="AJ138" s="534"/>
      <c r="AK138" s="534"/>
      <c r="AL138" s="535"/>
      <c r="AM138" s="533"/>
      <c r="AN138" s="534"/>
      <c r="AO138" s="534"/>
      <c r="AP138" s="535"/>
      <c r="AQ138" s="533"/>
      <c r="AR138" s="534"/>
      <c r="AS138" s="534"/>
      <c r="AT138" s="535"/>
      <c r="AU138" s="533"/>
      <c r="AV138" s="534"/>
      <c r="AW138" s="534"/>
      <c r="AX138" s="535"/>
      <c r="AY138" s="533"/>
      <c r="AZ138" s="534"/>
      <c r="BA138" s="534"/>
      <c r="BB138" s="535"/>
      <c r="BC138" s="533"/>
      <c r="BD138" s="534"/>
      <c r="BE138" s="534"/>
      <c r="BF138" s="535"/>
      <c r="BG138" s="536" t="str">
        <f t="shared" si="16"/>
        <v>n.é.</v>
      </c>
      <c r="BH138" s="537"/>
    </row>
    <row r="139" spans="1:60" s="2" customFormat="1" ht="15.75" hidden="1" customHeight="1" x14ac:dyDescent="0.2">
      <c r="A139" s="390" t="s">
        <v>525</v>
      </c>
      <c r="B139" s="391"/>
      <c r="C139" s="408" t="s">
        <v>35</v>
      </c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09"/>
      <c r="Z139" s="409"/>
      <c r="AA139" s="409"/>
      <c r="AB139" s="410"/>
      <c r="AC139" s="437" t="s">
        <v>34</v>
      </c>
      <c r="AD139" s="438"/>
      <c r="AE139" s="533"/>
      <c r="AF139" s="534"/>
      <c r="AG139" s="534"/>
      <c r="AH139" s="535"/>
      <c r="AI139" s="533"/>
      <c r="AJ139" s="534"/>
      <c r="AK139" s="534"/>
      <c r="AL139" s="535"/>
      <c r="AM139" s="533"/>
      <c r="AN139" s="534"/>
      <c r="AO139" s="534"/>
      <c r="AP139" s="535"/>
      <c r="AQ139" s="533"/>
      <c r="AR139" s="534"/>
      <c r="AS139" s="534"/>
      <c r="AT139" s="535"/>
      <c r="AU139" s="533"/>
      <c r="AV139" s="534"/>
      <c r="AW139" s="534"/>
      <c r="AX139" s="535"/>
      <c r="AY139" s="533"/>
      <c r="AZ139" s="534"/>
      <c r="BA139" s="534"/>
      <c r="BB139" s="535"/>
      <c r="BC139" s="533"/>
      <c r="BD139" s="534"/>
      <c r="BE139" s="534"/>
      <c r="BF139" s="535"/>
      <c r="BG139" s="536" t="str">
        <f t="shared" si="16"/>
        <v>n.é.</v>
      </c>
      <c r="BH139" s="537"/>
    </row>
    <row r="140" spans="1:60" s="2" customFormat="1" ht="16.149999999999999" customHeight="1" x14ac:dyDescent="0.2">
      <c r="A140" s="390" t="s">
        <v>526</v>
      </c>
      <c r="B140" s="391"/>
      <c r="C140" s="408" t="s">
        <v>25</v>
      </c>
      <c r="D140" s="409"/>
      <c r="E140" s="409"/>
      <c r="F140" s="409"/>
      <c r="G140" s="409"/>
      <c r="H140" s="409"/>
      <c r="I140" s="409"/>
      <c r="J140" s="409"/>
      <c r="K140" s="409"/>
      <c r="L140" s="409"/>
      <c r="M140" s="409"/>
      <c r="N140" s="409"/>
      <c r="O140" s="409"/>
      <c r="P140" s="409"/>
      <c r="Q140" s="409"/>
      <c r="R140" s="409"/>
      <c r="S140" s="409"/>
      <c r="T140" s="409"/>
      <c r="U140" s="409"/>
      <c r="V140" s="409"/>
      <c r="W140" s="409"/>
      <c r="X140" s="409"/>
      <c r="Y140" s="409"/>
      <c r="Z140" s="409"/>
      <c r="AA140" s="409"/>
      <c r="AB140" s="410"/>
      <c r="AC140" s="437" t="s">
        <v>33</v>
      </c>
      <c r="AD140" s="438"/>
      <c r="AE140" s="533">
        <v>353383</v>
      </c>
      <c r="AF140" s="534"/>
      <c r="AG140" s="534"/>
      <c r="AH140" s="535"/>
      <c r="AI140" s="533">
        <v>485793</v>
      </c>
      <c r="AJ140" s="534"/>
      <c r="AK140" s="534"/>
      <c r="AL140" s="535"/>
      <c r="AM140" s="533">
        <v>0</v>
      </c>
      <c r="AN140" s="534"/>
      <c r="AO140" s="534"/>
      <c r="AP140" s="535"/>
      <c r="AQ140" s="533">
        <v>422689</v>
      </c>
      <c r="AR140" s="534"/>
      <c r="AS140" s="534"/>
      <c r="AT140" s="535"/>
      <c r="AU140" s="533">
        <v>0</v>
      </c>
      <c r="AV140" s="534"/>
      <c r="AW140" s="534"/>
      <c r="AX140" s="535"/>
      <c r="AY140" s="533">
        <v>0</v>
      </c>
      <c r="AZ140" s="534"/>
      <c r="BA140" s="534"/>
      <c r="BB140" s="535"/>
      <c r="BC140" s="533">
        <v>422689</v>
      </c>
      <c r="BD140" s="534"/>
      <c r="BE140" s="534"/>
      <c r="BF140" s="535"/>
      <c r="BG140" s="536">
        <f t="shared" si="16"/>
        <v>0.87010105127080872</v>
      </c>
      <c r="BH140" s="537"/>
    </row>
    <row r="141" spans="1:60" s="2" customFormat="1" ht="20.100000000000001" customHeight="1" x14ac:dyDescent="0.2">
      <c r="A141" s="474" t="s">
        <v>527</v>
      </c>
      <c r="B141" s="475"/>
      <c r="C141" s="574" t="s">
        <v>795</v>
      </c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6"/>
      <c r="AC141" s="543" t="s">
        <v>27</v>
      </c>
      <c r="AD141" s="544"/>
      <c r="AE141" s="466">
        <f>SUM(AE128:AH140)</f>
        <v>35297596</v>
      </c>
      <c r="AF141" s="467"/>
      <c r="AG141" s="467"/>
      <c r="AH141" s="468"/>
      <c r="AI141" s="466">
        <f t="shared" ref="AI141" si="58">SUM(AI128:AL140)</f>
        <v>42448600</v>
      </c>
      <c r="AJ141" s="467"/>
      <c r="AK141" s="467"/>
      <c r="AL141" s="468"/>
      <c r="AM141" s="466">
        <f t="shared" ref="AM141" si="59">SUM(AM128:AP140)</f>
        <v>0</v>
      </c>
      <c r="AN141" s="467"/>
      <c r="AO141" s="467"/>
      <c r="AP141" s="468"/>
      <c r="AQ141" s="466">
        <f>SUM(AQ128:AT140)</f>
        <v>42385496</v>
      </c>
      <c r="AR141" s="467"/>
      <c r="AS141" s="467"/>
      <c r="AT141" s="468"/>
      <c r="AU141" s="466">
        <f t="shared" ref="AU141" si="60">SUM(AU128:AX140)</f>
        <v>104410725</v>
      </c>
      <c r="AV141" s="467"/>
      <c r="AW141" s="467"/>
      <c r="AX141" s="468"/>
      <c r="AY141" s="466">
        <f t="shared" ref="AY141" si="61">SUM(AY128:BB140)</f>
        <v>0</v>
      </c>
      <c r="AZ141" s="467"/>
      <c r="BA141" s="467"/>
      <c r="BB141" s="468"/>
      <c r="BC141" s="466">
        <f t="shared" ref="BC141" si="62">SUM(BC128:BF140)</f>
        <v>42385496</v>
      </c>
      <c r="BD141" s="467"/>
      <c r="BE141" s="467"/>
      <c r="BF141" s="468"/>
      <c r="BG141" s="504">
        <f t="shared" si="16"/>
        <v>0.99851340209099948</v>
      </c>
      <c r="BH141" s="505"/>
    </row>
    <row r="142" spans="1:60" ht="18" customHeight="1" x14ac:dyDescent="0.2">
      <c r="A142" s="390" t="s">
        <v>528</v>
      </c>
      <c r="B142" s="391"/>
      <c r="C142" s="408" t="s">
        <v>22</v>
      </c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10"/>
      <c r="AC142" s="437" t="s">
        <v>28</v>
      </c>
      <c r="AD142" s="438"/>
      <c r="AE142" s="458">
        <v>13116320</v>
      </c>
      <c r="AF142" s="534"/>
      <c r="AG142" s="534"/>
      <c r="AH142" s="535"/>
      <c r="AI142" s="533">
        <v>11103440</v>
      </c>
      <c r="AJ142" s="534"/>
      <c r="AK142" s="534"/>
      <c r="AL142" s="535"/>
      <c r="AM142" s="533">
        <v>0</v>
      </c>
      <c r="AN142" s="534"/>
      <c r="AO142" s="534"/>
      <c r="AP142" s="535"/>
      <c r="AQ142" s="533">
        <v>10971940</v>
      </c>
      <c r="AR142" s="534"/>
      <c r="AS142" s="534"/>
      <c r="AT142" s="535"/>
      <c r="AU142" s="533">
        <v>0</v>
      </c>
      <c r="AV142" s="534"/>
      <c r="AW142" s="534"/>
      <c r="AX142" s="535"/>
      <c r="AY142" s="533">
        <v>0</v>
      </c>
      <c r="AZ142" s="534"/>
      <c r="BA142" s="534"/>
      <c r="BB142" s="535"/>
      <c r="BC142" s="533">
        <v>10971940</v>
      </c>
      <c r="BD142" s="534"/>
      <c r="BE142" s="534"/>
      <c r="BF142" s="535"/>
      <c r="BG142" s="536">
        <f t="shared" si="16"/>
        <v>0.98815682347092437</v>
      </c>
      <c r="BH142" s="537"/>
    </row>
    <row r="143" spans="1:60" ht="15.6" customHeight="1" x14ac:dyDescent="0.2">
      <c r="A143" s="390" t="s">
        <v>529</v>
      </c>
      <c r="B143" s="391"/>
      <c r="C143" s="408" t="s">
        <v>426</v>
      </c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10"/>
      <c r="AC143" s="437" t="s">
        <v>29</v>
      </c>
      <c r="AD143" s="438"/>
      <c r="AE143" s="533">
        <v>2000000</v>
      </c>
      <c r="AF143" s="534"/>
      <c r="AG143" s="534"/>
      <c r="AH143" s="535"/>
      <c r="AI143" s="533">
        <v>1000000</v>
      </c>
      <c r="AJ143" s="534"/>
      <c r="AK143" s="534"/>
      <c r="AL143" s="535"/>
      <c r="AM143" s="533">
        <v>0</v>
      </c>
      <c r="AN143" s="534"/>
      <c r="AO143" s="534"/>
      <c r="AP143" s="535"/>
      <c r="AQ143" s="533">
        <v>717711</v>
      </c>
      <c r="AR143" s="534"/>
      <c r="AS143" s="534"/>
      <c r="AT143" s="535"/>
      <c r="AU143" s="533">
        <v>0</v>
      </c>
      <c r="AV143" s="534"/>
      <c r="AW143" s="534"/>
      <c r="AX143" s="535"/>
      <c r="AY143" s="533">
        <v>0</v>
      </c>
      <c r="AZ143" s="534"/>
      <c r="BA143" s="534"/>
      <c r="BB143" s="535"/>
      <c r="BC143" s="533">
        <v>717711</v>
      </c>
      <c r="BD143" s="534"/>
      <c r="BE143" s="534"/>
      <c r="BF143" s="535"/>
      <c r="BG143" s="536">
        <f t="shared" si="16"/>
        <v>0.71771099999999999</v>
      </c>
      <c r="BH143" s="537"/>
    </row>
    <row r="144" spans="1:60" ht="16.899999999999999" customHeight="1" x14ac:dyDescent="0.2">
      <c r="A144" s="390" t="s">
        <v>530</v>
      </c>
      <c r="B144" s="391"/>
      <c r="C144" s="429" t="s">
        <v>23</v>
      </c>
      <c r="D144" s="430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430"/>
      <c r="T144" s="430"/>
      <c r="U144" s="430"/>
      <c r="V144" s="430"/>
      <c r="W144" s="430"/>
      <c r="X144" s="430"/>
      <c r="Y144" s="430"/>
      <c r="Z144" s="430"/>
      <c r="AA144" s="430"/>
      <c r="AB144" s="431"/>
      <c r="AC144" s="437" t="s">
        <v>30</v>
      </c>
      <c r="AD144" s="438"/>
      <c r="AE144" s="458">
        <v>0</v>
      </c>
      <c r="AF144" s="534"/>
      <c r="AG144" s="534"/>
      <c r="AH144" s="535"/>
      <c r="AI144" s="533">
        <v>35923</v>
      </c>
      <c r="AJ144" s="534"/>
      <c r="AK144" s="534"/>
      <c r="AL144" s="535"/>
      <c r="AM144" s="533">
        <v>0</v>
      </c>
      <c r="AN144" s="534"/>
      <c r="AO144" s="534"/>
      <c r="AP144" s="535"/>
      <c r="AQ144" s="533">
        <v>35293</v>
      </c>
      <c r="AR144" s="534"/>
      <c r="AS144" s="534"/>
      <c r="AT144" s="535"/>
      <c r="AU144" s="533">
        <v>0</v>
      </c>
      <c r="AV144" s="534"/>
      <c r="AW144" s="534"/>
      <c r="AX144" s="535"/>
      <c r="AY144" s="533">
        <v>0</v>
      </c>
      <c r="AZ144" s="534"/>
      <c r="BA144" s="534"/>
      <c r="BB144" s="535"/>
      <c r="BC144" s="533">
        <v>35293</v>
      </c>
      <c r="BD144" s="534"/>
      <c r="BE144" s="534"/>
      <c r="BF144" s="535"/>
      <c r="BG144" s="536">
        <f t="shared" si="16"/>
        <v>0.98246248921303903</v>
      </c>
      <c r="BH144" s="537"/>
    </row>
    <row r="145" spans="1:60" ht="20.100000000000001" customHeight="1" x14ac:dyDescent="0.2">
      <c r="A145" s="474" t="s">
        <v>531</v>
      </c>
      <c r="B145" s="475"/>
      <c r="C145" s="476" t="s">
        <v>796</v>
      </c>
      <c r="D145" s="477"/>
      <c r="E145" s="477"/>
      <c r="F145" s="477"/>
      <c r="G145" s="477"/>
      <c r="H145" s="477"/>
      <c r="I145" s="477"/>
      <c r="J145" s="477"/>
      <c r="K145" s="477"/>
      <c r="L145" s="477"/>
      <c r="M145" s="477"/>
      <c r="N145" s="477"/>
      <c r="O145" s="477"/>
      <c r="P145" s="477"/>
      <c r="Q145" s="477"/>
      <c r="R145" s="477"/>
      <c r="S145" s="477"/>
      <c r="T145" s="477"/>
      <c r="U145" s="477"/>
      <c r="V145" s="477"/>
      <c r="W145" s="477"/>
      <c r="X145" s="477"/>
      <c r="Y145" s="477"/>
      <c r="Z145" s="477"/>
      <c r="AA145" s="477"/>
      <c r="AB145" s="478"/>
      <c r="AC145" s="543" t="s">
        <v>31</v>
      </c>
      <c r="AD145" s="544"/>
      <c r="AE145" s="466">
        <f>SUM(AE142:AH144)</f>
        <v>15116320</v>
      </c>
      <c r="AF145" s="467"/>
      <c r="AG145" s="467"/>
      <c r="AH145" s="468"/>
      <c r="AI145" s="466">
        <f t="shared" ref="AI145" si="63">SUM(AI142:AL144)</f>
        <v>12139363</v>
      </c>
      <c r="AJ145" s="467"/>
      <c r="AK145" s="467"/>
      <c r="AL145" s="468"/>
      <c r="AM145" s="466">
        <f t="shared" ref="AM145" si="64">SUM(AM142:AP144)</f>
        <v>0</v>
      </c>
      <c r="AN145" s="467"/>
      <c r="AO145" s="467"/>
      <c r="AP145" s="468"/>
      <c r="AQ145" s="466">
        <f t="shared" ref="AQ145" si="65">SUM(AQ142:AT144)</f>
        <v>11724944</v>
      </c>
      <c r="AR145" s="467"/>
      <c r="AS145" s="467"/>
      <c r="AT145" s="468"/>
      <c r="AU145" s="466">
        <f t="shared" ref="AU145" si="66">SUM(AU142:AX144)</f>
        <v>0</v>
      </c>
      <c r="AV145" s="467"/>
      <c r="AW145" s="467"/>
      <c r="AX145" s="468"/>
      <c r="AY145" s="466">
        <f t="shared" ref="AY145" si="67">SUM(AY142:BB144)</f>
        <v>0</v>
      </c>
      <c r="AZ145" s="467"/>
      <c r="BA145" s="467"/>
      <c r="BB145" s="468"/>
      <c r="BC145" s="466">
        <f t="shared" ref="BC145" si="68">SUM(BC142:BF144)</f>
        <v>11724944</v>
      </c>
      <c r="BD145" s="467"/>
      <c r="BE145" s="467"/>
      <c r="BF145" s="468"/>
      <c r="BG145" s="504">
        <f t="shared" si="16"/>
        <v>0.965861553032066</v>
      </c>
      <c r="BH145" s="505"/>
    </row>
    <row r="146" spans="1:60" ht="20.100000000000001" customHeight="1" x14ac:dyDescent="0.2">
      <c r="A146" s="474" t="s">
        <v>532</v>
      </c>
      <c r="B146" s="475"/>
      <c r="C146" s="574" t="s">
        <v>797</v>
      </c>
      <c r="D146" s="575"/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575"/>
      <c r="Q146" s="575"/>
      <c r="R146" s="575"/>
      <c r="S146" s="575"/>
      <c r="T146" s="575"/>
      <c r="U146" s="575"/>
      <c r="V146" s="575"/>
      <c r="W146" s="575"/>
      <c r="X146" s="575"/>
      <c r="Y146" s="575"/>
      <c r="Z146" s="575"/>
      <c r="AA146" s="575"/>
      <c r="AB146" s="576"/>
      <c r="AC146" s="543" t="s">
        <v>32</v>
      </c>
      <c r="AD146" s="544"/>
      <c r="AE146" s="466">
        <f>AE141+AE145</f>
        <v>50413916</v>
      </c>
      <c r="AF146" s="467"/>
      <c r="AG146" s="467"/>
      <c r="AH146" s="468"/>
      <c r="AI146" s="466">
        <f t="shared" ref="AI146" si="69">AI141+AI145</f>
        <v>54587963</v>
      </c>
      <c r="AJ146" s="467"/>
      <c r="AK146" s="467"/>
      <c r="AL146" s="468"/>
      <c r="AM146" s="466">
        <f t="shared" ref="AM146" si="70">AM141+AM145</f>
        <v>0</v>
      </c>
      <c r="AN146" s="467"/>
      <c r="AO146" s="467"/>
      <c r="AP146" s="468"/>
      <c r="AQ146" s="466">
        <f t="shared" ref="AQ146" si="71">AQ141+AQ145</f>
        <v>54110440</v>
      </c>
      <c r="AR146" s="467"/>
      <c r="AS146" s="467"/>
      <c r="AT146" s="468"/>
      <c r="AU146" s="466">
        <f t="shared" ref="AU146" si="72">AU141+AU145</f>
        <v>104410725</v>
      </c>
      <c r="AV146" s="467"/>
      <c r="AW146" s="467"/>
      <c r="AX146" s="468"/>
      <c r="AY146" s="466">
        <f t="shared" ref="AY146" si="73">AY141+AY145</f>
        <v>0</v>
      </c>
      <c r="AZ146" s="467"/>
      <c r="BA146" s="467"/>
      <c r="BB146" s="468"/>
      <c r="BC146" s="466">
        <f t="shared" ref="BC146" si="74">BC141+BC145</f>
        <v>54110440</v>
      </c>
      <c r="BD146" s="467"/>
      <c r="BE146" s="467"/>
      <c r="BF146" s="468"/>
      <c r="BG146" s="504">
        <f t="shared" si="16"/>
        <v>0.99125222899414656</v>
      </c>
      <c r="BH146" s="505"/>
    </row>
    <row r="147" spans="1:60" s="3" customFormat="1" ht="20.100000000000001" customHeight="1" x14ac:dyDescent="0.2">
      <c r="A147" s="474" t="s">
        <v>533</v>
      </c>
      <c r="B147" s="475"/>
      <c r="C147" s="476" t="s">
        <v>24</v>
      </c>
      <c r="D147" s="477"/>
      <c r="E147" s="477"/>
      <c r="F147" s="477"/>
      <c r="G147" s="477"/>
      <c r="H147" s="477"/>
      <c r="I147" s="477"/>
      <c r="J147" s="477"/>
      <c r="K147" s="477"/>
      <c r="L147" s="477"/>
      <c r="M147" s="477"/>
      <c r="N147" s="477"/>
      <c r="O147" s="477"/>
      <c r="P147" s="477"/>
      <c r="Q147" s="477"/>
      <c r="R147" s="477"/>
      <c r="S147" s="477"/>
      <c r="T147" s="477"/>
      <c r="U147" s="477"/>
      <c r="V147" s="477"/>
      <c r="W147" s="477"/>
      <c r="X147" s="477"/>
      <c r="Y147" s="477"/>
      <c r="Z147" s="477"/>
      <c r="AA147" s="477"/>
      <c r="AB147" s="478"/>
      <c r="AC147" s="543" t="s">
        <v>52</v>
      </c>
      <c r="AD147" s="544"/>
      <c r="AE147" s="466">
        <v>9370147</v>
      </c>
      <c r="AF147" s="467"/>
      <c r="AG147" s="467"/>
      <c r="AH147" s="468"/>
      <c r="AI147" s="466">
        <v>8730147</v>
      </c>
      <c r="AJ147" s="467"/>
      <c r="AK147" s="467"/>
      <c r="AL147" s="468"/>
      <c r="AM147" s="466">
        <v>0</v>
      </c>
      <c r="AN147" s="467"/>
      <c r="AO147" s="467"/>
      <c r="AP147" s="468"/>
      <c r="AQ147" s="466">
        <v>7827101</v>
      </c>
      <c r="AR147" s="467"/>
      <c r="AS147" s="467"/>
      <c r="AT147" s="468"/>
      <c r="AU147" s="466">
        <v>28937607</v>
      </c>
      <c r="AV147" s="467"/>
      <c r="AW147" s="467"/>
      <c r="AX147" s="468"/>
      <c r="AY147" s="466">
        <v>0</v>
      </c>
      <c r="AZ147" s="467"/>
      <c r="BA147" s="467"/>
      <c r="BB147" s="468"/>
      <c r="BC147" s="466">
        <v>7827101</v>
      </c>
      <c r="BD147" s="467"/>
      <c r="BE147" s="467"/>
      <c r="BF147" s="468"/>
      <c r="BG147" s="504">
        <f t="shared" si="16"/>
        <v>0.89656004646886245</v>
      </c>
      <c r="BH147" s="505"/>
    </row>
    <row r="148" spans="1:60" ht="20.100000000000001" customHeight="1" x14ac:dyDescent="0.2">
      <c r="A148" s="390" t="s">
        <v>534</v>
      </c>
      <c r="B148" s="391"/>
      <c r="C148" s="408" t="s">
        <v>63</v>
      </c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  <c r="AA148" s="409"/>
      <c r="AB148" s="410"/>
      <c r="AC148" s="437" t="s">
        <v>82</v>
      </c>
      <c r="AD148" s="438"/>
      <c r="AE148" s="533">
        <v>280000</v>
      </c>
      <c r="AF148" s="534"/>
      <c r="AG148" s="534"/>
      <c r="AH148" s="535"/>
      <c r="AI148" s="533">
        <v>279500</v>
      </c>
      <c r="AJ148" s="534"/>
      <c r="AK148" s="534"/>
      <c r="AL148" s="535"/>
      <c r="AM148" s="533">
        <v>0</v>
      </c>
      <c r="AN148" s="534"/>
      <c r="AO148" s="534"/>
      <c r="AP148" s="535"/>
      <c r="AQ148" s="533">
        <v>273358</v>
      </c>
      <c r="AR148" s="534"/>
      <c r="AS148" s="534"/>
      <c r="AT148" s="535"/>
      <c r="AU148" s="533">
        <v>0</v>
      </c>
      <c r="AV148" s="534"/>
      <c r="AW148" s="534"/>
      <c r="AX148" s="535"/>
      <c r="AY148" s="533">
        <v>0</v>
      </c>
      <c r="AZ148" s="534"/>
      <c r="BA148" s="534"/>
      <c r="BB148" s="535"/>
      <c r="BC148" s="533">
        <v>262558</v>
      </c>
      <c r="BD148" s="534"/>
      <c r="BE148" s="534"/>
      <c r="BF148" s="535"/>
      <c r="BG148" s="536">
        <f t="shared" si="16"/>
        <v>0.93938461538461537</v>
      </c>
      <c r="BH148" s="537"/>
    </row>
    <row r="149" spans="1:60" ht="20.100000000000001" customHeight="1" x14ac:dyDescent="0.2">
      <c r="A149" s="390" t="s">
        <v>535</v>
      </c>
      <c r="B149" s="391"/>
      <c r="C149" s="408" t="s">
        <v>64</v>
      </c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09"/>
      <c r="T149" s="409"/>
      <c r="U149" s="409"/>
      <c r="V149" s="409"/>
      <c r="W149" s="409"/>
      <c r="X149" s="409"/>
      <c r="Y149" s="409"/>
      <c r="Z149" s="409"/>
      <c r="AA149" s="409"/>
      <c r="AB149" s="410"/>
      <c r="AC149" s="437" t="s">
        <v>83</v>
      </c>
      <c r="AD149" s="438"/>
      <c r="AE149" s="533">
        <v>6800000</v>
      </c>
      <c r="AF149" s="534"/>
      <c r="AG149" s="534"/>
      <c r="AH149" s="535"/>
      <c r="AI149" s="533">
        <v>9208694</v>
      </c>
      <c r="AJ149" s="534"/>
      <c r="AK149" s="534"/>
      <c r="AL149" s="535"/>
      <c r="AM149" s="533">
        <v>0</v>
      </c>
      <c r="AN149" s="534"/>
      <c r="AO149" s="534"/>
      <c r="AP149" s="535"/>
      <c r="AQ149" s="533">
        <v>8691955</v>
      </c>
      <c r="AR149" s="534"/>
      <c r="AS149" s="534"/>
      <c r="AT149" s="535"/>
      <c r="AU149" s="533">
        <v>0</v>
      </c>
      <c r="AV149" s="534"/>
      <c r="AW149" s="534"/>
      <c r="AX149" s="535"/>
      <c r="AY149" s="533">
        <v>0</v>
      </c>
      <c r="AZ149" s="534"/>
      <c r="BA149" s="534"/>
      <c r="BB149" s="535"/>
      <c r="BC149" s="533">
        <v>8649228</v>
      </c>
      <c r="BD149" s="534"/>
      <c r="BE149" s="534"/>
      <c r="BF149" s="535"/>
      <c r="BG149" s="536">
        <f t="shared" ref="BG149:BG199" si="75">IF(AI149&gt;0,BC149/AI149,"n.é.")</f>
        <v>0.93924589089397481</v>
      </c>
      <c r="BH149" s="537"/>
    </row>
    <row r="150" spans="1:60" ht="20.100000000000001" hidden="1" customHeight="1" x14ac:dyDescent="0.2">
      <c r="A150" s="390" t="s">
        <v>536</v>
      </c>
      <c r="B150" s="391"/>
      <c r="C150" s="408" t="s">
        <v>65</v>
      </c>
      <c r="D150" s="409"/>
      <c r="E150" s="409"/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  <c r="P150" s="409"/>
      <c r="Q150" s="409"/>
      <c r="R150" s="409"/>
      <c r="S150" s="409"/>
      <c r="T150" s="409"/>
      <c r="U150" s="409"/>
      <c r="V150" s="409"/>
      <c r="W150" s="409"/>
      <c r="X150" s="409"/>
      <c r="Y150" s="409"/>
      <c r="Z150" s="409"/>
      <c r="AA150" s="409"/>
      <c r="AB150" s="410"/>
      <c r="AC150" s="437" t="s">
        <v>84</v>
      </c>
      <c r="AD150" s="438"/>
      <c r="AE150" s="533"/>
      <c r="AF150" s="534"/>
      <c r="AG150" s="534"/>
      <c r="AH150" s="535"/>
      <c r="AI150" s="533"/>
      <c r="AJ150" s="534"/>
      <c r="AK150" s="534"/>
      <c r="AL150" s="535"/>
      <c r="AM150" s="533"/>
      <c r="AN150" s="534"/>
      <c r="AO150" s="534"/>
      <c r="AP150" s="535"/>
      <c r="AQ150" s="533"/>
      <c r="AR150" s="534"/>
      <c r="AS150" s="534"/>
      <c r="AT150" s="535"/>
      <c r="AU150" s="533"/>
      <c r="AV150" s="534"/>
      <c r="AW150" s="534"/>
      <c r="AX150" s="535"/>
      <c r="AY150" s="533"/>
      <c r="AZ150" s="534"/>
      <c r="BA150" s="534"/>
      <c r="BB150" s="535"/>
      <c r="BC150" s="533"/>
      <c r="BD150" s="534"/>
      <c r="BE150" s="534"/>
      <c r="BF150" s="535"/>
      <c r="BG150" s="536" t="str">
        <f t="shared" si="75"/>
        <v>n.é.</v>
      </c>
      <c r="BH150" s="537"/>
    </row>
    <row r="151" spans="1:60" ht="20.100000000000001" customHeight="1" x14ac:dyDescent="0.2">
      <c r="A151" s="474" t="s">
        <v>537</v>
      </c>
      <c r="B151" s="475"/>
      <c r="C151" s="476" t="s">
        <v>798</v>
      </c>
      <c r="D151" s="477"/>
      <c r="E151" s="477"/>
      <c r="F151" s="477"/>
      <c r="G151" s="477"/>
      <c r="H151" s="477"/>
      <c r="I151" s="477"/>
      <c r="J151" s="477"/>
      <c r="K151" s="477"/>
      <c r="L151" s="477"/>
      <c r="M151" s="477"/>
      <c r="N151" s="477"/>
      <c r="O151" s="477"/>
      <c r="P151" s="477"/>
      <c r="Q151" s="477"/>
      <c r="R151" s="477"/>
      <c r="S151" s="477"/>
      <c r="T151" s="477"/>
      <c r="U151" s="477"/>
      <c r="V151" s="477"/>
      <c r="W151" s="477"/>
      <c r="X151" s="477"/>
      <c r="Y151" s="477"/>
      <c r="Z151" s="477"/>
      <c r="AA151" s="477"/>
      <c r="AB151" s="478"/>
      <c r="AC151" s="543" t="s">
        <v>92</v>
      </c>
      <c r="AD151" s="544"/>
      <c r="AE151" s="466">
        <f>SUM(AE148:AH150)</f>
        <v>7080000</v>
      </c>
      <c r="AF151" s="467"/>
      <c r="AG151" s="467"/>
      <c r="AH151" s="468"/>
      <c r="AI151" s="466">
        <f t="shared" ref="AI151" si="76">SUM(AI148:AL150)</f>
        <v>9488194</v>
      </c>
      <c r="AJ151" s="467"/>
      <c r="AK151" s="467"/>
      <c r="AL151" s="468"/>
      <c r="AM151" s="466">
        <f t="shared" ref="AM151" si="77">SUM(AM148:AP150)</f>
        <v>0</v>
      </c>
      <c r="AN151" s="467"/>
      <c r="AO151" s="467"/>
      <c r="AP151" s="468"/>
      <c r="AQ151" s="466">
        <f t="shared" ref="AQ151" si="78">SUM(AQ148:AT150)</f>
        <v>8965313</v>
      </c>
      <c r="AR151" s="467"/>
      <c r="AS151" s="467"/>
      <c r="AT151" s="468"/>
      <c r="AU151" s="466">
        <f t="shared" ref="AU151" si="79">SUM(AU148:AX150)</f>
        <v>0</v>
      </c>
      <c r="AV151" s="467"/>
      <c r="AW151" s="467"/>
      <c r="AX151" s="468"/>
      <c r="AY151" s="466">
        <f t="shared" ref="AY151" si="80">SUM(AY148:BB150)</f>
        <v>0</v>
      </c>
      <c r="AZ151" s="467"/>
      <c r="BA151" s="467"/>
      <c r="BB151" s="468"/>
      <c r="BC151" s="466">
        <f t="shared" ref="BC151" si="81">SUM(BC148:BF150)</f>
        <v>8911786</v>
      </c>
      <c r="BD151" s="467"/>
      <c r="BE151" s="467"/>
      <c r="BF151" s="468"/>
      <c r="BG151" s="504">
        <f t="shared" si="75"/>
        <v>0.93924997739295801</v>
      </c>
      <c r="BH151" s="505"/>
    </row>
    <row r="152" spans="1:60" ht="20.100000000000001" customHeight="1" x14ac:dyDescent="0.2">
      <c r="A152" s="390" t="s">
        <v>538</v>
      </c>
      <c r="B152" s="391"/>
      <c r="C152" s="408" t="s">
        <v>66</v>
      </c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409"/>
      <c r="Z152" s="409"/>
      <c r="AA152" s="409"/>
      <c r="AB152" s="410"/>
      <c r="AC152" s="437" t="s">
        <v>85</v>
      </c>
      <c r="AD152" s="438"/>
      <c r="AE152" s="533">
        <v>2040000</v>
      </c>
      <c r="AF152" s="534"/>
      <c r="AG152" s="534"/>
      <c r="AH152" s="535"/>
      <c r="AI152" s="533">
        <v>1707773</v>
      </c>
      <c r="AJ152" s="534"/>
      <c r="AK152" s="534"/>
      <c r="AL152" s="535"/>
      <c r="AM152" s="533">
        <v>0</v>
      </c>
      <c r="AN152" s="534"/>
      <c r="AO152" s="534"/>
      <c r="AP152" s="535"/>
      <c r="AQ152" s="533">
        <v>1460605</v>
      </c>
      <c r="AR152" s="534"/>
      <c r="AS152" s="534"/>
      <c r="AT152" s="535"/>
      <c r="AU152" s="533">
        <v>0</v>
      </c>
      <c r="AV152" s="534"/>
      <c r="AW152" s="534"/>
      <c r="AX152" s="535"/>
      <c r="AY152" s="533">
        <v>0</v>
      </c>
      <c r="AZ152" s="534"/>
      <c r="BA152" s="534"/>
      <c r="BB152" s="535"/>
      <c r="BC152" s="533">
        <v>1447437</v>
      </c>
      <c r="BD152" s="534"/>
      <c r="BE152" s="534"/>
      <c r="BF152" s="535"/>
      <c r="BG152" s="536">
        <f t="shared" si="75"/>
        <v>0.84755819420965195</v>
      </c>
      <c r="BH152" s="537"/>
    </row>
    <row r="153" spans="1:60" ht="20.100000000000001" customHeight="1" x14ac:dyDescent="0.2">
      <c r="A153" s="390" t="s">
        <v>539</v>
      </c>
      <c r="B153" s="391"/>
      <c r="C153" s="408" t="s">
        <v>67</v>
      </c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09"/>
      <c r="T153" s="409"/>
      <c r="U153" s="409"/>
      <c r="V153" s="409"/>
      <c r="W153" s="409"/>
      <c r="X153" s="409"/>
      <c r="Y153" s="409"/>
      <c r="Z153" s="409"/>
      <c r="AA153" s="409"/>
      <c r="AB153" s="410"/>
      <c r="AC153" s="437" t="s">
        <v>86</v>
      </c>
      <c r="AD153" s="438"/>
      <c r="AE153" s="533">
        <v>700000</v>
      </c>
      <c r="AF153" s="534"/>
      <c r="AG153" s="534"/>
      <c r="AH153" s="535"/>
      <c r="AI153" s="533">
        <v>1066922</v>
      </c>
      <c r="AJ153" s="534"/>
      <c r="AK153" s="534"/>
      <c r="AL153" s="535"/>
      <c r="AM153" s="533">
        <v>0</v>
      </c>
      <c r="AN153" s="534"/>
      <c r="AO153" s="534"/>
      <c r="AP153" s="535"/>
      <c r="AQ153" s="533">
        <v>939291</v>
      </c>
      <c r="AR153" s="534"/>
      <c r="AS153" s="534"/>
      <c r="AT153" s="535"/>
      <c r="AU153" s="533">
        <v>0</v>
      </c>
      <c r="AV153" s="534"/>
      <c r="AW153" s="534"/>
      <c r="AX153" s="535"/>
      <c r="AY153" s="533">
        <v>0</v>
      </c>
      <c r="AZ153" s="534"/>
      <c r="BA153" s="534"/>
      <c r="BB153" s="535"/>
      <c r="BC153" s="533">
        <v>939291</v>
      </c>
      <c r="BD153" s="534"/>
      <c r="BE153" s="534"/>
      <c r="BF153" s="535"/>
      <c r="BG153" s="536">
        <f t="shared" si="75"/>
        <v>0.88037457283662723</v>
      </c>
      <c r="BH153" s="537"/>
    </row>
    <row r="154" spans="1:60" ht="20.100000000000001" customHeight="1" x14ac:dyDescent="0.2">
      <c r="A154" s="474" t="s">
        <v>540</v>
      </c>
      <c r="B154" s="475"/>
      <c r="C154" s="476" t="s">
        <v>799</v>
      </c>
      <c r="D154" s="477"/>
      <c r="E154" s="477"/>
      <c r="F154" s="477"/>
      <c r="G154" s="477"/>
      <c r="H154" s="477"/>
      <c r="I154" s="477"/>
      <c r="J154" s="477"/>
      <c r="K154" s="477"/>
      <c r="L154" s="477"/>
      <c r="M154" s="477"/>
      <c r="N154" s="477"/>
      <c r="O154" s="477"/>
      <c r="P154" s="477"/>
      <c r="Q154" s="477"/>
      <c r="R154" s="477"/>
      <c r="S154" s="477"/>
      <c r="T154" s="477"/>
      <c r="U154" s="477"/>
      <c r="V154" s="477"/>
      <c r="W154" s="477"/>
      <c r="X154" s="477"/>
      <c r="Y154" s="477"/>
      <c r="Z154" s="477"/>
      <c r="AA154" s="477"/>
      <c r="AB154" s="478"/>
      <c r="AC154" s="543" t="s">
        <v>93</v>
      </c>
      <c r="AD154" s="544"/>
      <c r="AE154" s="466">
        <f>SUM(AE152:AH153)</f>
        <v>2740000</v>
      </c>
      <c r="AF154" s="467"/>
      <c r="AG154" s="467"/>
      <c r="AH154" s="468"/>
      <c r="AI154" s="466">
        <f t="shared" ref="AI154" si="82">SUM(AI152:AL153)</f>
        <v>2774695</v>
      </c>
      <c r="AJ154" s="467"/>
      <c r="AK154" s="467"/>
      <c r="AL154" s="468"/>
      <c r="AM154" s="466">
        <f t="shared" ref="AM154" si="83">SUM(AM152:AP153)</f>
        <v>0</v>
      </c>
      <c r="AN154" s="467"/>
      <c r="AO154" s="467"/>
      <c r="AP154" s="468"/>
      <c r="AQ154" s="466">
        <f t="shared" ref="AQ154" si="84">SUM(AQ152:AT153)</f>
        <v>2399896</v>
      </c>
      <c r="AR154" s="467"/>
      <c r="AS154" s="467"/>
      <c r="AT154" s="468"/>
      <c r="AU154" s="466">
        <f t="shared" ref="AU154" si="85">SUM(AU152:AX153)</f>
        <v>0</v>
      </c>
      <c r="AV154" s="467"/>
      <c r="AW154" s="467"/>
      <c r="AX154" s="468"/>
      <c r="AY154" s="466">
        <f t="shared" ref="AY154" si="86">SUM(AY152:BB153)</f>
        <v>0</v>
      </c>
      <c r="AZ154" s="467"/>
      <c r="BA154" s="467"/>
      <c r="BB154" s="468"/>
      <c r="BC154" s="466">
        <f t="shared" ref="BC154" si="87">SUM(BC152:BF153)</f>
        <v>2386728</v>
      </c>
      <c r="BD154" s="467"/>
      <c r="BE154" s="467"/>
      <c r="BF154" s="468"/>
      <c r="BG154" s="504">
        <f t="shared" si="75"/>
        <v>0.86017670410621705</v>
      </c>
      <c r="BH154" s="505"/>
    </row>
    <row r="155" spans="1:60" ht="20.100000000000001" customHeight="1" x14ac:dyDescent="0.2">
      <c r="A155" s="390" t="s">
        <v>541</v>
      </c>
      <c r="B155" s="391"/>
      <c r="C155" s="408" t="s">
        <v>68</v>
      </c>
      <c r="D155" s="409"/>
      <c r="E155" s="409"/>
      <c r="F155" s="409"/>
      <c r="G155" s="409"/>
      <c r="H155" s="409"/>
      <c r="I155" s="409"/>
      <c r="J155" s="409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  <c r="AA155" s="409"/>
      <c r="AB155" s="410"/>
      <c r="AC155" s="437" t="s">
        <v>87</v>
      </c>
      <c r="AD155" s="438"/>
      <c r="AE155" s="533">
        <v>6350000</v>
      </c>
      <c r="AF155" s="534"/>
      <c r="AG155" s="534"/>
      <c r="AH155" s="535"/>
      <c r="AI155" s="533">
        <v>8330653</v>
      </c>
      <c r="AJ155" s="534"/>
      <c r="AK155" s="534"/>
      <c r="AL155" s="535"/>
      <c r="AM155" s="533">
        <v>0</v>
      </c>
      <c r="AN155" s="534"/>
      <c r="AO155" s="534"/>
      <c r="AP155" s="535"/>
      <c r="AQ155" s="533">
        <v>6819985</v>
      </c>
      <c r="AR155" s="534"/>
      <c r="AS155" s="534"/>
      <c r="AT155" s="535"/>
      <c r="AU155" s="533">
        <v>19050000</v>
      </c>
      <c r="AV155" s="534"/>
      <c r="AW155" s="534"/>
      <c r="AX155" s="535"/>
      <c r="AY155" s="533">
        <v>0</v>
      </c>
      <c r="AZ155" s="534"/>
      <c r="BA155" s="534"/>
      <c r="BB155" s="535"/>
      <c r="BC155" s="533">
        <v>6728012</v>
      </c>
      <c r="BD155" s="534"/>
      <c r="BE155" s="534"/>
      <c r="BF155" s="535"/>
      <c r="BG155" s="536">
        <f t="shared" si="75"/>
        <v>0.80762120328382425</v>
      </c>
      <c r="BH155" s="537"/>
    </row>
    <row r="156" spans="1:60" ht="20.25" customHeight="1" x14ac:dyDescent="0.2">
      <c r="A156" s="390" t="s">
        <v>660</v>
      </c>
      <c r="B156" s="391"/>
      <c r="C156" s="408" t="s">
        <v>69</v>
      </c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10"/>
      <c r="AC156" s="437" t="s">
        <v>88</v>
      </c>
      <c r="AD156" s="438"/>
      <c r="AE156" s="533"/>
      <c r="AF156" s="534"/>
      <c r="AG156" s="534"/>
      <c r="AH156" s="535"/>
      <c r="AI156" s="533">
        <v>122534</v>
      </c>
      <c r="AJ156" s="534"/>
      <c r="AK156" s="534"/>
      <c r="AL156" s="535"/>
      <c r="AM156" s="533"/>
      <c r="AN156" s="534"/>
      <c r="AO156" s="534"/>
      <c r="AP156" s="535"/>
      <c r="AQ156" s="533">
        <v>122534</v>
      </c>
      <c r="AR156" s="534"/>
      <c r="AS156" s="534"/>
      <c r="AT156" s="535"/>
      <c r="AU156" s="533"/>
      <c r="AV156" s="534"/>
      <c r="AW156" s="534"/>
      <c r="AX156" s="535"/>
      <c r="AY156" s="533"/>
      <c r="AZ156" s="534"/>
      <c r="BA156" s="534"/>
      <c r="BB156" s="535"/>
      <c r="BC156" s="533">
        <v>122534</v>
      </c>
      <c r="BD156" s="534"/>
      <c r="BE156" s="534"/>
      <c r="BF156" s="535"/>
      <c r="BG156" s="536">
        <f t="shared" si="75"/>
        <v>1</v>
      </c>
      <c r="BH156" s="537"/>
    </row>
    <row r="157" spans="1:60" ht="20.100000000000001" customHeight="1" x14ac:dyDescent="0.2">
      <c r="A157" s="390" t="s">
        <v>661</v>
      </c>
      <c r="B157" s="391"/>
      <c r="C157" s="408" t="s">
        <v>70</v>
      </c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10"/>
      <c r="AC157" s="437" t="s">
        <v>89</v>
      </c>
      <c r="AD157" s="438"/>
      <c r="AE157" s="533">
        <v>2000000</v>
      </c>
      <c r="AF157" s="534"/>
      <c r="AG157" s="534"/>
      <c r="AH157" s="535"/>
      <c r="AI157" s="533">
        <v>2479154</v>
      </c>
      <c r="AJ157" s="534"/>
      <c r="AK157" s="534"/>
      <c r="AL157" s="535"/>
      <c r="AM157" s="533">
        <v>0</v>
      </c>
      <c r="AN157" s="534"/>
      <c r="AO157" s="534"/>
      <c r="AP157" s="535"/>
      <c r="AQ157" s="533">
        <v>2426665</v>
      </c>
      <c r="AR157" s="534"/>
      <c r="AS157" s="534"/>
      <c r="AT157" s="535"/>
      <c r="AU157" s="533">
        <v>0</v>
      </c>
      <c r="AV157" s="534"/>
      <c r="AW157" s="534"/>
      <c r="AX157" s="535"/>
      <c r="AY157" s="533">
        <v>0</v>
      </c>
      <c r="AZ157" s="534"/>
      <c r="BA157" s="534"/>
      <c r="BB157" s="535"/>
      <c r="BC157" s="533">
        <v>2426665</v>
      </c>
      <c r="BD157" s="534"/>
      <c r="BE157" s="534"/>
      <c r="BF157" s="535"/>
      <c r="BG157" s="536">
        <f t="shared" si="75"/>
        <v>0.97882785821292262</v>
      </c>
      <c r="BH157" s="537"/>
    </row>
    <row r="158" spans="1:60" ht="20.100000000000001" customHeight="1" x14ac:dyDescent="0.2">
      <c r="A158" s="390" t="s">
        <v>662</v>
      </c>
      <c r="B158" s="391"/>
      <c r="C158" s="408" t="s">
        <v>71</v>
      </c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  <c r="AA158" s="409"/>
      <c r="AB158" s="410"/>
      <c r="AC158" s="437" t="s">
        <v>90</v>
      </c>
      <c r="AD158" s="438"/>
      <c r="AE158" s="533">
        <v>5500000</v>
      </c>
      <c r="AF158" s="534"/>
      <c r="AG158" s="534"/>
      <c r="AH158" s="535"/>
      <c r="AI158" s="533">
        <v>8015131</v>
      </c>
      <c r="AJ158" s="534"/>
      <c r="AK158" s="534"/>
      <c r="AL158" s="535"/>
      <c r="AM158" s="533">
        <v>0</v>
      </c>
      <c r="AN158" s="534"/>
      <c r="AO158" s="534"/>
      <c r="AP158" s="535"/>
      <c r="AQ158" s="533">
        <v>6205239</v>
      </c>
      <c r="AR158" s="534"/>
      <c r="AS158" s="534"/>
      <c r="AT158" s="535"/>
      <c r="AU158" s="533">
        <v>0</v>
      </c>
      <c r="AV158" s="534"/>
      <c r="AW158" s="534"/>
      <c r="AX158" s="535"/>
      <c r="AY158" s="533">
        <v>0</v>
      </c>
      <c r="AZ158" s="534"/>
      <c r="BA158" s="534"/>
      <c r="BB158" s="535"/>
      <c r="BC158" s="533">
        <v>6134626</v>
      </c>
      <c r="BD158" s="534"/>
      <c r="BE158" s="534"/>
      <c r="BF158" s="535"/>
      <c r="BG158" s="536">
        <f t="shared" si="75"/>
        <v>0.76538062821431119</v>
      </c>
      <c r="BH158" s="537"/>
    </row>
    <row r="159" spans="1:60" ht="20.100000000000001" customHeight="1" x14ac:dyDescent="0.2">
      <c r="A159" s="390" t="s">
        <v>663</v>
      </c>
      <c r="B159" s="391"/>
      <c r="C159" s="545" t="s">
        <v>72</v>
      </c>
      <c r="D159" s="546"/>
      <c r="E159" s="546"/>
      <c r="F159" s="546"/>
      <c r="G159" s="546"/>
      <c r="H159" s="546"/>
      <c r="I159" s="546"/>
      <c r="J159" s="546"/>
      <c r="K159" s="546"/>
      <c r="L159" s="546"/>
      <c r="M159" s="546"/>
      <c r="N159" s="546"/>
      <c r="O159" s="546"/>
      <c r="P159" s="546"/>
      <c r="Q159" s="546"/>
      <c r="R159" s="546"/>
      <c r="S159" s="546"/>
      <c r="T159" s="546"/>
      <c r="U159" s="546"/>
      <c r="V159" s="546"/>
      <c r="W159" s="546"/>
      <c r="X159" s="546"/>
      <c r="Y159" s="546"/>
      <c r="Z159" s="546"/>
      <c r="AA159" s="546"/>
      <c r="AB159" s="547"/>
      <c r="AC159" s="437" t="s">
        <v>91</v>
      </c>
      <c r="AD159" s="438"/>
      <c r="AE159" s="533">
        <v>2000000</v>
      </c>
      <c r="AF159" s="534"/>
      <c r="AG159" s="534"/>
      <c r="AH159" s="535"/>
      <c r="AI159" s="533">
        <v>4431387</v>
      </c>
      <c r="AJ159" s="534"/>
      <c r="AK159" s="534"/>
      <c r="AL159" s="535"/>
      <c r="AM159" s="533">
        <v>0</v>
      </c>
      <c r="AN159" s="534"/>
      <c r="AO159" s="534"/>
      <c r="AP159" s="535"/>
      <c r="AQ159" s="533">
        <v>3470777</v>
      </c>
      <c r="AR159" s="534"/>
      <c r="AS159" s="534"/>
      <c r="AT159" s="535"/>
      <c r="AU159" s="533">
        <v>0</v>
      </c>
      <c r="AV159" s="534"/>
      <c r="AW159" s="534"/>
      <c r="AX159" s="535"/>
      <c r="AY159" s="533">
        <v>0</v>
      </c>
      <c r="AZ159" s="534"/>
      <c r="BA159" s="534"/>
      <c r="BB159" s="535"/>
      <c r="BC159" s="533">
        <v>3470777</v>
      </c>
      <c r="BD159" s="534"/>
      <c r="BE159" s="534"/>
      <c r="BF159" s="535"/>
      <c r="BG159" s="536">
        <f t="shared" si="75"/>
        <v>0.7832258839049715</v>
      </c>
      <c r="BH159" s="537"/>
    </row>
    <row r="160" spans="1:60" ht="20.100000000000001" customHeight="1" x14ac:dyDescent="0.2">
      <c r="A160" s="390" t="s">
        <v>664</v>
      </c>
      <c r="B160" s="391"/>
      <c r="C160" s="429" t="s">
        <v>73</v>
      </c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1"/>
      <c r="AC160" s="437" t="s">
        <v>94</v>
      </c>
      <c r="AD160" s="438"/>
      <c r="AE160" s="533">
        <v>31402212</v>
      </c>
      <c r="AF160" s="534"/>
      <c r="AG160" s="534"/>
      <c r="AH160" s="535"/>
      <c r="AI160" s="533">
        <v>30132946</v>
      </c>
      <c r="AJ160" s="534"/>
      <c r="AK160" s="534"/>
      <c r="AL160" s="535"/>
      <c r="AM160" s="533">
        <v>0</v>
      </c>
      <c r="AN160" s="534"/>
      <c r="AO160" s="534"/>
      <c r="AP160" s="535"/>
      <c r="AQ160" s="533">
        <v>24356446</v>
      </c>
      <c r="AR160" s="534"/>
      <c r="AS160" s="534"/>
      <c r="AT160" s="535"/>
      <c r="AU160" s="533">
        <v>0</v>
      </c>
      <c r="AV160" s="534"/>
      <c r="AW160" s="534"/>
      <c r="AX160" s="535"/>
      <c r="AY160" s="533">
        <v>0</v>
      </c>
      <c r="AZ160" s="534"/>
      <c r="BA160" s="534"/>
      <c r="BB160" s="535"/>
      <c r="BC160" s="533">
        <v>23672446</v>
      </c>
      <c r="BD160" s="534"/>
      <c r="BE160" s="534"/>
      <c r="BF160" s="535"/>
      <c r="BG160" s="536">
        <f t="shared" si="75"/>
        <v>0.78560012021393466</v>
      </c>
      <c r="BH160" s="537"/>
    </row>
    <row r="161" spans="1:60" ht="20.100000000000001" customHeight="1" x14ac:dyDescent="0.2">
      <c r="A161" s="390" t="s">
        <v>665</v>
      </c>
      <c r="B161" s="391"/>
      <c r="C161" s="408" t="s">
        <v>74</v>
      </c>
      <c r="D161" s="409"/>
      <c r="E161" s="409"/>
      <c r="F161" s="409"/>
      <c r="G161" s="409"/>
      <c r="H161" s="409"/>
      <c r="I161" s="409"/>
      <c r="J161" s="409"/>
      <c r="K161" s="409"/>
      <c r="L161" s="409"/>
      <c r="M161" s="409"/>
      <c r="N161" s="409"/>
      <c r="O161" s="409"/>
      <c r="P161" s="409"/>
      <c r="Q161" s="409"/>
      <c r="R161" s="409"/>
      <c r="S161" s="409"/>
      <c r="T161" s="409"/>
      <c r="U161" s="409"/>
      <c r="V161" s="409"/>
      <c r="W161" s="409"/>
      <c r="X161" s="409"/>
      <c r="Y161" s="409"/>
      <c r="Z161" s="409"/>
      <c r="AA161" s="409"/>
      <c r="AB161" s="410"/>
      <c r="AC161" s="437" t="s">
        <v>95</v>
      </c>
      <c r="AD161" s="438"/>
      <c r="AE161" s="533">
        <v>6000000</v>
      </c>
      <c r="AF161" s="534"/>
      <c r="AG161" s="534"/>
      <c r="AH161" s="535"/>
      <c r="AI161" s="533">
        <v>9599033</v>
      </c>
      <c r="AJ161" s="534"/>
      <c r="AK161" s="534"/>
      <c r="AL161" s="535"/>
      <c r="AM161" s="533">
        <v>0</v>
      </c>
      <c r="AN161" s="534"/>
      <c r="AO161" s="534"/>
      <c r="AP161" s="535"/>
      <c r="AQ161" s="533">
        <v>7535760</v>
      </c>
      <c r="AR161" s="534"/>
      <c r="AS161" s="534"/>
      <c r="AT161" s="535"/>
      <c r="AU161" s="533">
        <v>0</v>
      </c>
      <c r="AV161" s="534"/>
      <c r="AW161" s="534"/>
      <c r="AX161" s="535"/>
      <c r="AY161" s="533">
        <v>0</v>
      </c>
      <c r="AZ161" s="534"/>
      <c r="BA161" s="534"/>
      <c r="BB161" s="535"/>
      <c r="BC161" s="533">
        <v>7485799</v>
      </c>
      <c r="BD161" s="534"/>
      <c r="BE161" s="534"/>
      <c r="BF161" s="535"/>
      <c r="BG161" s="536">
        <f t="shared" si="75"/>
        <v>0.77984928273504217</v>
      </c>
      <c r="BH161" s="537"/>
    </row>
    <row r="162" spans="1:60" ht="20.100000000000001" customHeight="1" x14ac:dyDescent="0.2">
      <c r="A162" s="474" t="s">
        <v>666</v>
      </c>
      <c r="B162" s="475"/>
      <c r="C162" s="476" t="s">
        <v>800</v>
      </c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7"/>
      <c r="O162" s="477"/>
      <c r="P162" s="477"/>
      <c r="Q162" s="477"/>
      <c r="R162" s="477"/>
      <c r="S162" s="477"/>
      <c r="T162" s="477"/>
      <c r="U162" s="477"/>
      <c r="V162" s="477"/>
      <c r="W162" s="477"/>
      <c r="X162" s="477"/>
      <c r="Y162" s="477"/>
      <c r="Z162" s="477"/>
      <c r="AA162" s="477"/>
      <c r="AB162" s="478"/>
      <c r="AC162" s="543" t="s">
        <v>96</v>
      </c>
      <c r="AD162" s="544"/>
      <c r="AE162" s="466">
        <f>SUM(AE155:AH161)</f>
        <v>53252212</v>
      </c>
      <c r="AF162" s="467"/>
      <c r="AG162" s="467"/>
      <c r="AH162" s="468"/>
      <c r="AI162" s="466">
        <f t="shared" ref="AI162" si="88">SUM(AI155:AL161)</f>
        <v>63110838</v>
      </c>
      <c r="AJ162" s="467"/>
      <c r="AK162" s="467"/>
      <c r="AL162" s="468"/>
      <c r="AM162" s="466">
        <f t="shared" ref="AM162" si="89">SUM(AM155:AP161)</f>
        <v>0</v>
      </c>
      <c r="AN162" s="467"/>
      <c r="AO162" s="467"/>
      <c r="AP162" s="468"/>
      <c r="AQ162" s="466">
        <f t="shared" ref="AQ162" si="90">SUM(AQ155:AT161)</f>
        <v>50937406</v>
      </c>
      <c r="AR162" s="467"/>
      <c r="AS162" s="467"/>
      <c r="AT162" s="468"/>
      <c r="AU162" s="466">
        <f t="shared" ref="AU162" si="91">SUM(AU155:AX161)</f>
        <v>19050000</v>
      </c>
      <c r="AV162" s="467"/>
      <c r="AW162" s="467"/>
      <c r="AX162" s="468"/>
      <c r="AY162" s="466">
        <f t="shared" ref="AY162" si="92">SUM(AY155:BB161)</f>
        <v>0</v>
      </c>
      <c r="AZ162" s="467"/>
      <c r="BA162" s="467"/>
      <c r="BB162" s="468"/>
      <c r="BC162" s="466">
        <f t="shared" ref="BC162" si="93">SUM(BC155:BF161)</f>
        <v>50040859</v>
      </c>
      <c r="BD162" s="467"/>
      <c r="BE162" s="467"/>
      <c r="BF162" s="468"/>
      <c r="BG162" s="504">
        <f t="shared" si="75"/>
        <v>0.79290436612488013</v>
      </c>
      <c r="BH162" s="505"/>
    </row>
    <row r="163" spans="1:60" ht="19.899999999999999" customHeight="1" x14ac:dyDescent="0.2">
      <c r="A163" s="390" t="s">
        <v>667</v>
      </c>
      <c r="B163" s="391"/>
      <c r="C163" s="408" t="s">
        <v>75</v>
      </c>
      <c r="D163" s="409"/>
      <c r="E163" s="409"/>
      <c r="F163" s="409"/>
      <c r="G163" s="409"/>
      <c r="H163" s="409"/>
      <c r="I163" s="409"/>
      <c r="J163" s="409"/>
      <c r="K163" s="409"/>
      <c r="L163" s="409"/>
      <c r="M163" s="409"/>
      <c r="N163" s="409"/>
      <c r="O163" s="409"/>
      <c r="P163" s="409"/>
      <c r="Q163" s="409"/>
      <c r="R163" s="409"/>
      <c r="S163" s="409"/>
      <c r="T163" s="409"/>
      <c r="U163" s="409"/>
      <c r="V163" s="409"/>
      <c r="W163" s="409"/>
      <c r="X163" s="409"/>
      <c r="Y163" s="409"/>
      <c r="Z163" s="409"/>
      <c r="AA163" s="409"/>
      <c r="AB163" s="410"/>
      <c r="AC163" s="437" t="s">
        <v>97</v>
      </c>
      <c r="AD163" s="438"/>
      <c r="AE163" s="533">
        <v>120000</v>
      </c>
      <c r="AF163" s="534"/>
      <c r="AG163" s="534"/>
      <c r="AH163" s="535"/>
      <c r="AI163" s="533">
        <v>120000</v>
      </c>
      <c r="AJ163" s="534"/>
      <c r="AK163" s="534"/>
      <c r="AL163" s="535"/>
      <c r="AM163" s="533">
        <v>0</v>
      </c>
      <c r="AN163" s="534"/>
      <c r="AO163" s="534"/>
      <c r="AP163" s="535"/>
      <c r="AQ163" s="533">
        <v>27230</v>
      </c>
      <c r="AR163" s="534"/>
      <c r="AS163" s="534"/>
      <c r="AT163" s="535"/>
      <c r="AU163" s="533">
        <v>0</v>
      </c>
      <c r="AV163" s="534"/>
      <c r="AW163" s="534"/>
      <c r="AX163" s="535"/>
      <c r="AY163" s="533">
        <v>0</v>
      </c>
      <c r="AZ163" s="534"/>
      <c r="BA163" s="534"/>
      <c r="BB163" s="535"/>
      <c r="BC163" s="533">
        <v>27230</v>
      </c>
      <c r="BD163" s="534"/>
      <c r="BE163" s="534"/>
      <c r="BF163" s="535"/>
      <c r="BG163" s="536">
        <f t="shared" si="75"/>
        <v>0.22691666666666666</v>
      </c>
      <c r="BH163" s="537"/>
    </row>
    <row r="164" spans="1:60" ht="20.100000000000001" customHeight="1" x14ac:dyDescent="0.2">
      <c r="A164" s="390" t="s">
        <v>668</v>
      </c>
      <c r="B164" s="391"/>
      <c r="C164" s="408" t="s">
        <v>76</v>
      </c>
      <c r="D164" s="409"/>
      <c r="E164" s="409"/>
      <c r="F164" s="409"/>
      <c r="G164" s="409"/>
      <c r="H164" s="409"/>
      <c r="I164" s="409"/>
      <c r="J164" s="40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  <c r="X164" s="409"/>
      <c r="Y164" s="409"/>
      <c r="Z164" s="409"/>
      <c r="AA164" s="409"/>
      <c r="AB164" s="410"/>
      <c r="AC164" s="437" t="s">
        <v>98</v>
      </c>
      <c r="AD164" s="438"/>
      <c r="AE164" s="533">
        <v>500000</v>
      </c>
      <c r="AF164" s="534"/>
      <c r="AG164" s="534"/>
      <c r="AH164" s="535"/>
      <c r="AI164" s="533">
        <v>858197</v>
      </c>
      <c r="AJ164" s="534"/>
      <c r="AK164" s="534"/>
      <c r="AL164" s="535"/>
      <c r="AM164" s="533">
        <v>0</v>
      </c>
      <c r="AN164" s="534"/>
      <c r="AO164" s="534"/>
      <c r="AP164" s="535"/>
      <c r="AQ164" s="533">
        <v>412555</v>
      </c>
      <c r="AR164" s="534"/>
      <c r="AS164" s="534"/>
      <c r="AT164" s="535"/>
      <c r="AU164" s="533">
        <v>0</v>
      </c>
      <c r="AV164" s="534"/>
      <c r="AW164" s="534"/>
      <c r="AX164" s="535"/>
      <c r="AY164" s="533">
        <v>0</v>
      </c>
      <c r="AZ164" s="534"/>
      <c r="BA164" s="534"/>
      <c r="BB164" s="535"/>
      <c r="BC164" s="533">
        <v>412555</v>
      </c>
      <c r="BD164" s="534"/>
      <c r="BE164" s="534"/>
      <c r="BF164" s="535"/>
      <c r="BG164" s="536">
        <f t="shared" si="75"/>
        <v>0.48072295754937389</v>
      </c>
      <c r="BH164" s="537"/>
    </row>
    <row r="165" spans="1:60" ht="20.100000000000001" customHeight="1" x14ac:dyDescent="0.2">
      <c r="A165" s="474" t="s">
        <v>669</v>
      </c>
      <c r="B165" s="475"/>
      <c r="C165" s="476" t="s">
        <v>801</v>
      </c>
      <c r="D165" s="477"/>
      <c r="E165" s="477"/>
      <c r="F165" s="477"/>
      <c r="G165" s="477"/>
      <c r="H165" s="477"/>
      <c r="I165" s="477"/>
      <c r="J165" s="477"/>
      <c r="K165" s="477"/>
      <c r="L165" s="477"/>
      <c r="M165" s="477"/>
      <c r="N165" s="477"/>
      <c r="O165" s="477"/>
      <c r="P165" s="477"/>
      <c r="Q165" s="477"/>
      <c r="R165" s="477"/>
      <c r="S165" s="477"/>
      <c r="T165" s="477"/>
      <c r="U165" s="477"/>
      <c r="V165" s="477"/>
      <c r="W165" s="477"/>
      <c r="X165" s="477"/>
      <c r="Y165" s="477"/>
      <c r="Z165" s="477"/>
      <c r="AA165" s="477"/>
      <c r="AB165" s="478"/>
      <c r="AC165" s="543" t="s">
        <v>99</v>
      </c>
      <c r="AD165" s="544"/>
      <c r="AE165" s="466">
        <f>SUM(AE163:AH164)</f>
        <v>620000</v>
      </c>
      <c r="AF165" s="467"/>
      <c r="AG165" s="467"/>
      <c r="AH165" s="468"/>
      <c r="AI165" s="466">
        <f t="shared" ref="AI165" si="94">SUM(AI163:AL164)</f>
        <v>978197</v>
      </c>
      <c r="AJ165" s="467"/>
      <c r="AK165" s="467"/>
      <c r="AL165" s="468"/>
      <c r="AM165" s="466">
        <f t="shared" ref="AM165" si="95">SUM(AM163:AP164)</f>
        <v>0</v>
      </c>
      <c r="AN165" s="467"/>
      <c r="AO165" s="467"/>
      <c r="AP165" s="468"/>
      <c r="AQ165" s="466">
        <f t="shared" ref="AQ165" si="96">SUM(AQ163:AT164)</f>
        <v>439785</v>
      </c>
      <c r="AR165" s="467"/>
      <c r="AS165" s="467"/>
      <c r="AT165" s="468"/>
      <c r="AU165" s="466">
        <f t="shared" ref="AU165" si="97">SUM(AU163:AX164)</f>
        <v>0</v>
      </c>
      <c r="AV165" s="467"/>
      <c r="AW165" s="467"/>
      <c r="AX165" s="468"/>
      <c r="AY165" s="466">
        <f t="shared" ref="AY165" si="98">SUM(AY163:BB164)</f>
        <v>0</v>
      </c>
      <c r="AZ165" s="467"/>
      <c r="BA165" s="467"/>
      <c r="BB165" s="468"/>
      <c r="BC165" s="466">
        <f t="shared" ref="BC165" si="99">SUM(BC163:BF164)</f>
        <v>439785</v>
      </c>
      <c r="BD165" s="467"/>
      <c r="BE165" s="467"/>
      <c r="BF165" s="468"/>
      <c r="BG165" s="504">
        <f t="shared" si="75"/>
        <v>0.4495873530587397</v>
      </c>
      <c r="BH165" s="505"/>
    </row>
    <row r="166" spans="1:60" ht="17.25" customHeight="1" x14ac:dyDescent="0.2">
      <c r="A166" s="548" t="s">
        <v>670</v>
      </c>
      <c r="B166" s="391"/>
      <c r="C166" s="408" t="s">
        <v>77</v>
      </c>
      <c r="D166" s="409"/>
      <c r="E166" s="409"/>
      <c r="F166" s="409"/>
      <c r="G166" s="409"/>
      <c r="H166" s="409"/>
      <c r="I166" s="409"/>
      <c r="J166" s="409"/>
      <c r="K166" s="409"/>
      <c r="L166" s="409"/>
      <c r="M166" s="409"/>
      <c r="N166" s="409"/>
      <c r="O166" s="409"/>
      <c r="P166" s="409"/>
      <c r="Q166" s="409"/>
      <c r="R166" s="409"/>
      <c r="S166" s="409"/>
      <c r="T166" s="409"/>
      <c r="U166" s="409"/>
      <c r="V166" s="409"/>
      <c r="W166" s="409"/>
      <c r="X166" s="409"/>
      <c r="Y166" s="409"/>
      <c r="Z166" s="409"/>
      <c r="AA166" s="409"/>
      <c r="AB166" s="410"/>
      <c r="AC166" s="437" t="s">
        <v>100</v>
      </c>
      <c r="AD166" s="438"/>
      <c r="AE166" s="533">
        <v>8574969</v>
      </c>
      <c r="AF166" s="534"/>
      <c r="AG166" s="534"/>
      <c r="AH166" s="535"/>
      <c r="AI166" s="533">
        <v>9725797</v>
      </c>
      <c r="AJ166" s="534"/>
      <c r="AK166" s="534"/>
      <c r="AL166" s="535"/>
      <c r="AM166" s="533">
        <v>0</v>
      </c>
      <c r="AN166" s="534"/>
      <c r="AO166" s="534"/>
      <c r="AP166" s="535"/>
      <c r="AQ166" s="533">
        <v>8290484</v>
      </c>
      <c r="AR166" s="534"/>
      <c r="AS166" s="534"/>
      <c r="AT166" s="535"/>
      <c r="AU166" s="533">
        <v>5143500</v>
      </c>
      <c r="AV166" s="534"/>
      <c r="AW166" s="534"/>
      <c r="AX166" s="535"/>
      <c r="AY166" s="533">
        <v>0</v>
      </c>
      <c r="AZ166" s="534"/>
      <c r="BA166" s="534"/>
      <c r="BB166" s="535"/>
      <c r="BC166" s="533">
        <v>8219353</v>
      </c>
      <c r="BD166" s="534"/>
      <c r="BE166" s="534"/>
      <c r="BF166" s="535"/>
      <c r="BG166" s="536">
        <f t="shared" si="75"/>
        <v>0.84510842658961527</v>
      </c>
      <c r="BH166" s="537"/>
    </row>
    <row r="167" spans="1:60" ht="11.25" hidden="1" customHeight="1" x14ac:dyDescent="0.2">
      <c r="A167" s="548" t="s">
        <v>671</v>
      </c>
      <c r="B167" s="391"/>
      <c r="C167" s="408" t="s">
        <v>78</v>
      </c>
      <c r="D167" s="409"/>
      <c r="E167" s="409"/>
      <c r="F167" s="409"/>
      <c r="G167" s="409"/>
      <c r="H167" s="409"/>
      <c r="I167" s="409"/>
      <c r="J167" s="409"/>
      <c r="K167" s="409"/>
      <c r="L167" s="409"/>
      <c r="M167" s="409"/>
      <c r="N167" s="409"/>
      <c r="O167" s="409"/>
      <c r="P167" s="409"/>
      <c r="Q167" s="409"/>
      <c r="R167" s="409"/>
      <c r="S167" s="409"/>
      <c r="T167" s="409"/>
      <c r="U167" s="409"/>
      <c r="V167" s="409"/>
      <c r="W167" s="409"/>
      <c r="X167" s="409"/>
      <c r="Y167" s="409"/>
      <c r="Z167" s="409"/>
      <c r="AA167" s="409"/>
      <c r="AB167" s="410"/>
      <c r="AC167" s="437" t="s">
        <v>101</v>
      </c>
      <c r="AD167" s="438"/>
      <c r="AE167" s="533">
        <v>0</v>
      </c>
      <c r="AF167" s="534"/>
      <c r="AG167" s="534"/>
      <c r="AH167" s="535"/>
      <c r="AI167" s="533">
        <v>0</v>
      </c>
      <c r="AJ167" s="534"/>
      <c r="AK167" s="534"/>
      <c r="AL167" s="535"/>
      <c r="AM167" s="533">
        <v>0</v>
      </c>
      <c r="AN167" s="534"/>
      <c r="AO167" s="534"/>
      <c r="AP167" s="535"/>
      <c r="AQ167" s="533">
        <v>0</v>
      </c>
      <c r="AR167" s="534"/>
      <c r="AS167" s="534"/>
      <c r="AT167" s="535"/>
      <c r="AU167" s="533">
        <v>0</v>
      </c>
      <c r="AV167" s="534"/>
      <c r="AW167" s="534"/>
      <c r="AX167" s="535"/>
      <c r="AY167" s="533">
        <v>0</v>
      </c>
      <c r="AZ167" s="534"/>
      <c r="BA167" s="534"/>
      <c r="BB167" s="535"/>
      <c r="BC167" s="533">
        <v>0</v>
      </c>
      <c r="BD167" s="534"/>
      <c r="BE167" s="534"/>
      <c r="BF167" s="535"/>
      <c r="BG167" s="536" t="str">
        <f t="shared" si="75"/>
        <v>n.é.</v>
      </c>
      <c r="BH167" s="537"/>
    </row>
    <row r="168" spans="1:60" ht="15.75" customHeight="1" x14ac:dyDescent="0.2">
      <c r="A168" s="548" t="s">
        <v>672</v>
      </c>
      <c r="B168" s="391"/>
      <c r="C168" s="408" t="s">
        <v>79</v>
      </c>
      <c r="D168" s="409"/>
      <c r="E168" s="409"/>
      <c r="F168" s="409"/>
      <c r="G168" s="409"/>
      <c r="H168" s="409"/>
      <c r="I168" s="409"/>
      <c r="J168" s="409"/>
      <c r="K168" s="409"/>
      <c r="L168" s="409"/>
      <c r="M168" s="409"/>
      <c r="N168" s="409"/>
      <c r="O168" s="409"/>
      <c r="P168" s="409"/>
      <c r="Q168" s="409"/>
      <c r="R168" s="409"/>
      <c r="S168" s="409"/>
      <c r="T168" s="409"/>
      <c r="U168" s="409"/>
      <c r="V168" s="409"/>
      <c r="W168" s="409"/>
      <c r="X168" s="409"/>
      <c r="Y168" s="409"/>
      <c r="Z168" s="409"/>
      <c r="AA168" s="409"/>
      <c r="AB168" s="410"/>
      <c r="AC168" s="437" t="s">
        <v>102</v>
      </c>
      <c r="AD168" s="438"/>
      <c r="AE168" s="533">
        <v>0</v>
      </c>
      <c r="AF168" s="534"/>
      <c r="AG168" s="534"/>
      <c r="AH168" s="535"/>
      <c r="AI168" s="533">
        <v>53403</v>
      </c>
      <c r="AJ168" s="534"/>
      <c r="AK168" s="534"/>
      <c r="AL168" s="535"/>
      <c r="AM168" s="533">
        <v>0</v>
      </c>
      <c r="AN168" s="534"/>
      <c r="AO168" s="534"/>
      <c r="AP168" s="535"/>
      <c r="AQ168" s="533">
        <v>53403</v>
      </c>
      <c r="AR168" s="534"/>
      <c r="AS168" s="534"/>
      <c r="AT168" s="535"/>
      <c r="AU168" s="533">
        <v>0</v>
      </c>
      <c r="AV168" s="534"/>
      <c r="AW168" s="534"/>
      <c r="AX168" s="535"/>
      <c r="AY168" s="533">
        <v>0</v>
      </c>
      <c r="AZ168" s="534"/>
      <c r="BA168" s="534"/>
      <c r="BB168" s="535"/>
      <c r="BC168" s="533">
        <v>53403</v>
      </c>
      <c r="BD168" s="534"/>
      <c r="BE168" s="534"/>
      <c r="BF168" s="535"/>
      <c r="BG168" s="536">
        <f t="shared" si="75"/>
        <v>1</v>
      </c>
      <c r="BH168" s="537"/>
    </row>
    <row r="169" spans="1:60" ht="14.25" hidden="1" customHeight="1" x14ac:dyDescent="0.2">
      <c r="A169" s="548" t="s">
        <v>673</v>
      </c>
      <c r="B169" s="391"/>
      <c r="C169" s="408" t="s">
        <v>80</v>
      </c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09"/>
      <c r="O169" s="409"/>
      <c r="P169" s="409"/>
      <c r="Q169" s="409"/>
      <c r="R169" s="409"/>
      <c r="S169" s="409"/>
      <c r="T169" s="409"/>
      <c r="U169" s="409"/>
      <c r="V169" s="409"/>
      <c r="W169" s="409"/>
      <c r="X169" s="409"/>
      <c r="Y169" s="409"/>
      <c r="Z169" s="409"/>
      <c r="AA169" s="409"/>
      <c r="AB169" s="410"/>
      <c r="AC169" s="437" t="s">
        <v>103</v>
      </c>
      <c r="AD169" s="438"/>
      <c r="AE169" s="533"/>
      <c r="AF169" s="534"/>
      <c r="AG169" s="534"/>
      <c r="AH169" s="535"/>
      <c r="AI169" s="533"/>
      <c r="AJ169" s="534"/>
      <c r="AK169" s="534"/>
      <c r="AL169" s="535"/>
      <c r="AM169" s="533"/>
      <c r="AN169" s="534"/>
      <c r="AO169" s="534"/>
      <c r="AP169" s="535"/>
      <c r="AQ169" s="533"/>
      <c r="AR169" s="534"/>
      <c r="AS169" s="534"/>
      <c r="AT169" s="535"/>
      <c r="AU169" s="533"/>
      <c r="AV169" s="534"/>
      <c r="AW169" s="534"/>
      <c r="AX169" s="535"/>
      <c r="AY169" s="533"/>
      <c r="AZ169" s="534"/>
      <c r="BA169" s="534"/>
      <c r="BB169" s="535"/>
      <c r="BC169" s="533"/>
      <c r="BD169" s="534"/>
      <c r="BE169" s="534"/>
      <c r="BF169" s="535"/>
      <c r="BG169" s="536" t="str">
        <f t="shared" si="75"/>
        <v>n.é.</v>
      </c>
      <c r="BH169" s="537"/>
    </row>
    <row r="170" spans="1:60" ht="20.100000000000001" customHeight="1" x14ac:dyDescent="0.2">
      <c r="A170" s="548" t="s">
        <v>674</v>
      </c>
      <c r="B170" s="391"/>
      <c r="C170" s="408" t="s">
        <v>81</v>
      </c>
      <c r="D170" s="409"/>
      <c r="E170" s="409"/>
      <c r="F170" s="409"/>
      <c r="G170" s="409"/>
      <c r="H170" s="409"/>
      <c r="I170" s="409"/>
      <c r="J170" s="409"/>
      <c r="K170" s="409"/>
      <c r="L170" s="409"/>
      <c r="M170" s="409"/>
      <c r="N170" s="409"/>
      <c r="O170" s="409"/>
      <c r="P170" s="409"/>
      <c r="Q170" s="409"/>
      <c r="R170" s="409"/>
      <c r="S170" s="409"/>
      <c r="T170" s="409"/>
      <c r="U170" s="409"/>
      <c r="V170" s="409"/>
      <c r="W170" s="409"/>
      <c r="X170" s="409"/>
      <c r="Y170" s="409"/>
      <c r="Z170" s="409"/>
      <c r="AA170" s="409"/>
      <c r="AB170" s="410"/>
      <c r="AC170" s="437" t="s">
        <v>104</v>
      </c>
      <c r="AD170" s="438"/>
      <c r="AE170" s="533">
        <v>6200000</v>
      </c>
      <c r="AF170" s="534"/>
      <c r="AG170" s="534"/>
      <c r="AH170" s="535"/>
      <c r="AI170" s="533">
        <v>49701</v>
      </c>
      <c r="AJ170" s="534"/>
      <c r="AK170" s="534"/>
      <c r="AL170" s="535"/>
      <c r="AM170" s="533">
        <v>0</v>
      </c>
      <c r="AN170" s="534"/>
      <c r="AO170" s="534"/>
      <c r="AP170" s="535"/>
      <c r="AQ170" s="533">
        <v>49603</v>
      </c>
      <c r="AR170" s="534"/>
      <c r="AS170" s="534"/>
      <c r="AT170" s="535"/>
      <c r="AU170" s="533">
        <v>0</v>
      </c>
      <c r="AV170" s="534"/>
      <c r="AW170" s="534"/>
      <c r="AX170" s="535"/>
      <c r="AY170" s="533">
        <v>0</v>
      </c>
      <c r="AZ170" s="534"/>
      <c r="BA170" s="534"/>
      <c r="BB170" s="535"/>
      <c r="BC170" s="533">
        <v>49603</v>
      </c>
      <c r="BD170" s="534"/>
      <c r="BE170" s="534"/>
      <c r="BF170" s="535"/>
      <c r="BG170" s="536">
        <f t="shared" si="75"/>
        <v>0.99802820868795394</v>
      </c>
      <c r="BH170" s="537"/>
    </row>
    <row r="171" spans="1:60" ht="20.100000000000001" customHeight="1" x14ac:dyDescent="0.2">
      <c r="A171" s="554" t="s">
        <v>675</v>
      </c>
      <c r="B171" s="475"/>
      <c r="C171" s="476" t="s">
        <v>802</v>
      </c>
      <c r="D171" s="477"/>
      <c r="E171" s="477"/>
      <c r="F171" s="477"/>
      <c r="G171" s="477"/>
      <c r="H171" s="477"/>
      <c r="I171" s="477"/>
      <c r="J171" s="477"/>
      <c r="K171" s="477"/>
      <c r="L171" s="477"/>
      <c r="M171" s="477"/>
      <c r="N171" s="477"/>
      <c r="O171" s="477"/>
      <c r="P171" s="477"/>
      <c r="Q171" s="477"/>
      <c r="R171" s="477"/>
      <c r="S171" s="477"/>
      <c r="T171" s="477"/>
      <c r="U171" s="477"/>
      <c r="V171" s="477"/>
      <c r="W171" s="477"/>
      <c r="X171" s="477"/>
      <c r="Y171" s="477"/>
      <c r="Z171" s="477"/>
      <c r="AA171" s="477"/>
      <c r="AB171" s="478"/>
      <c r="AC171" s="543" t="s">
        <v>105</v>
      </c>
      <c r="AD171" s="544"/>
      <c r="AE171" s="466">
        <f>SUM(AE166:AH170)</f>
        <v>14774969</v>
      </c>
      <c r="AF171" s="467"/>
      <c r="AG171" s="467"/>
      <c r="AH171" s="468"/>
      <c r="AI171" s="466">
        <f t="shared" ref="AI171" si="100">SUM(AI166:AL170)</f>
        <v>9828901</v>
      </c>
      <c r="AJ171" s="467"/>
      <c r="AK171" s="467"/>
      <c r="AL171" s="468"/>
      <c r="AM171" s="466">
        <f t="shared" ref="AM171" si="101">SUM(AM166:AP170)</f>
        <v>0</v>
      </c>
      <c r="AN171" s="467"/>
      <c r="AO171" s="467"/>
      <c r="AP171" s="468"/>
      <c r="AQ171" s="466">
        <f t="shared" ref="AQ171" si="102">SUM(AQ166:AT170)</f>
        <v>8393490</v>
      </c>
      <c r="AR171" s="467"/>
      <c r="AS171" s="467"/>
      <c r="AT171" s="468"/>
      <c r="AU171" s="466">
        <f t="shared" ref="AU171" si="103">SUM(AU166:AX170)</f>
        <v>5143500</v>
      </c>
      <c r="AV171" s="467"/>
      <c r="AW171" s="467"/>
      <c r="AX171" s="468"/>
      <c r="AY171" s="466">
        <f t="shared" ref="AY171" si="104">SUM(AY166:BB170)</f>
        <v>0</v>
      </c>
      <c r="AZ171" s="467"/>
      <c r="BA171" s="467"/>
      <c r="BB171" s="468"/>
      <c r="BC171" s="466">
        <f t="shared" ref="BC171" si="105">SUM(BC166:BF170)</f>
        <v>8322359</v>
      </c>
      <c r="BD171" s="467"/>
      <c r="BE171" s="467"/>
      <c r="BF171" s="468"/>
      <c r="BG171" s="504">
        <f t="shared" si="75"/>
        <v>0.84672325013752814</v>
      </c>
      <c r="BH171" s="505"/>
    </row>
    <row r="172" spans="1:60" ht="20.100000000000001" customHeight="1" x14ac:dyDescent="0.2">
      <c r="A172" s="554" t="s">
        <v>676</v>
      </c>
      <c r="B172" s="475"/>
      <c r="C172" s="476" t="s">
        <v>803</v>
      </c>
      <c r="D172" s="477"/>
      <c r="E172" s="477"/>
      <c r="F172" s="477"/>
      <c r="G172" s="477"/>
      <c r="H172" s="477"/>
      <c r="I172" s="477"/>
      <c r="J172" s="477"/>
      <c r="K172" s="477"/>
      <c r="L172" s="477"/>
      <c r="M172" s="477"/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  <c r="Y172" s="477"/>
      <c r="Z172" s="477"/>
      <c r="AA172" s="477"/>
      <c r="AB172" s="478"/>
      <c r="AC172" s="543" t="s">
        <v>57</v>
      </c>
      <c r="AD172" s="544"/>
      <c r="AE172" s="466">
        <f>AE151+AE154+AE162+AE165+AE171</f>
        <v>78467181</v>
      </c>
      <c r="AF172" s="467"/>
      <c r="AG172" s="467"/>
      <c r="AH172" s="468"/>
      <c r="AI172" s="466">
        <f>AI151+AI154+AI162+AI165+AI171</f>
        <v>86180825</v>
      </c>
      <c r="AJ172" s="467"/>
      <c r="AK172" s="467"/>
      <c r="AL172" s="468"/>
      <c r="AM172" s="466">
        <f>AM151+AM154+AM162+AM165+AM171</f>
        <v>0</v>
      </c>
      <c r="AN172" s="467"/>
      <c r="AO172" s="467"/>
      <c r="AP172" s="468"/>
      <c r="AQ172" s="466">
        <f>AQ151+AQ154+AQ162+AQ165+AQ171</f>
        <v>71135890</v>
      </c>
      <c r="AR172" s="467"/>
      <c r="AS172" s="467"/>
      <c r="AT172" s="468"/>
      <c r="AU172" s="466">
        <f>AU151+AU154+AU162+AU165+AU171</f>
        <v>24193500</v>
      </c>
      <c r="AV172" s="467"/>
      <c r="AW172" s="467"/>
      <c r="AX172" s="468"/>
      <c r="AY172" s="466">
        <f>AY151+AY154+AY162+AY165+AY171</f>
        <v>0</v>
      </c>
      <c r="AZ172" s="467"/>
      <c r="BA172" s="467"/>
      <c r="BB172" s="468"/>
      <c r="BC172" s="466">
        <f>BC151+BC154+BC162+BC165+BC171</f>
        <v>70101517</v>
      </c>
      <c r="BD172" s="467"/>
      <c r="BE172" s="467"/>
      <c r="BF172" s="468"/>
      <c r="BG172" s="504">
        <f t="shared" si="75"/>
        <v>0.81342360089962007</v>
      </c>
      <c r="BH172" s="505"/>
    </row>
    <row r="173" spans="1:60" ht="20.100000000000001" hidden="1" customHeight="1" x14ac:dyDescent="0.2">
      <c r="A173" s="548" t="s">
        <v>677</v>
      </c>
      <c r="B173" s="391"/>
      <c r="C173" s="408" t="s">
        <v>108</v>
      </c>
      <c r="D173" s="409"/>
      <c r="E173" s="409"/>
      <c r="F173" s="409"/>
      <c r="G173" s="409"/>
      <c r="H173" s="409"/>
      <c r="I173" s="409"/>
      <c r="J173" s="409"/>
      <c r="K173" s="409"/>
      <c r="L173" s="409"/>
      <c r="M173" s="409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10"/>
      <c r="AC173" s="437" t="s">
        <v>116</v>
      </c>
      <c r="AD173" s="438"/>
      <c r="AE173" s="533"/>
      <c r="AF173" s="534"/>
      <c r="AG173" s="534"/>
      <c r="AH173" s="535"/>
      <c r="AI173" s="533"/>
      <c r="AJ173" s="534"/>
      <c r="AK173" s="534"/>
      <c r="AL173" s="535"/>
      <c r="AM173" s="533"/>
      <c r="AN173" s="534"/>
      <c r="AO173" s="534"/>
      <c r="AP173" s="535"/>
      <c r="AQ173" s="533"/>
      <c r="AR173" s="534"/>
      <c r="AS173" s="534"/>
      <c r="AT173" s="535"/>
      <c r="AU173" s="533"/>
      <c r="AV173" s="534"/>
      <c r="AW173" s="534"/>
      <c r="AX173" s="535"/>
      <c r="AY173" s="533"/>
      <c r="AZ173" s="534"/>
      <c r="BA173" s="534"/>
      <c r="BB173" s="535"/>
      <c r="BC173" s="533"/>
      <c r="BD173" s="534"/>
      <c r="BE173" s="534"/>
      <c r="BF173" s="535"/>
      <c r="BG173" s="536" t="str">
        <f t="shared" si="75"/>
        <v>n.é.</v>
      </c>
      <c r="BH173" s="537"/>
    </row>
    <row r="174" spans="1:60" ht="20.100000000000001" hidden="1" customHeight="1" x14ac:dyDescent="0.2">
      <c r="A174" s="548" t="s">
        <v>678</v>
      </c>
      <c r="B174" s="391"/>
      <c r="C174" s="408" t="s">
        <v>109</v>
      </c>
      <c r="D174" s="409"/>
      <c r="E174" s="409"/>
      <c r="F174" s="409"/>
      <c r="G174" s="409"/>
      <c r="H174" s="409"/>
      <c r="I174" s="409"/>
      <c r="J174" s="409"/>
      <c r="K174" s="409"/>
      <c r="L174" s="409"/>
      <c r="M174" s="409"/>
      <c r="N174" s="409"/>
      <c r="O174" s="409"/>
      <c r="P174" s="409"/>
      <c r="Q174" s="409"/>
      <c r="R174" s="409"/>
      <c r="S174" s="409"/>
      <c r="T174" s="409"/>
      <c r="U174" s="409"/>
      <c r="V174" s="409"/>
      <c r="W174" s="409"/>
      <c r="X174" s="409"/>
      <c r="Y174" s="409"/>
      <c r="Z174" s="409"/>
      <c r="AA174" s="409"/>
      <c r="AB174" s="410"/>
      <c r="AC174" s="437" t="s">
        <v>117</v>
      </c>
      <c r="AD174" s="438"/>
      <c r="AE174" s="533"/>
      <c r="AF174" s="534"/>
      <c r="AG174" s="534"/>
      <c r="AH174" s="535"/>
      <c r="AI174" s="533"/>
      <c r="AJ174" s="534"/>
      <c r="AK174" s="534"/>
      <c r="AL174" s="535"/>
      <c r="AM174" s="533"/>
      <c r="AN174" s="534"/>
      <c r="AO174" s="534"/>
      <c r="AP174" s="535"/>
      <c r="AQ174" s="533"/>
      <c r="AR174" s="534"/>
      <c r="AS174" s="534"/>
      <c r="AT174" s="535"/>
      <c r="AU174" s="533"/>
      <c r="AV174" s="534"/>
      <c r="AW174" s="534"/>
      <c r="AX174" s="535"/>
      <c r="AY174" s="533"/>
      <c r="AZ174" s="534"/>
      <c r="BA174" s="534"/>
      <c r="BB174" s="535"/>
      <c r="BC174" s="533"/>
      <c r="BD174" s="534"/>
      <c r="BE174" s="534"/>
      <c r="BF174" s="535"/>
      <c r="BG174" s="536" t="str">
        <f t="shared" si="75"/>
        <v>n.é.</v>
      </c>
      <c r="BH174" s="537"/>
    </row>
    <row r="175" spans="1:60" ht="20.100000000000001" hidden="1" customHeight="1" x14ac:dyDescent="0.2">
      <c r="A175" s="548" t="s">
        <v>679</v>
      </c>
      <c r="B175" s="391"/>
      <c r="C175" s="545" t="s">
        <v>110</v>
      </c>
      <c r="D175" s="546"/>
      <c r="E175" s="546"/>
      <c r="F175" s="546"/>
      <c r="G175" s="546"/>
      <c r="H175" s="546"/>
      <c r="I175" s="546"/>
      <c r="J175" s="546"/>
      <c r="K175" s="546"/>
      <c r="L175" s="546"/>
      <c r="M175" s="546"/>
      <c r="N175" s="546"/>
      <c r="O175" s="546"/>
      <c r="P175" s="546"/>
      <c r="Q175" s="546"/>
      <c r="R175" s="546"/>
      <c r="S175" s="546"/>
      <c r="T175" s="546"/>
      <c r="U175" s="546"/>
      <c r="V175" s="546"/>
      <c r="W175" s="546"/>
      <c r="X175" s="546"/>
      <c r="Y175" s="546"/>
      <c r="Z175" s="546"/>
      <c r="AA175" s="546"/>
      <c r="AB175" s="547"/>
      <c r="AC175" s="437" t="s">
        <v>118</v>
      </c>
      <c r="AD175" s="438"/>
      <c r="AE175" s="533"/>
      <c r="AF175" s="534"/>
      <c r="AG175" s="534"/>
      <c r="AH175" s="535"/>
      <c r="AI175" s="533"/>
      <c r="AJ175" s="534"/>
      <c r="AK175" s="534"/>
      <c r="AL175" s="535"/>
      <c r="AM175" s="533"/>
      <c r="AN175" s="534"/>
      <c r="AO175" s="534"/>
      <c r="AP175" s="535"/>
      <c r="AQ175" s="533"/>
      <c r="AR175" s="534"/>
      <c r="AS175" s="534"/>
      <c r="AT175" s="535"/>
      <c r="AU175" s="533"/>
      <c r="AV175" s="534"/>
      <c r="AW175" s="534"/>
      <c r="AX175" s="535"/>
      <c r="AY175" s="533"/>
      <c r="AZ175" s="534"/>
      <c r="BA175" s="534"/>
      <c r="BB175" s="535"/>
      <c r="BC175" s="533"/>
      <c r="BD175" s="534"/>
      <c r="BE175" s="534"/>
      <c r="BF175" s="535"/>
      <c r="BG175" s="536" t="str">
        <f t="shared" si="75"/>
        <v>n.é.</v>
      </c>
      <c r="BH175" s="537"/>
    </row>
    <row r="176" spans="1:60" ht="20.100000000000001" hidden="1" customHeight="1" x14ac:dyDescent="0.2">
      <c r="A176" s="548" t="s">
        <v>680</v>
      </c>
      <c r="B176" s="391"/>
      <c r="C176" s="545" t="s">
        <v>111</v>
      </c>
      <c r="D176" s="546"/>
      <c r="E176" s="546"/>
      <c r="F176" s="546"/>
      <c r="G176" s="546"/>
      <c r="H176" s="546"/>
      <c r="I176" s="546"/>
      <c r="J176" s="546"/>
      <c r="K176" s="546"/>
      <c r="L176" s="546"/>
      <c r="M176" s="546"/>
      <c r="N176" s="546"/>
      <c r="O176" s="546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7"/>
      <c r="AC176" s="437" t="s">
        <v>119</v>
      </c>
      <c r="AD176" s="438"/>
      <c r="AE176" s="533"/>
      <c r="AF176" s="534"/>
      <c r="AG176" s="534"/>
      <c r="AH176" s="535"/>
      <c r="AI176" s="533"/>
      <c r="AJ176" s="534"/>
      <c r="AK176" s="534"/>
      <c r="AL176" s="535"/>
      <c r="AM176" s="533"/>
      <c r="AN176" s="534"/>
      <c r="AO176" s="534"/>
      <c r="AP176" s="535"/>
      <c r="AQ176" s="533"/>
      <c r="AR176" s="534"/>
      <c r="AS176" s="534"/>
      <c r="AT176" s="535"/>
      <c r="AU176" s="533"/>
      <c r="AV176" s="534"/>
      <c r="AW176" s="534"/>
      <c r="AX176" s="535"/>
      <c r="AY176" s="533"/>
      <c r="AZ176" s="534"/>
      <c r="BA176" s="534"/>
      <c r="BB176" s="535"/>
      <c r="BC176" s="533"/>
      <c r="BD176" s="534"/>
      <c r="BE176" s="534"/>
      <c r="BF176" s="535"/>
      <c r="BG176" s="536" t="str">
        <f t="shared" si="75"/>
        <v>n.é.</v>
      </c>
      <c r="BH176" s="537"/>
    </row>
    <row r="177" spans="1:60" ht="20.100000000000001" hidden="1" customHeight="1" x14ac:dyDescent="0.2">
      <c r="A177" s="548" t="s">
        <v>681</v>
      </c>
      <c r="B177" s="391"/>
      <c r="C177" s="545" t="s">
        <v>112</v>
      </c>
      <c r="D177" s="546"/>
      <c r="E177" s="546"/>
      <c r="F177" s="546"/>
      <c r="G177" s="546"/>
      <c r="H177" s="546"/>
      <c r="I177" s="546"/>
      <c r="J177" s="546"/>
      <c r="K177" s="546"/>
      <c r="L177" s="546"/>
      <c r="M177" s="546"/>
      <c r="N177" s="546"/>
      <c r="O177" s="546"/>
      <c r="P177" s="546"/>
      <c r="Q177" s="546"/>
      <c r="R177" s="546"/>
      <c r="S177" s="546"/>
      <c r="T177" s="546"/>
      <c r="U177" s="546"/>
      <c r="V177" s="546"/>
      <c r="W177" s="546"/>
      <c r="X177" s="546"/>
      <c r="Y177" s="546"/>
      <c r="Z177" s="546"/>
      <c r="AA177" s="546"/>
      <c r="AB177" s="547"/>
      <c r="AC177" s="437" t="s">
        <v>120</v>
      </c>
      <c r="AD177" s="438"/>
      <c r="AE177" s="533"/>
      <c r="AF177" s="534"/>
      <c r="AG177" s="534"/>
      <c r="AH177" s="535"/>
      <c r="AI177" s="533"/>
      <c r="AJ177" s="534"/>
      <c r="AK177" s="534"/>
      <c r="AL177" s="535"/>
      <c r="AM177" s="533"/>
      <c r="AN177" s="534"/>
      <c r="AO177" s="534"/>
      <c r="AP177" s="535"/>
      <c r="AQ177" s="533"/>
      <c r="AR177" s="534"/>
      <c r="AS177" s="534"/>
      <c r="AT177" s="535"/>
      <c r="AU177" s="533"/>
      <c r="AV177" s="534"/>
      <c r="AW177" s="534"/>
      <c r="AX177" s="535"/>
      <c r="AY177" s="533"/>
      <c r="AZ177" s="534"/>
      <c r="BA177" s="534"/>
      <c r="BB177" s="535"/>
      <c r="BC177" s="533"/>
      <c r="BD177" s="534"/>
      <c r="BE177" s="534"/>
      <c r="BF177" s="535"/>
      <c r="BG177" s="536" t="str">
        <f t="shared" si="75"/>
        <v>n.é.</v>
      </c>
      <c r="BH177" s="537"/>
    </row>
    <row r="178" spans="1:60" ht="20.100000000000001" hidden="1" customHeight="1" x14ac:dyDescent="0.2">
      <c r="A178" s="548" t="s">
        <v>682</v>
      </c>
      <c r="B178" s="391"/>
      <c r="C178" s="408" t="s">
        <v>113</v>
      </c>
      <c r="D178" s="409"/>
      <c r="E178" s="409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09"/>
      <c r="S178" s="409"/>
      <c r="T178" s="409"/>
      <c r="U178" s="409"/>
      <c r="V178" s="409"/>
      <c r="W178" s="409"/>
      <c r="X178" s="409"/>
      <c r="Y178" s="409"/>
      <c r="Z178" s="409"/>
      <c r="AA178" s="409"/>
      <c r="AB178" s="410"/>
      <c r="AC178" s="437" t="s">
        <v>121</v>
      </c>
      <c r="AD178" s="438"/>
      <c r="AE178" s="533"/>
      <c r="AF178" s="534"/>
      <c r="AG178" s="534"/>
      <c r="AH178" s="535"/>
      <c r="AI178" s="533"/>
      <c r="AJ178" s="534"/>
      <c r="AK178" s="534"/>
      <c r="AL178" s="535"/>
      <c r="AM178" s="533"/>
      <c r="AN178" s="534"/>
      <c r="AO178" s="534"/>
      <c r="AP178" s="535"/>
      <c r="AQ178" s="533"/>
      <c r="AR178" s="534"/>
      <c r="AS178" s="534"/>
      <c r="AT178" s="535"/>
      <c r="AU178" s="533"/>
      <c r="AV178" s="534"/>
      <c r="AW178" s="534"/>
      <c r="AX178" s="535"/>
      <c r="AY178" s="533"/>
      <c r="AZ178" s="534"/>
      <c r="BA178" s="534"/>
      <c r="BB178" s="535"/>
      <c r="BC178" s="533"/>
      <c r="BD178" s="534"/>
      <c r="BE178" s="534"/>
      <c r="BF178" s="535"/>
      <c r="BG178" s="536" t="str">
        <f t="shared" si="75"/>
        <v>n.é.</v>
      </c>
      <c r="BH178" s="537"/>
    </row>
    <row r="179" spans="1:60" ht="6.6" hidden="1" customHeight="1" x14ac:dyDescent="0.2">
      <c r="A179" s="548" t="s">
        <v>683</v>
      </c>
      <c r="B179" s="391"/>
      <c r="C179" s="408" t="s">
        <v>114</v>
      </c>
      <c r="D179" s="409"/>
      <c r="E179" s="409"/>
      <c r="F179" s="409"/>
      <c r="G179" s="409"/>
      <c r="H179" s="409"/>
      <c r="I179" s="409"/>
      <c r="J179" s="409"/>
      <c r="K179" s="409"/>
      <c r="L179" s="409"/>
      <c r="M179" s="409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10"/>
      <c r="AC179" s="437" t="s">
        <v>122</v>
      </c>
      <c r="AD179" s="438"/>
      <c r="AE179" s="533"/>
      <c r="AF179" s="534"/>
      <c r="AG179" s="534"/>
      <c r="AH179" s="535"/>
      <c r="AI179" s="533"/>
      <c r="AJ179" s="534"/>
      <c r="AK179" s="534"/>
      <c r="AL179" s="535"/>
      <c r="AM179" s="533"/>
      <c r="AN179" s="534"/>
      <c r="AO179" s="534"/>
      <c r="AP179" s="535"/>
      <c r="AQ179" s="533"/>
      <c r="AR179" s="534"/>
      <c r="AS179" s="534"/>
      <c r="AT179" s="535"/>
      <c r="AU179" s="533"/>
      <c r="AV179" s="534"/>
      <c r="AW179" s="534"/>
      <c r="AX179" s="535"/>
      <c r="AY179" s="533"/>
      <c r="AZ179" s="534"/>
      <c r="BA179" s="534"/>
      <c r="BB179" s="535"/>
      <c r="BC179" s="533"/>
      <c r="BD179" s="534"/>
      <c r="BE179" s="534"/>
      <c r="BF179" s="535"/>
      <c r="BG179" s="536" t="str">
        <f t="shared" si="75"/>
        <v>n.é.</v>
      </c>
      <c r="BH179" s="537"/>
    </row>
    <row r="180" spans="1:60" ht="20.100000000000001" customHeight="1" x14ac:dyDescent="0.2">
      <c r="A180" s="548" t="s">
        <v>684</v>
      </c>
      <c r="B180" s="391"/>
      <c r="C180" s="408" t="s">
        <v>115</v>
      </c>
      <c r="D180" s="409"/>
      <c r="E180" s="409"/>
      <c r="F180" s="409"/>
      <c r="G180" s="409"/>
      <c r="H180" s="409"/>
      <c r="I180" s="409"/>
      <c r="J180" s="409"/>
      <c r="K180" s="409"/>
      <c r="L180" s="409"/>
      <c r="M180" s="409"/>
      <c r="N180" s="409"/>
      <c r="O180" s="409"/>
      <c r="P180" s="409"/>
      <c r="Q180" s="409"/>
      <c r="R180" s="409"/>
      <c r="S180" s="409"/>
      <c r="T180" s="409"/>
      <c r="U180" s="409"/>
      <c r="V180" s="409"/>
      <c r="W180" s="409"/>
      <c r="X180" s="409"/>
      <c r="Y180" s="409"/>
      <c r="Z180" s="409"/>
      <c r="AA180" s="409"/>
      <c r="AB180" s="410"/>
      <c r="AC180" s="437" t="s">
        <v>123</v>
      </c>
      <c r="AD180" s="438"/>
      <c r="AE180" s="533">
        <v>1600000</v>
      </c>
      <c r="AF180" s="534"/>
      <c r="AG180" s="534"/>
      <c r="AH180" s="535"/>
      <c r="AI180" s="533">
        <v>2226161</v>
      </c>
      <c r="AJ180" s="534"/>
      <c r="AK180" s="534"/>
      <c r="AL180" s="535"/>
      <c r="AM180" s="533">
        <v>0</v>
      </c>
      <c r="AN180" s="534"/>
      <c r="AO180" s="534"/>
      <c r="AP180" s="535"/>
      <c r="AQ180" s="533">
        <v>2226161</v>
      </c>
      <c r="AR180" s="534"/>
      <c r="AS180" s="534"/>
      <c r="AT180" s="535"/>
      <c r="AU180" s="533">
        <v>6600000</v>
      </c>
      <c r="AV180" s="534"/>
      <c r="AW180" s="534"/>
      <c r="AX180" s="535"/>
      <c r="AY180" s="533">
        <v>0</v>
      </c>
      <c r="AZ180" s="534"/>
      <c r="BA180" s="534"/>
      <c r="BB180" s="535"/>
      <c r="BC180" s="533">
        <v>2226161</v>
      </c>
      <c r="BD180" s="534"/>
      <c r="BE180" s="534"/>
      <c r="BF180" s="535"/>
      <c r="BG180" s="536">
        <f t="shared" si="75"/>
        <v>1</v>
      </c>
      <c r="BH180" s="537"/>
    </row>
    <row r="181" spans="1:60" ht="19.5" customHeight="1" x14ac:dyDescent="0.2">
      <c r="A181" s="554" t="s">
        <v>685</v>
      </c>
      <c r="B181" s="475"/>
      <c r="C181" s="476" t="s">
        <v>804</v>
      </c>
      <c r="D181" s="477"/>
      <c r="E181" s="477"/>
      <c r="F181" s="477"/>
      <c r="G181" s="477"/>
      <c r="H181" s="477"/>
      <c r="I181" s="477"/>
      <c r="J181" s="477"/>
      <c r="K181" s="477"/>
      <c r="L181" s="477"/>
      <c r="M181" s="477"/>
      <c r="N181" s="477"/>
      <c r="O181" s="477"/>
      <c r="P181" s="477"/>
      <c r="Q181" s="477"/>
      <c r="R181" s="477"/>
      <c r="S181" s="477"/>
      <c r="T181" s="477"/>
      <c r="U181" s="477"/>
      <c r="V181" s="477"/>
      <c r="W181" s="477"/>
      <c r="X181" s="477"/>
      <c r="Y181" s="477"/>
      <c r="Z181" s="477"/>
      <c r="AA181" s="477"/>
      <c r="AB181" s="478"/>
      <c r="AC181" s="543" t="s">
        <v>58</v>
      </c>
      <c r="AD181" s="544"/>
      <c r="AE181" s="466">
        <f>AE173+AE174+AE175+AE176+AE177+AE178+AE179+AE180</f>
        <v>1600000</v>
      </c>
      <c r="AF181" s="467"/>
      <c r="AG181" s="467"/>
      <c r="AH181" s="468"/>
      <c r="AI181" s="466">
        <f>AI173+AI174+AI175+AI176+AI177+AI178+AI179+AI180</f>
        <v>2226161</v>
      </c>
      <c r="AJ181" s="467"/>
      <c r="AK181" s="467"/>
      <c r="AL181" s="468"/>
      <c r="AM181" s="466">
        <f>AM173+AM174+AM175+AM176+AM177+AM178+AM179+AM180</f>
        <v>0</v>
      </c>
      <c r="AN181" s="467"/>
      <c r="AO181" s="467"/>
      <c r="AP181" s="468"/>
      <c r="AQ181" s="466">
        <f>AQ173+AQ174+AQ175+AQ176+AQ177+AQ178+AQ179+AQ180</f>
        <v>2226161</v>
      </c>
      <c r="AR181" s="467"/>
      <c r="AS181" s="467"/>
      <c r="AT181" s="468"/>
      <c r="AU181" s="466">
        <f>AU173+AU174+AU175+AU176+AU177+AU178+AU179+AU180</f>
        <v>6600000</v>
      </c>
      <c r="AV181" s="467"/>
      <c r="AW181" s="467"/>
      <c r="AX181" s="468"/>
      <c r="AY181" s="466">
        <f>AY173+AY174+AY175+AY176+AY177+AY178+AY179+AY180</f>
        <v>0</v>
      </c>
      <c r="AZ181" s="467"/>
      <c r="BA181" s="467"/>
      <c r="BB181" s="468"/>
      <c r="BC181" s="466">
        <f>BC173+BC174+BC175+BC176+BC177+BC178+BC179+BC180</f>
        <v>2226161</v>
      </c>
      <c r="BD181" s="467"/>
      <c r="BE181" s="467"/>
      <c r="BF181" s="468"/>
      <c r="BG181" s="504">
        <f t="shared" si="75"/>
        <v>1</v>
      </c>
      <c r="BH181" s="505"/>
    </row>
    <row r="182" spans="1:60" ht="10.5" hidden="1" customHeight="1" x14ac:dyDescent="0.2">
      <c r="A182" s="548" t="s">
        <v>713</v>
      </c>
      <c r="B182" s="391"/>
      <c r="C182" s="487" t="s">
        <v>142</v>
      </c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W182" s="488"/>
      <c r="X182" s="488"/>
      <c r="Y182" s="488"/>
      <c r="Z182" s="488"/>
      <c r="AA182" s="488"/>
      <c r="AB182" s="489"/>
      <c r="AC182" s="437" t="s">
        <v>131</v>
      </c>
      <c r="AD182" s="438"/>
      <c r="AE182" s="533"/>
      <c r="AF182" s="534"/>
      <c r="AG182" s="534"/>
      <c r="AH182" s="535"/>
      <c r="AI182" s="533"/>
      <c r="AJ182" s="534"/>
      <c r="AK182" s="534"/>
      <c r="AL182" s="535"/>
      <c r="AM182" s="533"/>
      <c r="AN182" s="534"/>
      <c r="AO182" s="534"/>
      <c r="AP182" s="535"/>
      <c r="AQ182" s="533"/>
      <c r="AR182" s="534"/>
      <c r="AS182" s="534"/>
      <c r="AT182" s="535"/>
      <c r="AU182" s="533"/>
      <c r="AV182" s="534"/>
      <c r="AW182" s="534"/>
      <c r="AX182" s="535"/>
      <c r="AY182" s="533"/>
      <c r="AZ182" s="534"/>
      <c r="BA182" s="534"/>
      <c r="BB182" s="535"/>
      <c r="BC182" s="533"/>
      <c r="BD182" s="534"/>
      <c r="BE182" s="534"/>
      <c r="BF182" s="535"/>
      <c r="BG182" s="536" t="str">
        <f t="shared" si="75"/>
        <v>n.é.</v>
      </c>
      <c r="BH182" s="537"/>
    </row>
    <row r="183" spans="1:60" ht="21" customHeight="1" x14ac:dyDescent="0.2">
      <c r="A183" s="548" t="s">
        <v>714</v>
      </c>
      <c r="B183" s="549"/>
      <c r="C183" s="487" t="s">
        <v>687</v>
      </c>
      <c r="D183" s="488"/>
      <c r="E183" s="488"/>
      <c r="F183" s="488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S183" s="488"/>
      <c r="T183" s="488"/>
      <c r="U183" s="488"/>
      <c r="V183" s="488"/>
      <c r="W183" s="488"/>
      <c r="X183" s="488"/>
      <c r="Y183" s="488"/>
      <c r="Z183" s="488"/>
      <c r="AA183" s="488"/>
      <c r="AB183" s="489"/>
      <c r="AC183" s="437" t="s">
        <v>686</v>
      </c>
      <c r="AD183" s="438"/>
      <c r="AE183" s="533">
        <v>1544012</v>
      </c>
      <c r="AF183" s="534"/>
      <c r="AG183" s="534"/>
      <c r="AH183" s="535"/>
      <c r="AI183" s="533">
        <v>1544012</v>
      </c>
      <c r="AJ183" s="534"/>
      <c r="AK183" s="534"/>
      <c r="AL183" s="535"/>
      <c r="AM183" s="533"/>
      <c r="AN183" s="534"/>
      <c r="AO183" s="534"/>
      <c r="AP183" s="535"/>
      <c r="AQ183" s="533">
        <v>1532322</v>
      </c>
      <c r="AR183" s="534"/>
      <c r="AS183" s="534"/>
      <c r="AT183" s="535"/>
      <c r="AU183" s="533"/>
      <c r="AV183" s="534"/>
      <c r="AW183" s="534"/>
      <c r="AX183" s="535"/>
      <c r="AY183" s="533"/>
      <c r="AZ183" s="534"/>
      <c r="BA183" s="534"/>
      <c r="BB183" s="535"/>
      <c r="BC183" s="533">
        <v>1532322</v>
      </c>
      <c r="BD183" s="534"/>
      <c r="BE183" s="534"/>
      <c r="BF183" s="535"/>
      <c r="BG183" s="536">
        <f t="shared" si="75"/>
        <v>0.9924288153200882</v>
      </c>
      <c r="BH183" s="537"/>
    </row>
    <row r="184" spans="1:60" ht="16.5" hidden="1" customHeight="1" x14ac:dyDescent="0.2">
      <c r="A184" s="548" t="s">
        <v>715</v>
      </c>
      <c r="B184" s="549"/>
      <c r="C184" s="487" t="s">
        <v>688</v>
      </c>
      <c r="D184" s="488"/>
      <c r="E184" s="488"/>
      <c r="F184" s="488"/>
      <c r="G184" s="488"/>
      <c r="H184" s="488"/>
      <c r="I184" s="488"/>
      <c r="J184" s="488"/>
      <c r="K184" s="488"/>
      <c r="L184" s="488"/>
      <c r="M184" s="488"/>
      <c r="N184" s="488"/>
      <c r="O184" s="488"/>
      <c r="P184" s="488"/>
      <c r="Q184" s="488"/>
      <c r="R184" s="488"/>
      <c r="S184" s="488"/>
      <c r="T184" s="488"/>
      <c r="U184" s="488"/>
      <c r="V184" s="488"/>
      <c r="W184" s="488"/>
      <c r="X184" s="488"/>
      <c r="Y184" s="488"/>
      <c r="Z184" s="488"/>
      <c r="AA184" s="488"/>
      <c r="AB184" s="489"/>
      <c r="AC184" s="437" t="s">
        <v>689</v>
      </c>
      <c r="AD184" s="438"/>
      <c r="AE184" s="533"/>
      <c r="AF184" s="534"/>
      <c r="AG184" s="534"/>
      <c r="AH184" s="535"/>
      <c r="AI184" s="533"/>
      <c r="AJ184" s="534"/>
      <c r="AK184" s="534"/>
      <c r="AL184" s="535"/>
      <c r="AM184" s="533"/>
      <c r="AN184" s="534"/>
      <c r="AO184" s="534"/>
      <c r="AP184" s="535"/>
      <c r="AQ184" s="533"/>
      <c r="AR184" s="534"/>
      <c r="AS184" s="534"/>
      <c r="AT184" s="535"/>
      <c r="AU184" s="533"/>
      <c r="AV184" s="534"/>
      <c r="AW184" s="534"/>
      <c r="AX184" s="535"/>
      <c r="AY184" s="533"/>
      <c r="AZ184" s="534"/>
      <c r="BA184" s="534"/>
      <c r="BB184" s="535"/>
      <c r="BC184" s="533"/>
      <c r="BD184" s="534"/>
      <c r="BE184" s="534"/>
      <c r="BF184" s="535"/>
      <c r="BG184" s="536" t="str">
        <f t="shared" si="75"/>
        <v>n.é.</v>
      </c>
      <c r="BH184" s="537"/>
    </row>
    <row r="185" spans="1:60" ht="18.75" hidden="1" customHeight="1" x14ac:dyDescent="0.2">
      <c r="A185" s="548" t="s">
        <v>716</v>
      </c>
      <c r="B185" s="549"/>
      <c r="C185" s="487" t="s">
        <v>690</v>
      </c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488"/>
      <c r="T185" s="488"/>
      <c r="U185" s="488"/>
      <c r="V185" s="488"/>
      <c r="W185" s="488"/>
      <c r="X185" s="488"/>
      <c r="Y185" s="488"/>
      <c r="Z185" s="488"/>
      <c r="AA185" s="488"/>
      <c r="AB185" s="489"/>
      <c r="AC185" s="437" t="s">
        <v>691</v>
      </c>
      <c r="AD185" s="438"/>
      <c r="AE185" s="533"/>
      <c r="AF185" s="534"/>
      <c r="AG185" s="534"/>
      <c r="AH185" s="535"/>
      <c r="AI185" s="533"/>
      <c r="AJ185" s="534"/>
      <c r="AK185" s="534"/>
      <c r="AL185" s="535"/>
      <c r="AM185" s="533"/>
      <c r="AN185" s="534"/>
      <c r="AO185" s="534"/>
      <c r="AP185" s="535"/>
      <c r="AQ185" s="533"/>
      <c r="AR185" s="534"/>
      <c r="AS185" s="534"/>
      <c r="AT185" s="535"/>
      <c r="AU185" s="533"/>
      <c r="AV185" s="534"/>
      <c r="AW185" s="534"/>
      <c r="AX185" s="535"/>
      <c r="AY185" s="533"/>
      <c r="AZ185" s="534"/>
      <c r="BA185" s="534"/>
      <c r="BB185" s="535"/>
      <c r="BC185" s="533"/>
      <c r="BD185" s="534"/>
      <c r="BE185" s="534"/>
      <c r="BF185" s="535"/>
      <c r="BG185" s="536" t="str">
        <f t="shared" ref="BG185" si="106">IF(AI185&gt;0,BC185/AI185,"n.é.")</f>
        <v>n.é.</v>
      </c>
      <c r="BH185" s="537"/>
    </row>
    <row r="186" spans="1:60" ht="18" hidden="1" customHeight="1" x14ac:dyDescent="0.2">
      <c r="A186" s="548" t="s">
        <v>717</v>
      </c>
      <c r="B186" s="549"/>
      <c r="C186" s="487" t="s">
        <v>425</v>
      </c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488"/>
      <c r="T186" s="488"/>
      <c r="U186" s="488"/>
      <c r="V186" s="488"/>
      <c r="W186" s="488"/>
      <c r="X186" s="488"/>
      <c r="Y186" s="488"/>
      <c r="Z186" s="488"/>
      <c r="AA186" s="488"/>
      <c r="AB186" s="489"/>
      <c r="AC186" s="437" t="s">
        <v>132</v>
      </c>
      <c r="AD186" s="438"/>
      <c r="AE186" s="533"/>
      <c r="AF186" s="534"/>
      <c r="AG186" s="534"/>
      <c r="AH186" s="535"/>
      <c r="AI186" s="533"/>
      <c r="AJ186" s="534"/>
      <c r="AK186" s="534"/>
      <c r="AL186" s="535"/>
      <c r="AM186" s="533"/>
      <c r="AN186" s="534"/>
      <c r="AO186" s="534"/>
      <c r="AP186" s="535"/>
      <c r="AQ186" s="533"/>
      <c r="AR186" s="534"/>
      <c r="AS186" s="534"/>
      <c r="AT186" s="535"/>
      <c r="AU186" s="533"/>
      <c r="AV186" s="534"/>
      <c r="AW186" s="534"/>
      <c r="AX186" s="535"/>
      <c r="AY186" s="533"/>
      <c r="AZ186" s="534"/>
      <c r="BA186" s="534"/>
      <c r="BB186" s="535"/>
      <c r="BC186" s="533"/>
      <c r="BD186" s="534"/>
      <c r="BE186" s="534"/>
      <c r="BF186" s="535"/>
      <c r="BG186" s="536" t="str">
        <f t="shared" si="75"/>
        <v>n.é.</v>
      </c>
      <c r="BH186" s="537"/>
    </row>
    <row r="187" spans="1:60" ht="18" hidden="1" customHeight="1" x14ac:dyDescent="0.2">
      <c r="A187" s="548" t="s">
        <v>718</v>
      </c>
      <c r="B187" s="549"/>
      <c r="C187" s="487" t="s">
        <v>424</v>
      </c>
      <c r="D187" s="488"/>
      <c r="E187" s="488"/>
      <c r="F187" s="488"/>
      <c r="G187" s="488"/>
      <c r="H187" s="488"/>
      <c r="I187" s="488"/>
      <c r="J187" s="488"/>
      <c r="K187" s="488"/>
      <c r="L187" s="488"/>
      <c r="M187" s="488"/>
      <c r="N187" s="488"/>
      <c r="O187" s="488"/>
      <c r="P187" s="488"/>
      <c r="Q187" s="488"/>
      <c r="R187" s="488"/>
      <c r="S187" s="488"/>
      <c r="T187" s="488"/>
      <c r="U187" s="488"/>
      <c r="V187" s="488"/>
      <c r="W187" s="488"/>
      <c r="X187" s="488"/>
      <c r="Y187" s="488"/>
      <c r="Z187" s="488"/>
      <c r="AA187" s="488"/>
      <c r="AB187" s="489"/>
      <c r="AC187" s="437" t="s">
        <v>133</v>
      </c>
      <c r="AD187" s="438"/>
      <c r="AE187" s="533"/>
      <c r="AF187" s="534"/>
      <c r="AG187" s="534"/>
      <c r="AH187" s="535"/>
      <c r="AI187" s="533"/>
      <c r="AJ187" s="534"/>
      <c r="AK187" s="534"/>
      <c r="AL187" s="535"/>
      <c r="AM187" s="533"/>
      <c r="AN187" s="534"/>
      <c r="AO187" s="534"/>
      <c r="AP187" s="535"/>
      <c r="AQ187" s="533"/>
      <c r="AR187" s="534"/>
      <c r="AS187" s="534"/>
      <c r="AT187" s="535"/>
      <c r="AU187" s="533"/>
      <c r="AV187" s="534"/>
      <c r="AW187" s="534"/>
      <c r="AX187" s="535"/>
      <c r="AY187" s="533"/>
      <c r="AZ187" s="534"/>
      <c r="BA187" s="534"/>
      <c r="BB187" s="535"/>
      <c r="BC187" s="533"/>
      <c r="BD187" s="534"/>
      <c r="BE187" s="534"/>
      <c r="BF187" s="535"/>
      <c r="BG187" s="536" t="str">
        <f t="shared" si="75"/>
        <v>n.é.</v>
      </c>
      <c r="BH187" s="537"/>
    </row>
    <row r="188" spans="1:60" ht="15" hidden="1" customHeight="1" x14ac:dyDescent="0.2">
      <c r="A188" s="548" t="s">
        <v>719</v>
      </c>
      <c r="B188" s="549"/>
      <c r="C188" s="487" t="s">
        <v>423</v>
      </c>
      <c r="D188" s="488"/>
      <c r="E188" s="488"/>
      <c r="F188" s="488"/>
      <c r="G188" s="488"/>
      <c r="H188" s="488"/>
      <c r="I188" s="488"/>
      <c r="J188" s="488"/>
      <c r="K188" s="488"/>
      <c r="L188" s="488"/>
      <c r="M188" s="488"/>
      <c r="N188" s="488"/>
      <c r="O188" s="488"/>
      <c r="P188" s="488"/>
      <c r="Q188" s="488"/>
      <c r="R188" s="488"/>
      <c r="S188" s="488"/>
      <c r="T188" s="488"/>
      <c r="U188" s="488"/>
      <c r="V188" s="488"/>
      <c r="W188" s="488"/>
      <c r="X188" s="488"/>
      <c r="Y188" s="488"/>
      <c r="Z188" s="488"/>
      <c r="AA188" s="488"/>
      <c r="AB188" s="489"/>
      <c r="AC188" s="437" t="s">
        <v>134</v>
      </c>
      <c r="AD188" s="438"/>
      <c r="AE188" s="533"/>
      <c r="AF188" s="534"/>
      <c r="AG188" s="534"/>
      <c r="AH188" s="535"/>
      <c r="AI188" s="533"/>
      <c r="AJ188" s="534"/>
      <c r="AK188" s="534"/>
      <c r="AL188" s="535"/>
      <c r="AM188" s="533"/>
      <c r="AN188" s="534"/>
      <c r="AO188" s="534"/>
      <c r="AP188" s="535"/>
      <c r="AQ188" s="533"/>
      <c r="AR188" s="534"/>
      <c r="AS188" s="534"/>
      <c r="AT188" s="535"/>
      <c r="AU188" s="533"/>
      <c r="AV188" s="534"/>
      <c r="AW188" s="534"/>
      <c r="AX188" s="535"/>
      <c r="AY188" s="533"/>
      <c r="AZ188" s="534"/>
      <c r="BA188" s="534"/>
      <c r="BB188" s="535"/>
      <c r="BC188" s="533"/>
      <c r="BD188" s="534"/>
      <c r="BE188" s="534"/>
      <c r="BF188" s="535"/>
      <c r="BG188" s="536" t="str">
        <f t="shared" si="75"/>
        <v>n.é.</v>
      </c>
      <c r="BH188" s="537"/>
    </row>
    <row r="189" spans="1:60" ht="20.100000000000001" customHeight="1" x14ac:dyDescent="0.2">
      <c r="A189" s="548" t="s">
        <v>720</v>
      </c>
      <c r="B189" s="549"/>
      <c r="C189" s="487" t="s">
        <v>143</v>
      </c>
      <c r="D189" s="488"/>
      <c r="E189" s="488"/>
      <c r="F189" s="488"/>
      <c r="G189" s="488"/>
      <c r="H189" s="488"/>
      <c r="I189" s="488"/>
      <c r="J189" s="488"/>
      <c r="K189" s="488"/>
      <c r="L189" s="488"/>
      <c r="M189" s="488"/>
      <c r="N189" s="488"/>
      <c r="O189" s="488"/>
      <c r="P189" s="488"/>
      <c r="Q189" s="488"/>
      <c r="R189" s="488"/>
      <c r="S189" s="488"/>
      <c r="T189" s="488"/>
      <c r="U189" s="488"/>
      <c r="V189" s="488"/>
      <c r="W189" s="488"/>
      <c r="X189" s="488"/>
      <c r="Y189" s="488"/>
      <c r="Z189" s="488"/>
      <c r="AA189" s="488"/>
      <c r="AB189" s="489"/>
      <c r="AC189" s="437" t="s">
        <v>135</v>
      </c>
      <c r="AD189" s="438"/>
      <c r="AE189" s="533">
        <v>1600000</v>
      </c>
      <c r="AF189" s="534"/>
      <c r="AG189" s="534"/>
      <c r="AH189" s="535"/>
      <c r="AI189" s="533">
        <v>16100085</v>
      </c>
      <c r="AJ189" s="534"/>
      <c r="AK189" s="534"/>
      <c r="AL189" s="535"/>
      <c r="AM189" s="533">
        <v>0</v>
      </c>
      <c r="AN189" s="534"/>
      <c r="AO189" s="534"/>
      <c r="AP189" s="535"/>
      <c r="AQ189" s="533">
        <v>16100085</v>
      </c>
      <c r="AR189" s="534"/>
      <c r="AS189" s="534"/>
      <c r="AT189" s="535"/>
      <c r="AU189" s="533">
        <v>0</v>
      </c>
      <c r="AV189" s="534"/>
      <c r="AW189" s="534"/>
      <c r="AX189" s="535"/>
      <c r="AY189" s="533">
        <v>0</v>
      </c>
      <c r="AZ189" s="534"/>
      <c r="BA189" s="534"/>
      <c r="BB189" s="535"/>
      <c r="BC189" s="533">
        <v>13424825</v>
      </c>
      <c r="BD189" s="534"/>
      <c r="BE189" s="534"/>
      <c r="BF189" s="535"/>
      <c r="BG189" s="536">
        <f t="shared" si="75"/>
        <v>0.83383565987384534</v>
      </c>
      <c r="BH189" s="537"/>
    </row>
    <row r="190" spans="1:60" ht="20.100000000000001" hidden="1" customHeight="1" x14ac:dyDescent="0.2">
      <c r="A190" s="548" t="s">
        <v>721</v>
      </c>
      <c r="B190" s="549"/>
      <c r="C190" s="487" t="s">
        <v>422</v>
      </c>
      <c r="D190" s="488"/>
      <c r="E190" s="488"/>
      <c r="F190" s="488"/>
      <c r="G190" s="488"/>
      <c r="H190" s="488"/>
      <c r="I190" s="488"/>
      <c r="J190" s="488"/>
      <c r="K190" s="488"/>
      <c r="L190" s="488"/>
      <c r="M190" s="488"/>
      <c r="N190" s="488"/>
      <c r="O190" s="488"/>
      <c r="P190" s="488"/>
      <c r="Q190" s="488"/>
      <c r="R190" s="488"/>
      <c r="S190" s="488"/>
      <c r="T190" s="488"/>
      <c r="U190" s="488"/>
      <c r="V190" s="488"/>
      <c r="W190" s="488"/>
      <c r="X190" s="488"/>
      <c r="Y190" s="488"/>
      <c r="Z190" s="488"/>
      <c r="AA190" s="488"/>
      <c r="AB190" s="489"/>
      <c r="AC190" s="437" t="s">
        <v>136</v>
      </c>
      <c r="AD190" s="438"/>
      <c r="AE190" s="533"/>
      <c r="AF190" s="534"/>
      <c r="AG190" s="534"/>
      <c r="AH190" s="535"/>
      <c r="AI190" s="533"/>
      <c r="AJ190" s="534"/>
      <c r="AK190" s="534"/>
      <c r="AL190" s="535"/>
      <c r="AM190" s="533"/>
      <c r="AN190" s="534"/>
      <c r="AO190" s="534"/>
      <c r="AP190" s="535"/>
      <c r="AQ190" s="533"/>
      <c r="AR190" s="534"/>
      <c r="AS190" s="534"/>
      <c r="AT190" s="535"/>
      <c r="AU190" s="533"/>
      <c r="AV190" s="534"/>
      <c r="AW190" s="534"/>
      <c r="AX190" s="535"/>
      <c r="AY190" s="533"/>
      <c r="AZ190" s="534"/>
      <c r="BA190" s="534"/>
      <c r="BB190" s="535"/>
      <c r="BC190" s="533"/>
      <c r="BD190" s="534"/>
      <c r="BE190" s="534"/>
      <c r="BF190" s="535"/>
      <c r="BG190" s="536" t="str">
        <f t="shared" si="75"/>
        <v>n.é.</v>
      </c>
      <c r="BH190" s="537"/>
    </row>
    <row r="191" spans="1:60" ht="20.100000000000001" customHeight="1" x14ac:dyDescent="0.2">
      <c r="A191" s="548" t="s">
        <v>722</v>
      </c>
      <c r="B191" s="549"/>
      <c r="C191" s="487" t="s">
        <v>421</v>
      </c>
      <c r="D191" s="488"/>
      <c r="E191" s="488"/>
      <c r="F191" s="488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8"/>
      <c r="R191" s="488"/>
      <c r="S191" s="488"/>
      <c r="T191" s="488"/>
      <c r="U191" s="488"/>
      <c r="V191" s="488"/>
      <c r="W191" s="488"/>
      <c r="X191" s="488"/>
      <c r="Y191" s="488"/>
      <c r="Z191" s="488"/>
      <c r="AA191" s="488"/>
      <c r="AB191" s="489"/>
      <c r="AC191" s="437" t="s">
        <v>137</v>
      </c>
      <c r="AD191" s="438"/>
      <c r="AE191" s="533">
        <v>800000</v>
      </c>
      <c r="AF191" s="534"/>
      <c r="AG191" s="534"/>
      <c r="AH191" s="535"/>
      <c r="AI191" s="533">
        <v>1173590</v>
      </c>
      <c r="AJ191" s="534"/>
      <c r="AK191" s="534"/>
      <c r="AL191" s="535"/>
      <c r="AM191" s="533">
        <v>2</v>
      </c>
      <c r="AN191" s="534"/>
      <c r="AO191" s="534"/>
      <c r="AP191" s="535"/>
      <c r="AQ191" s="533">
        <v>1173588</v>
      </c>
      <c r="AR191" s="534"/>
      <c r="AS191" s="534"/>
      <c r="AT191" s="535"/>
      <c r="AU191" s="533">
        <v>0</v>
      </c>
      <c r="AV191" s="534"/>
      <c r="AW191" s="534"/>
      <c r="AX191" s="535"/>
      <c r="AY191" s="533">
        <v>0</v>
      </c>
      <c r="AZ191" s="534"/>
      <c r="BA191" s="534"/>
      <c r="BB191" s="535"/>
      <c r="BC191" s="533">
        <v>1173588</v>
      </c>
      <c r="BD191" s="534"/>
      <c r="BE191" s="534"/>
      <c r="BF191" s="535"/>
      <c r="BG191" s="536">
        <f t="shared" si="75"/>
        <v>0.99999829582733324</v>
      </c>
      <c r="BH191" s="537"/>
    </row>
    <row r="192" spans="1:60" ht="12.6" hidden="1" customHeight="1" x14ac:dyDescent="0.2">
      <c r="A192" s="548" t="s">
        <v>723</v>
      </c>
      <c r="B192" s="549"/>
      <c r="C192" s="487" t="s">
        <v>144</v>
      </c>
      <c r="D192" s="488"/>
      <c r="E192" s="488"/>
      <c r="F192" s="488"/>
      <c r="G192" s="488"/>
      <c r="H192" s="488"/>
      <c r="I192" s="488"/>
      <c r="J192" s="488"/>
      <c r="K192" s="488"/>
      <c r="L192" s="488"/>
      <c r="M192" s="488"/>
      <c r="N192" s="488"/>
      <c r="O192" s="488"/>
      <c r="P192" s="488"/>
      <c r="Q192" s="488"/>
      <c r="R192" s="488"/>
      <c r="S192" s="488"/>
      <c r="T192" s="488"/>
      <c r="U192" s="488"/>
      <c r="V192" s="488"/>
      <c r="W192" s="488"/>
      <c r="X192" s="488"/>
      <c r="Y192" s="488"/>
      <c r="Z192" s="488"/>
      <c r="AA192" s="488"/>
      <c r="AB192" s="489"/>
      <c r="AC192" s="437" t="s">
        <v>138</v>
      </c>
      <c r="AD192" s="438"/>
      <c r="AE192" s="533"/>
      <c r="AF192" s="534"/>
      <c r="AG192" s="534"/>
      <c r="AH192" s="535"/>
      <c r="AI192" s="533"/>
      <c r="AJ192" s="534"/>
      <c r="AK192" s="534"/>
      <c r="AL192" s="535"/>
      <c r="AM192" s="533"/>
      <c r="AN192" s="534"/>
      <c r="AO192" s="534"/>
      <c r="AP192" s="535"/>
      <c r="AQ192" s="533"/>
      <c r="AR192" s="534"/>
      <c r="AS192" s="534"/>
      <c r="AT192" s="535"/>
      <c r="AU192" s="533"/>
      <c r="AV192" s="534"/>
      <c r="AW192" s="534"/>
      <c r="AX192" s="535"/>
      <c r="AY192" s="533"/>
      <c r="AZ192" s="534"/>
      <c r="BA192" s="534"/>
      <c r="BB192" s="535"/>
      <c r="BC192" s="533"/>
      <c r="BD192" s="534"/>
      <c r="BE192" s="534"/>
      <c r="BF192" s="535"/>
      <c r="BG192" s="536" t="str">
        <f t="shared" si="75"/>
        <v>n.é.</v>
      </c>
      <c r="BH192" s="537"/>
    </row>
    <row r="193" spans="1:60" ht="13.15" hidden="1" customHeight="1" x14ac:dyDescent="0.2">
      <c r="A193" s="548" t="s">
        <v>724</v>
      </c>
      <c r="B193" s="549"/>
      <c r="C193" s="538" t="s">
        <v>145</v>
      </c>
      <c r="D193" s="539"/>
      <c r="E193" s="539"/>
      <c r="F193" s="539"/>
      <c r="G193" s="539"/>
      <c r="H193" s="539"/>
      <c r="I193" s="539"/>
      <c r="J193" s="539"/>
      <c r="K193" s="539"/>
      <c r="L193" s="539"/>
      <c r="M193" s="539"/>
      <c r="N193" s="539"/>
      <c r="O193" s="539"/>
      <c r="P193" s="539"/>
      <c r="Q193" s="539"/>
      <c r="R193" s="539"/>
      <c r="S193" s="539"/>
      <c r="T193" s="539"/>
      <c r="U193" s="539"/>
      <c r="V193" s="539"/>
      <c r="W193" s="539"/>
      <c r="X193" s="539"/>
      <c r="Y193" s="539"/>
      <c r="Z193" s="539"/>
      <c r="AA193" s="539"/>
      <c r="AB193" s="540"/>
      <c r="AC193" s="437" t="s">
        <v>139</v>
      </c>
      <c r="AD193" s="438"/>
      <c r="AE193" s="533"/>
      <c r="AF193" s="534"/>
      <c r="AG193" s="534"/>
      <c r="AH193" s="535"/>
      <c r="AI193" s="533"/>
      <c r="AJ193" s="534"/>
      <c r="AK193" s="534"/>
      <c r="AL193" s="535"/>
      <c r="AM193" s="533"/>
      <c r="AN193" s="534"/>
      <c r="AO193" s="534"/>
      <c r="AP193" s="535"/>
      <c r="AQ193" s="533"/>
      <c r="AR193" s="534"/>
      <c r="AS193" s="534"/>
      <c r="AT193" s="535"/>
      <c r="AU193" s="533"/>
      <c r="AV193" s="534"/>
      <c r="AW193" s="534"/>
      <c r="AX193" s="535"/>
      <c r="AY193" s="533"/>
      <c r="AZ193" s="534"/>
      <c r="BA193" s="534"/>
      <c r="BB193" s="535"/>
      <c r="BC193" s="533"/>
      <c r="BD193" s="534"/>
      <c r="BE193" s="534"/>
      <c r="BF193" s="535"/>
      <c r="BG193" s="536" t="str">
        <f t="shared" si="75"/>
        <v>n.é.</v>
      </c>
      <c r="BH193" s="537"/>
    </row>
    <row r="194" spans="1:60" ht="13.15" hidden="1" customHeight="1" x14ac:dyDescent="0.2">
      <c r="A194" s="548" t="s">
        <v>725</v>
      </c>
      <c r="B194" s="549"/>
      <c r="C194" s="487" t="s">
        <v>692</v>
      </c>
      <c r="D194" s="488"/>
      <c r="E194" s="488"/>
      <c r="F194" s="488"/>
      <c r="G194" s="488"/>
      <c r="H194" s="488"/>
      <c r="I194" s="488"/>
      <c r="J194" s="488"/>
      <c r="K194" s="488"/>
      <c r="L194" s="488"/>
      <c r="M194" s="488"/>
      <c r="N194" s="488"/>
      <c r="O194" s="488"/>
      <c r="P194" s="488"/>
      <c r="Q194" s="488"/>
      <c r="R194" s="488"/>
      <c r="S194" s="488"/>
      <c r="T194" s="488"/>
      <c r="U194" s="488"/>
      <c r="V194" s="488"/>
      <c r="W194" s="488"/>
      <c r="X194" s="488"/>
      <c r="Y194" s="488"/>
      <c r="Z194" s="488"/>
      <c r="AA194" s="488"/>
      <c r="AB194" s="489"/>
      <c r="AC194" s="437" t="s">
        <v>140</v>
      </c>
      <c r="AD194" s="550"/>
      <c r="AE194" s="533"/>
      <c r="AF194" s="534"/>
      <c r="AG194" s="534"/>
      <c r="AH194" s="535"/>
      <c r="AI194" s="533"/>
      <c r="AJ194" s="534"/>
      <c r="AK194" s="534"/>
      <c r="AL194" s="535"/>
      <c r="AM194" s="533"/>
      <c r="AN194" s="534"/>
      <c r="AO194" s="534"/>
      <c r="AP194" s="535"/>
      <c r="AQ194" s="533"/>
      <c r="AR194" s="534"/>
      <c r="AS194" s="534"/>
      <c r="AT194" s="535"/>
      <c r="AU194" s="533"/>
      <c r="AV194" s="534"/>
      <c r="AW194" s="534"/>
      <c r="AX194" s="535"/>
      <c r="AY194" s="533"/>
      <c r="AZ194" s="534"/>
      <c r="BA194" s="534"/>
      <c r="BB194" s="535"/>
      <c r="BC194" s="533"/>
      <c r="BD194" s="534"/>
      <c r="BE194" s="534"/>
      <c r="BF194" s="535"/>
      <c r="BG194" s="536" t="str">
        <f t="shared" ref="BG194" si="107">IF(AI194&gt;0,BC194/AI194,"n.é.")</f>
        <v>n.é.</v>
      </c>
      <c r="BH194" s="537"/>
    </row>
    <row r="195" spans="1:60" ht="18" customHeight="1" x14ac:dyDescent="0.2">
      <c r="A195" s="548" t="s">
        <v>726</v>
      </c>
      <c r="B195" s="549"/>
      <c r="C195" s="487" t="s">
        <v>146</v>
      </c>
      <c r="D195" s="488"/>
      <c r="E195" s="488"/>
      <c r="F195" s="488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  <c r="Q195" s="488"/>
      <c r="R195" s="488"/>
      <c r="S195" s="488"/>
      <c r="T195" s="488"/>
      <c r="U195" s="488"/>
      <c r="V195" s="488"/>
      <c r="W195" s="488"/>
      <c r="X195" s="488"/>
      <c r="Y195" s="488"/>
      <c r="Z195" s="488"/>
      <c r="AA195" s="488"/>
      <c r="AB195" s="489"/>
      <c r="AC195" s="437" t="s">
        <v>141</v>
      </c>
      <c r="AD195" s="550"/>
      <c r="AE195" s="533">
        <v>5250000</v>
      </c>
      <c r="AF195" s="534"/>
      <c r="AG195" s="534"/>
      <c r="AH195" s="535"/>
      <c r="AI195" s="533">
        <v>5750000</v>
      </c>
      <c r="AJ195" s="534"/>
      <c r="AK195" s="534"/>
      <c r="AL195" s="535"/>
      <c r="AM195" s="533">
        <v>0</v>
      </c>
      <c r="AN195" s="534"/>
      <c r="AO195" s="534"/>
      <c r="AP195" s="535"/>
      <c r="AQ195" s="533">
        <v>4953849</v>
      </c>
      <c r="AR195" s="534"/>
      <c r="AS195" s="534"/>
      <c r="AT195" s="535"/>
      <c r="AU195" s="533">
        <v>0</v>
      </c>
      <c r="AV195" s="534"/>
      <c r="AW195" s="534"/>
      <c r="AX195" s="535"/>
      <c r="AY195" s="533">
        <v>0</v>
      </c>
      <c r="AZ195" s="534"/>
      <c r="BA195" s="534"/>
      <c r="BB195" s="535"/>
      <c r="BC195" s="533">
        <v>4937849</v>
      </c>
      <c r="BD195" s="534"/>
      <c r="BE195" s="534"/>
      <c r="BF195" s="535"/>
      <c r="BG195" s="536">
        <f t="shared" si="75"/>
        <v>0.85875634782608701</v>
      </c>
      <c r="BH195" s="537"/>
    </row>
    <row r="196" spans="1:60" s="7" customFormat="1" ht="19.899999999999999" hidden="1" customHeight="1" x14ac:dyDescent="0.2">
      <c r="A196" s="548" t="s">
        <v>476</v>
      </c>
      <c r="B196" s="549"/>
      <c r="C196" s="463" t="s">
        <v>501</v>
      </c>
      <c r="D196" s="464"/>
      <c r="E196" s="464"/>
      <c r="F196" s="464"/>
      <c r="G196" s="464"/>
      <c r="H196" s="464"/>
      <c r="I196" s="464"/>
      <c r="J196" s="464"/>
      <c r="K196" s="464"/>
      <c r="L196" s="464"/>
      <c r="M196" s="464"/>
      <c r="N196" s="464"/>
      <c r="O196" s="464"/>
      <c r="P196" s="464"/>
      <c r="Q196" s="464"/>
      <c r="R196" s="464"/>
      <c r="S196" s="464"/>
      <c r="T196" s="464"/>
      <c r="U196" s="464"/>
      <c r="V196" s="464"/>
      <c r="W196" s="464"/>
      <c r="X196" s="464"/>
      <c r="Y196" s="464"/>
      <c r="Z196" s="464"/>
      <c r="AA196" s="464"/>
      <c r="AB196" s="465"/>
      <c r="AC196" s="453" t="s">
        <v>476</v>
      </c>
      <c r="AD196" s="454"/>
      <c r="AE196" s="455">
        <v>4000000</v>
      </c>
      <c r="AF196" s="456"/>
      <c r="AG196" s="456"/>
      <c r="AH196" s="457"/>
      <c r="AI196" s="455"/>
      <c r="AJ196" s="456"/>
      <c r="AK196" s="456"/>
      <c r="AL196" s="457"/>
      <c r="AM196" s="283" t="s">
        <v>612</v>
      </c>
      <c r="AN196" s="284"/>
      <c r="AO196" s="284"/>
      <c r="AP196" s="285"/>
      <c r="AQ196" s="283" t="s">
        <v>612</v>
      </c>
      <c r="AR196" s="284"/>
      <c r="AS196" s="284"/>
      <c r="AT196" s="285"/>
      <c r="AU196" s="283" t="s">
        <v>612</v>
      </c>
      <c r="AV196" s="284"/>
      <c r="AW196" s="284"/>
      <c r="AX196" s="285"/>
      <c r="AY196" s="283" t="s">
        <v>612</v>
      </c>
      <c r="AZ196" s="284"/>
      <c r="BA196" s="284"/>
      <c r="BB196" s="285"/>
      <c r="BC196" s="283" t="s">
        <v>612</v>
      </c>
      <c r="BD196" s="284"/>
      <c r="BE196" s="284"/>
      <c r="BF196" s="285"/>
      <c r="BG196" s="286" t="s">
        <v>614</v>
      </c>
      <c r="BH196" s="287"/>
    </row>
    <row r="197" spans="1:60" s="7" customFormat="1" ht="19.899999999999999" hidden="1" customHeight="1" x14ac:dyDescent="0.2">
      <c r="A197" s="548" t="s">
        <v>476</v>
      </c>
      <c r="B197" s="549"/>
      <c r="C197" s="463" t="s">
        <v>825</v>
      </c>
      <c r="D197" s="464"/>
      <c r="E197" s="464"/>
      <c r="F197" s="464"/>
      <c r="G197" s="464"/>
      <c r="H197" s="464"/>
      <c r="I197" s="464"/>
      <c r="J197" s="464"/>
      <c r="K197" s="464"/>
      <c r="L197" s="464"/>
      <c r="M197" s="464"/>
      <c r="N197" s="464"/>
      <c r="O197" s="464"/>
      <c r="P197" s="464"/>
      <c r="Q197" s="464"/>
      <c r="R197" s="464"/>
      <c r="S197" s="464"/>
      <c r="T197" s="464"/>
      <c r="U197" s="464"/>
      <c r="V197" s="464"/>
      <c r="W197" s="464"/>
      <c r="X197" s="464"/>
      <c r="Y197" s="464"/>
      <c r="Z197" s="464"/>
      <c r="AA197" s="464"/>
      <c r="AB197" s="465"/>
      <c r="AC197" s="453" t="s">
        <v>476</v>
      </c>
      <c r="AD197" s="454"/>
      <c r="AE197" s="455">
        <v>905000</v>
      </c>
      <c r="AF197" s="456"/>
      <c r="AG197" s="456"/>
      <c r="AH197" s="457"/>
      <c r="AI197" s="455"/>
      <c r="AJ197" s="456"/>
      <c r="AK197" s="456"/>
      <c r="AL197" s="457"/>
      <c r="AM197" s="283" t="s">
        <v>612</v>
      </c>
      <c r="AN197" s="284"/>
      <c r="AO197" s="284"/>
      <c r="AP197" s="285"/>
      <c r="AQ197" s="283" t="s">
        <v>612</v>
      </c>
      <c r="AR197" s="284"/>
      <c r="AS197" s="284"/>
      <c r="AT197" s="285"/>
      <c r="AU197" s="283" t="s">
        <v>612</v>
      </c>
      <c r="AV197" s="284"/>
      <c r="AW197" s="284"/>
      <c r="AX197" s="285"/>
      <c r="AY197" s="283" t="s">
        <v>612</v>
      </c>
      <c r="AZ197" s="284"/>
      <c r="BA197" s="284"/>
      <c r="BB197" s="285"/>
      <c r="BC197" s="283" t="s">
        <v>612</v>
      </c>
      <c r="BD197" s="284"/>
      <c r="BE197" s="284"/>
      <c r="BF197" s="285"/>
      <c r="BG197" s="286" t="s">
        <v>614</v>
      </c>
      <c r="BH197" s="287"/>
    </row>
    <row r="198" spans="1:60" ht="20.100000000000001" customHeight="1" x14ac:dyDescent="0.2">
      <c r="A198" s="548" t="s">
        <v>727</v>
      </c>
      <c r="B198" s="549"/>
      <c r="C198" s="538" t="s">
        <v>147</v>
      </c>
      <c r="D198" s="539"/>
      <c r="E198" s="539"/>
      <c r="F198" s="539"/>
      <c r="G198" s="539"/>
      <c r="H198" s="539"/>
      <c r="I198" s="539"/>
      <c r="J198" s="539"/>
      <c r="K198" s="539"/>
      <c r="L198" s="539"/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39"/>
      <c r="X198" s="539"/>
      <c r="Y198" s="539"/>
      <c r="Z198" s="539"/>
      <c r="AA198" s="539"/>
      <c r="AB198" s="540"/>
      <c r="AC198" s="437" t="s">
        <v>693</v>
      </c>
      <c r="AD198" s="438"/>
      <c r="AE198" s="533">
        <v>4482678</v>
      </c>
      <c r="AF198" s="534"/>
      <c r="AG198" s="534"/>
      <c r="AH198" s="535"/>
      <c r="AI198" s="533">
        <v>38197066</v>
      </c>
      <c r="AJ198" s="534"/>
      <c r="AK198" s="534"/>
      <c r="AL198" s="535"/>
      <c r="AM198" s="283" t="s">
        <v>612</v>
      </c>
      <c r="AN198" s="284"/>
      <c r="AO198" s="284"/>
      <c r="AP198" s="285"/>
      <c r="AQ198" s="283" t="s">
        <v>612</v>
      </c>
      <c r="AR198" s="284"/>
      <c r="AS198" s="284"/>
      <c r="AT198" s="285"/>
      <c r="AU198" s="283" t="s">
        <v>612</v>
      </c>
      <c r="AV198" s="284"/>
      <c r="AW198" s="284"/>
      <c r="AX198" s="285"/>
      <c r="AY198" s="283" t="s">
        <v>612</v>
      </c>
      <c r="AZ198" s="284"/>
      <c r="BA198" s="284"/>
      <c r="BB198" s="285"/>
      <c r="BC198" s="283" t="s">
        <v>612</v>
      </c>
      <c r="BD198" s="284"/>
      <c r="BE198" s="284"/>
      <c r="BF198" s="285"/>
      <c r="BG198" s="286" t="s">
        <v>614</v>
      </c>
      <c r="BH198" s="287"/>
    </row>
    <row r="199" spans="1:60" ht="20.100000000000001" customHeight="1" x14ac:dyDescent="0.2">
      <c r="A199" s="554" t="s">
        <v>728</v>
      </c>
      <c r="B199" s="555"/>
      <c r="C199" s="476" t="s">
        <v>805</v>
      </c>
      <c r="D199" s="477"/>
      <c r="E199" s="477"/>
      <c r="F199" s="477"/>
      <c r="G199" s="477"/>
      <c r="H199" s="477"/>
      <c r="I199" s="477"/>
      <c r="J199" s="477"/>
      <c r="K199" s="477"/>
      <c r="L199" s="477"/>
      <c r="M199" s="477"/>
      <c r="N199" s="477"/>
      <c r="O199" s="477"/>
      <c r="P199" s="477"/>
      <c r="Q199" s="477"/>
      <c r="R199" s="477"/>
      <c r="S199" s="477"/>
      <c r="T199" s="477"/>
      <c r="U199" s="477"/>
      <c r="V199" s="477"/>
      <c r="W199" s="477"/>
      <c r="X199" s="477"/>
      <c r="Y199" s="477"/>
      <c r="Z199" s="477"/>
      <c r="AA199" s="477"/>
      <c r="AB199" s="478"/>
      <c r="AC199" s="543" t="s">
        <v>59</v>
      </c>
      <c r="AD199" s="544"/>
      <c r="AE199" s="466">
        <f>SUM(AE182:AH198)-SUM(AE196:AH197)</f>
        <v>13676690</v>
      </c>
      <c r="AF199" s="467"/>
      <c r="AG199" s="467"/>
      <c r="AH199" s="468"/>
      <c r="AI199" s="466">
        <f>SUM(AI182:AL198)-SUM(AI196:AL197)</f>
        <v>62764753</v>
      </c>
      <c r="AJ199" s="467"/>
      <c r="AK199" s="467"/>
      <c r="AL199" s="468"/>
      <c r="AM199" s="466">
        <f>SUM(AM182:AP198)-SUM(AM196:AP197)</f>
        <v>2</v>
      </c>
      <c r="AN199" s="467"/>
      <c r="AO199" s="467"/>
      <c r="AP199" s="468"/>
      <c r="AQ199" s="466">
        <f>SUM(AQ182:AT198)-SUM(AQ196:AT197)</f>
        <v>23759844</v>
      </c>
      <c r="AR199" s="467"/>
      <c r="AS199" s="467"/>
      <c r="AT199" s="468"/>
      <c r="AU199" s="466">
        <f>SUM(AU182:AX198)-SUM(AU196:AX197)</f>
        <v>0</v>
      </c>
      <c r="AV199" s="467"/>
      <c r="AW199" s="467"/>
      <c r="AX199" s="468"/>
      <c r="AY199" s="466">
        <f>SUM(AY182:BB198)-SUM(AY196:BB197)</f>
        <v>0</v>
      </c>
      <c r="AZ199" s="467"/>
      <c r="BA199" s="467"/>
      <c r="BB199" s="468"/>
      <c r="BC199" s="466">
        <f>SUM(BC182:BF198)-SUM(BC196:BF197)</f>
        <v>21068584</v>
      </c>
      <c r="BD199" s="467"/>
      <c r="BE199" s="467"/>
      <c r="BF199" s="468"/>
      <c r="BG199" s="504">
        <f t="shared" si="75"/>
        <v>0.33567540686410413</v>
      </c>
      <c r="BH199" s="505"/>
    </row>
    <row r="200" spans="1:60" ht="20.100000000000001" hidden="1" customHeight="1" x14ac:dyDescent="0.2">
      <c r="A200" s="548" t="s">
        <v>729</v>
      </c>
      <c r="B200" s="549"/>
      <c r="C200" s="551" t="s">
        <v>148</v>
      </c>
      <c r="D200" s="552"/>
      <c r="E200" s="552"/>
      <c r="F200" s="552"/>
      <c r="G200" s="552"/>
      <c r="H200" s="552"/>
      <c r="I200" s="552"/>
      <c r="J200" s="552"/>
      <c r="K200" s="552"/>
      <c r="L200" s="552"/>
      <c r="M200" s="552"/>
      <c r="N200" s="552"/>
      <c r="O200" s="552"/>
      <c r="P200" s="552"/>
      <c r="Q200" s="552"/>
      <c r="R200" s="552"/>
      <c r="S200" s="552"/>
      <c r="T200" s="552"/>
      <c r="U200" s="552"/>
      <c r="V200" s="552"/>
      <c r="W200" s="552"/>
      <c r="X200" s="552"/>
      <c r="Y200" s="552"/>
      <c r="Z200" s="552"/>
      <c r="AA200" s="552"/>
      <c r="AB200" s="553"/>
      <c r="AC200" s="437" t="s">
        <v>124</v>
      </c>
      <c r="AD200" s="438"/>
      <c r="AE200" s="533"/>
      <c r="AF200" s="534"/>
      <c r="AG200" s="534"/>
      <c r="AH200" s="535"/>
      <c r="AI200" s="533"/>
      <c r="AJ200" s="534"/>
      <c r="AK200" s="534"/>
      <c r="AL200" s="535"/>
      <c r="AM200" s="533"/>
      <c r="AN200" s="534"/>
      <c r="AO200" s="534"/>
      <c r="AP200" s="535"/>
      <c r="AQ200" s="533"/>
      <c r="AR200" s="534"/>
      <c r="AS200" s="534"/>
      <c r="AT200" s="535"/>
      <c r="AU200" s="533"/>
      <c r="AV200" s="534"/>
      <c r="AW200" s="534"/>
      <c r="AX200" s="535"/>
      <c r="AY200" s="533"/>
      <c r="AZ200" s="534"/>
      <c r="BA200" s="534"/>
      <c r="BB200" s="535"/>
      <c r="BC200" s="533"/>
      <c r="BD200" s="534"/>
      <c r="BE200" s="534"/>
      <c r="BF200" s="535"/>
      <c r="BG200" s="536" t="str">
        <f t="shared" ref="BG200:BG256" si="108">IF(AI200&gt;0,BC200/AI200,"n.é.")</f>
        <v>n.é.</v>
      </c>
      <c r="BH200" s="537"/>
    </row>
    <row r="201" spans="1:60" ht="20.100000000000001" customHeight="1" x14ac:dyDescent="0.2">
      <c r="A201" s="548" t="s">
        <v>730</v>
      </c>
      <c r="B201" s="549"/>
      <c r="C201" s="551" t="s">
        <v>149</v>
      </c>
      <c r="D201" s="552"/>
      <c r="E201" s="552"/>
      <c r="F201" s="552"/>
      <c r="G201" s="552"/>
      <c r="H201" s="552"/>
      <c r="I201" s="552"/>
      <c r="J201" s="552"/>
      <c r="K201" s="552"/>
      <c r="L201" s="552"/>
      <c r="M201" s="552"/>
      <c r="N201" s="552"/>
      <c r="O201" s="552"/>
      <c r="P201" s="552"/>
      <c r="Q201" s="552"/>
      <c r="R201" s="552"/>
      <c r="S201" s="552"/>
      <c r="T201" s="552"/>
      <c r="U201" s="552"/>
      <c r="V201" s="552"/>
      <c r="W201" s="552"/>
      <c r="X201" s="552"/>
      <c r="Y201" s="552"/>
      <c r="Z201" s="552"/>
      <c r="AA201" s="552"/>
      <c r="AB201" s="553"/>
      <c r="AC201" s="437" t="s">
        <v>125</v>
      </c>
      <c r="AD201" s="438"/>
      <c r="AE201" s="533">
        <v>0</v>
      </c>
      <c r="AF201" s="534"/>
      <c r="AG201" s="534"/>
      <c r="AH201" s="535"/>
      <c r="AI201" s="533">
        <v>8000000</v>
      </c>
      <c r="AJ201" s="534"/>
      <c r="AK201" s="534"/>
      <c r="AL201" s="535"/>
      <c r="AM201" s="533">
        <v>0</v>
      </c>
      <c r="AN201" s="534"/>
      <c r="AO201" s="534"/>
      <c r="AP201" s="535"/>
      <c r="AQ201" s="533">
        <v>2054102</v>
      </c>
      <c r="AR201" s="534"/>
      <c r="AS201" s="534"/>
      <c r="AT201" s="535"/>
      <c r="AU201" s="533">
        <v>0</v>
      </c>
      <c r="AV201" s="534"/>
      <c r="AW201" s="534"/>
      <c r="AX201" s="535"/>
      <c r="AY201" s="533">
        <v>0</v>
      </c>
      <c r="AZ201" s="534"/>
      <c r="BA201" s="534"/>
      <c r="BB201" s="535"/>
      <c r="BC201" s="533">
        <v>2054102</v>
      </c>
      <c r="BD201" s="534"/>
      <c r="BE201" s="534"/>
      <c r="BF201" s="535"/>
      <c r="BG201" s="536">
        <f t="shared" si="108"/>
        <v>0.25676274999999998</v>
      </c>
      <c r="BH201" s="537"/>
    </row>
    <row r="202" spans="1:60" ht="22.15" customHeight="1" x14ac:dyDescent="0.2">
      <c r="A202" s="548" t="s">
        <v>731</v>
      </c>
      <c r="B202" s="549"/>
      <c r="C202" s="551" t="s">
        <v>150</v>
      </c>
      <c r="D202" s="552"/>
      <c r="E202" s="552"/>
      <c r="F202" s="552"/>
      <c r="G202" s="552"/>
      <c r="H202" s="552"/>
      <c r="I202" s="552"/>
      <c r="J202" s="552"/>
      <c r="K202" s="552"/>
      <c r="L202" s="552"/>
      <c r="M202" s="552"/>
      <c r="N202" s="552"/>
      <c r="O202" s="552"/>
      <c r="P202" s="552"/>
      <c r="Q202" s="552"/>
      <c r="R202" s="552"/>
      <c r="S202" s="552"/>
      <c r="T202" s="552"/>
      <c r="U202" s="552"/>
      <c r="V202" s="552"/>
      <c r="W202" s="552"/>
      <c r="X202" s="552"/>
      <c r="Y202" s="552"/>
      <c r="Z202" s="552"/>
      <c r="AA202" s="552"/>
      <c r="AB202" s="553"/>
      <c r="AC202" s="437" t="s">
        <v>126</v>
      </c>
      <c r="AD202" s="438"/>
      <c r="AE202" s="533">
        <v>0</v>
      </c>
      <c r="AF202" s="534"/>
      <c r="AG202" s="534"/>
      <c r="AH202" s="535"/>
      <c r="AI202" s="533">
        <v>328346</v>
      </c>
      <c r="AJ202" s="534"/>
      <c r="AK202" s="534"/>
      <c r="AL202" s="535"/>
      <c r="AM202" s="533">
        <v>0</v>
      </c>
      <c r="AN202" s="534"/>
      <c r="AO202" s="534"/>
      <c r="AP202" s="535"/>
      <c r="AQ202" s="533">
        <v>328346</v>
      </c>
      <c r="AR202" s="534"/>
      <c r="AS202" s="534"/>
      <c r="AT202" s="535"/>
      <c r="AU202" s="533">
        <v>0</v>
      </c>
      <c r="AV202" s="534"/>
      <c r="AW202" s="534"/>
      <c r="AX202" s="535"/>
      <c r="AY202" s="533">
        <v>0</v>
      </c>
      <c r="AZ202" s="534"/>
      <c r="BA202" s="534"/>
      <c r="BB202" s="535"/>
      <c r="BC202" s="533">
        <v>328346</v>
      </c>
      <c r="BD202" s="534"/>
      <c r="BE202" s="534"/>
      <c r="BF202" s="535"/>
      <c r="BG202" s="536">
        <f t="shared" si="108"/>
        <v>1</v>
      </c>
      <c r="BH202" s="537"/>
    </row>
    <row r="203" spans="1:60" ht="18.75" customHeight="1" x14ac:dyDescent="0.2">
      <c r="A203" s="548" t="s">
        <v>732</v>
      </c>
      <c r="B203" s="549"/>
      <c r="C203" s="551" t="s">
        <v>151</v>
      </c>
      <c r="D203" s="552"/>
      <c r="E203" s="552"/>
      <c r="F203" s="552"/>
      <c r="G203" s="552"/>
      <c r="H203" s="552"/>
      <c r="I203" s="552"/>
      <c r="J203" s="552"/>
      <c r="K203" s="552"/>
      <c r="L203" s="552"/>
      <c r="M203" s="552"/>
      <c r="N203" s="552"/>
      <c r="O203" s="552"/>
      <c r="P203" s="552"/>
      <c r="Q203" s="552"/>
      <c r="R203" s="552"/>
      <c r="S203" s="552"/>
      <c r="T203" s="552"/>
      <c r="U203" s="552"/>
      <c r="V203" s="552"/>
      <c r="W203" s="552"/>
      <c r="X203" s="552"/>
      <c r="Y203" s="552"/>
      <c r="Z203" s="552"/>
      <c r="AA203" s="552"/>
      <c r="AB203" s="553"/>
      <c r="AC203" s="437" t="s">
        <v>127</v>
      </c>
      <c r="AD203" s="438"/>
      <c r="AE203" s="533">
        <v>19060087</v>
      </c>
      <c r="AF203" s="534"/>
      <c r="AG203" s="534"/>
      <c r="AH203" s="535"/>
      <c r="AI203" s="533">
        <v>19060087</v>
      </c>
      <c r="AJ203" s="534"/>
      <c r="AK203" s="534"/>
      <c r="AL203" s="535"/>
      <c r="AM203" s="533">
        <v>0</v>
      </c>
      <c r="AN203" s="534"/>
      <c r="AO203" s="534"/>
      <c r="AP203" s="535"/>
      <c r="AQ203" s="533">
        <v>13509879</v>
      </c>
      <c r="AR203" s="534"/>
      <c r="AS203" s="534"/>
      <c r="AT203" s="535"/>
      <c r="AU203" s="533">
        <v>0</v>
      </c>
      <c r="AV203" s="534"/>
      <c r="AW203" s="534"/>
      <c r="AX203" s="535"/>
      <c r="AY203" s="533">
        <v>0</v>
      </c>
      <c r="AZ203" s="534"/>
      <c r="BA203" s="534"/>
      <c r="BB203" s="535"/>
      <c r="BC203" s="533">
        <v>13509879</v>
      </c>
      <c r="BD203" s="534"/>
      <c r="BE203" s="534"/>
      <c r="BF203" s="535"/>
      <c r="BG203" s="536">
        <f t="shared" si="108"/>
        <v>0.70880468698804999</v>
      </c>
      <c r="BH203" s="537"/>
    </row>
    <row r="204" spans="1:60" ht="17.25" hidden="1" customHeight="1" x14ac:dyDescent="0.2">
      <c r="A204" s="548" t="s">
        <v>733</v>
      </c>
      <c r="B204" s="549"/>
      <c r="C204" s="429" t="s">
        <v>152</v>
      </c>
      <c r="D204" s="430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  <c r="AA204" s="430"/>
      <c r="AB204" s="431"/>
      <c r="AC204" s="437" t="s">
        <v>128</v>
      </c>
      <c r="AD204" s="438"/>
      <c r="AE204" s="533"/>
      <c r="AF204" s="534"/>
      <c r="AG204" s="534"/>
      <c r="AH204" s="535"/>
      <c r="AI204" s="533"/>
      <c r="AJ204" s="534"/>
      <c r="AK204" s="534"/>
      <c r="AL204" s="535"/>
      <c r="AM204" s="533"/>
      <c r="AN204" s="534"/>
      <c r="AO204" s="534"/>
      <c r="AP204" s="535"/>
      <c r="AQ204" s="533"/>
      <c r="AR204" s="534"/>
      <c r="AS204" s="534"/>
      <c r="AT204" s="535"/>
      <c r="AU204" s="533"/>
      <c r="AV204" s="534"/>
      <c r="AW204" s="534"/>
      <c r="AX204" s="535"/>
      <c r="AY204" s="533"/>
      <c r="AZ204" s="534"/>
      <c r="BA204" s="534"/>
      <c r="BB204" s="535"/>
      <c r="BC204" s="533"/>
      <c r="BD204" s="534"/>
      <c r="BE204" s="534"/>
      <c r="BF204" s="535"/>
      <c r="BG204" s="536" t="str">
        <f t="shared" si="108"/>
        <v>n.é.</v>
      </c>
      <c r="BH204" s="537"/>
    </row>
    <row r="205" spans="1:60" ht="13.5" hidden="1" customHeight="1" x14ac:dyDescent="0.2">
      <c r="A205" s="548" t="s">
        <v>734</v>
      </c>
      <c r="B205" s="549"/>
      <c r="C205" s="429" t="s">
        <v>153</v>
      </c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  <c r="AA205" s="430"/>
      <c r="AB205" s="431"/>
      <c r="AC205" s="437" t="s">
        <v>129</v>
      </c>
      <c r="AD205" s="438"/>
      <c r="AE205" s="533"/>
      <c r="AF205" s="534"/>
      <c r="AG205" s="534"/>
      <c r="AH205" s="535"/>
      <c r="AI205" s="533"/>
      <c r="AJ205" s="534"/>
      <c r="AK205" s="534"/>
      <c r="AL205" s="535"/>
      <c r="AM205" s="533"/>
      <c r="AN205" s="534"/>
      <c r="AO205" s="534"/>
      <c r="AP205" s="535"/>
      <c r="AQ205" s="533"/>
      <c r="AR205" s="534"/>
      <c r="AS205" s="534"/>
      <c r="AT205" s="535"/>
      <c r="AU205" s="533"/>
      <c r="AV205" s="534"/>
      <c r="AW205" s="534"/>
      <c r="AX205" s="535"/>
      <c r="AY205" s="533"/>
      <c r="AZ205" s="534"/>
      <c r="BA205" s="534"/>
      <c r="BB205" s="535"/>
      <c r="BC205" s="533"/>
      <c r="BD205" s="534"/>
      <c r="BE205" s="534"/>
      <c r="BF205" s="535"/>
      <c r="BG205" s="536" t="str">
        <f t="shared" si="108"/>
        <v>n.é.</v>
      </c>
      <c r="BH205" s="537"/>
    </row>
    <row r="206" spans="1:60" ht="20.100000000000001" customHeight="1" x14ac:dyDescent="0.2">
      <c r="A206" s="548" t="s">
        <v>735</v>
      </c>
      <c r="B206" s="549"/>
      <c r="C206" s="429" t="s">
        <v>154</v>
      </c>
      <c r="D206" s="430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  <c r="T206" s="430"/>
      <c r="U206" s="430"/>
      <c r="V206" s="430"/>
      <c r="W206" s="430"/>
      <c r="X206" s="430"/>
      <c r="Y206" s="430"/>
      <c r="Z206" s="430"/>
      <c r="AA206" s="430"/>
      <c r="AB206" s="431"/>
      <c r="AC206" s="437" t="s">
        <v>130</v>
      </c>
      <c r="AD206" s="438"/>
      <c r="AE206" s="533">
        <v>5146223</v>
      </c>
      <c r="AF206" s="534"/>
      <c r="AG206" s="534"/>
      <c r="AH206" s="535"/>
      <c r="AI206" s="533">
        <v>5234877</v>
      </c>
      <c r="AJ206" s="534"/>
      <c r="AK206" s="534"/>
      <c r="AL206" s="535"/>
      <c r="AM206" s="533">
        <v>0</v>
      </c>
      <c r="AN206" s="534"/>
      <c r="AO206" s="534"/>
      <c r="AP206" s="535"/>
      <c r="AQ206" s="533">
        <v>4000813</v>
      </c>
      <c r="AR206" s="534"/>
      <c r="AS206" s="534"/>
      <c r="AT206" s="535"/>
      <c r="AU206" s="533">
        <v>0</v>
      </c>
      <c r="AV206" s="534"/>
      <c r="AW206" s="534"/>
      <c r="AX206" s="535"/>
      <c r="AY206" s="533">
        <v>0</v>
      </c>
      <c r="AZ206" s="534"/>
      <c r="BA206" s="534"/>
      <c r="BB206" s="535"/>
      <c r="BC206" s="533">
        <v>4000813</v>
      </c>
      <c r="BD206" s="534"/>
      <c r="BE206" s="534"/>
      <c r="BF206" s="535"/>
      <c r="BG206" s="536">
        <f t="shared" si="108"/>
        <v>0.76426112781637467</v>
      </c>
      <c r="BH206" s="537"/>
    </row>
    <row r="207" spans="1:60" s="3" customFormat="1" ht="20.100000000000001" customHeight="1" x14ac:dyDescent="0.2">
      <c r="A207" s="554" t="s">
        <v>736</v>
      </c>
      <c r="B207" s="555"/>
      <c r="C207" s="516" t="s">
        <v>783</v>
      </c>
      <c r="D207" s="517"/>
      <c r="E207" s="517"/>
      <c r="F207" s="517"/>
      <c r="G207" s="517"/>
      <c r="H207" s="517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8"/>
      <c r="AC207" s="543" t="s">
        <v>60</v>
      </c>
      <c r="AD207" s="544"/>
      <c r="AE207" s="466">
        <f>SUM(AE200:AH206)</f>
        <v>24206310</v>
      </c>
      <c r="AF207" s="467"/>
      <c r="AG207" s="467"/>
      <c r="AH207" s="468"/>
      <c r="AI207" s="466">
        <f t="shared" ref="AI207" si="109">SUM(AI200:AL206)</f>
        <v>32623310</v>
      </c>
      <c r="AJ207" s="467"/>
      <c r="AK207" s="467"/>
      <c r="AL207" s="468"/>
      <c r="AM207" s="466">
        <f t="shared" ref="AM207" si="110">SUM(AM200:AP206)</f>
        <v>0</v>
      </c>
      <c r="AN207" s="467"/>
      <c r="AO207" s="467"/>
      <c r="AP207" s="468"/>
      <c r="AQ207" s="466">
        <f t="shared" ref="AQ207" si="111">SUM(AQ200:AT206)</f>
        <v>19893140</v>
      </c>
      <c r="AR207" s="467"/>
      <c r="AS207" s="467"/>
      <c r="AT207" s="468"/>
      <c r="AU207" s="466">
        <f t="shared" ref="AU207" si="112">SUM(AU200:AX206)</f>
        <v>0</v>
      </c>
      <c r="AV207" s="467"/>
      <c r="AW207" s="467"/>
      <c r="AX207" s="468"/>
      <c r="AY207" s="466">
        <f t="shared" ref="AY207" si="113">SUM(AY200:BB206)</f>
        <v>0</v>
      </c>
      <c r="AZ207" s="467"/>
      <c r="BA207" s="467"/>
      <c r="BB207" s="468"/>
      <c r="BC207" s="466">
        <f t="shared" ref="BC207" si="114">SUM(BC200:BF206)</f>
        <v>19893140</v>
      </c>
      <c r="BD207" s="467"/>
      <c r="BE207" s="467"/>
      <c r="BF207" s="468"/>
      <c r="BG207" s="504">
        <f t="shared" si="108"/>
        <v>0.60978300485143899</v>
      </c>
      <c r="BH207" s="505"/>
    </row>
    <row r="208" spans="1:60" ht="18" customHeight="1" x14ac:dyDescent="0.2">
      <c r="A208" s="548" t="s">
        <v>737</v>
      </c>
      <c r="B208" s="549"/>
      <c r="C208" s="408" t="s">
        <v>167</v>
      </c>
      <c r="D208" s="409"/>
      <c r="E208" s="409"/>
      <c r="F208" s="409"/>
      <c r="G208" s="409"/>
      <c r="H208" s="409"/>
      <c r="I208" s="409"/>
      <c r="J208" s="409"/>
      <c r="K208" s="409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  <c r="X208" s="409"/>
      <c r="Y208" s="409"/>
      <c r="Z208" s="409"/>
      <c r="AA208" s="409"/>
      <c r="AB208" s="410"/>
      <c r="AC208" s="437" t="s">
        <v>155</v>
      </c>
      <c r="AD208" s="438"/>
      <c r="AE208" s="533">
        <v>208785087</v>
      </c>
      <c r="AF208" s="534"/>
      <c r="AG208" s="534"/>
      <c r="AH208" s="535"/>
      <c r="AI208" s="533">
        <v>190398700</v>
      </c>
      <c r="AJ208" s="534"/>
      <c r="AK208" s="534"/>
      <c r="AL208" s="535"/>
      <c r="AM208" s="533">
        <v>0</v>
      </c>
      <c r="AN208" s="534"/>
      <c r="AO208" s="534"/>
      <c r="AP208" s="535"/>
      <c r="AQ208" s="533">
        <v>74437050</v>
      </c>
      <c r="AR208" s="534"/>
      <c r="AS208" s="534"/>
      <c r="AT208" s="535"/>
      <c r="AU208" s="533">
        <v>0</v>
      </c>
      <c r="AV208" s="534"/>
      <c r="AW208" s="534"/>
      <c r="AX208" s="535"/>
      <c r="AY208" s="533">
        <v>0</v>
      </c>
      <c r="AZ208" s="534"/>
      <c r="BA208" s="534"/>
      <c r="BB208" s="535"/>
      <c r="BC208" s="533">
        <v>74437050</v>
      </c>
      <c r="BD208" s="534"/>
      <c r="BE208" s="534"/>
      <c r="BF208" s="535"/>
      <c r="BG208" s="536">
        <f t="shared" si="108"/>
        <v>0.39095356218293509</v>
      </c>
      <c r="BH208" s="537"/>
    </row>
    <row r="209" spans="1:60" ht="20.100000000000001" hidden="1" customHeight="1" x14ac:dyDescent="0.2">
      <c r="A209" s="548" t="s">
        <v>738</v>
      </c>
      <c r="B209" s="549"/>
      <c r="C209" s="408" t="s">
        <v>168</v>
      </c>
      <c r="D209" s="409"/>
      <c r="E209" s="409"/>
      <c r="F209" s="409"/>
      <c r="G209" s="409"/>
      <c r="H209" s="409"/>
      <c r="I209" s="409"/>
      <c r="J209" s="409"/>
      <c r="K209" s="409"/>
      <c r="L209" s="409"/>
      <c r="M209" s="409"/>
      <c r="N209" s="409"/>
      <c r="O209" s="409"/>
      <c r="P209" s="409"/>
      <c r="Q209" s="409"/>
      <c r="R209" s="409"/>
      <c r="S209" s="409"/>
      <c r="T209" s="409"/>
      <c r="U209" s="409"/>
      <c r="V209" s="409"/>
      <c r="W209" s="409"/>
      <c r="X209" s="409"/>
      <c r="Y209" s="409"/>
      <c r="Z209" s="409"/>
      <c r="AA209" s="409"/>
      <c r="AB209" s="410"/>
      <c r="AC209" s="437" t="s">
        <v>156</v>
      </c>
      <c r="AD209" s="438"/>
      <c r="AE209" s="533"/>
      <c r="AF209" s="534"/>
      <c r="AG209" s="534"/>
      <c r="AH209" s="535"/>
      <c r="AI209" s="533"/>
      <c r="AJ209" s="534"/>
      <c r="AK209" s="534"/>
      <c r="AL209" s="535"/>
      <c r="AM209" s="533"/>
      <c r="AN209" s="534"/>
      <c r="AO209" s="534"/>
      <c r="AP209" s="535"/>
      <c r="AQ209" s="533"/>
      <c r="AR209" s="534"/>
      <c r="AS209" s="534"/>
      <c r="AT209" s="535"/>
      <c r="AU209" s="533"/>
      <c r="AV209" s="534"/>
      <c r="AW209" s="534"/>
      <c r="AX209" s="535"/>
      <c r="AY209" s="533"/>
      <c r="AZ209" s="534"/>
      <c r="BA209" s="534"/>
      <c r="BB209" s="535"/>
      <c r="BC209" s="533"/>
      <c r="BD209" s="534"/>
      <c r="BE209" s="534"/>
      <c r="BF209" s="535"/>
      <c r="BG209" s="536" t="str">
        <f t="shared" si="108"/>
        <v>n.é.</v>
      </c>
      <c r="BH209" s="537"/>
    </row>
    <row r="210" spans="1:60" ht="21" hidden="1" customHeight="1" x14ac:dyDescent="0.2">
      <c r="A210" s="548" t="s">
        <v>739</v>
      </c>
      <c r="B210" s="549"/>
      <c r="C210" s="408" t="s">
        <v>169</v>
      </c>
      <c r="D210" s="409"/>
      <c r="E210" s="409"/>
      <c r="F210" s="409"/>
      <c r="G210" s="409"/>
      <c r="H210" s="409"/>
      <c r="I210" s="409"/>
      <c r="J210" s="409"/>
      <c r="K210" s="409"/>
      <c r="L210" s="409"/>
      <c r="M210" s="409"/>
      <c r="N210" s="409"/>
      <c r="O210" s="409"/>
      <c r="P210" s="409"/>
      <c r="Q210" s="409"/>
      <c r="R210" s="409"/>
      <c r="S210" s="409"/>
      <c r="T210" s="409"/>
      <c r="U210" s="409"/>
      <c r="V210" s="409"/>
      <c r="W210" s="409"/>
      <c r="X210" s="409"/>
      <c r="Y210" s="409"/>
      <c r="Z210" s="409"/>
      <c r="AA210" s="409"/>
      <c r="AB210" s="410"/>
      <c r="AC210" s="437" t="s">
        <v>157</v>
      </c>
      <c r="AD210" s="438"/>
      <c r="AE210" s="533">
        <v>0</v>
      </c>
      <c r="AF210" s="534"/>
      <c r="AG210" s="534"/>
      <c r="AH210" s="535"/>
      <c r="AI210" s="533"/>
      <c r="AJ210" s="534"/>
      <c r="AK210" s="534"/>
      <c r="AL210" s="535"/>
      <c r="AM210" s="533">
        <v>0</v>
      </c>
      <c r="AN210" s="534"/>
      <c r="AO210" s="534"/>
      <c r="AP210" s="535"/>
      <c r="AQ210" s="533">
        <v>0</v>
      </c>
      <c r="AR210" s="534"/>
      <c r="AS210" s="534"/>
      <c r="AT210" s="535"/>
      <c r="AU210" s="533">
        <v>0</v>
      </c>
      <c r="AV210" s="534"/>
      <c r="AW210" s="534"/>
      <c r="AX210" s="535"/>
      <c r="AY210" s="533">
        <v>0</v>
      </c>
      <c r="AZ210" s="534"/>
      <c r="BA210" s="534"/>
      <c r="BB210" s="535"/>
      <c r="BC210" s="533">
        <v>0</v>
      </c>
      <c r="BD210" s="534"/>
      <c r="BE210" s="534"/>
      <c r="BF210" s="535"/>
      <c r="BG210" s="536" t="str">
        <f t="shared" si="108"/>
        <v>n.é.</v>
      </c>
      <c r="BH210" s="537"/>
    </row>
    <row r="211" spans="1:60" ht="20.100000000000001" customHeight="1" x14ac:dyDescent="0.2">
      <c r="A211" s="548" t="s">
        <v>740</v>
      </c>
      <c r="B211" s="549"/>
      <c r="C211" s="408" t="s">
        <v>170</v>
      </c>
      <c r="D211" s="409"/>
      <c r="E211" s="409"/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09"/>
      <c r="Z211" s="409"/>
      <c r="AA211" s="409"/>
      <c r="AB211" s="410"/>
      <c r="AC211" s="437" t="s">
        <v>158</v>
      </c>
      <c r="AD211" s="438"/>
      <c r="AE211" s="533">
        <v>56371973</v>
      </c>
      <c r="AF211" s="534"/>
      <c r="AG211" s="534"/>
      <c r="AH211" s="535"/>
      <c r="AI211" s="533">
        <v>55509982</v>
      </c>
      <c r="AJ211" s="534"/>
      <c r="AK211" s="534"/>
      <c r="AL211" s="535"/>
      <c r="AM211" s="533">
        <v>0</v>
      </c>
      <c r="AN211" s="534"/>
      <c r="AO211" s="534"/>
      <c r="AP211" s="535"/>
      <c r="AQ211" s="533">
        <v>19868733</v>
      </c>
      <c r="AR211" s="534"/>
      <c r="AS211" s="534"/>
      <c r="AT211" s="535"/>
      <c r="AU211" s="533">
        <v>0</v>
      </c>
      <c r="AV211" s="534"/>
      <c r="AW211" s="534"/>
      <c r="AX211" s="535"/>
      <c r="AY211" s="533">
        <v>0</v>
      </c>
      <c r="AZ211" s="534"/>
      <c r="BA211" s="534"/>
      <c r="BB211" s="535"/>
      <c r="BC211" s="533">
        <v>19868733</v>
      </c>
      <c r="BD211" s="534"/>
      <c r="BE211" s="534"/>
      <c r="BF211" s="535"/>
      <c r="BG211" s="536">
        <f t="shared" si="108"/>
        <v>0.35793081323643738</v>
      </c>
      <c r="BH211" s="537"/>
    </row>
    <row r="212" spans="1:60" s="3" customFormat="1" ht="20.100000000000001" customHeight="1" x14ac:dyDescent="0.2">
      <c r="A212" s="554" t="s">
        <v>741</v>
      </c>
      <c r="B212" s="555"/>
      <c r="C212" s="476" t="s">
        <v>784</v>
      </c>
      <c r="D212" s="477"/>
      <c r="E212" s="477"/>
      <c r="F212" s="477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  <c r="Y212" s="477"/>
      <c r="Z212" s="477"/>
      <c r="AA212" s="477"/>
      <c r="AB212" s="478"/>
      <c r="AC212" s="543" t="s">
        <v>61</v>
      </c>
      <c r="AD212" s="544"/>
      <c r="AE212" s="466">
        <f>SUM(AE208:AH211)</f>
        <v>265157060</v>
      </c>
      <c r="AF212" s="467"/>
      <c r="AG212" s="467"/>
      <c r="AH212" s="468"/>
      <c r="AI212" s="466">
        <f t="shared" ref="AI212" si="115">SUM(AI208:AL211)</f>
        <v>245908682</v>
      </c>
      <c r="AJ212" s="467"/>
      <c r="AK212" s="467"/>
      <c r="AL212" s="468"/>
      <c r="AM212" s="466">
        <f t="shared" ref="AM212" si="116">SUM(AM208:AP211)</f>
        <v>0</v>
      </c>
      <c r="AN212" s="467"/>
      <c r="AO212" s="467"/>
      <c r="AP212" s="468"/>
      <c r="AQ212" s="466">
        <f t="shared" ref="AQ212" si="117">SUM(AQ208:AT211)</f>
        <v>94305783</v>
      </c>
      <c r="AR212" s="467"/>
      <c r="AS212" s="467"/>
      <c r="AT212" s="468"/>
      <c r="AU212" s="466">
        <f t="shared" ref="AU212" si="118">SUM(AU208:AX211)</f>
        <v>0</v>
      </c>
      <c r="AV212" s="467"/>
      <c r="AW212" s="467"/>
      <c r="AX212" s="468"/>
      <c r="AY212" s="466">
        <f t="shared" ref="AY212" si="119">SUM(AY208:BB211)</f>
        <v>0</v>
      </c>
      <c r="AZ212" s="467"/>
      <c r="BA212" s="467"/>
      <c r="BB212" s="468"/>
      <c r="BC212" s="466">
        <f t="shared" ref="BC212" si="120">SUM(BC208:BF211)</f>
        <v>94305783</v>
      </c>
      <c r="BD212" s="467"/>
      <c r="BE212" s="467"/>
      <c r="BF212" s="468"/>
      <c r="BG212" s="504">
        <f t="shared" si="108"/>
        <v>0.38349920073175781</v>
      </c>
      <c r="BH212" s="505"/>
    </row>
    <row r="213" spans="1:60" ht="20.100000000000001" hidden="1" customHeight="1" x14ac:dyDescent="0.2">
      <c r="A213" s="548" t="s">
        <v>742</v>
      </c>
      <c r="B213" s="549"/>
      <c r="C213" s="408" t="s">
        <v>416</v>
      </c>
      <c r="D213" s="409"/>
      <c r="E213" s="409"/>
      <c r="F213" s="409"/>
      <c r="G213" s="409"/>
      <c r="H213" s="409"/>
      <c r="I213" s="409"/>
      <c r="J213" s="409"/>
      <c r="K213" s="409"/>
      <c r="L213" s="409"/>
      <c r="M213" s="409"/>
      <c r="N213" s="409"/>
      <c r="O213" s="409"/>
      <c r="P213" s="409"/>
      <c r="Q213" s="409"/>
      <c r="R213" s="409"/>
      <c r="S213" s="409"/>
      <c r="T213" s="409"/>
      <c r="U213" s="409"/>
      <c r="V213" s="409"/>
      <c r="W213" s="409"/>
      <c r="X213" s="409"/>
      <c r="Y213" s="409"/>
      <c r="Z213" s="409"/>
      <c r="AA213" s="409"/>
      <c r="AB213" s="410"/>
      <c r="AC213" s="437" t="s">
        <v>159</v>
      </c>
      <c r="AD213" s="438"/>
      <c r="AE213" s="533"/>
      <c r="AF213" s="534"/>
      <c r="AG213" s="534"/>
      <c r="AH213" s="535"/>
      <c r="AI213" s="533"/>
      <c r="AJ213" s="534"/>
      <c r="AK213" s="534"/>
      <c r="AL213" s="535"/>
      <c r="AM213" s="533"/>
      <c r="AN213" s="534"/>
      <c r="AO213" s="534"/>
      <c r="AP213" s="535"/>
      <c r="AQ213" s="533"/>
      <c r="AR213" s="534"/>
      <c r="AS213" s="534"/>
      <c r="AT213" s="535"/>
      <c r="AU213" s="533"/>
      <c r="AV213" s="534"/>
      <c r="AW213" s="534"/>
      <c r="AX213" s="535"/>
      <c r="AY213" s="533"/>
      <c r="AZ213" s="534"/>
      <c r="BA213" s="534"/>
      <c r="BB213" s="535"/>
      <c r="BC213" s="533"/>
      <c r="BD213" s="534"/>
      <c r="BE213" s="534"/>
      <c r="BF213" s="535"/>
      <c r="BG213" s="536" t="str">
        <f t="shared" si="108"/>
        <v>n.é.</v>
      </c>
      <c r="BH213" s="537"/>
    </row>
    <row r="214" spans="1:60" ht="20.100000000000001" hidden="1" customHeight="1" x14ac:dyDescent="0.2">
      <c r="A214" s="548" t="s">
        <v>743</v>
      </c>
      <c r="B214" s="549"/>
      <c r="C214" s="408" t="s">
        <v>417</v>
      </c>
      <c r="D214" s="409"/>
      <c r="E214" s="409"/>
      <c r="F214" s="409"/>
      <c r="G214" s="409"/>
      <c r="H214" s="409"/>
      <c r="I214" s="409"/>
      <c r="J214" s="409"/>
      <c r="K214" s="409"/>
      <c r="L214" s="409"/>
      <c r="M214" s="409"/>
      <c r="N214" s="409"/>
      <c r="O214" s="409"/>
      <c r="P214" s="409"/>
      <c r="Q214" s="409"/>
      <c r="R214" s="409"/>
      <c r="S214" s="409"/>
      <c r="T214" s="409"/>
      <c r="U214" s="409"/>
      <c r="V214" s="409"/>
      <c r="W214" s="409"/>
      <c r="X214" s="409"/>
      <c r="Y214" s="409"/>
      <c r="Z214" s="409"/>
      <c r="AA214" s="409"/>
      <c r="AB214" s="410"/>
      <c r="AC214" s="437" t="s">
        <v>160</v>
      </c>
      <c r="AD214" s="438"/>
      <c r="AE214" s="533"/>
      <c r="AF214" s="534"/>
      <c r="AG214" s="534"/>
      <c r="AH214" s="535"/>
      <c r="AI214" s="533"/>
      <c r="AJ214" s="534"/>
      <c r="AK214" s="534"/>
      <c r="AL214" s="535"/>
      <c r="AM214" s="533"/>
      <c r="AN214" s="534"/>
      <c r="AO214" s="534"/>
      <c r="AP214" s="535"/>
      <c r="AQ214" s="533"/>
      <c r="AR214" s="534"/>
      <c r="AS214" s="534"/>
      <c r="AT214" s="535"/>
      <c r="AU214" s="533"/>
      <c r="AV214" s="534"/>
      <c r="AW214" s="534"/>
      <c r="AX214" s="535"/>
      <c r="AY214" s="533"/>
      <c r="AZ214" s="534"/>
      <c r="BA214" s="534"/>
      <c r="BB214" s="535"/>
      <c r="BC214" s="533"/>
      <c r="BD214" s="534"/>
      <c r="BE214" s="534"/>
      <c r="BF214" s="535"/>
      <c r="BG214" s="536" t="str">
        <f t="shared" si="108"/>
        <v>n.é.</v>
      </c>
      <c r="BH214" s="537"/>
    </row>
    <row r="215" spans="1:60" ht="20.100000000000001" hidden="1" customHeight="1" x14ac:dyDescent="0.2">
      <c r="A215" s="548" t="s">
        <v>744</v>
      </c>
      <c r="B215" s="549"/>
      <c r="C215" s="408" t="s">
        <v>418</v>
      </c>
      <c r="D215" s="409"/>
      <c r="E215" s="409"/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  <c r="P215" s="409"/>
      <c r="Q215" s="409"/>
      <c r="R215" s="409"/>
      <c r="S215" s="409"/>
      <c r="T215" s="409"/>
      <c r="U215" s="409"/>
      <c r="V215" s="409"/>
      <c r="W215" s="409"/>
      <c r="X215" s="409"/>
      <c r="Y215" s="409"/>
      <c r="Z215" s="409"/>
      <c r="AA215" s="409"/>
      <c r="AB215" s="410"/>
      <c r="AC215" s="437" t="s">
        <v>161</v>
      </c>
      <c r="AD215" s="438"/>
      <c r="AE215" s="533"/>
      <c r="AF215" s="534"/>
      <c r="AG215" s="534"/>
      <c r="AH215" s="535"/>
      <c r="AI215" s="533"/>
      <c r="AJ215" s="534"/>
      <c r="AK215" s="534"/>
      <c r="AL215" s="535"/>
      <c r="AM215" s="533"/>
      <c r="AN215" s="534"/>
      <c r="AO215" s="534"/>
      <c r="AP215" s="535"/>
      <c r="AQ215" s="533"/>
      <c r="AR215" s="534"/>
      <c r="AS215" s="534"/>
      <c r="AT215" s="535"/>
      <c r="AU215" s="533"/>
      <c r="AV215" s="534"/>
      <c r="AW215" s="534"/>
      <c r="AX215" s="535"/>
      <c r="AY215" s="533"/>
      <c r="AZ215" s="534"/>
      <c r="BA215" s="534"/>
      <c r="BB215" s="535"/>
      <c r="BC215" s="533"/>
      <c r="BD215" s="534"/>
      <c r="BE215" s="534"/>
      <c r="BF215" s="535"/>
      <c r="BG215" s="536" t="str">
        <f t="shared" si="108"/>
        <v>n.é.</v>
      </c>
      <c r="BH215" s="537"/>
    </row>
    <row r="216" spans="1:60" ht="20.100000000000001" hidden="1" customHeight="1" x14ac:dyDescent="0.2">
      <c r="A216" s="548" t="s">
        <v>745</v>
      </c>
      <c r="B216" s="549"/>
      <c r="C216" s="408" t="s">
        <v>171</v>
      </c>
      <c r="D216" s="409"/>
      <c r="E216" s="409"/>
      <c r="F216" s="409"/>
      <c r="G216" s="409"/>
      <c r="H216" s="409"/>
      <c r="I216" s="409"/>
      <c r="J216" s="409"/>
      <c r="K216" s="409"/>
      <c r="L216" s="409"/>
      <c r="M216" s="409"/>
      <c r="N216" s="409"/>
      <c r="O216" s="409"/>
      <c r="P216" s="409"/>
      <c r="Q216" s="409"/>
      <c r="R216" s="409"/>
      <c r="S216" s="409"/>
      <c r="T216" s="409"/>
      <c r="U216" s="409"/>
      <c r="V216" s="409"/>
      <c r="W216" s="409"/>
      <c r="X216" s="409"/>
      <c r="Y216" s="409"/>
      <c r="Z216" s="409"/>
      <c r="AA216" s="409"/>
      <c r="AB216" s="410"/>
      <c r="AC216" s="437" t="s">
        <v>162</v>
      </c>
      <c r="AD216" s="438"/>
      <c r="AE216" s="533"/>
      <c r="AF216" s="534"/>
      <c r="AG216" s="534"/>
      <c r="AH216" s="535"/>
      <c r="AI216" s="533"/>
      <c r="AJ216" s="534"/>
      <c r="AK216" s="534"/>
      <c r="AL216" s="535"/>
      <c r="AM216" s="533"/>
      <c r="AN216" s="534"/>
      <c r="AO216" s="534"/>
      <c r="AP216" s="535"/>
      <c r="AQ216" s="533"/>
      <c r="AR216" s="534"/>
      <c r="AS216" s="534"/>
      <c r="AT216" s="535"/>
      <c r="AU216" s="533"/>
      <c r="AV216" s="534"/>
      <c r="AW216" s="534"/>
      <c r="AX216" s="535"/>
      <c r="AY216" s="533"/>
      <c r="AZ216" s="534"/>
      <c r="BA216" s="534"/>
      <c r="BB216" s="535"/>
      <c r="BC216" s="533"/>
      <c r="BD216" s="534"/>
      <c r="BE216" s="534"/>
      <c r="BF216" s="535"/>
      <c r="BG216" s="536" t="str">
        <f t="shared" si="108"/>
        <v>n.é.</v>
      </c>
      <c r="BH216" s="537"/>
    </row>
    <row r="217" spans="1:60" ht="20.100000000000001" hidden="1" customHeight="1" x14ac:dyDescent="0.2">
      <c r="A217" s="548" t="s">
        <v>746</v>
      </c>
      <c r="B217" s="549"/>
      <c r="C217" s="408" t="s">
        <v>419</v>
      </c>
      <c r="D217" s="409"/>
      <c r="E217" s="409"/>
      <c r="F217" s="409"/>
      <c r="G217" s="409"/>
      <c r="H217" s="409"/>
      <c r="I217" s="409"/>
      <c r="J217" s="409"/>
      <c r="K217" s="409"/>
      <c r="L217" s="409"/>
      <c r="M217" s="409"/>
      <c r="N217" s="409"/>
      <c r="O217" s="409"/>
      <c r="P217" s="409"/>
      <c r="Q217" s="409"/>
      <c r="R217" s="409"/>
      <c r="S217" s="409"/>
      <c r="T217" s="409"/>
      <c r="U217" s="409"/>
      <c r="V217" s="409"/>
      <c r="W217" s="409"/>
      <c r="X217" s="409"/>
      <c r="Y217" s="409"/>
      <c r="Z217" s="409"/>
      <c r="AA217" s="409"/>
      <c r="AB217" s="410"/>
      <c r="AC217" s="437" t="s">
        <v>163</v>
      </c>
      <c r="AD217" s="438"/>
      <c r="AE217" s="533"/>
      <c r="AF217" s="534"/>
      <c r="AG217" s="534"/>
      <c r="AH217" s="535"/>
      <c r="AI217" s="533"/>
      <c r="AJ217" s="534"/>
      <c r="AK217" s="534"/>
      <c r="AL217" s="535"/>
      <c r="AM217" s="533"/>
      <c r="AN217" s="534"/>
      <c r="AO217" s="534"/>
      <c r="AP217" s="535"/>
      <c r="AQ217" s="533"/>
      <c r="AR217" s="534"/>
      <c r="AS217" s="534"/>
      <c r="AT217" s="535"/>
      <c r="AU217" s="533"/>
      <c r="AV217" s="534"/>
      <c r="AW217" s="534"/>
      <c r="AX217" s="535"/>
      <c r="AY217" s="533"/>
      <c r="AZ217" s="534"/>
      <c r="BA217" s="534"/>
      <c r="BB217" s="535"/>
      <c r="BC217" s="533"/>
      <c r="BD217" s="534"/>
      <c r="BE217" s="534"/>
      <c r="BF217" s="535"/>
      <c r="BG217" s="536" t="str">
        <f t="shared" si="108"/>
        <v>n.é.</v>
      </c>
      <c r="BH217" s="537"/>
    </row>
    <row r="218" spans="1:60" ht="20.100000000000001" hidden="1" customHeight="1" x14ac:dyDescent="0.2">
      <c r="A218" s="548" t="s">
        <v>747</v>
      </c>
      <c r="B218" s="549"/>
      <c r="C218" s="408" t="s">
        <v>420</v>
      </c>
      <c r="D218" s="409"/>
      <c r="E218" s="409"/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409"/>
      <c r="Q218" s="409"/>
      <c r="R218" s="409"/>
      <c r="S218" s="409"/>
      <c r="T218" s="409"/>
      <c r="U218" s="409"/>
      <c r="V218" s="409"/>
      <c r="W218" s="409"/>
      <c r="X218" s="409"/>
      <c r="Y218" s="409"/>
      <c r="Z218" s="409"/>
      <c r="AA218" s="409"/>
      <c r="AB218" s="410"/>
      <c r="AC218" s="437" t="s">
        <v>164</v>
      </c>
      <c r="AD218" s="438"/>
      <c r="AE218" s="533"/>
      <c r="AF218" s="534"/>
      <c r="AG218" s="534"/>
      <c r="AH218" s="535"/>
      <c r="AI218" s="533"/>
      <c r="AJ218" s="534"/>
      <c r="AK218" s="534"/>
      <c r="AL218" s="535"/>
      <c r="AM218" s="533"/>
      <c r="AN218" s="534"/>
      <c r="AO218" s="534"/>
      <c r="AP218" s="535"/>
      <c r="AQ218" s="533"/>
      <c r="AR218" s="534"/>
      <c r="AS218" s="534"/>
      <c r="AT218" s="535"/>
      <c r="AU218" s="533"/>
      <c r="AV218" s="534"/>
      <c r="AW218" s="534"/>
      <c r="AX218" s="535"/>
      <c r="AY218" s="533"/>
      <c r="AZ218" s="534"/>
      <c r="BA218" s="534"/>
      <c r="BB218" s="535"/>
      <c r="BC218" s="533"/>
      <c r="BD218" s="534"/>
      <c r="BE218" s="534"/>
      <c r="BF218" s="535"/>
      <c r="BG218" s="536" t="str">
        <f t="shared" si="108"/>
        <v>n.é.</v>
      </c>
      <c r="BH218" s="537"/>
    </row>
    <row r="219" spans="1:60" ht="20.100000000000001" hidden="1" customHeight="1" x14ac:dyDescent="0.2">
      <c r="A219" s="548" t="s">
        <v>748</v>
      </c>
      <c r="B219" s="549"/>
      <c r="C219" s="408" t="s">
        <v>172</v>
      </c>
      <c r="D219" s="409"/>
      <c r="E219" s="409"/>
      <c r="F219" s="409"/>
      <c r="G219" s="409"/>
      <c r="H219" s="409"/>
      <c r="I219" s="409"/>
      <c r="J219" s="409"/>
      <c r="K219" s="409"/>
      <c r="L219" s="409"/>
      <c r="M219" s="409"/>
      <c r="N219" s="409"/>
      <c r="O219" s="409"/>
      <c r="P219" s="409"/>
      <c r="Q219" s="409"/>
      <c r="R219" s="409"/>
      <c r="S219" s="409"/>
      <c r="T219" s="409"/>
      <c r="U219" s="409"/>
      <c r="V219" s="409"/>
      <c r="W219" s="409"/>
      <c r="X219" s="409"/>
      <c r="Y219" s="409"/>
      <c r="Z219" s="409"/>
      <c r="AA219" s="409"/>
      <c r="AB219" s="410"/>
      <c r="AC219" s="437" t="s">
        <v>165</v>
      </c>
      <c r="AD219" s="438"/>
      <c r="AE219" s="533"/>
      <c r="AF219" s="534"/>
      <c r="AG219" s="534"/>
      <c r="AH219" s="535"/>
      <c r="AI219" s="533"/>
      <c r="AJ219" s="534"/>
      <c r="AK219" s="534"/>
      <c r="AL219" s="535"/>
      <c r="AM219" s="533"/>
      <c r="AN219" s="534"/>
      <c r="AO219" s="534"/>
      <c r="AP219" s="535"/>
      <c r="AQ219" s="533"/>
      <c r="AR219" s="534"/>
      <c r="AS219" s="534"/>
      <c r="AT219" s="535"/>
      <c r="AU219" s="533"/>
      <c r="AV219" s="534"/>
      <c r="AW219" s="534"/>
      <c r="AX219" s="535"/>
      <c r="AY219" s="533"/>
      <c r="AZ219" s="534"/>
      <c r="BA219" s="534"/>
      <c r="BB219" s="535"/>
      <c r="BC219" s="533"/>
      <c r="BD219" s="534"/>
      <c r="BE219" s="534"/>
      <c r="BF219" s="535"/>
      <c r="BG219" s="536" t="str">
        <f t="shared" si="108"/>
        <v>n.é.</v>
      </c>
      <c r="BH219" s="537"/>
    </row>
    <row r="220" spans="1:60" ht="20.100000000000001" hidden="1" customHeight="1" x14ac:dyDescent="0.2">
      <c r="A220" s="548" t="s">
        <v>749</v>
      </c>
      <c r="B220" s="549"/>
      <c r="C220" s="408" t="s">
        <v>694</v>
      </c>
      <c r="D220" s="409"/>
      <c r="E220" s="409"/>
      <c r="F220" s="409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409"/>
      <c r="R220" s="409"/>
      <c r="S220" s="409"/>
      <c r="T220" s="409"/>
      <c r="U220" s="409"/>
      <c r="V220" s="409"/>
      <c r="W220" s="409"/>
      <c r="X220" s="409"/>
      <c r="Y220" s="409"/>
      <c r="Z220" s="409"/>
      <c r="AA220" s="409"/>
      <c r="AB220" s="410"/>
      <c r="AC220" s="437" t="s">
        <v>166</v>
      </c>
      <c r="AD220" s="438"/>
      <c r="AE220" s="533"/>
      <c r="AF220" s="534"/>
      <c r="AG220" s="534"/>
      <c r="AH220" s="535"/>
      <c r="AI220" s="533"/>
      <c r="AJ220" s="534"/>
      <c r="AK220" s="534"/>
      <c r="AL220" s="535"/>
      <c r="AM220" s="533"/>
      <c r="AN220" s="534"/>
      <c r="AO220" s="534"/>
      <c r="AP220" s="535"/>
      <c r="AQ220" s="533"/>
      <c r="AR220" s="534"/>
      <c r="AS220" s="534"/>
      <c r="AT220" s="535"/>
      <c r="AU220" s="533"/>
      <c r="AV220" s="534"/>
      <c r="AW220" s="534"/>
      <c r="AX220" s="535"/>
      <c r="AY220" s="533"/>
      <c r="AZ220" s="534"/>
      <c r="BA220" s="534"/>
      <c r="BB220" s="535"/>
      <c r="BC220" s="533"/>
      <c r="BD220" s="534"/>
      <c r="BE220" s="534"/>
      <c r="BF220" s="535"/>
      <c r="BG220" s="536" t="str">
        <f t="shared" ref="BG220" si="121">IF(AI220&gt;0,BC220/AI220,"n.é.")</f>
        <v>n.é.</v>
      </c>
      <c r="BH220" s="537"/>
    </row>
    <row r="221" spans="1:60" ht="20.100000000000001" hidden="1" customHeight="1" x14ac:dyDescent="0.2">
      <c r="A221" s="548" t="s">
        <v>750</v>
      </c>
      <c r="B221" s="549"/>
      <c r="C221" s="408" t="s">
        <v>173</v>
      </c>
      <c r="D221" s="409"/>
      <c r="E221" s="409"/>
      <c r="F221" s="409"/>
      <c r="G221" s="409"/>
      <c r="H221" s="409"/>
      <c r="I221" s="409"/>
      <c r="J221" s="409"/>
      <c r="K221" s="409"/>
      <c r="L221" s="409"/>
      <c r="M221" s="409"/>
      <c r="N221" s="409"/>
      <c r="O221" s="409"/>
      <c r="P221" s="409"/>
      <c r="Q221" s="409"/>
      <c r="R221" s="409"/>
      <c r="S221" s="409"/>
      <c r="T221" s="409"/>
      <c r="U221" s="409"/>
      <c r="V221" s="409"/>
      <c r="W221" s="409"/>
      <c r="X221" s="409"/>
      <c r="Y221" s="409"/>
      <c r="Z221" s="409"/>
      <c r="AA221" s="409"/>
      <c r="AB221" s="410"/>
      <c r="AC221" s="437" t="s">
        <v>695</v>
      </c>
      <c r="AD221" s="438"/>
      <c r="AE221" s="533"/>
      <c r="AF221" s="534"/>
      <c r="AG221" s="534"/>
      <c r="AH221" s="535"/>
      <c r="AI221" s="533"/>
      <c r="AJ221" s="534"/>
      <c r="AK221" s="534"/>
      <c r="AL221" s="535"/>
      <c r="AM221" s="533"/>
      <c r="AN221" s="534"/>
      <c r="AO221" s="534"/>
      <c r="AP221" s="535"/>
      <c r="AQ221" s="533"/>
      <c r="AR221" s="534"/>
      <c r="AS221" s="534"/>
      <c r="AT221" s="535"/>
      <c r="AU221" s="533"/>
      <c r="AV221" s="534"/>
      <c r="AW221" s="534"/>
      <c r="AX221" s="535"/>
      <c r="AY221" s="533"/>
      <c r="AZ221" s="534"/>
      <c r="BA221" s="534"/>
      <c r="BB221" s="535"/>
      <c r="BC221" s="533"/>
      <c r="BD221" s="534"/>
      <c r="BE221" s="534"/>
      <c r="BF221" s="535"/>
      <c r="BG221" s="536" t="str">
        <f t="shared" si="108"/>
        <v>n.é.</v>
      </c>
      <c r="BH221" s="537"/>
    </row>
    <row r="222" spans="1:60" ht="20.100000000000001" customHeight="1" x14ac:dyDescent="0.2">
      <c r="A222" s="554" t="s">
        <v>751</v>
      </c>
      <c r="B222" s="555"/>
      <c r="C222" s="476" t="s">
        <v>785</v>
      </c>
      <c r="D222" s="477"/>
      <c r="E222" s="477"/>
      <c r="F222" s="477"/>
      <c r="G222" s="477"/>
      <c r="H222" s="477"/>
      <c r="I222" s="477"/>
      <c r="J222" s="477"/>
      <c r="K222" s="477"/>
      <c r="L222" s="477"/>
      <c r="M222" s="477"/>
      <c r="N222" s="477"/>
      <c r="O222" s="477"/>
      <c r="P222" s="477"/>
      <c r="Q222" s="477"/>
      <c r="R222" s="477"/>
      <c r="S222" s="477"/>
      <c r="T222" s="477"/>
      <c r="U222" s="477"/>
      <c r="V222" s="477"/>
      <c r="W222" s="477"/>
      <c r="X222" s="477"/>
      <c r="Y222" s="477"/>
      <c r="Z222" s="477"/>
      <c r="AA222" s="477"/>
      <c r="AB222" s="478"/>
      <c r="AC222" s="543" t="s">
        <v>62</v>
      </c>
      <c r="AD222" s="544"/>
      <c r="AE222" s="466">
        <f>SUM(AE213:AH221)</f>
        <v>0</v>
      </c>
      <c r="AF222" s="467"/>
      <c r="AG222" s="467"/>
      <c r="AH222" s="468"/>
      <c r="AI222" s="466">
        <f t="shared" ref="AI222" si="122">SUM(AI213:AL221)</f>
        <v>0</v>
      </c>
      <c r="AJ222" s="467"/>
      <c r="AK222" s="467"/>
      <c r="AL222" s="468"/>
      <c r="AM222" s="466">
        <f t="shared" ref="AM222" si="123">SUM(AM213:AP221)</f>
        <v>0</v>
      </c>
      <c r="AN222" s="467"/>
      <c r="AO222" s="467"/>
      <c r="AP222" s="468"/>
      <c r="AQ222" s="466">
        <f t="shared" ref="AQ222" si="124">SUM(AQ213:AT221)</f>
        <v>0</v>
      </c>
      <c r="AR222" s="467"/>
      <c r="AS222" s="467"/>
      <c r="AT222" s="468"/>
      <c r="AU222" s="466">
        <f t="shared" ref="AU222" si="125">SUM(AU213:AX221)</f>
        <v>0</v>
      </c>
      <c r="AV222" s="467"/>
      <c r="AW222" s="467"/>
      <c r="AX222" s="468"/>
      <c r="AY222" s="466">
        <f t="shared" ref="AY222" si="126">SUM(AY213:BB221)</f>
        <v>0</v>
      </c>
      <c r="AZ222" s="467"/>
      <c r="BA222" s="467"/>
      <c r="BB222" s="468"/>
      <c r="BC222" s="466">
        <f t="shared" ref="BC222" si="127">SUM(BC213:BF221)</f>
        <v>0</v>
      </c>
      <c r="BD222" s="467"/>
      <c r="BE222" s="467"/>
      <c r="BF222" s="468"/>
      <c r="BG222" s="504" t="str">
        <f t="shared" si="108"/>
        <v>n.é.</v>
      </c>
      <c r="BH222" s="505"/>
    </row>
    <row r="223" spans="1:60" s="3" customFormat="1" ht="20.100000000000001" customHeight="1" x14ac:dyDescent="0.2">
      <c r="A223" s="556" t="s">
        <v>752</v>
      </c>
      <c r="B223" s="557"/>
      <c r="C223" s="558" t="s">
        <v>786</v>
      </c>
      <c r="D223" s="559"/>
      <c r="E223" s="559"/>
      <c r="F223" s="559"/>
      <c r="G223" s="559"/>
      <c r="H223" s="559"/>
      <c r="I223" s="559"/>
      <c r="J223" s="559"/>
      <c r="K223" s="559"/>
      <c r="L223" s="559"/>
      <c r="M223" s="559"/>
      <c r="N223" s="559"/>
      <c r="O223" s="559"/>
      <c r="P223" s="559"/>
      <c r="Q223" s="559"/>
      <c r="R223" s="559"/>
      <c r="S223" s="559"/>
      <c r="T223" s="559"/>
      <c r="U223" s="559"/>
      <c r="V223" s="559"/>
      <c r="W223" s="559"/>
      <c r="X223" s="559"/>
      <c r="Y223" s="559"/>
      <c r="Z223" s="559"/>
      <c r="AA223" s="559"/>
      <c r="AB223" s="560"/>
      <c r="AC223" s="445" t="s">
        <v>174</v>
      </c>
      <c r="AD223" s="446"/>
      <c r="AE223" s="506">
        <f>AE146+AE147+AE172+AE181+AE199+AE207+AE212+AE222</f>
        <v>442891304</v>
      </c>
      <c r="AF223" s="507"/>
      <c r="AG223" s="507"/>
      <c r="AH223" s="508"/>
      <c r="AI223" s="506">
        <f>AI146+AI147+AI172+AI181+AI199+AI207+AI212+AI222</f>
        <v>493021841</v>
      </c>
      <c r="AJ223" s="507"/>
      <c r="AK223" s="507"/>
      <c r="AL223" s="508"/>
      <c r="AM223" s="506">
        <f>AM146+AM147+AM172+AM181+AM199+AM207+AM212+AM222</f>
        <v>2</v>
      </c>
      <c r="AN223" s="507"/>
      <c r="AO223" s="507"/>
      <c r="AP223" s="508"/>
      <c r="AQ223" s="506">
        <f>AQ146+AQ147+AQ172+AQ181+AQ199+AQ207+AQ212+AQ222</f>
        <v>273258359</v>
      </c>
      <c r="AR223" s="507"/>
      <c r="AS223" s="507"/>
      <c r="AT223" s="508"/>
      <c r="AU223" s="506">
        <f>AU146+AU147+AU172+AU181+AU199+AU207+AU212+AU222</f>
        <v>164141832</v>
      </c>
      <c r="AV223" s="507"/>
      <c r="AW223" s="507"/>
      <c r="AX223" s="508"/>
      <c r="AY223" s="506">
        <f>AY146+AY147+AY172+AY181+AY199+AY207+AY212+AY222</f>
        <v>0</v>
      </c>
      <c r="AZ223" s="507"/>
      <c r="BA223" s="507"/>
      <c r="BB223" s="508"/>
      <c r="BC223" s="506">
        <f>BC146+BC147+BC172+BC181+BC199+BC207+BC212+BC222</f>
        <v>269532726</v>
      </c>
      <c r="BD223" s="507"/>
      <c r="BE223" s="507"/>
      <c r="BF223" s="508"/>
      <c r="BG223" s="512">
        <f t="shared" si="108"/>
        <v>0.54669530553312751</v>
      </c>
      <c r="BH223" s="513"/>
    </row>
    <row r="224" spans="1:60" ht="20.100000000000001" hidden="1" customHeight="1" x14ac:dyDescent="0.2">
      <c r="A224" s="548" t="s">
        <v>753</v>
      </c>
      <c r="B224" s="549"/>
      <c r="C224" s="408" t="s">
        <v>696</v>
      </c>
      <c r="D224" s="409"/>
      <c r="E224" s="409"/>
      <c r="F224" s="409"/>
      <c r="G224" s="409"/>
      <c r="H224" s="409"/>
      <c r="I224" s="409"/>
      <c r="J224" s="409"/>
      <c r="K224" s="409"/>
      <c r="L224" s="409"/>
      <c r="M224" s="409"/>
      <c r="N224" s="409"/>
      <c r="O224" s="409"/>
      <c r="P224" s="409"/>
      <c r="Q224" s="409"/>
      <c r="R224" s="409"/>
      <c r="S224" s="409"/>
      <c r="T224" s="409"/>
      <c r="U224" s="409"/>
      <c r="V224" s="409"/>
      <c r="W224" s="409"/>
      <c r="X224" s="409"/>
      <c r="Y224" s="409"/>
      <c r="Z224" s="409"/>
      <c r="AA224" s="409"/>
      <c r="AB224" s="410"/>
      <c r="AC224" s="432" t="s">
        <v>381</v>
      </c>
      <c r="AD224" s="433"/>
      <c r="AE224" s="561"/>
      <c r="AF224" s="561"/>
      <c r="AG224" s="561"/>
      <c r="AH224" s="561"/>
      <c r="AI224" s="561"/>
      <c r="AJ224" s="561"/>
      <c r="AK224" s="561"/>
      <c r="AL224" s="561"/>
      <c r="AM224" s="561"/>
      <c r="AN224" s="561"/>
      <c r="AO224" s="561"/>
      <c r="AP224" s="561"/>
      <c r="AQ224" s="561"/>
      <c r="AR224" s="561"/>
      <c r="AS224" s="561"/>
      <c r="AT224" s="561"/>
      <c r="AU224" s="561"/>
      <c r="AV224" s="561"/>
      <c r="AW224" s="561"/>
      <c r="AX224" s="561"/>
      <c r="AY224" s="561"/>
      <c r="AZ224" s="561"/>
      <c r="BA224" s="561"/>
      <c r="BB224" s="561"/>
      <c r="BC224" s="561"/>
      <c r="BD224" s="561"/>
      <c r="BE224" s="561"/>
      <c r="BF224" s="561"/>
      <c r="BG224" s="504" t="str">
        <f t="shared" si="108"/>
        <v>n.é.</v>
      </c>
      <c r="BH224" s="505"/>
    </row>
    <row r="225" spans="1:60" ht="20.100000000000001" hidden="1" customHeight="1" x14ac:dyDescent="0.2">
      <c r="A225" s="548" t="s">
        <v>754</v>
      </c>
      <c r="B225" s="549"/>
      <c r="C225" s="408" t="s">
        <v>382</v>
      </c>
      <c r="D225" s="409"/>
      <c r="E225" s="409"/>
      <c r="F225" s="409"/>
      <c r="G225" s="409"/>
      <c r="H225" s="409"/>
      <c r="I225" s="409"/>
      <c r="J225" s="409"/>
      <c r="K225" s="409"/>
      <c r="L225" s="409"/>
      <c r="M225" s="409"/>
      <c r="N225" s="409"/>
      <c r="O225" s="409"/>
      <c r="P225" s="409"/>
      <c r="Q225" s="409"/>
      <c r="R225" s="409"/>
      <c r="S225" s="409"/>
      <c r="T225" s="409"/>
      <c r="U225" s="409"/>
      <c r="V225" s="409"/>
      <c r="W225" s="409"/>
      <c r="X225" s="409"/>
      <c r="Y225" s="409"/>
      <c r="Z225" s="409"/>
      <c r="AA225" s="409"/>
      <c r="AB225" s="410"/>
      <c r="AC225" s="432" t="s">
        <v>383</v>
      </c>
      <c r="AD225" s="433"/>
      <c r="AE225" s="561"/>
      <c r="AF225" s="561"/>
      <c r="AG225" s="561"/>
      <c r="AH225" s="561"/>
      <c r="AI225" s="561"/>
      <c r="AJ225" s="561"/>
      <c r="AK225" s="561"/>
      <c r="AL225" s="561"/>
      <c r="AM225" s="561"/>
      <c r="AN225" s="561"/>
      <c r="AO225" s="561"/>
      <c r="AP225" s="561"/>
      <c r="AQ225" s="561"/>
      <c r="AR225" s="561"/>
      <c r="AS225" s="561"/>
      <c r="AT225" s="561"/>
      <c r="AU225" s="561"/>
      <c r="AV225" s="561"/>
      <c r="AW225" s="561"/>
      <c r="AX225" s="561"/>
      <c r="AY225" s="561"/>
      <c r="AZ225" s="561"/>
      <c r="BA225" s="561"/>
      <c r="BB225" s="561"/>
      <c r="BC225" s="561"/>
      <c r="BD225" s="561"/>
      <c r="BE225" s="561"/>
      <c r="BF225" s="561"/>
      <c r="BG225" s="504" t="str">
        <f>IF(AI225&gt;0,BC225/AI225,"n.é.")</f>
        <v>n.é.</v>
      </c>
      <c r="BH225" s="505"/>
    </row>
    <row r="226" spans="1:60" ht="20.100000000000001" hidden="1" customHeight="1" x14ac:dyDescent="0.2">
      <c r="A226" s="548" t="s">
        <v>755</v>
      </c>
      <c r="B226" s="549"/>
      <c r="C226" s="408" t="s">
        <v>697</v>
      </c>
      <c r="D226" s="409"/>
      <c r="E226" s="409"/>
      <c r="F226" s="409"/>
      <c r="G226" s="409"/>
      <c r="H226" s="409"/>
      <c r="I226" s="409"/>
      <c r="J226" s="409"/>
      <c r="K226" s="409"/>
      <c r="L226" s="409"/>
      <c r="M226" s="409"/>
      <c r="N226" s="409"/>
      <c r="O226" s="409"/>
      <c r="P226" s="409"/>
      <c r="Q226" s="409"/>
      <c r="R226" s="409"/>
      <c r="S226" s="409"/>
      <c r="T226" s="409"/>
      <c r="U226" s="409"/>
      <c r="V226" s="409"/>
      <c r="W226" s="409"/>
      <c r="X226" s="409"/>
      <c r="Y226" s="409"/>
      <c r="Z226" s="409"/>
      <c r="AA226" s="409"/>
      <c r="AB226" s="410"/>
      <c r="AC226" s="432" t="s">
        <v>384</v>
      </c>
      <c r="AD226" s="433"/>
      <c r="AE226" s="561"/>
      <c r="AF226" s="561"/>
      <c r="AG226" s="561"/>
      <c r="AH226" s="561"/>
      <c r="AI226" s="561"/>
      <c r="AJ226" s="561"/>
      <c r="AK226" s="561"/>
      <c r="AL226" s="561"/>
      <c r="AM226" s="561"/>
      <c r="AN226" s="561"/>
      <c r="AO226" s="561"/>
      <c r="AP226" s="561"/>
      <c r="AQ226" s="561"/>
      <c r="AR226" s="561"/>
      <c r="AS226" s="561"/>
      <c r="AT226" s="561"/>
      <c r="AU226" s="561"/>
      <c r="AV226" s="561"/>
      <c r="AW226" s="561"/>
      <c r="AX226" s="561"/>
      <c r="AY226" s="561"/>
      <c r="AZ226" s="561"/>
      <c r="BA226" s="561"/>
      <c r="BB226" s="561"/>
      <c r="BC226" s="561"/>
      <c r="BD226" s="561"/>
      <c r="BE226" s="561"/>
      <c r="BF226" s="561"/>
      <c r="BG226" s="504" t="str">
        <f>IF(AI226&gt;0,BC226/AI226,"n.é.")</f>
        <v>n.é.</v>
      </c>
      <c r="BH226" s="505"/>
    </row>
    <row r="227" spans="1:60" ht="20.100000000000001" customHeight="1" x14ac:dyDescent="0.2">
      <c r="A227" s="554" t="s">
        <v>756</v>
      </c>
      <c r="B227" s="555"/>
      <c r="C227" s="476" t="s">
        <v>787</v>
      </c>
      <c r="D227" s="477"/>
      <c r="E227" s="477"/>
      <c r="F227" s="477"/>
      <c r="G227" s="477"/>
      <c r="H227" s="477"/>
      <c r="I227" s="477"/>
      <c r="J227" s="477"/>
      <c r="K227" s="477"/>
      <c r="L227" s="477"/>
      <c r="M227" s="477"/>
      <c r="N227" s="477"/>
      <c r="O227" s="477"/>
      <c r="P227" s="477"/>
      <c r="Q227" s="477"/>
      <c r="R227" s="477"/>
      <c r="S227" s="477"/>
      <c r="T227" s="477"/>
      <c r="U227" s="477"/>
      <c r="V227" s="477"/>
      <c r="W227" s="477"/>
      <c r="X227" s="477"/>
      <c r="Y227" s="477"/>
      <c r="Z227" s="477"/>
      <c r="AA227" s="477"/>
      <c r="AB227" s="478"/>
      <c r="AC227" s="514" t="s">
        <v>385</v>
      </c>
      <c r="AD227" s="515"/>
      <c r="AE227" s="562">
        <f>SUM(AE224:AH226)</f>
        <v>0</v>
      </c>
      <c r="AF227" s="562"/>
      <c r="AG227" s="562"/>
      <c r="AH227" s="562"/>
      <c r="AI227" s="562">
        <f>SUM(AI224:AL226)</f>
        <v>0</v>
      </c>
      <c r="AJ227" s="562"/>
      <c r="AK227" s="562"/>
      <c r="AL227" s="562"/>
      <c r="AM227" s="562">
        <f>SUM(AM224:AP226)</f>
        <v>0</v>
      </c>
      <c r="AN227" s="562"/>
      <c r="AO227" s="562"/>
      <c r="AP227" s="562"/>
      <c r="AQ227" s="562">
        <f>SUM(AQ224:AT226)</f>
        <v>0</v>
      </c>
      <c r="AR227" s="562"/>
      <c r="AS227" s="562"/>
      <c r="AT227" s="562"/>
      <c r="AU227" s="562">
        <f>SUM(AU224:AX226)</f>
        <v>0</v>
      </c>
      <c r="AV227" s="562"/>
      <c r="AW227" s="562"/>
      <c r="AX227" s="562"/>
      <c r="AY227" s="562">
        <f>SUM(AY224:BB226)</f>
        <v>0</v>
      </c>
      <c r="AZ227" s="562"/>
      <c r="BA227" s="562"/>
      <c r="BB227" s="562"/>
      <c r="BC227" s="562">
        <f>SUM(BC224:BF226)</f>
        <v>0</v>
      </c>
      <c r="BD227" s="562"/>
      <c r="BE227" s="562"/>
      <c r="BF227" s="562"/>
      <c r="BG227" s="504" t="str">
        <f t="shared" si="108"/>
        <v>n.é.</v>
      </c>
      <c r="BH227" s="505"/>
    </row>
    <row r="228" spans="1:60" ht="20.100000000000001" hidden="1" customHeight="1" x14ac:dyDescent="0.2">
      <c r="A228" s="548" t="s">
        <v>757</v>
      </c>
      <c r="B228" s="549"/>
      <c r="C228" s="429" t="s">
        <v>386</v>
      </c>
      <c r="D228" s="430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  <c r="Q228" s="430"/>
      <c r="R228" s="430"/>
      <c r="S228" s="430"/>
      <c r="T228" s="430"/>
      <c r="U228" s="430"/>
      <c r="V228" s="430"/>
      <c r="W228" s="430"/>
      <c r="X228" s="430"/>
      <c r="Y228" s="430"/>
      <c r="Z228" s="430"/>
      <c r="AA228" s="430"/>
      <c r="AB228" s="431"/>
      <c r="AC228" s="432" t="s">
        <v>387</v>
      </c>
      <c r="AD228" s="433"/>
      <c r="AE228" s="561"/>
      <c r="AF228" s="561"/>
      <c r="AG228" s="561"/>
      <c r="AH228" s="561"/>
      <c r="AI228" s="561"/>
      <c r="AJ228" s="561"/>
      <c r="AK228" s="561"/>
      <c r="AL228" s="561"/>
      <c r="AM228" s="561"/>
      <c r="AN228" s="561"/>
      <c r="AO228" s="561"/>
      <c r="AP228" s="561"/>
      <c r="AQ228" s="561"/>
      <c r="AR228" s="561"/>
      <c r="AS228" s="561"/>
      <c r="AT228" s="561"/>
      <c r="AU228" s="561"/>
      <c r="AV228" s="561"/>
      <c r="AW228" s="561"/>
      <c r="AX228" s="561"/>
      <c r="AY228" s="561"/>
      <c r="AZ228" s="561"/>
      <c r="BA228" s="561"/>
      <c r="BB228" s="561"/>
      <c r="BC228" s="561"/>
      <c r="BD228" s="561"/>
      <c r="BE228" s="561"/>
      <c r="BF228" s="561"/>
      <c r="BG228" s="504" t="str">
        <f t="shared" si="108"/>
        <v>n.é.</v>
      </c>
      <c r="BH228" s="505"/>
    </row>
    <row r="229" spans="1:60" ht="20.100000000000001" hidden="1" customHeight="1" x14ac:dyDescent="0.2">
      <c r="A229" s="548" t="s">
        <v>758</v>
      </c>
      <c r="B229" s="549"/>
      <c r="C229" s="408" t="s">
        <v>389</v>
      </c>
      <c r="D229" s="409"/>
      <c r="E229" s="409"/>
      <c r="F229" s="409"/>
      <c r="G229" s="409"/>
      <c r="H229" s="409"/>
      <c r="I229" s="409"/>
      <c r="J229" s="409"/>
      <c r="K229" s="409"/>
      <c r="L229" s="409"/>
      <c r="M229" s="409"/>
      <c r="N229" s="409"/>
      <c r="O229" s="409"/>
      <c r="P229" s="409"/>
      <c r="Q229" s="409"/>
      <c r="R229" s="409"/>
      <c r="S229" s="409"/>
      <c r="T229" s="409"/>
      <c r="U229" s="409"/>
      <c r="V229" s="409"/>
      <c r="W229" s="409"/>
      <c r="X229" s="409"/>
      <c r="Y229" s="409"/>
      <c r="Z229" s="409"/>
      <c r="AA229" s="409"/>
      <c r="AB229" s="410"/>
      <c r="AC229" s="432" t="s">
        <v>388</v>
      </c>
      <c r="AD229" s="433"/>
      <c r="AE229" s="561"/>
      <c r="AF229" s="561"/>
      <c r="AG229" s="561"/>
      <c r="AH229" s="561"/>
      <c r="AI229" s="561"/>
      <c r="AJ229" s="561"/>
      <c r="AK229" s="561"/>
      <c r="AL229" s="561"/>
      <c r="AM229" s="561"/>
      <c r="AN229" s="561"/>
      <c r="AO229" s="561"/>
      <c r="AP229" s="561"/>
      <c r="AQ229" s="561"/>
      <c r="AR229" s="561"/>
      <c r="AS229" s="561"/>
      <c r="AT229" s="561"/>
      <c r="AU229" s="561"/>
      <c r="AV229" s="561"/>
      <c r="AW229" s="561"/>
      <c r="AX229" s="561"/>
      <c r="AY229" s="561"/>
      <c r="AZ229" s="561"/>
      <c r="BA229" s="561"/>
      <c r="BB229" s="561"/>
      <c r="BC229" s="561"/>
      <c r="BD229" s="561"/>
      <c r="BE229" s="561"/>
      <c r="BF229" s="561"/>
      <c r="BG229" s="504" t="str">
        <f>IF(AI229&gt;0,BC229/AI229,"n.é.")</f>
        <v>n.é.</v>
      </c>
      <c r="BH229" s="505"/>
    </row>
    <row r="230" spans="1:60" ht="20.100000000000001" hidden="1" customHeight="1" x14ac:dyDescent="0.2">
      <c r="A230" s="548" t="s">
        <v>759</v>
      </c>
      <c r="B230" s="549"/>
      <c r="C230" s="408" t="s">
        <v>698</v>
      </c>
      <c r="D230" s="409"/>
      <c r="E230" s="409"/>
      <c r="F230" s="409"/>
      <c r="G230" s="409"/>
      <c r="H230" s="409"/>
      <c r="I230" s="409"/>
      <c r="J230" s="409"/>
      <c r="K230" s="409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  <c r="X230" s="409"/>
      <c r="Y230" s="409"/>
      <c r="Z230" s="409"/>
      <c r="AA230" s="409"/>
      <c r="AB230" s="410"/>
      <c r="AC230" s="432" t="s">
        <v>390</v>
      </c>
      <c r="AD230" s="433"/>
      <c r="AE230" s="561"/>
      <c r="AF230" s="561"/>
      <c r="AG230" s="561"/>
      <c r="AH230" s="561"/>
      <c r="AI230" s="561"/>
      <c r="AJ230" s="561"/>
      <c r="AK230" s="561"/>
      <c r="AL230" s="561"/>
      <c r="AM230" s="561"/>
      <c r="AN230" s="561"/>
      <c r="AO230" s="561"/>
      <c r="AP230" s="561"/>
      <c r="AQ230" s="561"/>
      <c r="AR230" s="561"/>
      <c r="AS230" s="561"/>
      <c r="AT230" s="561"/>
      <c r="AU230" s="561"/>
      <c r="AV230" s="561"/>
      <c r="AW230" s="561"/>
      <c r="AX230" s="561"/>
      <c r="AY230" s="561"/>
      <c r="AZ230" s="561"/>
      <c r="BA230" s="561"/>
      <c r="BB230" s="561"/>
      <c r="BC230" s="561"/>
      <c r="BD230" s="561"/>
      <c r="BE230" s="561"/>
      <c r="BF230" s="561"/>
      <c r="BG230" s="504" t="str">
        <f>IF(AI230&gt;0,BC230/AI230,"n.é.")</f>
        <v>n.é.</v>
      </c>
      <c r="BH230" s="505"/>
    </row>
    <row r="231" spans="1:60" ht="20.100000000000001" hidden="1" customHeight="1" x14ac:dyDescent="0.2">
      <c r="A231" s="548" t="s">
        <v>760</v>
      </c>
      <c r="B231" s="549"/>
      <c r="C231" s="408" t="s">
        <v>699</v>
      </c>
      <c r="D231" s="409"/>
      <c r="E231" s="409"/>
      <c r="F231" s="409"/>
      <c r="G231" s="409"/>
      <c r="H231" s="409"/>
      <c r="I231" s="409"/>
      <c r="J231" s="409"/>
      <c r="K231" s="409"/>
      <c r="L231" s="409"/>
      <c r="M231" s="409"/>
      <c r="N231" s="409"/>
      <c r="O231" s="409"/>
      <c r="P231" s="409"/>
      <c r="Q231" s="409"/>
      <c r="R231" s="409"/>
      <c r="S231" s="409"/>
      <c r="T231" s="409"/>
      <c r="U231" s="409"/>
      <c r="V231" s="409"/>
      <c r="W231" s="409"/>
      <c r="X231" s="409"/>
      <c r="Y231" s="409"/>
      <c r="Z231" s="409"/>
      <c r="AA231" s="409"/>
      <c r="AB231" s="410"/>
      <c r="AC231" s="432" t="s">
        <v>391</v>
      </c>
      <c r="AD231" s="433"/>
      <c r="AE231" s="561"/>
      <c r="AF231" s="561"/>
      <c r="AG231" s="561"/>
      <c r="AH231" s="561"/>
      <c r="AI231" s="561"/>
      <c r="AJ231" s="561"/>
      <c r="AK231" s="561"/>
      <c r="AL231" s="561"/>
      <c r="AM231" s="561"/>
      <c r="AN231" s="561"/>
      <c r="AO231" s="561"/>
      <c r="AP231" s="561"/>
      <c r="AQ231" s="561"/>
      <c r="AR231" s="561"/>
      <c r="AS231" s="561"/>
      <c r="AT231" s="561"/>
      <c r="AU231" s="561"/>
      <c r="AV231" s="561"/>
      <c r="AW231" s="561"/>
      <c r="AX231" s="561"/>
      <c r="AY231" s="561"/>
      <c r="AZ231" s="561"/>
      <c r="BA231" s="561"/>
      <c r="BB231" s="561"/>
      <c r="BC231" s="561"/>
      <c r="BD231" s="561"/>
      <c r="BE231" s="561"/>
      <c r="BF231" s="561"/>
      <c r="BG231" s="504" t="str">
        <f t="shared" ref="BG231" si="128">IF(AI231&gt;0,BC231/AI231,"n.é.")</f>
        <v>n.é.</v>
      </c>
      <c r="BH231" s="505"/>
    </row>
    <row r="232" spans="1:60" ht="20.100000000000001" hidden="1" customHeight="1" x14ac:dyDescent="0.2">
      <c r="A232" s="548" t="s">
        <v>761</v>
      </c>
      <c r="B232" s="549"/>
      <c r="C232" s="408" t="s">
        <v>700</v>
      </c>
      <c r="D232" s="409"/>
      <c r="E232" s="409"/>
      <c r="F232" s="409"/>
      <c r="G232" s="409"/>
      <c r="H232" s="409"/>
      <c r="I232" s="409"/>
      <c r="J232" s="409"/>
      <c r="K232" s="409"/>
      <c r="L232" s="409"/>
      <c r="M232" s="409"/>
      <c r="N232" s="409"/>
      <c r="O232" s="409"/>
      <c r="P232" s="409"/>
      <c r="Q232" s="409"/>
      <c r="R232" s="409"/>
      <c r="S232" s="409"/>
      <c r="T232" s="409"/>
      <c r="U232" s="409"/>
      <c r="V232" s="409"/>
      <c r="W232" s="409"/>
      <c r="X232" s="409"/>
      <c r="Y232" s="409"/>
      <c r="Z232" s="409"/>
      <c r="AA232" s="409"/>
      <c r="AB232" s="410"/>
      <c r="AC232" s="432" t="s">
        <v>701</v>
      </c>
      <c r="AD232" s="433"/>
      <c r="AE232" s="561"/>
      <c r="AF232" s="561"/>
      <c r="AG232" s="561"/>
      <c r="AH232" s="561"/>
      <c r="AI232" s="561"/>
      <c r="AJ232" s="561"/>
      <c r="AK232" s="561"/>
      <c r="AL232" s="561"/>
      <c r="AM232" s="561"/>
      <c r="AN232" s="561"/>
      <c r="AO232" s="561"/>
      <c r="AP232" s="561"/>
      <c r="AQ232" s="561"/>
      <c r="AR232" s="561"/>
      <c r="AS232" s="561"/>
      <c r="AT232" s="561"/>
      <c r="AU232" s="561"/>
      <c r="AV232" s="561"/>
      <c r="AW232" s="561"/>
      <c r="AX232" s="561"/>
      <c r="AY232" s="561"/>
      <c r="AZ232" s="561"/>
      <c r="BA232" s="561"/>
      <c r="BB232" s="561"/>
      <c r="BC232" s="561"/>
      <c r="BD232" s="561"/>
      <c r="BE232" s="561"/>
      <c r="BF232" s="561"/>
      <c r="BG232" s="504" t="str">
        <f t="shared" si="108"/>
        <v>n.é.</v>
      </c>
      <c r="BH232" s="505"/>
    </row>
    <row r="233" spans="1:60" ht="20.100000000000001" customHeight="1" x14ac:dyDescent="0.2">
      <c r="A233" s="554" t="s">
        <v>762</v>
      </c>
      <c r="B233" s="555"/>
      <c r="C233" s="516" t="s">
        <v>788</v>
      </c>
      <c r="D233" s="517"/>
      <c r="E233" s="517"/>
      <c r="F233" s="517"/>
      <c r="G233" s="517"/>
      <c r="H233" s="517"/>
      <c r="I233" s="517"/>
      <c r="J233" s="517"/>
      <c r="K233" s="517"/>
      <c r="L233" s="517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  <c r="X233" s="517"/>
      <c r="Y233" s="517"/>
      <c r="Z233" s="517"/>
      <c r="AA233" s="517"/>
      <c r="AB233" s="518"/>
      <c r="AC233" s="514" t="s">
        <v>392</v>
      </c>
      <c r="AD233" s="515"/>
      <c r="AE233" s="562">
        <f>SUM(AE228:AH232)</f>
        <v>0</v>
      </c>
      <c r="AF233" s="562"/>
      <c r="AG233" s="562"/>
      <c r="AH233" s="562"/>
      <c r="AI233" s="562">
        <f t="shared" ref="AI233" si="129">SUM(AI228:AL232)</f>
        <v>0</v>
      </c>
      <c r="AJ233" s="562"/>
      <c r="AK233" s="562"/>
      <c r="AL233" s="562"/>
      <c r="AM233" s="562">
        <f t="shared" ref="AM233" si="130">SUM(AM228:AP232)</f>
        <v>0</v>
      </c>
      <c r="AN233" s="562"/>
      <c r="AO233" s="562"/>
      <c r="AP233" s="562"/>
      <c r="AQ233" s="562">
        <f t="shared" ref="AQ233" si="131">SUM(AQ228:AT232)</f>
        <v>0</v>
      </c>
      <c r="AR233" s="562"/>
      <c r="AS233" s="562"/>
      <c r="AT233" s="562"/>
      <c r="AU233" s="562">
        <f t="shared" ref="AU233" si="132">SUM(AU228:AX232)</f>
        <v>0</v>
      </c>
      <c r="AV233" s="562"/>
      <c r="AW233" s="562"/>
      <c r="AX233" s="562"/>
      <c r="AY233" s="562">
        <f t="shared" ref="AY233" si="133">SUM(AY228:BB232)</f>
        <v>0</v>
      </c>
      <c r="AZ233" s="562"/>
      <c r="BA233" s="562"/>
      <c r="BB233" s="562"/>
      <c r="BC233" s="562">
        <f t="shared" ref="BC233" si="134">SUM(BC228:BF232)</f>
        <v>0</v>
      </c>
      <c r="BD233" s="562"/>
      <c r="BE233" s="562"/>
      <c r="BF233" s="562"/>
      <c r="BG233" s="504" t="str">
        <f t="shared" si="108"/>
        <v>n.é.</v>
      </c>
      <c r="BH233" s="505"/>
    </row>
    <row r="234" spans="1:60" ht="20.100000000000001" hidden="1" customHeight="1" x14ac:dyDescent="0.2">
      <c r="A234" s="548" t="s">
        <v>763</v>
      </c>
      <c r="B234" s="549"/>
      <c r="C234" s="429" t="s">
        <v>393</v>
      </c>
      <c r="D234" s="430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  <c r="Q234" s="430"/>
      <c r="R234" s="430"/>
      <c r="S234" s="430"/>
      <c r="T234" s="430"/>
      <c r="U234" s="430"/>
      <c r="V234" s="430"/>
      <c r="W234" s="430"/>
      <c r="X234" s="430"/>
      <c r="Y234" s="430"/>
      <c r="Z234" s="430"/>
      <c r="AA234" s="430"/>
      <c r="AB234" s="431"/>
      <c r="AC234" s="432" t="s">
        <v>394</v>
      </c>
      <c r="AD234" s="433"/>
      <c r="AE234" s="561"/>
      <c r="AF234" s="561"/>
      <c r="AG234" s="561"/>
      <c r="AH234" s="561"/>
      <c r="AI234" s="561"/>
      <c r="AJ234" s="561"/>
      <c r="AK234" s="561"/>
      <c r="AL234" s="561"/>
      <c r="AM234" s="561"/>
      <c r="AN234" s="561"/>
      <c r="AO234" s="561"/>
      <c r="AP234" s="561"/>
      <c r="AQ234" s="561"/>
      <c r="AR234" s="561"/>
      <c r="AS234" s="561"/>
      <c r="AT234" s="561"/>
      <c r="AU234" s="561"/>
      <c r="AV234" s="561"/>
      <c r="AW234" s="561"/>
      <c r="AX234" s="561"/>
      <c r="AY234" s="561"/>
      <c r="AZ234" s="561"/>
      <c r="BA234" s="561"/>
      <c r="BB234" s="561"/>
      <c r="BC234" s="561"/>
      <c r="BD234" s="561"/>
      <c r="BE234" s="561"/>
      <c r="BF234" s="561"/>
      <c r="BG234" s="499" t="str">
        <f t="shared" si="108"/>
        <v>n.é.</v>
      </c>
      <c r="BH234" s="500"/>
    </row>
    <row r="235" spans="1:60" ht="20.100000000000001" customHeight="1" x14ac:dyDescent="0.2">
      <c r="A235" s="548" t="s">
        <v>764</v>
      </c>
      <c r="B235" s="549"/>
      <c r="C235" s="429" t="s">
        <v>395</v>
      </c>
      <c r="D235" s="430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  <c r="AA235" s="430"/>
      <c r="AB235" s="431"/>
      <c r="AC235" s="432" t="s">
        <v>396</v>
      </c>
      <c r="AD235" s="433"/>
      <c r="AE235" s="561">
        <v>6910249</v>
      </c>
      <c r="AF235" s="561"/>
      <c r="AG235" s="561"/>
      <c r="AH235" s="561"/>
      <c r="AI235" s="561">
        <v>7186829</v>
      </c>
      <c r="AJ235" s="561"/>
      <c r="AK235" s="561"/>
      <c r="AL235" s="561"/>
      <c r="AM235" s="561">
        <v>0</v>
      </c>
      <c r="AN235" s="561"/>
      <c r="AO235" s="561"/>
      <c r="AP235" s="561"/>
      <c r="AQ235" s="561">
        <v>7186829</v>
      </c>
      <c r="AR235" s="561"/>
      <c r="AS235" s="561"/>
      <c r="AT235" s="561"/>
      <c r="AU235" s="561">
        <v>0</v>
      </c>
      <c r="AV235" s="561"/>
      <c r="AW235" s="561"/>
      <c r="AX235" s="561"/>
      <c r="AY235" s="561">
        <v>8894174</v>
      </c>
      <c r="AZ235" s="561"/>
      <c r="BA235" s="561"/>
      <c r="BB235" s="561"/>
      <c r="BC235" s="561">
        <v>7186829</v>
      </c>
      <c r="BD235" s="561"/>
      <c r="BE235" s="561"/>
      <c r="BF235" s="561"/>
      <c r="BG235" s="499">
        <f t="shared" si="108"/>
        <v>1</v>
      </c>
      <c r="BH235" s="500"/>
    </row>
    <row r="236" spans="1:60" ht="21" customHeight="1" x14ac:dyDescent="0.2">
      <c r="A236" s="548" t="s">
        <v>765</v>
      </c>
      <c r="B236" s="549"/>
      <c r="C236" s="429" t="s">
        <v>397</v>
      </c>
      <c r="D236" s="430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  <c r="Q236" s="430"/>
      <c r="R236" s="430"/>
      <c r="S236" s="430"/>
      <c r="T236" s="430"/>
      <c r="U236" s="430"/>
      <c r="V236" s="430"/>
      <c r="W236" s="430"/>
      <c r="X236" s="430"/>
      <c r="Y236" s="430"/>
      <c r="Z236" s="430"/>
      <c r="AA236" s="430"/>
      <c r="AB236" s="431"/>
      <c r="AC236" s="432" t="s">
        <v>398</v>
      </c>
      <c r="AD236" s="433"/>
      <c r="AE236" s="561">
        <v>195194468</v>
      </c>
      <c r="AF236" s="561"/>
      <c r="AG236" s="561"/>
      <c r="AH236" s="561"/>
      <c r="AI236" s="561">
        <v>199630905</v>
      </c>
      <c r="AJ236" s="561"/>
      <c r="AK236" s="561"/>
      <c r="AL236" s="561"/>
      <c r="AM236" s="561">
        <v>0</v>
      </c>
      <c r="AN236" s="561"/>
      <c r="AO236" s="561"/>
      <c r="AP236" s="561"/>
      <c r="AQ236" s="561">
        <v>191933510</v>
      </c>
      <c r="AR236" s="561"/>
      <c r="AS236" s="561"/>
      <c r="AT236" s="561"/>
      <c r="AU236" s="561">
        <v>0</v>
      </c>
      <c r="AV236" s="561"/>
      <c r="AW236" s="561"/>
      <c r="AX236" s="561"/>
      <c r="AY236" s="561">
        <v>0</v>
      </c>
      <c r="AZ236" s="561"/>
      <c r="BA236" s="561"/>
      <c r="BB236" s="561"/>
      <c r="BC236" s="561">
        <v>191933510</v>
      </c>
      <c r="BD236" s="561"/>
      <c r="BE236" s="561"/>
      <c r="BF236" s="561"/>
      <c r="BG236" s="499">
        <f t="shared" si="108"/>
        <v>0.9614418669293715</v>
      </c>
      <c r="BH236" s="500"/>
    </row>
    <row r="237" spans="1:60" s="7" customFormat="1" ht="29.25" hidden="1" customHeight="1" x14ac:dyDescent="0.2">
      <c r="A237" s="461" t="s">
        <v>476</v>
      </c>
      <c r="B237" s="462"/>
      <c r="C237" s="463" t="s">
        <v>499</v>
      </c>
      <c r="D237" s="464"/>
      <c r="E237" s="464"/>
      <c r="F237" s="464"/>
      <c r="G237" s="464"/>
      <c r="H237" s="464"/>
      <c r="I237" s="464"/>
      <c r="J237" s="464"/>
      <c r="K237" s="464"/>
      <c r="L237" s="464"/>
      <c r="M237" s="464"/>
      <c r="N237" s="464"/>
      <c r="O237" s="464"/>
      <c r="P237" s="464"/>
      <c r="Q237" s="464"/>
      <c r="R237" s="464"/>
      <c r="S237" s="464"/>
      <c r="T237" s="464"/>
      <c r="U237" s="464"/>
      <c r="V237" s="464"/>
      <c r="W237" s="464"/>
      <c r="X237" s="464"/>
      <c r="Y237" s="464"/>
      <c r="Z237" s="464"/>
      <c r="AA237" s="464"/>
      <c r="AB237" s="465"/>
      <c r="AC237" s="453" t="s">
        <v>476</v>
      </c>
      <c r="AD237" s="454"/>
      <c r="AE237" s="455"/>
      <c r="AF237" s="456"/>
      <c r="AG237" s="456"/>
      <c r="AH237" s="457"/>
      <c r="AI237" s="455"/>
      <c r="AJ237" s="456"/>
      <c r="AK237" s="456"/>
      <c r="AL237" s="457"/>
      <c r="AM237" s="283" t="s">
        <v>612</v>
      </c>
      <c r="AN237" s="284"/>
      <c r="AO237" s="284"/>
      <c r="AP237" s="285"/>
      <c r="AQ237" s="283" t="s">
        <v>612</v>
      </c>
      <c r="AR237" s="284"/>
      <c r="AS237" s="284"/>
      <c r="AT237" s="285"/>
      <c r="AU237" s="283" t="s">
        <v>612</v>
      </c>
      <c r="AV237" s="284"/>
      <c r="AW237" s="284"/>
      <c r="AX237" s="285"/>
      <c r="AY237" s="283" t="s">
        <v>612</v>
      </c>
      <c r="AZ237" s="284"/>
      <c r="BA237" s="284"/>
      <c r="BB237" s="285"/>
      <c r="BC237" s="565"/>
      <c r="BD237" s="565"/>
      <c r="BE237" s="565"/>
      <c r="BF237" s="565"/>
      <c r="BG237" s="563" t="str">
        <f t="shared" ref="BG237:BG239" si="135">IF(AI237&gt;0,BC237/AI237,"n.é.")</f>
        <v>n.é.</v>
      </c>
      <c r="BH237" s="564"/>
    </row>
    <row r="238" spans="1:60" s="7" customFormat="1" ht="23.25" hidden="1" customHeight="1" x14ac:dyDescent="0.2">
      <c r="A238" s="461" t="s">
        <v>476</v>
      </c>
      <c r="B238" s="462"/>
      <c r="C238" s="463" t="s">
        <v>500</v>
      </c>
      <c r="D238" s="464"/>
      <c r="E238" s="464"/>
      <c r="F238" s="464"/>
      <c r="G238" s="464"/>
      <c r="H238" s="464"/>
      <c r="I238" s="464"/>
      <c r="J238" s="464"/>
      <c r="K238" s="464"/>
      <c r="L238" s="464"/>
      <c r="M238" s="464"/>
      <c r="N238" s="464"/>
      <c r="O238" s="464"/>
      <c r="P238" s="464"/>
      <c r="Q238" s="464"/>
      <c r="R238" s="464"/>
      <c r="S238" s="464"/>
      <c r="T238" s="464"/>
      <c r="U238" s="464"/>
      <c r="V238" s="464"/>
      <c r="W238" s="464"/>
      <c r="X238" s="464"/>
      <c r="Y238" s="464"/>
      <c r="Z238" s="464"/>
      <c r="AA238" s="464"/>
      <c r="AB238" s="465"/>
      <c r="AC238" s="453" t="s">
        <v>476</v>
      </c>
      <c r="AD238" s="454"/>
      <c r="AE238" s="455"/>
      <c r="AF238" s="456"/>
      <c r="AG238" s="456"/>
      <c r="AH238" s="457"/>
      <c r="AI238" s="455"/>
      <c r="AJ238" s="456"/>
      <c r="AK238" s="456"/>
      <c r="AL238" s="457"/>
      <c r="AM238" s="283" t="s">
        <v>612</v>
      </c>
      <c r="AN238" s="284"/>
      <c r="AO238" s="284"/>
      <c r="AP238" s="285"/>
      <c r="AQ238" s="283" t="s">
        <v>612</v>
      </c>
      <c r="AR238" s="284"/>
      <c r="AS238" s="284"/>
      <c r="AT238" s="285"/>
      <c r="AU238" s="283" t="s">
        <v>612</v>
      </c>
      <c r="AV238" s="284"/>
      <c r="AW238" s="284"/>
      <c r="AX238" s="285"/>
      <c r="AY238" s="283" t="s">
        <v>612</v>
      </c>
      <c r="AZ238" s="284"/>
      <c r="BA238" s="284"/>
      <c r="BB238" s="285"/>
      <c r="BC238" s="565"/>
      <c r="BD238" s="565"/>
      <c r="BE238" s="565"/>
      <c r="BF238" s="565"/>
      <c r="BG238" s="563" t="str">
        <f t="shared" ref="BG238" si="136">IF(AI238&gt;0,BC238/AI238,"n.é.")</f>
        <v>n.é.</v>
      </c>
      <c r="BH238" s="564"/>
    </row>
    <row r="239" spans="1:60" s="7" customFormat="1" ht="29.25" hidden="1" customHeight="1" x14ac:dyDescent="0.2">
      <c r="A239" s="461" t="s">
        <v>476</v>
      </c>
      <c r="B239" s="462"/>
      <c r="C239" s="463" t="s">
        <v>823</v>
      </c>
      <c r="D239" s="464"/>
      <c r="E239" s="464"/>
      <c r="F239" s="464"/>
      <c r="G239" s="464"/>
      <c r="H239" s="464"/>
      <c r="I239" s="464"/>
      <c r="J239" s="464"/>
      <c r="K239" s="464"/>
      <c r="L239" s="464"/>
      <c r="M239" s="464"/>
      <c r="N239" s="464"/>
      <c r="O239" s="464"/>
      <c r="P239" s="464"/>
      <c r="Q239" s="464"/>
      <c r="R239" s="464"/>
      <c r="S239" s="464"/>
      <c r="T239" s="464"/>
      <c r="U239" s="464"/>
      <c r="V239" s="464"/>
      <c r="W239" s="464"/>
      <c r="X239" s="464"/>
      <c r="Y239" s="464"/>
      <c r="Z239" s="464"/>
      <c r="AA239" s="464"/>
      <c r="AB239" s="465"/>
      <c r="AC239" s="453" t="s">
        <v>476</v>
      </c>
      <c r="AD239" s="454"/>
      <c r="AE239" s="455"/>
      <c r="AF239" s="456"/>
      <c r="AG239" s="456"/>
      <c r="AH239" s="457"/>
      <c r="AI239" s="455"/>
      <c r="AJ239" s="456"/>
      <c r="AK239" s="456"/>
      <c r="AL239" s="457"/>
      <c r="AM239" s="283" t="s">
        <v>612</v>
      </c>
      <c r="AN239" s="284"/>
      <c r="AO239" s="284"/>
      <c r="AP239" s="285"/>
      <c r="AQ239" s="283" t="s">
        <v>612</v>
      </c>
      <c r="AR239" s="284"/>
      <c r="AS239" s="284"/>
      <c r="AT239" s="285"/>
      <c r="AU239" s="283" t="s">
        <v>612</v>
      </c>
      <c r="AV239" s="284"/>
      <c r="AW239" s="284"/>
      <c r="AX239" s="285"/>
      <c r="AY239" s="283" t="s">
        <v>612</v>
      </c>
      <c r="AZ239" s="284"/>
      <c r="BA239" s="284"/>
      <c r="BB239" s="285"/>
      <c r="BC239" s="565"/>
      <c r="BD239" s="565"/>
      <c r="BE239" s="565"/>
      <c r="BF239" s="565"/>
      <c r="BG239" s="563" t="str">
        <f t="shared" si="135"/>
        <v>n.é.</v>
      </c>
      <c r="BH239" s="564"/>
    </row>
    <row r="240" spans="1:60" ht="28.5" hidden="1" customHeight="1" x14ac:dyDescent="0.2">
      <c r="A240" s="548" t="s">
        <v>766</v>
      </c>
      <c r="B240" s="549"/>
      <c r="C240" s="429" t="s">
        <v>702</v>
      </c>
      <c r="D240" s="430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  <c r="Q240" s="430"/>
      <c r="R240" s="430"/>
      <c r="S240" s="430"/>
      <c r="T240" s="430"/>
      <c r="U240" s="430"/>
      <c r="V240" s="430"/>
      <c r="W240" s="430"/>
      <c r="X240" s="430"/>
      <c r="Y240" s="430"/>
      <c r="Z240" s="430"/>
      <c r="AA240" s="430"/>
      <c r="AB240" s="431"/>
      <c r="AC240" s="432" t="s">
        <v>399</v>
      </c>
      <c r="AD240" s="433"/>
      <c r="AE240" s="561"/>
      <c r="AF240" s="561"/>
      <c r="AG240" s="561"/>
      <c r="AH240" s="561"/>
      <c r="AI240" s="561"/>
      <c r="AJ240" s="561"/>
      <c r="AK240" s="561"/>
      <c r="AL240" s="561"/>
      <c r="AM240" s="561"/>
      <c r="AN240" s="561"/>
      <c r="AO240" s="561"/>
      <c r="AP240" s="561"/>
      <c r="AQ240" s="561"/>
      <c r="AR240" s="561"/>
      <c r="AS240" s="561"/>
      <c r="AT240" s="561"/>
      <c r="AU240" s="561"/>
      <c r="AV240" s="561"/>
      <c r="AW240" s="561"/>
      <c r="AX240" s="561"/>
      <c r="AY240" s="561"/>
      <c r="AZ240" s="561"/>
      <c r="BA240" s="561"/>
      <c r="BB240" s="561"/>
      <c r="BC240" s="561"/>
      <c r="BD240" s="561"/>
      <c r="BE240" s="561"/>
      <c r="BF240" s="561"/>
      <c r="BG240" s="499" t="str">
        <f t="shared" si="108"/>
        <v>n.é.</v>
      </c>
      <c r="BH240" s="500"/>
    </row>
    <row r="241" spans="1:60" ht="29.25" hidden="1" customHeight="1" x14ac:dyDescent="0.2">
      <c r="A241" s="548" t="s">
        <v>767</v>
      </c>
      <c r="B241" s="549"/>
      <c r="C241" s="429" t="s">
        <v>400</v>
      </c>
      <c r="D241" s="430"/>
      <c r="E241" s="430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  <c r="Q241" s="430"/>
      <c r="R241" s="430"/>
      <c r="S241" s="430"/>
      <c r="T241" s="430"/>
      <c r="U241" s="430"/>
      <c r="V241" s="430"/>
      <c r="W241" s="430"/>
      <c r="X241" s="430"/>
      <c r="Y241" s="430"/>
      <c r="Z241" s="430"/>
      <c r="AA241" s="430"/>
      <c r="AB241" s="431"/>
      <c r="AC241" s="432" t="s">
        <v>401</v>
      </c>
      <c r="AD241" s="433"/>
      <c r="AE241" s="561"/>
      <c r="AF241" s="561"/>
      <c r="AG241" s="561"/>
      <c r="AH241" s="561"/>
      <c r="AI241" s="561"/>
      <c r="AJ241" s="561"/>
      <c r="AK241" s="561"/>
      <c r="AL241" s="561"/>
      <c r="AM241" s="561"/>
      <c r="AN241" s="561"/>
      <c r="AO241" s="561"/>
      <c r="AP241" s="561"/>
      <c r="AQ241" s="561"/>
      <c r="AR241" s="561"/>
      <c r="AS241" s="561"/>
      <c r="AT241" s="561"/>
      <c r="AU241" s="561"/>
      <c r="AV241" s="561"/>
      <c r="AW241" s="561"/>
      <c r="AX241" s="561"/>
      <c r="AY241" s="561"/>
      <c r="AZ241" s="561"/>
      <c r="BA241" s="561"/>
      <c r="BB241" s="561"/>
      <c r="BC241" s="561"/>
      <c r="BD241" s="561"/>
      <c r="BE241" s="561"/>
      <c r="BF241" s="561"/>
      <c r="BG241" s="499" t="str">
        <f t="shared" si="108"/>
        <v>n.é.</v>
      </c>
      <c r="BH241" s="500"/>
    </row>
    <row r="242" spans="1:60" ht="21" hidden="1" customHeight="1" x14ac:dyDescent="0.2">
      <c r="A242" s="548" t="s">
        <v>768</v>
      </c>
      <c r="B242" s="549"/>
      <c r="C242" s="429" t="s">
        <v>402</v>
      </c>
      <c r="D242" s="430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  <c r="Q242" s="430"/>
      <c r="R242" s="430"/>
      <c r="S242" s="430"/>
      <c r="T242" s="430"/>
      <c r="U242" s="430"/>
      <c r="V242" s="430"/>
      <c r="W242" s="430"/>
      <c r="X242" s="430"/>
      <c r="Y242" s="430"/>
      <c r="Z242" s="430"/>
      <c r="AA242" s="430"/>
      <c r="AB242" s="431"/>
      <c r="AC242" s="432" t="s">
        <v>403</v>
      </c>
      <c r="AD242" s="433"/>
      <c r="AE242" s="561"/>
      <c r="AF242" s="561"/>
      <c r="AG242" s="561"/>
      <c r="AH242" s="561"/>
      <c r="AI242" s="561"/>
      <c r="AJ242" s="561"/>
      <c r="AK242" s="561"/>
      <c r="AL242" s="561"/>
      <c r="AM242" s="561"/>
      <c r="AN242" s="561"/>
      <c r="AO242" s="561"/>
      <c r="AP242" s="561"/>
      <c r="AQ242" s="561"/>
      <c r="AR242" s="561"/>
      <c r="AS242" s="561"/>
      <c r="AT242" s="561"/>
      <c r="AU242" s="561"/>
      <c r="AV242" s="561"/>
      <c r="AW242" s="561"/>
      <c r="AX242" s="561"/>
      <c r="AY242" s="561"/>
      <c r="AZ242" s="561"/>
      <c r="BA242" s="561"/>
      <c r="BB242" s="561"/>
      <c r="BC242" s="561"/>
      <c r="BD242" s="561"/>
      <c r="BE242" s="561"/>
      <c r="BF242" s="561"/>
      <c r="BG242" s="499" t="str">
        <f t="shared" si="108"/>
        <v>n.é.</v>
      </c>
      <c r="BH242" s="500"/>
    </row>
    <row r="243" spans="1:60" ht="23.25" hidden="1" customHeight="1" x14ac:dyDescent="0.2">
      <c r="A243" s="548" t="s">
        <v>769</v>
      </c>
      <c r="B243" s="549"/>
      <c r="C243" s="429" t="s">
        <v>705</v>
      </c>
      <c r="D243" s="430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  <c r="AA243" s="430"/>
      <c r="AB243" s="431"/>
      <c r="AC243" s="432" t="s">
        <v>706</v>
      </c>
      <c r="AD243" s="433"/>
      <c r="AE243" s="561"/>
      <c r="AF243" s="561"/>
      <c r="AG243" s="561"/>
      <c r="AH243" s="561"/>
      <c r="AI243" s="561"/>
      <c r="AJ243" s="561"/>
      <c r="AK243" s="561"/>
      <c r="AL243" s="561"/>
      <c r="AM243" s="561"/>
      <c r="AN243" s="561"/>
      <c r="AO243" s="561"/>
      <c r="AP243" s="561"/>
      <c r="AQ243" s="561"/>
      <c r="AR243" s="561"/>
      <c r="AS243" s="561"/>
      <c r="AT243" s="561"/>
      <c r="AU243" s="561"/>
      <c r="AV243" s="561"/>
      <c r="AW243" s="561"/>
      <c r="AX243" s="561"/>
      <c r="AY243" s="561"/>
      <c r="AZ243" s="561"/>
      <c r="BA243" s="561"/>
      <c r="BB243" s="561"/>
      <c r="BC243" s="561"/>
      <c r="BD243" s="561"/>
      <c r="BE243" s="561"/>
      <c r="BF243" s="561"/>
      <c r="BG243" s="499" t="str">
        <f t="shared" ref="BG243:BG245" si="137">IF(AI243&gt;0,BC243/AI243,"n.é.")</f>
        <v>n.é.</v>
      </c>
      <c r="BH243" s="500"/>
    </row>
    <row r="244" spans="1:60" ht="33.75" hidden="1" customHeight="1" x14ac:dyDescent="0.2">
      <c r="A244" s="548" t="s">
        <v>770</v>
      </c>
      <c r="B244" s="549"/>
      <c r="C244" s="429" t="s">
        <v>704</v>
      </c>
      <c r="D244" s="430"/>
      <c r="E244" s="430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  <c r="Q244" s="430"/>
      <c r="R244" s="430"/>
      <c r="S244" s="430"/>
      <c r="T244" s="430"/>
      <c r="U244" s="430"/>
      <c r="V244" s="430"/>
      <c r="W244" s="430"/>
      <c r="X244" s="430"/>
      <c r="Y244" s="430"/>
      <c r="Z244" s="430"/>
      <c r="AA244" s="430"/>
      <c r="AB244" s="431"/>
      <c r="AC244" s="432" t="s">
        <v>707</v>
      </c>
      <c r="AD244" s="433"/>
      <c r="AE244" s="561"/>
      <c r="AF244" s="561"/>
      <c r="AG244" s="561"/>
      <c r="AH244" s="561"/>
      <c r="AI244" s="561"/>
      <c r="AJ244" s="561"/>
      <c r="AK244" s="561"/>
      <c r="AL244" s="561"/>
      <c r="AM244" s="561"/>
      <c r="AN244" s="561"/>
      <c r="AO244" s="561"/>
      <c r="AP244" s="561"/>
      <c r="AQ244" s="561"/>
      <c r="AR244" s="561"/>
      <c r="AS244" s="561"/>
      <c r="AT244" s="561"/>
      <c r="AU244" s="561"/>
      <c r="AV244" s="561"/>
      <c r="AW244" s="561"/>
      <c r="AX244" s="561"/>
      <c r="AY244" s="561"/>
      <c r="AZ244" s="561"/>
      <c r="BA244" s="561"/>
      <c r="BB244" s="561"/>
      <c r="BC244" s="561"/>
      <c r="BD244" s="561"/>
      <c r="BE244" s="561"/>
      <c r="BF244" s="561"/>
      <c r="BG244" s="499" t="str">
        <f t="shared" si="137"/>
        <v>n.é.</v>
      </c>
      <c r="BH244" s="500"/>
    </row>
    <row r="245" spans="1:60" s="3" customFormat="1" ht="20.100000000000001" customHeight="1" x14ac:dyDescent="0.2">
      <c r="A245" s="554" t="s">
        <v>771</v>
      </c>
      <c r="B245" s="555"/>
      <c r="C245" s="516" t="s">
        <v>789</v>
      </c>
      <c r="D245" s="517"/>
      <c r="E245" s="517"/>
      <c r="F245" s="517"/>
      <c r="G245" s="517"/>
      <c r="H245" s="517"/>
      <c r="I245" s="517"/>
      <c r="J245" s="517"/>
      <c r="K245" s="517"/>
      <c r="L245" s="517"/>
      <c r="M245" s="517"/>
      <c r="N245" s="517"/>
      <c r="O245" s="517"/>
      <c r="P245" s="517"/>
      <c r="Q245" s="517"/>
      <c r="R245" s="517"/>
      <c r="S245" s="517"/>
      <c r="T245" s="517"/>
      <c r="U245" s="517"/>
      <c r="V245" s="517"/>
      <c r="W245" s="517"/>
      <c r="X245" s="517"/>
      <c r="Y245" s="517"/>
      <c r="Z245" s="517"/>
      <c r="AA245" s="517"/>
      <c r="AB245" s="518"/>
      <c r="AC245" s="514" t="s">
        <v>703</v>
      </c>
      <c r="AD245" s="515"/>
      <c r="AE245" s="577">
        <f>SUM(AE243:AH244)</f>
        <v>0</v>
      </c>
      <c r="AF245" s="577"/>
      <c r="AG245" s="577"/>
      <c r="AH245" s="577"/>
      <c r="AI245" s="577">
        <f t="shared" ref="AI245" si="138">SUM(AI243:AL244)</f>
        <v>0</v>
      </c>
      <c r="AJ245" s="577"/>
      <c r="AK245" s="577"/>
      <c r="AL245" s="577"/>
      <c r="AM245" s="577">
        <f t="shared" ref="AM245" si="139">SUM(AM243:AP244)</f>
        <v>0</v>
      </c>
      <c r="AN245" s="577"/>
      <c r="AO245" s="577"/>
      <c r="AP245" s="577"/>
      <c r="AQ245" s="577">
        <f t="shared" ref="AQ245" si="140">SUM(AQ243:AT244)</f>
        <v>0</v>
      </c>
      <c r="AR245" s="577"/>
      <c r="AS245" s="577"/>
      <c r="AT245" s="577"/>
      <c r="AU245" s="577">
        <f t="shared" ref="AU245" si="141">SUM(AU243:AX244)</f>
        <v>0</v>
      </c>
      <c r="AV245" s="577"/>
      <c r="AW245" s="577"/>
      <c r="AX245" s="577"/>
      <c r="AY245" s="577">
        <f t="shared" ref="AY245" si="142">SUM(AY243:BB244)</f>
        <v>0</v>
      </c>
      <c r="AZ245" s="577"/>
      <c r="BA245" s="577"/>
      <c r="BB245" s="577"/>
      <c r="BC245" s="577">
        <f t="shared" ref="BC245" si="143">SUM(BC243:BF244)</f>
        <v>0</v>
      </c>
      <c r="BD245" s="577"/>
      <c r="BE245" s="577"/>
      <c r="BF245" s="577"/>
      <c r="BG245" s="504" t="str">
        <f t="shared" si="137"/>
        <v>n.é.</v>
      </c>
      <c r="BH245" s="505"/>
    </row>
    <row r="246" spans="1:60" ht="20.100000000000001" customHeight="1" x14ac:dyDescent="0.2">
      <c r="A246" s="554" t="s">
        <v>772</v>
      </c>
      <c r="B246" s="555"/>
      <c r="C246" s="516" t="s">
        <v>790</v>
      </c>
      <c r="D246" s="517"/>
      <c r="E246" s="517"/>
      <c r="F246" s="517"/>
      <c r="G246" s="517"/>
      <c r="H246" s="517"/>
      <c r="I246" s="517"/>
      <c r="J246" s="517"/>
      <c r="K246" s="517"/>
      <c r="L246" s="517"/>
      <c r="M246" s="517"/>
      <c r="N246" s="517"/>
      <c r="O246" s="517"/>
      <c r="P246" s="517"/>
      <c r="Q246" s="517"/>
      <c r="R246" s="517"/>
      <c r="S246" s="517"/>
      <c r="T246" s="517"/>
      <c r="U246" s="517"/>
      <c r="V246" s="517"/>
      <c r="W246" s="517"/>
      <c r="X246" s="517"/>
      <c r="Y246" s="517"/>
      <c r="Z246" s="517"/>
      <c r="AA246" s="517"/>
      <c r="AB246" s="518"/>
      <c r="AC246" s="514" t="s">
        <v>404</v>
      </c>
      <c r="AD246" s="515"/>
      <c r="AE246" s="562">
        <f t="shared" ref="AE246" si="144">AE227+SUM(AE233:AH242)-SUM(AE237:AH239)+AE245</f>
        <v>202104717</v>
      </c>
      <c r="AF246" s="562"/>
      <c r="AG246" s="562"/>
      <c r="AH246" s="562"/>
      <c r="AI246" s="562">
        <f t="shared" ref="AI246" si="145">AI227+SUM(AI233:AL242)-SUM(AI237:AL239)+AI245</f>
        <v>206817734</v>
      </c>
      <c r="AJ246" s="562"/>
      <c r="AK246" s="562"/>
      <c r="AL246" s="562"/>
      <c r="AM246" s="562">
        <f t="shared" ref="AM246" si="146">AM227+SUM(AM233:AP242)-SUM(AM237:AP239)+AM245</f>
        <v>0</v>
      </c>
      <c r="AN246" s="562"/>
      <c r="AO246" s="562"/>
      <c r="AP246" s="562"/>
      <c r="AQ246" s="562">
        <f t="shared" ref="AQ246" si="147">AQ227+SUM(AQ233:AT242)-SUM(AQ237:AT239)+AQ245</f>
        <v>199120339</v>
      </c>
      <c r="AR246" s="562"/>
      <c r="AS246" s="562"/>
      <c r="AT246" s="562"/>
      <c r="AU246" s="562">
        <f t="shared" ref="AU246" si="148">AU227+SUM(AU233:AX242)-SUM(AU237:AX239)+AU245</f>
        <v>0</v>
      </c>
      <c r="AV246" s="562"/>
      <c r="AW246" s="562"/>
      <c r="AX246" s="562"/>
      <c r="AY246" s="562">
        <f t="shared" ref="AY246" si="149">AY227+SUM(AY233:BB242)-SUM(AY237:BB239)+AY245</f>
        <v>8894174</v>
      </c>
      <c r="AZ246" s="562"/>
      <c r="BA246" s="562"/>
      <c r="BB246" s="562"/>
      <c r="BC246" s="562">
        <f t="shared" ref="BC246" si="150">BC227+SUM(BC233:BF242)-SUM(BC237:BF239)+BC245</f>
        <v>199120339</v>
      </c>
      <c r="BD246" s="562"/>
      <c r="BE246" s="562"/>
      <c r="BF246" s="562"/>
      <c r="BG246" s="504">
        <f t="shared" si="108"/>
        <v>0.96278174578588116</v>
      </c>
      <c r="BH246" s="505"/>
    </row>
    <row r="247" spans="1:60" ht="20.100000000000001" hidden="1" customHeight="1" x14ac:dyDescent="0.2">
      <c r="A247" s="548" t="s">
        <v>773</v>
      </c>
      <c r="B247" s="549"/>
      <c r="C247" s="429" t="s">
        <v>405</v>
      </c>
      <c r="D247" s="430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  <c r="Q247" s="430"/>
      <c r="R247" s="430"/>
      <c r="S247" s="430"/>
      <c r="T247" s="430"/>
      <c r="U247" s="430"/>
      <c r="V247" s="430"/>
      <c r="W247" s="430"/>
      <c r="X247" s="430"/>
      <c r="Y247" s="430"/>
      <c r="Z247" s="430"/>
      <c r="AA247" s="430"/>
      <c r="AB247" s="431"/>
      <c r="AC247" s="432" t="s">
        <v>406</v>
      </c>
      <c r="AD247" s="433"/>
      <c r="AE247" s="561"/>
      <c r="AF247" s="561"/>
      <c r="AG247" s="561"/>
      <c r="AH247" s="561"/>
      <c r="AI247" s="561"/>
      <c r="AJ247" s="561"/>
      <c r="AK247" s="561"/>
      <c r="AL247" s="561"/>
      <c r="AM247" s="561"/>
      <c r="AN247" s="561"/>
      <c r="AO247" s="561"/>
      <c r="AP247" s="561"/>
      <c r="AQ247" s="561"/>
      <c r="AR247" s="561"/>
      <c r="AS247" s="561"/>
      <c r="AT247" s="561"/>
      <c r="AU247" s="561"/>
      <c r="AV247" s="561"/>
      <c r="AW247" s="561"/>
      <c r="AX247" s="561"/>
      <c r="AY247" s="561"/>
      <c r="AZ247" s="561"/>
      <c r="BA247" s="561"/>
      <c r="BB247" s="561"/>
      <c r="BC247" s="561"/>
      <c r="BD247" s="561"/>
      <c r="BE247" s="561"/>
      <c r="BF247" s="561"/>
      <c r="BG247" s="504" t="str">
        <f t="shared" si="108"/>
        <v>n.é.</v>
      </c>
      <c r="BH247" s="505"/>
    </row>
    <row r="248" spans="1:60" ht="20.100000000000001" hidden="1" customHeight="1" x14ac:dyDescent="0.2">
      <c r="A248" s="548" t="s">
        <v>774</v>
      </c>
      <c r="B248" s="549"/>
      <c r="C248" s="408" t="s">
        <v>407</v>
      </c>
      <c r="D248" s="409"/>
      <c r="E248" s="409"/>
      <c r="F248" s="409"/>
      <c r="G248" s="409"/>
      <c r="H248" s="409"/>
      <c r="I248" s="409"/>
      <c r="J248" s="409"/>
      <c r="K248" s="409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  <c r="X248" s="409"/>
      <c r="Y248" s="409"/>
      <c r="Z248" s="409"/>
      <c r="AA248" s="409"/>
      <c r="AB248" s="410"/>
      <c r="AC248" s="432" t="s">
        <v>408</v>
      </c>
      <c r="AD248" s="433"/>
      <c r="AE248" s="561"/>
      <c r="AF248" s="561"/>
      <c r="AG248" s="561"/>
      <c r="AH248" s="561"/>
      <c r="AI248" s="561"/>
      <c r="AJ248" s="561"/>
      <c r="AK248" s="561"/>
      <c r="AL248" s="561"/>
      <c r="AM248" s="561"/>
      <c r="AN248" s="561"/>
      <c r="AO248" s="561"/>
      <c r="AP248" s="561"/>
      <c r="AQ248" s="561"/>
      <c r="AR248" s="561"/>
      <c r="AS248" s="561"/>
      <c r="AT248" s="561"/>
      <c r="AU248" s="561"/>
      <c r="AV248" s="561"/>
      <c r="AW248" s="561"/>
      <c r="AX248" s="561"/>
      <c r="AY248" s="561"/>
      <c r="AZ248" s="561"/>
      <c r="BA248" s="561"/>
      <c r="BB248" s="561"/>
      <c r="BC248" s="561"/>
      <c r="BD248" s="561"/>
      <c r="BE248" s="561"/>
      <c r="BF248" s="561"/>
      <c r="BG248" s="504" t="str">
        <f t="shared" si="108"/>
        <v>n.é.</v>
      </c>
      <c r="BH248" s="505"/>
    </row>
    <row r="249" spans="1:60" ht="20.100000000000001" hidden="1" customHeight="1" x14ac:dyDescent="0.2">
      <c r="A249" s="548" t="s">
        <v>775</v>
      </c>
      <c r="B249" s="549"/>
      <c r="C249" s="429" t="s">
        <v>409</v>
      </c>
      <c r="D249" s="430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  <c r="Q249" s="430"/>
      <c r="R249" s="430"/>
      <c r="S249" s="430"/>
      <c r="T249" s="430"/>
      <c r="U249" s="430"/>
      <c r="V249" s="430"/>
      <c r="W249" s="430"/>
      <c r="X249" s="430"/>
      <c r="Y249" s="430"/>
      <c r="Z249" s="430"/>
      <c r="AA249" s="430"/>
      <c r="AB249" s="431"/>
      <c r="AC249" s="432" t="s">
        <v>410</v>
      </c>
      <c r="AD249" s="433"/>
      <c r="AE249" s="561"/>
      <c r="AF249" s="561"/>
      <c r="AG249" s="561"/>
      <c r="AH249" s="561"/>
      <c r="AI249" s="561"/>
      <c r="AJ249" s="561"/>
      <c r="AK249" s="561"/>
      <c r="AL249" s="561"/>
      <c r="AM249" s="561"/>
      <c r="AN249" s="561"/>
      <c r="AO249" s="561"/>
      <c r="AP249" s="561"/>
      <c r="AQ249" s="561"/>
      <c r="AR249" s="561"/>
      <c r="AS249" s="561"/>
      <c r="AT249" s="561"/>
      <c r="AU249" s="561"/>
      <c r="AV249" s="561"/>
      <c r="AW249" s="561"/>
      <c r="AX249" s="561"/>
      <c r="AY249" s="561"/>
      <c r="AZ249" s="561"/>
      <c r="BA249" s="561"/>
      <c r="BB249" s="561"/>
      <c r="BC249" s="561"/>
      <c r="BD249" s="561"/>
      <c r="BE249" s="561"/>
      <c r="BF249" s="561"/>
      <c r="BG249" s="504" t="str">
        <f t="shared" si="108"/>
        <v>n.é.</v>
      </c>
      <c r="BH249" s="505"/>
    </row>
    <row r="250" spans="1:60" ht="20.100000000000001" hidden="1" customHeight="1" x14ac:dyDescent="0.2">
      <c r="A250" s="548" t="s">
        <v>776</v>
      </c>
      <c r="B250" s="549"/>
      <c r="C250" s="429" t="s">
        <v>710</v>
      </c>
      <c r="D250" s="430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  <c r="Q250" s="430"/>
      <c r="R250" s="430"/>
      <c r="S250" s="430"/>
      <c r="T250" s="430"/>
      <c r="U250" s="430"/>
      <c r="V250" s="430"/>
      <c r="W250" s="430"/>
      <c r="X250" s="430"/>
      <c r="Y250" s="430"/>
      <c r="Z250" s="430"/>
      <c r="AA250" s="430"/>
      <c r="AB250" s="431"/>
      <c r="AC250" s="432" t="s">
        <v>411</v>
      </c>
      <c r="AD250" s="433"/>
      <c r="AE250" s="561"/>
      <c r="AF250" s="561"/>
      <c r="AG250" s="561"/>
      <c r="AH250" s="561"/>
      <c r="AI250" s="561"/>
      <c r="AJ250" s="561"/>
      <c r="AK250" s="561"/>
      <c r="AL250" s="561"/>
      <c r="AM250" s="561"/>
      <c r="AN250" s="561"/>
      <c r="AO250" s="561"/>
      <c r="AP250" s="561"/>
      <c r="AQ250" s="561"/>
      <c r="AR250" s="561"/>
      <c r="AS250" s="561"/>
      <c r="AT250" s="561"/>
      <c r="AU250" s="561"/>
      <c r="AV250" s="561"/>
      <c r="AW250" s="561"/>
      <c r="AX250" s="561"/>
      <c r="AY250" s="561"/>
      <c r="AZ250" s="561"/>
      <c r="BA250" s="561"/>
      <c r="BB250" s="561"/>
      <c r="BC250" s="561"/>
      <c r="BD250" s="561"/>
      <c r="BE250" s="561"/>
      <c r="BF250" s="561"/>
      <c r="BG250" s="504" t="str">
        <f t="shared" ref="BG250" si="151">IF(AI250&gt;0,BC250/AI250,"n.é.")</f>
        <v>n.é.</v>
      </c>
      <c r="BH250" s="505"/>
    </row>
    <row r="251" spans="1:60" ht="20.100000000000001" hidden="1" customHeight="1" x14ac:dyDescent="0.2">
      <c r="A251" s="548" t="s">
        <v>777</v>
      </c>
      <c r="B251" s="549"/>
      <c r="C251" s="429" t="s">
        <v>708</v>
      </c>
      <c r="D251" s="430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  <c r="Q251" s="430"/>
      <c r="R251" s="430"/>
      <c r="S251" s="430"/>
      <c r="T251" s="430"/>
      <c r="U251" s="430"/>
      <c r="V251" s="430"/>
      <c r="W251" s="430"/>
      <c r="X251" s="430"/>
      <c r="Y251" s="430"/>
      <c r="Z251" s="430"/>
      <c r="AA251" s="430"/>
      <c r="AB251" s="431"/>
      <c r="AC251" s="432" t="s">
        <v>709</v>
      </c>
      <c r="AD251" s="433"/>
      <c r="AE251" s="561"/>
      <c r="AF251" s="561"/>
      <c r="AG251" s="561"/>
      <c r="AH251" s="561"/>
      <c r="AI251" s="561"/>
      <c r="AJ251" s="561"/>
      <c r="AK251" s="561"/>
      <c r="AL251" s="561"/>
      <c r="AM251" s="561"/>
      <c r="AN251" s="561"/>
      <c r="AO251" s="561"/>
      <c r="AP251" s="561"/>
      <c r="AQ251" s="561"/>
      <c r="AR251" s="561"/>
      <c r="AS251" s="561"/>
      <c r="AT251" s="561"/>
      <c r="AU251" s="561"/>
      <c r="AV251" s="561"/>
      <c r="AW251" s="561"/>
      <c r="AX251" s="561"/>
      <c r="AY251" s="561"/>
      <c r="AZ251" s="561"/>
      <c r="BA251" s="561"/>
      <c r="BB251" s="561"/>
      <c r="BC251" s="561"/>
      <c r="BD251" s="561"/>
      <c r="BE251" s="561"/>
      <c r="BF251" s="561"/>
      <c r="BG251" s="504" t="str">
        <f t="shared" si="108"/>
        <v>n.é.</v>
      </c>
      <c r="BH251" s="505"/>
    </row>
    <row r="252" spans="1:60" s="3" customFormat="1" ht="20.100000000000001" customHeight="1" x14ac:dyDescent="0.2">
      <c r="A252" s="554" t="s">
        <v>778</v>
      </c>
      <c r="B252" s="555"/>
      <c r="C252" s="516" t="s">
        <v>791</v>
      </c>
      <c r="D252" s="517"/>
      <c r="E252" s="517"/>
      <c r="F252" s="517"/>
      <c r="G252" s="517"/>
      <c r="H252" s="517"/>
      <c r="I252" s="517"/>
      <c r="J252" s="517"/>
      <c r="K252" s="517"/>
      <c r="L252" s="517"/>
      <c r="M252" s="517"/>
      <c r="N252" s="517"/>
      <c r="O252" s="517"/>
      <c r="P252" s="517"/>
      <c r="Q252" s="517"/>
      <c r="R252" s="517"/>
      <c r="S252" s="517"/>
      <c r="T252" s="517"/>
      <c r="U252" s="517"/>
      <c r="V252" s="517"/>
      <c r="W252" s="517"/>
      <c r="X252" s="517"/>
      <c r="Y252" s="517"/>
      <c r="Z252" s="517"/>
      <c r="AA252" s="517"/>
      <c r="AB252" s="518"/>
      <c r="AC252" s="514" t="s">
        <v>412</v>
      </c>
      <c r="AD252" s="515"/>
      <c r="AE252" s="562">
        <f>SUM(AE247:AH251)</f>
        <v>0</v>
      </c>
      <c r="AF252" s="562"/>
      <c r="AG252" s="562"/>
      <c r="AH252" s="562"/>
      <c r="AI252" s="562">
        <f t="shared" ref="AI252" si="152">SUM(AI247:AL251)</f>
        <v>0</v>
      </c>
      <c r="AJ252" s="562"/>
      <c r="AK252" s="562"/>
      <c r="AL252" s="562"/>
      <c r="AM252" s="562">
        <f t="shared" ref="AM252" si="153">SUM(AM247:AP251)</f>
        <v>0</v>
      </c>
      <c r="AN252" s="562"/>
      <c r="AO252" s="562"/>
      <c r="AP252" s="562"/>
      <c r="AQ252" s="562">
        <f t="shared" ref="AQ252" si="154">SUM(AQ247:AT251)</f>
        <v>0</v>
      </c>
      <c r="AR252" s="562"/>
      <c r="AS252" s="562"/>
      <c r="AT252" s="562"/>
      <c r="AU252" s="562">
        <f t="shared" ref="AU252" si="155">SUM(AU247:AX251)</f>
        <v>0</v>
      </c>
      <c r="AV252" s="562"/>
      <c r="AW252" s="562"/>
      <c r="AX252" s="562"/>
      <c r="AY252" s="562">
        <f t="shared" ref="AY252" si="156">SUM(AY247:BB251)</f>
        <v>0</v>
      </c>
      <c r="AZ252" s="562"/>
      <c r="BA252" s="562"/>
      <c r="BB252" s="562"/>
      <c r="BC252" s="562">
        <f t="shared" ref="BC252" si="157">SUM(BC247:BF251)</f>
        <v>0</v>
      </c>
      <c r="BD252" s="562"/>
      <c r="BE252" s="562"/>
      <c r="BF252" s="562"/>
      <c r="BG252" s="504" t="str">
        <f t="shared" si="108"/>
        <v>n.é.</v>
      </c>
      <c r="BH252" s="505"/>
    </row>
    <row r="253" spans="1:60" ht="20.100000000000001" hidden="1" customHeight="1" x14ac:dyDescent="0.2">
      <c r="A253" s="548" t="s">
        <v>779</v>
      </c>
      <c r="B253" s="549"/>
      <c r="C253" s="408" t="s">
        <v>413</v>
      </c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09"/>
      <c r="X253" s="409"/>
      <c r="Y253" s="409"/>
      <c r="Z253" s="409"/>
      <c r="AA253" s="409"/>
      <c r="AB253" s="410"/>
      <c r="AC253" s="432" t="s">
        <v>414</v>
      </c>
      <c r="AD253" s="433"/>
      <c r="AE253" s="561"/>
      <c r="AF253" s="561"/>
      <c r="AG253" s="561"/>
      <c r="AH253" s="561"/>
      <c r="AI253" s="561"/>
      <c r="AJ253" s="561"/>
      <c r="AK253" s="561"/>
      <c r="AL253" s="561"/>
      <c r="AM253" s="561"/>
      <c r="AN253" s="561"/>
      <c r="AO253" s="561"/>
      <c r="AP253" s="561"/>
      <c r="AQ253" s="561"/>
      <c r="AR253" s="561"/>
      <c r="AS253" s="561"/>
      <c r="AT253" s="561"/>
      <c r="AU253" s="561"/>
      <c r="AV253" s="561"/>
      <c r="AW253" s="561"/>
      <c r="AX253" s="561"/>
      <c r="AY253" s="561"/>
      <c r="AZ253" s="561"/>
      <c r="BA253" s="561"/>
      <c r="BB253" s="561"/>
      <c r="BC253" s="561"/>
      <c r="BD253" s="561"/>
      <c r="BE253" s="561"/>
      <c r="BF253" s="561"/>
      <c r="BG253" s="499" t="str">
        <f t="shared" si="108"/>
        <v>n.é.</v>
      </c>
      <c r="BH253" s="500"/>
    </row>
    <row r="254" spans="1:60" ht="20.100000000000001" hidden="1" customHeight="1" x14ac:dyDescent="0.2">
      <c r="A254" s="548" t="s">
        <v>780</v>
      </c>
      <c r="B254" s="549"/>
      <c r="C254" s="408" t="s">
        <v>711</v>
      </c>
      <c r="D254" s="409"/>
      <c r="E254" s="409"/>
      <c r="F254" s="409"/>
      <c r="G254" s="409"/>
      <c r="H254" s="409"/>
      <c r="I254" s="409"/>
      <c r="J254" s="409"/>
      <c r="K254" s="409"/>
      <c r="L254" s="409"/>
      <c r="M254" s="409"/>
      <c r="N254" s="409"/>
      <c r="O254" s="409"/>
      <c r="P254" s="409"/>
      <c r="Q254" s="409"/>
      <c r="R254" s="409"/>
      <c r="S254" s="409"/>
      <c r="T254" s="409"/>
      <c r="U254" s="409"/>
      <c r="V254" s="409"/>
      <c r="W254" s="409"/>
      <c r="X254" s="409"/>
      <c r="Y254" s="409"/>
      <c r="Z254" s="409"/>
      <c r="AA254" s="409"/>
      <c r="AB254" s="410"/>
      <c r="AC254" s="432" t="s">
        <v>712</v>
      </c>
      <c r="AD254" s="433"/>
      <c r="AE254" s="561"/>
      <c r="AF254" s="561"/>
      <c r="AG254" s="561"/>
      <c r="AH254" s="561"/>
      <c r="AI254" s="561"/>
      <c r="AJ254" s="561"/>
      <c r="AK254" s="561"/>
      <c r="AL254" s="561"/>
      <c r="AM254" s="561"/>
      <c r="AN254" s="561"/>
      <c r="AO254" s="561"/>
      <c r="AP254" s="561"/>
      <c r="AQ254" s="561"/>
      <c r="AR254" s="561"/>
      <c r="AS254" s="561"/>
      <c r="AT254" s="561"/>
      <c r="AU254" s="561"/>
      <c r="AV254" s="561"/>
      <c r="AW254" s="561"/>
      <c r="AX254" s="561"/>
      <c r="AY254" s="561"/>
      <c r="AZ254" s="561"/>
      <c r="BA254" s="561"/>
      <c r="BB254" s="561"/>
      <c r="BC254" s="561"/>
      <c r="BD254" s="561"/>
      <c r="BE254" s="561"/>
      <c r="BF254" s="561"/>
      <c r="BG254" s="499" t="str">
        <f t="shared" ref="BG254" si="158">IF(AI254&gt;0,BC254/AI254,"n.é.")</f>
        <v>n.é.</v>
      </c>
      <c r="BH254" s="500"/>
    </row>
    <row r="255" spans="1:60" s="3" customFormat="1" ht="20.100000000000001" customHeight="1" x14ac:dyDescent="0.2">
      <c r="A255" s="556" t="s">
        <v>781</v>
      </c>
      <c r="B255" s="557"/>
      <c r="C255" s="558" t="s">
        <v>792</v>
      </c>
      <c r="D255" s="559"/>
      <c r="E255" s="559"/>
      <c r="F255" s="559"/>
      <c r="G255" s="559"/>
      <c r="H255" s="559"/>
      <c r="I255" s="559"/>
      <c r="J255" s="559"/>
      <c r="K255" s="559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60"/>
      <c r="AC255" s="570" t="s">
        <v>415</v>
      </c>
      <c r="AD255" s="571"/>
      <c r="AE255" s="569">
        <f>AE246+AE252+AE253</f>
        <v>202104717</v>
      </c>
      <c r="AF255" s="569"/>
      <c r="AG255" s="569"/>
      <c r="AH255" s="569"/>
      <c r="AI255" s="569">
        <f t="shared" ref="AI255" si="159">AI246+AI252+AI253</f>
        <v>206817734</v>
      </c>
      <c r="AJ255" s="569"/>
      <c r="AK255" s="569"/>
      <c r="AL255" s="569"/>
      <c r="AM255" s="569">
        <f t="shared" ref="AM255" si="160">AM246+AM252+AM253</f>
        <v>0</v>
      </c>
      <c r="AN255" s="569"/>
      <c r="AO255" s="569"/>
      <c r="AP255" s="569"/>
      <c r="AQ255" s="569">
        <f t="shared" ref="AQ255" si="161">AQ246+AQ252+AQ253</f>
        <v>199120339</v>
      </c>
      <c r="AR255" s="569"/>
      <c r="AS255" s="569"/>
      <c r="AT255" s="569"/>
      <c r="AU255" s="569">
        <f t="shared" ref="AU255" si="162">AU246+AU252+AU253</f>
        <v>0</v>
      </c>
      <c r="AV255" s="569"/>
      <c r="AW255" s="569"/>
      <c r="AX255" s="569"/>
      <c r="AY255" s="569">
        <f t="shared" ref="AY255" si="163">AY246+AY252+AY253</f>
        <v>8894174</v>
      </c>
      <c r="AZ255" s="569"/>
      <c r="BA255" s="569"/>
      <c r="BB255" s="569"/>
      <c r="BC255" s="569">
        <f t="shared" ref="BC255" si="164">BC246+BC252+BC253</f>
        <v>199120339</v>
      </c>
      <c r="BD255" s="569"/>
      <c r="BE255" s="569"/>
      <c r="BF255" s="569"/>
      <c r="BG255" s="512">
        <f t="shared" si="108"/>
        <v>0.96278174578588116</v>
      </c>
      <c r="BH255" s="513"/>
    </row>
    <row r="256" spans="1:60" s="3" customFormat="1" ht="20.100000000000001" customHeight="1" x14ac:dyDescent="0.2">
      <c r="A256" s="424" t="s">
        <v>782</v>
      </c>
      <c r="B256" s="425"/>
      <c r="C256" s="448" t="s">
        <v>793</v>
      </c>
      <c r="D256" s="449"/>
      <c r="E256" s="449"/>
      <c r="F256" s="449"/>
      <c r="G256" s="449"/>
      <c r="H256" s="449"/>
      <c r="I256" s="449"/>
      <c r="J256" s="449"/>
      <c r="K256" s="449"/>
      <c r="L256" s="449"/>
      <c r="M256" s="449"/>
      <c r="N256" s="449"/>
      <c r="O256" s="449"/>
      <c r="P256" s="449"/>
      <c r="Q256" s="449"/>
      <c r="R256" s="449"/>
      <c r="S256" s="449"/>
      <c r="T256" s="449"/>
      <c r="U256" s="449"/>
      <c r="V256" s="449"/>
      <c r="W256" s="449"/>
      <c r="X256" s="449"/>
      <c r="Y256" s="449"/>
      <c r="Z256" s="449"/>
      <c r="AA256" s="449"/>
      <c r="AB256" s="450"/>
      <c r="AC256" s="451"/>
      <c r="AD256" s="452"/>
      <c r="AE256" s="566">
        <f>AE223+AE255</f>
        <v>644996021</v>
      </c>
      <c r="AF256" s="566"/>
      <c r="AG256" s="566"/>
      <c r="AH256" s="566"/>
      <c r="AI256" s="566">
        <f t="shared" ref="AI256" si="165">AI223+AI255</f>
        <v>699839575</v>
      </c>
      <c r="AJ256" s="566"/>
      <c r="AK256" s="566"/>
      <c r="AL256" s="566"/>
      <c r="AM256" s="566">
        <f t="shared" ref="AM256" si="166">AM223+AM255</f>
        <v>2</v>
      </c>
      <c r="AN256" s="566"/>
      <c r="AO256" s="566"/>
      <c r="AP256" s="566"/>
      <c r="AQ256" s="566">
        <f t="shared" ref="AQ256" si="167">AQ223+AQ255</f>
        <v>472378698</v>
      </c>
      <c r="AR256" s="566"/>
      <c r="AS256" s="566"/>
      <c r="AT256" s="566"/>
      <c r="AU256" s="566">
        <f t="shared" ref="AU256" si="168">AU223+AU255</f>
        <v>164141832</v>
      </c>
      <c r="AV256" s="566"/>
      <c r="AW256" s="566"/>
      <c r="AX256" s="566"/>
      <c r="AY256" s="566">
        <f t="shared" ref="AY256" si="169">AY223+AY255</f>
        <v>8894174</v>
      </c>
      <c r="AZ256" s="566"/>
      <c r="BA256" s="566"/>
      <c r="BB256" s="566"/>
      <c r="BC256" s="566">
        <f t="shared" ref="BC256" si="170">BC223+BC255</f>
        <v>468653065</v>
      </c>
      <c r="BD256" s="566"/>
      <c r="BE256" s="566"/>
      <c r="BF256" s="566"/>
      <c r="BG256" s="567">
        <f t="shared" si="108"/>
        <v>0.66965784980079179</v>
      </c>
      <c r="BH256" s="568"/>
    </row>
    <row r="258" spans="29:60" x14ac:dyDescent="0.2">
      <c r="AC258" s="304"/>
      <c r="AD258" s="304"/>
      <c r="AE258" s="299">
        <f>AE256-AE127</f>
        <v>0</v>
      </c>
      <c r="AF258" s="299"/>
      <c r="AG258" s="299"/>
      <c r="AH258" s="299"/>
      <c r="AI258" s="299">
        <f>AI256-AI127</f>
        <v>0</v>
      </c>
      <c r="AJ258" s="299"/>
      <c r="AK258" s="299"/>
      <c r="AL258" s="299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9">
        <f>BC127-BC256</f>
        <v>149006179</v>
      </c>
      <c r="BD258" s="299"/>
      <c r="BE258" s="299"/>
      <c r="BF258" s="299"/>
      <c r="BG258" s="300"/>
      <c r="BH258" s="300"/>
    </row>
  </sheetData>
  <autoFilter ref="A7:BH256" xr:uid="{00000000-0009-0000-0000-000003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74">
    <mergeCell ref="A249:B249"/>
    <mergeCell ref="C249:AB249"/>
    <mergeCell ref="AC249:AD249"/>
    <mergeCell ref="AY204:BB204"/>
    <mergeCell ref="BC204:BF204"/>
    <mergeCell ref="BG204:BH204"/>
    <mergeCell ref="AC246:AD246"/>
    <mergeCell ref="BC253:BF253"/>
    <mergeCell ref="A250:B250"/>
    <mergeCell ref="C250:AB250"/>
    <mergeCell ref="AC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H250"/>
    <mergeCell ref="AM251:AP251"/>
    <mergeCell ref="AQ251:AT251"/>
    <mergeCell ref="AU251:AX251"/>
    <mergeCell ref="AY251:BB251"/>
    <mergeCell ref="BC251:BF251"/>
    <mergeCell ref="BG253:BH253"/>
    <mergeCell ref="AC248:AD248"/>
    <mergeCell ref="AE248:AH248"/>
    <mergeCell ref="AI248:AL248"/>
    <mergeCell ref="A247:B247"/>
    <mergeCell ref="C247:AB247"/>
    <mergeCell ref="AC247:AD247"/>
    <mergeCell ref="AE247:AH247"/>
    <mergeCell ref="BG176:BH176"/>
    <mergeCell ref="AY181:BB181"/>
    <mergeCell ref="BG230:BH230"/>
    <mergeCell ref="AM227:AP227"/>
    <mergeCell ref="AE249:AH249"/>
    <mergeCell ref="AI249:AL249"/>
    <mergeCell ref="AM249:AP249"/>
    <mergeCell ref="AY253:BB253"/>
    <mergeCell ref="AY248:BB248"/>
    <mergeCell ref="AC253:AD253"/>
    <mergeCell ref="AE253:AH253"/>
    <mergeCell ref="AI253:AL253"/>
    <mergeCell ref="BC248:BF248"/>
    <mergeCell ref="BG248:BH248"/>
    <mergeCell ref="BG249:BH249"/>
    <mergeCell ref="AU244:AX244"/>
    <mergeCell ref="AY244:BB244"/>
    <mergeCell ref="BC244:BF244"/>
    <mergeCell ref="BG244:BH244"/>
    <mergeCell ref="AE246:AH246"/>
    <mergeCell ref="AI246:AL246"/>
    <mergeCell ref="AQ241:AT241"/>
    <mergeCell ref="AU194:AX194"/>
    <mergeCell ref="AY194:BB194"/>
    <mergeCell ref="AC243:AD243"/>
    <mergeCell ref="AE243:AH243"/>
    <mergeCell ref="AI243:AL243"/>
    <mergeCell ref="AM243:AP243"/>
    <mergeCell ref="AQ243:AT243"/>
    <mergeCell ref="AU243:AX243"/>
    <mergeCell ref="AE235:AH235"/>
    <mergeCell ref="AM234:AP234"/>
    <mergeCell ref="A251:B251"/>
    <mergeCell ref="C251:AB251"/>
    <mergeCell ref="AC251:AD251"/>
    <mergeCell ref="A252:B252"/>
    <mergeCell ref="C252:AB252"/>
    <mergeCell ref="AC252:AD252"/>
    <mergeCell ref="AI176:AL176"/>
    <mergeCell ref="AY243:BB243"/>
    <mergeCell ref="BC243:BF243"/>
    <mergeCell ref="BG251:BH251"/>
    <mergeCell ref="AQ252:AT252"/>
    <mergeCell ref="AU252:AX252"/>
    <mergeCell ref="AY252:BB252"/>
    <mergeCell ref="AE185:AH185"/>
    <mergeCell ref="AM184:AP184"/>
    <mergeCell ref="AQ184:AT184"/>
    <mergeCell ref="AU195:AX195"/>
    <mergeCell ref="AQ233:AT233"/>
    <mergeCell ref="BG215:BH215"/>
    <mergeCell ref="BC213:BF213"/>
    <mergeCell ref="BG213:BH213"/>
    <mergeCell ref="AU210:AX210"/>
    <mergeCell ref="AE251:AH251"/>
    <mergeCell ref="AI251:AL251"/>
    <mergeCell ref="AE252:AH252"/>
    <mergeCell ref="AI252:AL252"/>
    <mergeCell ref="AM252:AP252"/>
    <mergeCell ref="AM244:AP244"/>
    <mergeCell ref="AQ244:AT244"/>
    <mergeCell ref="AQ248:AT248"/>
    <mergeCell ref="AU248:AX248"/>
    <mergeCell ref="BC249:BF249"/>
    <mergeCell ref="A245:B245"/>
    <mergeCell ref="C245:AB245"/>
    <mergeCell ref="AC245:AD245"/>
    <mergeCell ref="AE245:AH245"/>
    <mergeCell ref="AI245:AL245"/>
    <mergeCell ref="AM245:AP245"/>
    <mergeCell ref="BG247:BH247"/>
    <mergeCell ref="A248:B248"/>
    <mergeCell ref="C248:AB248"/>
    <mergeCell ref="A244:B244"/>
    <mergeCell ref="C244:AB244"/>
    <mergeCell ref="AC244:AD244"/>
    <mergeCell ref="AE244:AH244"/>
    <mergeCell ref="AU245:AX245"/>
    <mergeCell ref="AY245:BB245"/>
    <mergeCell ref="BC245:BF245"/>
    <mergeCell ref="BG245:BH245"/>
    <mergeCell ref="AI244:AL244"/>
    <mergeCell ref="AQ245:AT245"/>
    <mergeCell ref="AQ247:AT247"/>
    <mergeCell ref="AU247:AX247"/>
    <mergeCell ref="AY247:BB247"/>
    <mergeCell ref="BC247:BF247"/>
    <mergeCell ref="BG246:BH246"/>
    <mergeCell ref="A246:B246"/>
    <mergeCell ref="C246:AB246"/>
    <mergeCell ref="AI247:AL247"/>
    <mergeCell ref="AM247:AP247"/>
    <mergeCell ref="AM248:AP248"/>
    <mergeCell ref="BG123:BH123"/>
    <mergeCell ref="BG242:BH242"/>
    <mergeCell ref="BG241:BH241"/>
    <mergeCell ref="AQ240:AT240"/>
    <mergeCell ref="AU240:AX240"/>
    <mergeCell ref="AY240:BB240"/>
    <mergeCell ref="BC240:BF240"/>
    <mergeCell ref="BG240:BH240"/>
    <mergeCell ref="BC237:BF237"/>
    <mergeCell ref="BG237:BH237"/>
    <mergeCell ref="AU233:AX233"/>
    <mergeCell ref="AY218:BB218"/>
    <mergeCell ref="BC218:BF218"/>
    <mergeCell ref="AI185:AL185"/>
    <mergeCell ref="AM185:AP185"/>
    <mergeCell ref="AQ185:AT185"/>
    <mergeCell ref="BC178:BF178"/>
    <mergeCell ref="BG177:BH177"/>
    <mergeCell ref="AI239:AL239"/>
    <mergeCell ref="AI238:AL238"/>
    <mergeCell ref="AM238:AP238"/>
    <mergeCell ref="BC241:BF241"/>
    <mergeCell ref="AM241:AP241"/>
    <mergeCell ref="BG199:BH199"/>
    <mergeCell ref="BC207:BF207"/>
    <mergeCell ref="BG207:BH207"/>
    <mergeCell ref="BG174:BH174"/>
    <mergeCell ref="AM149:AP149"/>
    <mergeCell ref="AU199:AX199"/>
    <mergeCell ref="BG232:BH232"/>
    <mergeCell ref="AQ181:AT181"/>
    <mergeCell ref="BC181:BF181"/>
    <mergeCell ref="AQ123:AT123"/>
    <mergeCell ref="AU123:AX123"/>
    <mergeCell ref="AY123:BB123"/>
    <mergeCell ref="A149:B149"/>
    <mergeCell ref="C149:AB149"/>
    <mergeCell ref="AC149:AD149"/>
    <mergeCell ref="A123:B123"/>
    <mergeCell ref="C123:AB123"/>
    <mergeCell ref="AC123:AD123"/>
    <mergeCell ref="A191:B191"/>
    <mergeCell ref="C191:AB191"/>
    <mergeCell ref="AC191:AD191"/>
    <mergeCell ref="AE191:AH191"/>
    <mergeCell ref="AI191:AL191"/>
    <mergeCell ref="AQ191:AT191"/>
    <mergeCell ref="AM192:AP192"/>
    <mergeCell ref="AM176:AP176"/>
    <mergeCell ref="AM191:AP191"/>
    <mergeCell ref="AE187:AH187"/>
    <mergeCell ref="AI187:AL187"/>
    <mergeCell ref="AQ180:AT180"/>
    <mergeCell ref="AU180:AX180"/>
    <mergeCell ref="AY180:BB180"/>
    <mergeCell ref="C168:AB168"/>
    <mergeCell ref="AC168:AD168"/>
    <mergeCell ref="AE168:AH168"/>
    <mergeCell ref="AI168:AL168"/>
    <mergeCell ref="AM168:AP168"/>
    <mergeCell ref="AE171:AH171"/>
    <mergeCell ref="AI171:AL171"/>
    <mergeCell ref="AE170:AH170"/>
    <mergeCell ref="A177:B177"/>
    <mergeCell ref="BG90:BH90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BG184:BH184"/>
    <mergeCell ref="BG181:BH181"/>
    <mergeCell ref="AM179:AP179"/>
    <mergeCell ref="BC144:BF144"/>
    <mergeCell ref="BG144:BH144"/>
    <mergeCell ref="BG147:BH147"/>
    <mergeCell ref="A171:B171"/>
    <mergeCell ref="C171:AB171"/>
    <mergeCell ref="AC171:AD171"/>
    <mergeCell ref="A170:B170"/>
    <mergeCell ref="C170:AB170"/>
    <mergeCell ref="AC170:AD170"/>
    <mergeCell ref="A90:B90"/>
    <mergeCell ref="AY88:BB88"/>
    <mergeCell ref="BC88:BF88"/>
    <mergeCell ref="BG88:BH88"/>
    <mergeCell ref="A118:B118"/>
    <mergeCell ref="C118:AB118"/>
    <mergeCell ref="AC118:AD118"/>
    <mergeCell ref="AE118:AH118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AU63:AX63"/>
    <mergeCell ref="AY63:BB63"/>
    <mergeCell ref="BC63:BF63"/>
    <mergeCell ref="BC23:BF23"/>
    <mergeCell ref="AU62:AX62"/>
    <mergeCell ref="AY62:BB62"/>
    <mergeCell ref="BC62:BF62"/>
    <mergeCell ref="BG63:BH63"/>
    <mergeCell ref="AQ62:AT62"/>
    <mergeCell ref="BG62:BH62"/>
    <mergeCell ref="A63:B63"/>
    <mergeCell ref="C63:AB63"/>
    <mergeCell ref="AC63:AD63"/>
    <mergeCell ref="AE63:AH63"/>
    <mergeCell ref="AI63:AL63"/>
    <mergeCell ref="A62:B62"/>
    <mergeCell ref="BG61:BH61"/>
    <mergeCell ref="AU60:AX60"/>
    <mergeCell ref="BG258:BH258"/>
    <mergeCell ref="AU197:AX197"/>
    <mergeCell ref="AY197:BB197"/>
    <mergeCell ref="AC189:AD189"/>
    <mergeCell ref="AM239:AP239"/>
    <mergeCell ref="AQ239:AT239"/>
    <mergeCell ref="AU239:AX239"/>
    <mergeCell ref="AY239:BB239"/>
    <mergeCell ref="BC239:BF239"/>
    <mergeCell ref="AM193:AP193"/>
    <mergeCell ref="BG183:BH183"/>
    <mergeCell ref="AQ183:AT183"/>
    <mergeCell ref="BG186:BH186"/>
    <mergeCell ref="BG233:BH233"/>
    <mergeCell ref="AC239:AD239"/>
    <mergeCell ref="AQ249:AT249"/>
    <mergeCell ref="AU249:AX249"/>
    <mergeCell ref="AY249:BB249"/>
    <mergeCell ref="BG194:BH194"/>
    <mergeCell ref="AI184:AL184"/>
    <mergeCell ref="AC258:AD258"/>
    <mergeCell ref="AE258:AH258"/>
    <mergeCell ref="AI258:AL258"/>
    <mergeCell ref="AY191:BB191"/>
    <mergeCell ref="BC191:BF191"/>
    <mergeCell ref="BG191:BH191"/>
    <mergeCell ref="AY241:BB241"/>
    <mergeCell ref="AC194:AD194"/>
    <mergeCell ref="AE194:AH194"/>
    <mergeCell ref="AI194:AL194"/>
    <mergeCell ref="AM194:AP194"/>
    <mergeCell ref="AQ194:AT194"/>
    <mergeCell ref="AM258:AP258"/>
    <mergeCell ref="AQ258:AT258"/>
    <mergeCell ref="AU258:AX258"/>
    <mergeCell ref="AY258:BB258"/>
    <mergeCell ref="BC258:BF258"/>
    <mergeCell ref="AU193:AX193"/>
    <mergeCell ref="AY193:BB193"/>
    <mergeCell ref="BC233:BF233"/>
    <mergeCell ref="AI240:AL240"/>
    <mergeCell ref="AM240:AP240"/>
    <mergeCell ref="AE239:AH239"/>
    <mergeCell ref="AQ237:AT237"/>
    <mergeCell ref="AU237:AX237"/>
    <mergeCell ref="AY237:BB237"/>
    <mergeCell ref="AQ242:AT242"/>
    <mergeCell ref="AU242:AX242"/>
    <mergeCell ref="AY242:BB242"/>
    <mergeCell ref="AY199:BB199"/>
    <mergeCell ref="BC199:BF199"/>
    <mergeCell ref="AM204:AP204"/>
    <mergeCell ref="AQ204:AT204"/>
    <mergeCell ref="AU204:AX204"/>
    <mergeCell ref="AM246:AP246"/>
    <mergeCell ref="AQ246:AT246"/>
    <mergeCell ref="AU246:AX246"/>
    <mergeCell ref="AY246:BB246"/>
    <mergeCell ref="BC246:BF246"/>
    <mergeCell ref="AM231:AP231"/>
    <mergeCell ref="AQ231:AT231"/>
    <mergeCell ref="AU231:AX231"/>
    <mergeCell ref="AY231:BB231"/>
    <mergeCell ref="BC231:BF231"/>
    <mergeCell ref="AQ85:AT85"/>
    <mergeCell ref="AU85:AX85"/>
    <mergeCell ref="AY85:BB85"/>
    <mergeCell ref="BC85:BF85"/>
    <mergeCell ref="AQ179:AT179"/>
    <mergeCell ref="AU179:AX179"/>
    <mergeCell ref="BC177:BF177"/>
    <mergeCell ref="AQ182:AT182"/>
    <mergeCell ref="AM182:AP182"/>
    <mergeCell ref="AU184:AX184"/>
    <mergeCell ref="AU185:AX185"/>
    <mergeCell ref="AY185:BB185"/>
    <mergeCell ref="BC185:BF185"/>
    <mergeCell ref="AU183:AX183"/>
    <mergeCell ref="AM87:AP87"/>
    <mergeCell ref="AQ87:AT87"/>
    <mergeCell ref="AU87:AX87"/>
    <mergeCell ref="AY87:BB87"/>
    <mergeCell ref="AM90:AP90"/>
    <mergeCell ref="AQ175:AT175"/>
    <mergeCell ref="BC182:BF182"/>
    <mergeCell ref="AM171:AP171"/>
    <mergeCell ref="AQ168:AT168"/>
    <mergeCell ref="AU168:AX168"/>
    <mergeCell ref="AU165:AX165"/>
    <mergeCell ref="AY165:BB165"/>
    <mergeCell ref="AM177:AP177"/>
    <mergeCell ref="AQ177:AT177"/>
    <mergeCell ref="AU177:AX177"/>
    <mergeCell ref="AY177:BB177"/>
    <mergeCell ref="AQ88:AT88"/>
    <mergeCell ref="AU88:AX88"/>
    <mergeCell ref="BG85:BH85"/>
    <mergeCell ref="AE123:AH123"/>
    <mergeCell ref="AI123:AL123"/>
    <mergeCell ref="AM123:AP123"/>
    <mergeCell ref="AQ176:AT176"/>
    <mergeCell ref="AU176:AX176"/>
    <mergeCell ref="AY176:BB176"/>
    <mergeCell ref="BC176:BF176"/>
    <mergeCell ref="AE154:AH154"/>
    <mergeCell ref="BC174:BF174"/>
    <mergeCell ref="BC172:BF172"/>
    <mergeCell ref="BG172:BH172"/>
    <mergeCell ref="AY167:BB167"/>
    <mergeCell ref="BC167:BF167"/>
    <mergeCell ref="BG167:BH167"/>
    <mergeCell ref="AQ166:AT166"/>
    <mergeCell ref="AU166:AX166"/>
    <mergeCell ref="AM175:AP175"/>
    <mergeCell ref="BC175:BF175"/>
    <mergeCell ref="BG175:BH175"/>
    <mergeCell ref="AQ174:AT174"/>
    <mergeCell ref="AQ90:AT90"/>
    <mergeCell ref="AU90:AX90"/>
    <mergeCell ref="AY171:BB171"/>
    <mergeCell ref="AI122:AL122"/>
    <mergeCell ref="AI149:AL149"/>
    <mergeCell ref="BC123:BF123"/>
    <mergeCell ref="AY175:BB175"/>
    <mergeCell ref="BG148:BH148"/>
    <mergeCell ref="AU144:AX144"/>
    <mergeCell ref="AY144:BB144"/>
    <mergeCell ref="AQ162:AT162"/>
    <mergeCell ref="AY61:BB61"/>
    <mergeCell ref="BC61:BF61"/>
    <mergeCell ref="AY151:BB151"/>
    <mergeCell ref="BC151:BF151"/>
    <mergeCell ref="AU94:AX94"/>
    <mergeCell ref="AQ150:AT150"/>
    <mergeCell ref="AU150:AX150"/>
    <mergeCell ref="AY150:BB150"/>
    <mergeCell ref="BG65:BH65"/>
    <mergeCell ref="AY122:BB122"/>
    <mergeCell ref="BC122:BF122"/>
    <mergeCell ref="BG122:BH122"/>
    <mergeCell ref="BC149:BF149"/>
    <mergeCell ref="BG149:BH149"/>
    <mergeCell ref="BC150:BF150"/>
    <mergeCell ref="AQ61:AT61"/>
    <mergeCell ref="AU61:AX61"/>
    <mergeCell ref="BC146:BF146"/>
    <mergeCell ref="BG146:BH146"/>
    <mergeCell ref="AQ143:AT143"/>
    <mergeCell ref="AU143:AX143"/>
    <mergeCell ref="AY143:BB143"/>
    <mergeCell ref="BC143:BF143"/>
    <mergeCell ref="BG143:BH143"/>
    <mergeCell ref="AQ146:AT146"/>
    <mergeCell ref="AQ139:AT139"/>
    <mergeCell ref="AU139:AX139"/>
    <mergeCell ref="AY139:BB139"/>
    <mergeCell ref="BC139:BF139"/>
    <mergeCell ref="BG139:BH139"/>
    <mergeCell ref="AQ138:AT138"/>
    <mergeCell ref="AU138:AX138"/>
    <mergeCell ref="AY60:BB60"/>
    <mergeCell ref="BC60:BF60"/>
    <mergeCell ref="BG91:BH91"/>
    <mergeCell ref="AY149:BB149"/>
    <mergeCell ref="BG151:BH151"/>
    <mergeCell ref="AQ144:AT144"/>
    <mergeCell ref="BG150:BH150"/>
    <mergeCell ref="AQ148:AT148"/>
    <mergeCell ref="AY90:BB90"/>
    <mergeCell ref="BC90:BF90"/>
    <mergeCell ref="AQ60:AT60"/>
    <mergeCell ref="BG145:BH145"/>
    <mergeCell ref="AU146:AX146"/>
    <mergeCell ref="AC173:AD173"/>
    <mergeCell ref="A172:B172"/>
    <mergeCell ref="C172:AB172"/>
    <mergeCell ref="AC174:AD174"/>
    <mergeCell ref="AE174:AH174"/>
    <mergeCell ref="AI174:AL174"/>
    <mergeCell ref="A173:B173"/>
    <mergeCell ref="AY169:BB169"/>
    <mergeCell ref="BC169:BF169"/>
    <mergeCell ref="AY168:BB168"/>
    <mergeCell ref="BC168:BF168"/>
    <mergeCell ref="A169:B169"/>
    <mergeCell ref="AC172:AD172"/>
    <mergeCell ref="AY173:BB173"/>
    <mergeCell ref="C169:AB169"/>
    <mergeCell ref="AC169:AD169"/>
    <mergeCell ref="AE169:AH169"/>
    <mergeCell ref="AI169:AL169"/>
    <mergeCell ref="A168:B168"/>
    <mergeCell ref="C177:AB177"/>
    <mergeCell ref="AC177:AD177"/>
    <mergeCell ref="AE177:AH177"/>
    <mergeCell ref="AI177:AL177"/>
    <mergeCell ref="A176:B176"/>
    <mergeCell ref="A175:B175"/>
    <mergeCell ref="C175:AB175"/>
    <mergeCell ref="AC175:AD175"/>
    <mergeCell ref="AE175:AH175"/>
    <mergeCell ref="AI175:AL175"/>
    <mergeCell ref="A174:B174"/>
    <mergeCell ref="C174:AB174"/>
    <mergeCell ref="AE176:AH176"/>
    <mergeCell ref="AM154:AP154"/>
    <mergeCell ref="AM153:AP153"/>
    <mergeCell ref="C185:AB185"/>
    <mergeCell ref="A183:B183"/>
    <mergeCell ref="C183:AB183"/>
    <mergeCell ref="AE183:AH183"/>
    <mergeCell ref="A182:B182"/>
    <mergeCell ref="AE178:AH178"/>
    <mergeCell ref="A181:B181"/>
    <mergeCell ref="AI183:AL183"/>
    <mergeCell ref="AM155:AP155"/>
    <mergeCell ref="C176:AB176"/>
    <mergeCell ref="AC176:AD176"/>
    <mergeCell ref="A155:B155"/>
    <mergeCell ref="C155:AB155"/>
    <mergeCell ref="AC155:AD155"/>
    <mergeCell ref="AE155:AH155"/>
    <mergeCell ref="AI154:AL154"/>
    <mergeCell ref="C190:AB190"/>
    <mergeCell ref="AC190:AD190"/>
    <mergeCell ref="AE190:AH190"/>
    <mergeCell ref="AI190:AL190"/>
    <mergeCell ref="AM190:AP190"/>
    <mergeCell ref="AE189:AH189"/>
    <mergeCell ref="AI189:AL189"/>
    <mergeCell ref="C188:AB188"/>
    <mergeCell ref="AC188:AD188"/>
    <mergeCell ref="AE188:AH188"/>
    <mergeCell ref="AI188:AL188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E205:AH205"/>
    <mergeCell ref="AI205:AL205"/>
    <mergeCell ref="AY200:BB200"/>
    <mergeCell ref="BC200:BF200"/>
    <mergeCell ref="BG200:BH200"/>
    <mergeCell ref="AM188:AP188"/>
    <mergeCell ref="AQ203:AT203"/>
    <mergeCell ref="AU203:AX203"/>
    <mergeCell ref="AY203:BB203"/>
    <mergeCell ref="BC203:BF203"/>
    <mergeCell ref="BG203:BH203"/>
    <mergeCell ref="AM202:AP202"/>
    <mergeCell ref="AQ202:AT202"/>
    <mergeCell ref="A233:B233"/>
    <mergeCell ref="C194:AB194"/>
    <mergeCell ref="AY233:BB233"/>
    <mergeCell ref="A193:B193"/>
    <mergeCell ref="C193:AB193"/>
    <mergeCell ref="AC193:AD193"/>
    <mergeCell ref="AE193:AH193"/>
    <mergeCell ref="AI193:AL193"/>
    <mergeCell ref="AC233:AD233"/>
    <mergeCell ref="AE233:AH233"/>
    <mergeCell ref="AI233:AL233"/>
    <mergeCell ref="AM233:AP233"/>
    <mergeCell ref="AM232:AP232"/>
    <mergeCell ref="AQ232:AT232"/>
    <mergeCell ref="AU232:AX232"/>
    <mergeCell ref="AY232:BB232"/>
    <mergeCell ref="BC232:BF232"/>
    <mergeCell ref="AQ230:AT230"/>
    <mergeCell ref="AU230:AX230"/>
    <mergeCell ref="AY230:BB230"/>
    <mergeCell ref="BC230:BF230"/>
    <mergeCell ref="A232:B232"/>
    <mergeCell ref="C232:AB232"/>
    <mergeCell ref="AC232:AD232"/>
    <mergeCell ref="AE232:AH232"/>
    <mergeCell ref="AI232:AL232"/>
    <mergeCell ref="A230:B230"/>
    <mergeCell ref="C230:AB230"/>
    <mergeCell ref="AC230:AD230"/>
    <mergeCell ref="AE230:AH230"/>
    <mergeCell ref="AI230:AL230"/>
    <mergeCell ref="AM230:AP230"/>
    <mergeCell ref="A189:B189"/>
    <mergeCell ref="C189:AB189"/>
    <mergeCell ref="AQ213:AT213"/>
    <mergeCell ref="AU213:AX213"/>
    <mergeCell ref="AC185:AD185"/>
    <mergeCell ref="AC192:AD192"/>
    <mergeCell ref="AE192:AH192"/>
    <mergeCell ref="A194:B194"/>
    <mergeCell ref="AQ196:AT196"/>
    <mergeCell ref="AI192:AL192"/>
    <mergeCell ref="C233:AB233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M183:AP183"/>
    <mergeCell ref="A185:B185"/>
    <mergeCell ref="A184:B184"/>
    <mergeCell ref="C184:AB184"/>
    <mergeCell ref="AC184:AD184"/>
    <mergeCell ref="AE184:AH184"/>
    <mergeCell ref="BG185:BH185"/>
    <mergeCell ref="AI181:AL181"/>
    <mergeCell ref="AM181:AP181"/>
    <mergeCell ref="AU182:AX182"/>
    <mergeCell ref="AY182:BB182"/>
    <mergeCell ref="BG182:BH182"/>
    <mergeCell ref="AC62:AD62"/>
    <mergeCell ref="AE62:AH62"/>
    <mergeCell ref="AI62:AL62"/>
    <mergeCell ref="AM62:AP62"/>
    <mergeCell ref="A61:B61"/>
    <mergeCell ref="C61:AB61"/>
    <mergeCell ref="AI170:AL170"/>
    <mergeCell ref="AM170:AP170"/>
    <mergeCell ref="AI148:AL148"/>
    <mergeCell ref="AI147:AL147"/>
    <mergeCell ref="A146:B146"/>
    <mergeCell ref="C146:AB146"/>
    <mergeCell ref="A122:B122"/>
    <mergeCell ref="C122:AB122"/>
    <mergeCell ref="AC122:AD122"/>
    <mergeCell ref="AE122:AH122"/>
    <mergeCell ref="AC146:AD146"/>
    <mergeCell ref="AE146:AH146"/>
    <mergeCell ref="AI146:AL146"/>
    <mergeCell ref="AM74:AP74"/>
    <mergeCell ref="A153:B153"/>
    <mergeCell ref="AE85:AH85"/>
    <mergeCell ref="AI85:AL85"/>
    <mergeCell ref="AM85:AP85"/>
    <mergeCell ref="C62:AB62"/>
    <mergeCell ref="C90:AB90"/>
    <mergeCell ref="AC90:AD90"/>
    <mergeCell ref="AE90:AH90"/>
    <mergeCell ref="AI90:AL90"/>
    <mergeCell ref="AI118:AL118"/>
    <mergeCell ref="AM118:AP118"/>
    <mergeCell ref="AM121:AP121"/>
    <mergeCell ref="A141:B141"/>
    <mergeCell ref="C141:AB141"/>
    <mergeCell ref="AC141:AD141"/>
    <mergeCell ref="A140:B140"/>
    <mergeCell ref="C140:AB140"/>
    <mergeCell ref="AC140:AD140"/>
    <mergeCell ref="AE140:AH140"/>
    <mergeCell ref="AI140:AL140"/>
    <mergeCell ref="AM148:AP148"/>
    <mergeCell ref="AE58:AH58"/>
    <mergeCell ref="AI58:AL58"/>
    <mergeCell ref="A144:B144"/>
    <mergeCell ref="C144:AB144"/>
    <mergeCell ref="AC144:AD144"/>
    <mergeCell ref="AE144:AH144"/>
    <mergeCell ref="AI144:AL144"/>
    <mergeCell ref="AM144:AP144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M145:AP145"/>
    <mergeCell ref="AM140:AP140"/>
    <mergeCell ref="AM139:AP139"/>
    <mergeCell ref="AM137:AP137"/>
    <mergeCell ref="AM135:AP135"/>
    <mergeCell ref="AM133:AP133"/>
    <mergeCell ref="AM131:AP131"/>
    <mergeCell ref="AM56:AP56"/>
    <mergeCell ref="AQ56:AT56"/>
    <mergeCell ref="AU56:AX56"/>
    <mergeCell ref="AY56:BB56"/>
    <mergeCell ref="BC56:BF56"/>
    <mergeCell ref="AQ59:AT59"/>
    <mergeCell ref="BG56:BH56"/>
    <mergeCell ref="AY59:BB59"/>
    <mergeCell ref="BC59:BF59"/>
    <mergeCell ref="A60:B60"/>
    <mergeCell ref="C60:AB60"/>
    <mergeCell ref="AC60:AD60"/>
    <mergeCell ref="AE60:AH60"/>
    <mergeCell ref="AI60:AL60"/>
    <mergeCell ref="AM60:AP60"/>
    <mergeCell ref="BG60:BH60"/>
    <mergeCell ref="AQ140:AT140"/>
    <mergeCell ref="AU140:AX140"/>
    <mergeCell ref="AY140:BB140"/>
    <mergeCell ref="BC140:BF140"/>
    <mergeCell ref="BG140:BH140"/>
    <mergeCell ref="AM129:AP129"/>
    <mergeCell ref="A127:B127"/>
    <mergeCell ref="A126:B126"/>
    <mergeCell ref="C126:AB126"/>
    <mergeCell ref="AC126:AD126"/>
    <mergeCell ref="AE126:AH126"/>
    <mergeCell ref="AI126:AL126"/>
    <mergeCell ref="AM126:AP126"/>
    <mergeCell ref="AM63:AP63"/>
    <mergeCell ref="AQ63:AT63"/>
    <mergeCell ref="AM61:AP61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Q49:AT49"/>
    <mergeCell ref="AU49:AX49"/>
    <mergeCell ref="A48:B48"/>
    <mergeCell ref="C48:AB48"/>
    <mergeCell ref="C54:AB54"/>
    <mergeCell ref="AY38:BB38"/>
    <mergeCell ref="BC38:BF38"/>
    <mergeCell ref="AM47:AP47"/>
    <mergeCell ref="AM46:AP46"/>
    <mergeCell ref="AQ46:AT46"/>
    <mergeCell ref="AU46:AX46"/>
    <mergeCell ref="AY46:BB46"/>
    <mergeCell ref="BC46:BF46"/>
    <mergeCell ref="BG46:BH46"/>
    <mergeCell ref="AQ47:AT47"/>
    <mergeCell ref="AU47:AX47"/>
    <mergeCell ref="AY47:BB47"/>
    <mergeCell ref="BC47:BF47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BG47:BH47"/>
    <mergeCell ref="AM44:AP44"/>
    <mergeCell ref="AQ44:AT44"/>
    <mergeCell ref="AU44:AX44"/>
    <mergeCell ref="AY44:BB44"/>
    <mergeCell ref="BC44:BF44"/>
    <mergeCell ref="BG44:BH44"/>
    <mergeCell ref="AU23:AX23"/>
    <mergeCell ref="AM33:AP33"/>
    <mergeCell ref="AQ33:AT33"/>
    <mergeCell ref="AU33:AX33"/>
    <mergeCell ref="AM31:AP31"/>
    <mergeCell ref="AQ31:AT31"/>
    <mergeCell ref="AU31:AX31"/>
    <mergeCell ref="AI26:AL26"/>
    <mergeCell ref="A148:B148"/>
    <mergeCell ref="AE149:AH149"/>
    <mergeCell ref="C148:AB148"/>
    <mergeCell ref="AC148:AD148"/>
    <mergeCell ref="AE148:AH148"/>
    <mergeCell ref="A24:B24"/>
    <mergeCell ref="C24:AB24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58:B58"/>
    <mergeCell ref="C58:AB58"/>
    <mergeCell ref="AC58:AD58"/>
    <mergeCell ref="AI24:AL24"/>
    <mergeCell ref="AM48:AP48"/>
    <mergeCell ref="AU36:AX36"/>
    <mergeCell ref="AQ145:AT145"/>
    <mergeCell ref="AQ19:AT19"/>
    <mergeCell ref="AU19:AX19"/>
    <mergeCell ref="AM20:AP20"/>
    <mergeCell ref="AM19:AP19"/>
    <mergeCell ref="AM27:AP27"/>
    <mergeCell ref="AQ27:AT27"/>
    <mergeCell ref="AU27:AX27"/>
    <mergeCell ref="AY27:BB27"/>
    <mergeCell ref="BC27:BF27"/>
    <mergeCell ref="BC28:BF28"/>
    <mergeCell ref="AC48:AD48"/>
    <mergeCell ref="AE48:AH48"/>
    <mergeCell ref="AI48:AL48"/>
    <mergeCell ref="A47:B47"/>
    <mergeCell ref="C47:AB47"/>
    <mergeCell ref="A23:B23"/>
    <mergeCell ref="C23:AB23"/>
    <mergeCell ref="AC23:AD23"/>
    <mergeCell ref="AE23:AH23"/>
    <mergeCell ref="AQ23:AT23"/>
    <mergeCell ref="AI23:AL23"/>
    <mergeCell ref="AM23:AP23"/>
    <mergeCell ref="AQ22:AT22"/>
    <mergeCell ref="AU22:AX22"/>
    <mergeCell ref="C21:AB21"/>
    <mergeCell ref="AC21:AD21"/>
    <mergeCell ref="AE21:AH21"/>
    <mergeCell ref="AI21:AL21"/>
    <mergeCell ref="AU39:AX39"/>
    <mergeCell ref="AQ36:AT36"/>
    <mergeCell ref="AC24:AD24"/>
    <mergeCell ref="AE24:AH24"/>
    <mergeCell ref="AM24:AP24"/>
    <mergeCell ref="AQ24:AT24"/>
    <mergeCell ref="AU24:AX24"/>
    <mergeCell ref="AY33:BB33"/>
    <mergeCell ref="BC33:BF33"/>
    <mergeCell ref="AY31:BB31"/>
    <mergeCell ref="BC31:BF31"/>
    <mergeCell ref="AY29:BB29"/>
    <mergeCell ref="BC29:BF29"/>
    <mergeCell ref="AY24:BB24"/>
    <mergeCell ref="BC24:BF24"/>
    <mergeCell ref="AC12:AD12"/>
    <mergeCell ref="AE12:AH12"/>
    <mergeCell ref="AI12:AL12"/>
    <mergeCell ref="AQ16:AT16"/>
    <mergeCell ref="AU16:AX16"/>
    <mergeCell ref="AY16:BB16"/>
    <mergeCell ref="BC16:BF16"/>
    <mergeCell ref="AC16:AD16"/>
    <mergeCell ref="AE16:AH16"/>
    <mergeCell ref="AC13:AD13"/>
    <mergeCell ref="AE13:AH13"/>
    <mergeCell ref="AM22:AP22"/>
    <mergeCell ref="AY19:BB19"/>
    <mergeCell ref="BC19:BF19"/>
    <mergeCell ref="AY20:BB20"/>
    <mergeCell ref="BC20:BF20"/>
    <mergeCell ref="AM21:AP21"/>
    <mergeCell ref="AQ21:AT21"/>
    <mergeCell ref="AM28:AP28"/>
    <mergeCell ref="AM29:AP29"/>
    <mergeCell ref="AQ29:AT29"/>
    <mergeCell ref="A14:B14"/>
    <mergeCell ref="C14:AB14"/>
    <mergeCell ref="AC14:AD14"/>
    <mergeCell ref="AE14:AH14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12:B12"/>
    <mergeCell ref="C12:AB12"/>
    <mergeCell ref="A16:B16"/>
    <mergeCell ref="C16:AB16"/>
    <mergeCell ref="A13:B13"/>
    <mergeCell ref="C13:AB13"/>
    <mergeCell ref="A15:B15"/>
    <mergeCell ref="AI16:AL16"/>
    <mergeCell ref="AM16:AP16"/>
    <mergeCell ref="AI13:AL13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AQ10:AT10"/>
    <mergeCell ref="AU10:AX10"/>
    <mergeCell ref="AY10:BB10"/>
    <mergeCell ref="BC10:BF10"/>
    <mergeCell ref="AM9:AP9"/>
    <mergeCell ref="AQ9:AT9"/>
    <mergeCell ref="AU9:AX9"/>
    <mergeCell ref="AY9:BB9"/>
    <mergeCell ref="BC9:BF9"/>
    <mergeCell ref="AQ11:AT11"/>
    <mergeCell ref="AU11:AX11"/>
    <mergeCell ref="AY11:BB11"/>
    <mergeCell ref="BC11:BF11"/>
    <mergeCell ref="C15:AB15"/>
    <mergeCell ref="AC15:AD15"/>
    <mergeCell ref="AE15:AH15"/>
    <mergeCell ref="AI15:AL15"/>
    <mergeCell ref="AI9:AL9"/>
    <mergeCell ref="A10:B10"/>
    <mergeCell ref="C10:AB10"/>
    <mergeCell ref="AC10:AD10"/>
    <mergeCell ref="AE10:AH10"/>
    <mergeCell ref="AI10:AL10"/>
    <mergeCell ref="AM256:AP256"/>
    <mergeCell ref="AQ256:AT256"/>
    <mergeCell ref="AU256:AX256"/>
    <mergeCell ref="AY256:BB256"/>
    <mergeCell ref="BC256:BF256"/>
    <mergeCell ref="BG256:BH256"/>
    <mergeCell ref="AQ255:AT255"/>
    <mergeCell ref="AU255:AX255"/>
    <mergeCell ref="AY255:BB255"/>
    <mergeCell ref="BC255:BF255"/>
    <mergeCell ref="BG255:BH255"/>
    <mergeCell ref="A256:B256"/>
    <mergeCell ref="C256:AB256"/>
    <mergeCell ref="AC256:AD256"/>
    <mergeCell ref="AE256:AH256"/>
    <mergeCell ref="AI256:AL256"/>
    <mergeCell ref="A255:B255"/>
    <mergeCell ref="C255:AB255"/>
    <mergeCell ref="AC255:AD255"/>
    <mergeCell ref="AE255:AH255"/>
    <mergeCell ref="AI255:AL255"/>
    <mergeCell ref="A11:B11"/>
    <mergeCell ref="AM255:AP255"/>
    <mergeCell ref="BC252:BF252"/>
    <mergeCell ref="BG252:BH252"/>
    <mergeCell ref="A253:B253"/>
    <mergeCell ref="C253:AB253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H254"/>
    <mergeCell ref="AM253:AP253"/>
    <mergeCell ref="AQ253:AT253"/>
    <mergeCell ref="AU253:AX253"/>
    <mergeCell ref="A237:B237"/>
    <mergeCell ref="C237:AB237"/>
    <mergeCell ref="AC237:AD237"/>
    <mergeCell ref="AE237:AH237"/>
    <mergeCell ref="AI237:AL237"/>
    <mergeCell ref="AM237:AP237"/>
    <mergeCell ref="AC242:AD242"/>
    <mergeCell ref="AE242:AH242"/>
    <mergeCell ref="AI242:AL242"/>
    <mergeCell ref="AM242:AP242"/>
    <mergeCell ref="A240:B240"/>
    <mergeCell ref="C240:AB240"/>
    <mergeCell ref="AC240:AD240"/>
    <mergeCell ref="AE240:AH240"/>
    <mergeCell ref="A241:B241"/>
    <mergeCell ref="C241:AB241"/>
    <mergeCell ref="AC241:AD241"/>
    <mergeCell ref="AE241:AH241"/>
    <mergeCell ref="A243:B243"/>
    <mergeCell ref="C243:AB243"/>
    <mergeCell ref="A239:B239"/>
    <mergeCell ref="BG236:BH236"/>
    <mergeCell ref="AQ235:AT235"/>
    <mergeCell ref="BC236:BF236"/>
    <mergeCell ref="C239:AB239"/>
    <mergeCell ref="AI241:AL241"/>
    <mergeCell ref="C242:AB242"/>
    <mergeCell ref="A242:B242"/>
    <mergeCell ref="BG243:BH243"/>
    <mergeCell ref="AY235:BB235"/>
    <mergeCell ref="BC235:BF235"/>
    <mergeCell ref="A236:B236"/>
    <mergeCell ref="C236:AB236"/>
    <mergeCell ref="AU241:AX241"/>
    <mergeCell ref="BG239:BH239"/>
    <mergeCell ref="AQ238:AT238"/>
    <mergeCell ref="AU238:AX238"/>
    <mergeCell ref="AY238:BB238"/>
    <mergeCell ref="BC238:BF238"/>
    <mergeCell ref="BG238:BH238"/>
    <mergeCell ref="BC242:BF242"/>
    <mergeCell ref="A238:B238"/>
    <mergeCell ref="C238:AB238"/>
    <mergeCell ref="AC238:AD238"/>
    <mergeCell ref="AE238:AH238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I236:AL236"/>
    <mergeCell ref="A234:B234"/>
    <mergeCell ref="C234:AB234"/>
    <mergeCell ref="AC234:AD234"/>
    <mergeCell ref="AE234:AH234"/>
    <mergeCell ref="AI234:AL234"/>
    <mergeCell ref="BG235:BH235"/>
    <mergeCell ref="AC236:AD236"/>
    <mergeCell ref="AE236:AH236"/>
    <mergeCell ref="AI235:AL235"/>
    <mergeCell ref="AM235:AP235"/>
    <mergeCell ref="AM236:AP236"/>
    <mergeCell ref="AQ236:AT236"/>
    <mergeCell ref="AU236:AX236"/>
    <mergeCell ref="AY236:BB236"/>
    <mergeCell ref="AU235:AX235"/>
    <mergeCell ref="A231:B231"/>
    <mergeCell ref="C231:AB231"/>
    <mergeCell ref="AC231:AD231"/>
    <mergeCell ref="AE231:AH231"/>
    <mergeCell ref="AI231:AL231"/>
    <mergeCell ref="BG231:BH231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Q220:AT220"/>
    <mergeCell ref="AU220:AX220"/>
    <mergeCell ref="AY220:BB220"/>
    <mergeCell ref="BC220:BF220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BG220:BH220"/>
    <mergeCell ref="AM218:AP218"/>
    <mergeCell ref="AQ218:AT218"/>
    <mergeCell ref="AU218:AX218"/>
    <mergeCell ref="C219:AB219"/>
    <mergeCell ref="AC219:AD219"/>
    <mergeCell ref="AE219:AH219"/>
    <mergeCell ref="AI219:AL219"/>
    <mergeCell ref="AM219:AP219"/>
    <mergeCell ref="AQ217:AT217"/>
    <mergeCell ref="A219:B219"/>
    <mergeCell ref="BC217:BF217"/>
    <mergeCell ref="AQ219:AT219"/>
    <mergeCell ref="AU219:AX219"/>
    <mergeCell ref="AY219:BB219"/>
    <mergeCell ref="BC219:BF219"/>
    <mergeCell ref="BG219:BH219"/>
    <mergeCell ref="BG218:BH218"/>
    <mergeCell ref="BG217:BH217"/>
    <mergeCell ref="AU217:AX217"/>
    <mergeCell ref="AY217:BB217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BG216:BH216"/>
    <mergeCell ref="AQ215:AT215"/>
    <mergeCell ref="AU215:AX215"/>
    <mergeCell ref="AY215:BB215"/>
    <mergeCell ref="BC215:BF215"/>
    <mergeCell ref="A214:B214"/>
    <mergeCell ref="C214:AB214"/>
    <mergeCell ref="AC214:AD214"/>
    <mergeCell ref="AE214:AH214"/>
    <mergeCell ref="AI214:AL214"/>
    <mergeCell ref="AM216:AP216"/>
    <mergeCell ref="AQ216:AT216"/>
    <mergeCell ref="AU216:AX216"/>
    <mergeCell ref="AY216:BB216"/>
    <mergeCell ref="BC216:BF216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Y213:BB213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10:AP210"/>
    <mergeCell ref="AQ210:AT210"/>
    <mergeCell ref="AM205:AP205"/>
    <mergeCell ref="AM208:AP208"/>
    <mergeCell ref="AQ208:AT208"/>
    <mergeCell ref="AU208:AX208"/>
    <mergeCell ref="AQ207:AT207"/>
    <mergeCell ref="AU207:AX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C205:AB205"/>
    <mergeCell ref="AC205:AD205"/>
    <mergeCell ref="A204:B204"/>
    <mergeCell ref="C204:AB204"/>
    <mergeCell ref="AC204:AD204"/>
    <mergeCell ref="AE204:AH204"/>
    <mergeCell ref="AI204:AL204"/>
    <mergeCell ref="AY208:BB208"/>
    <mergeCell ref="BC208:BF208"/>
    <mergeCell ref="BG208:BH208"/>
    <mergeCell ref="AY207:BB207"/>
    <mergeCell ref="A203:B203"/>
    <mergeCell ref="C203:AB203"/>
    <mergeCell ref="AC203:AD203"/>
    <mergeCell ref="AE203:AH203"/>
    <mergeCell ref="AI203:AL203"/>
    <mergeCell ref="AM203:AP203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Q200:AT200"/>
    <mergeCell ref="AU200:AX200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C196:AB196"/>
    <mergeCell ref="AC196:AD196"/>
    <mergeCell ref="AE196:AH196"/>
    <mergeCell ref="AI196:AL196"/>
    <mergeCell ref="AM196:AP196"/>
    <mergeCell ref="AM200:AP200"/>
    <mergeCell ref="C197:AB197"/>
    <mergeCell ref="AC197:AD197"/>
    <mergeCell ref="AE197:AH197"/>
    <mergeCell ref="AI197:AL197"/>
    <mergeCell ref="A200:B200"/>
    <mergeCell ref="C200:AB200"/>
    <mergeCell ref="AC200:AD200"/>
    <mergeCell ref="AE200:AH200"/>
    <mergeCell ref="AI200:AL200"/>
    <mergeCell ref="A199:B199"/>
    <mergeCell ref="AM198:AP198"/>
    <mergeCell ref="AC199:AD199"/>
    <mergeCell ref="AE199:AH199"/>
    <mergeCell ref="AI199:AL199"/>
    <mergeCell ref="AM199:AP199"/>
    <mergeCell ref="AY198:BB198"/>
    <mergeCell ref="C199:AB199"/>
    <mergeCell ref="BG198:BH198"/>
    <mergeCell ref="BC198:BF198"/>
    <mergeCell ref="BG195:BH195"/>
    <mergeCell ref="A198:B198"/>
    <mergeCell ref="C198:AB198"/>
    <mergeCell ref="AC198:AD198"/>
    <mergeCell ref="AE198:AH198"/>
    <mergeCell ref="AI198:AL198"/>
    <mergeCell ref="A195:B195"/>
    <mergeCell ref="AY196:BB196"/>
    <mergeCell ref="BC196:BF196"/>
    <mergeCell ref="BG196:BH196"/>
    <mergeCell ref="A197:B197"/>
    <mergeCell ref="C195:AB195"/>
    <mergeCell ref="AC195:AD195"/>
    <mergeCell ref="AE195:AH195"/>
    <mergeCell ref="AY195:BB195"/>
    <mergeCell ref="AQ197:AT197"/>
    <mergeCell ref="AQ195:AT195"/>
    <mergeCell ref="BC197:BF197"/>
    <mergeCell ref="BG197:BH197"/>
    <mergeCell ref="AQ198:AT198"/>
    <mergeCell ref="AU198:AX198"/>
    <mergeCell ref="BC195:BF195"/>
    <mergeCell ref="AU196:AX196"/>
    <mergeCell ref="AM197:AP197"/>
    <mergeCell ref="AQ199:AT199"/>
    <mergeCell ref="AI195:AL195"/>
    <mergeCell ref="AM195:AP195"/>
    <mergeCell ref="A196:B196"/>
    <mergeCell ref="A186:B186"/>
    <mergeCell ref="BG193:BH193"/>
    <mergeCell ref="AU192:AX192"/>
    <mergeCell ref="AM186:AP186"/>
    <mergeCell ref="AM187:AP187"/>
    <mergeCell ref="BG192:BH192"/>
    <mergeCell ref="BG189:BH189"/>
    <mergeCell ref="AQ188:AT188"/>
    <mergeCell ref="C186:AB186"/>
    <mergeCell ref="AC186:AD186"/>
    <mergeCell ref="AE186:AH186"/>
    <mergeCell ref="AY188:BB188"/>
    <mergeCell ref="BC188:BF188"/>
    <mergeCell ref="BG188:BH188"/>
    <mergeCell ref="BG190:BH190"/>
    <mergeCell ref="A190:B190"/>
    <mergeCell ref="AQ190:AT190"/>
    <mergeCell ref="AU190:AX190"/>
    <mergeCell ref="AY190:BB190"/>
    <mergeCell ref="AQ189:AT189"/>
    <mergeCell ref="AQ187:AT187"/>
    <mergeCell ref="AU187:AX187"/>
    <mergeCell ref="C187:AB187"/>
    <mergeCell ref="AC187:AD187"/>
    <mergeCell ref="AQ186:AT186"/>
    <mergeCell ref="AY186:BB186"/>
    <mergeCell ref="BC186:BF186"/>
    <mergeCell ref="AI186:AL186"/>
    <mergeCell ref="AU191:AX191"/>
    <mergeCell ref="BG187:BH187"/>
    <mergeCell ref="A192:B192"/>
    <mergeCell ref="C192:AB192"/>
    <mergeCell ref="BC194:BF194"/>
    <mergeCell ref="BC193:BF193"/>
    <mergeCell ref="BC190:BF190"/>
    <mergeCell ref="AY184:BB184"/>
    <mergeCell ref="BC184:BF184"/>
    <mergeCell ref="AQ193:AT193"/>
    <mergeCell ref="AQ192:AT192"/>
    <mergeCell ref="AY192:BB192"/>
    <mergeCell ref="BC192:BF192"/>
    <mergeCell ref="AU188:AX188"/>
    <mergeCell ref="A180:B180"/>
    <mergeCell ref="AI180:AL180"/>
    <mergeCell ref="AM180:AP180"/>
    <mergeCell ref="BC179:BF179"/>
    <mergeCell ref="AU174:AX174"/>
    <mergeCell ref="AY174:BB174"/>
    <mergeCell ref="AM189:AP189"/>
    <mergeCell ref="A188:B188"/>
    <mergeCell ref="AY187:BB187"/>
    <mergeCell ref="AM174:AP174"/>
    <mergeCell ref="AU189:AX189"/>
    <mergeCell ref="AY189:BB189"/>
    <mergeCell ref="BC189:BF189"/>
    <mergeCell ref="BC187:BF187"/>
    <mergeCell ref="C180:AB180"/>
    <mergeCell ref="AC180:AD180"/>
    <mergeCell ref="AE180:AH180"/>
    <mergeCell ref="C182:AB182"/>
    <mergeCell ref="AC182:AD182"/>
    <mergeCell ref="AE182:AH182"/>
    <mergeCell ref="AI182:AL182"/>
    <mergeCell ref="A187:B187"/>
    <mergeCell ref="AU186:AX186"/>
    <mergeCell ref="BC180:BF180"/>
    <mergeCell ref="BG179:BH179"/>
    <mergeCell ref="AQ178:AT178"/>
    <mergeCell ref="AU178:AX178"/>
    <mergeCell ref="AY178:BB178"/>
    <mergeCell ref="C173:AB173"/>
    <mergeCell ref="BC173:BF173"/>
    <mergeCell ref="BG173:BH173"/>
    <mergeCell ref="AQ172:AT172"/>
    <mergeCell ref="AU172:AX172"/>
    <mergeCell ref="AY172:BB172"/>
    <mergeCell ref="AY183:BB183"/>
    <mergeCell ref="BC183:BF183"/>
    <mergeCell ref="AY179:BB179"/>
    <mergeCell ref="BG180:BH180"/>
    <mergeCell ref="AI178:AL178"/>
    <mergeCell ref="AM178:AP178"/>
    <mergeCell ref="AU175:AX175"/>
    <mergeCell ref="AM173:AP173"/>
    <mergeCell ref="AQ173:AT173"/>
    <mergeCell ref="AU173:AX173"/>
    <mergeCell ref="AE173:AH173"/>
    <mergeCell ref="AI173:AL173"/>
    <mergeCell ref="AE172:AH172"/>
    <mergeCell ref="AI172:AL172"/>
    <mergeCell ref="AM172:AP172"/>
    <mergeCell ref="AC183:AD183"/>
    <mergeCell ref="C181:AB181"/>
    <mergeCell ref="AC181:AD181"/>
    <mergeCell ref="AU181:AX181"/>
    <mergeCell ref="AE181:AH181"/>
    <mergeCell ref="BG170:BH170"/>
    <mergeCell ref="AQ171:AT171"/>
    <mergeCell ref="AU171:AX171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7:AP167"/>
    <mergeCell ref="BG169:BH169"/>
    <mergeCell ref="BG168:BH168"/>
    <mergeCell ref="AM169:AP169"/>
    <mergeCell ref="BC171:BF171"/>
    <mergeCell ref="BG171:BH171"/>
    <mergeCell ref="AQ170:AT170"/>
    <mergeCell ref="AU170:AX170"/>
    <mergeCell ref="AY170:BB170"/>
    <mergeCell ref="BC170:BF170"/>
    <mergeCell ref="AQ169:AT169"/>
    <mergeCell ref="AU169:AX169"/>
    <mergeCell ref="BC165:BF165"/>
    <mergeCell ref="BG165:BH165"/>
    <mergeCell ref="AQ167:AT167"/>
    <mergeCell ref="AU167:AX167"/>
    <mergeCell ref="AQ165:AT165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5:AP165"/>
    <mergeCell ref="AQ163:AT163"/>
    <mergeCell ref="AU163:AX163"/>
    <mergeCell ref="AY163:BB163"/>
    <mergeCell ref="BC163:BF163"/>
    <mergeCell ref="BG163:BH163"/>
    <mergeCell ref="AQ164:AT164"/>
    <mergeCell ref="AU164:AX164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3:AP163"/>
    <mergeCell ref="AU162:AX162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160:B160"/>
    <mergeCell ref="C160:AB160"/>
    <mergeCell ref="AC160:AD160"/>
    <mergeCell ref="AE160:AH160"/>
    <mergeCell ref="AI160:AL160"/>
    <mergeCell ref="AM160:AP160"/>
    <mergeCell ref="AM161:AP161"/>
    <mergeCell ref="AI161:AL161"/>
    <mergeCell ref="AE161:AH161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9:AP159"/>
    <mergeCell ref="BG153:BH153"/>
    <mergeCell ref="BG152:BH152"/>
    <mergeCell ref="BG154:BH154"/>
    <mergeCell ref="AI155:AL155"/>
    <mergeCell ref="AC154:AD154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AE152:AH152"/>
    <mergeCell ref="AI152:AL152"/>
    <mergeCell ref="AM152:AP152"/>
    <mergeCell ref="AM151:AP151"/>
    <mergeCell ref="AQ151:AT151"/>
    <mergeCell ref="AU151:AX151"/>
    <mergeCell ref="A151:B151"/>
    <mergeCell ref="AU152:AX152"/>
    <mergeCell ref="AY152:BB152"/>
    <mergeCell ref="A147:B147"/>
    <mergeCell ref="C147:AB147"/>
    <mergeCell ref="AC147:AD147"/>
    <mergeCell ref="AE147:AH147"/>
    <mergeCell ref="A152:B152"/>
    <mergeCell ref="C152:AB152"/>
    <mergeCell ref="AC152:AD152"/>
    <mergeCell ref="BC153:BF153"/>
    <mergeCell ref="AU148:AX148"/>
    <mergeCell ref="AY148:BB148"/>
    <mergeCell ref="BC148:BF148"/>
    <mergeCell ref="A150:B150"/>
    <mergeCell ref="C150:AB150"/>
    <mergeCell ref="AC150:AD150"/>
    <mergeCell ref="AE150:AH150"/>
    <mergeCell ref="AI150:AL150"/>
    <mergeCell ref="AM150:AP150"/>
    <mergeCell ref="AQ149:AT149"/>
    <mergeCell ref="AQ155:AT155"/>
    <mergeCell ref="AQ152:AT152"/>
    <mergeCell ref="C153:AB153"/>
    <mergeCell ref="AC153:AD153"/>
    <mergeCell ref="AE153:AH153"/>
    <mergeCell ref="AI153:AL153"/>
    <mergeCell ref="AY153:BB153"/>
    <mergeCell ref="AU149:AX149"/>
    <mergeCell ref="BC152:BF152"/>
    <mergeCell ref="A154:B154"/>
    <mergeCell ref="C154:AB154"/>
    <mergeCell ref="AU153:AX153"/>
    <mergeCell ref="A145:B145"/>
    <mergeCell ref="C145:AB145"/>
    <mergeCell ref="AC145:AD145"/>
    <mergeCell ref="AE145:AH145"/>
    <mergeCell ref="AI145:AL145"/>
    <mergeCell ref="AM146:AP146"/>
    <mergeCell ref="AM147:AP147"/>
    <mergeCell ref="AQ147:AT147"/>
    <mergeCell ref="AU147:AX147"/>
    <mergeCell ref="AY147:BB147"/>
    <mergeCell ref="BC147:BF147"/>
    <mergeCell ref="AU145:AX145"/>
    <mergeCell ref="AY145:BB145"/>
    <mergeCell ref="BC145:BF145"/>
    <mergeCell ref="C151:AB151"/>
    <mergeCell ref="AC151:AD151"/>
    <mergeCell ref="AE151:AH151"/>
    <mergeCell ref="AI151:AL151"/>
    <mergeCell ref="AQ153:AT153"/>
    <mergeCell ref="AY146:BB146"/>
    <mergeCell ref="AM143:AP143"/>
    <mergeCell ref="AQ142:AT142"/>
    <mergeCell ref="AU142:AX142"/>
    <mergeCell ref="AY142:BB142"/>
    <mergeCell ref="BC142:BF142"/>
    <mergeCell ref="BG142:BH142"/>
    <mergeCell ref="AE142:AH142"/>
    <mergeCell ref="AI142:AL142"/>
    <mergeCell ref="AM142:AP142"/>
    <mergeCell ref="AU141:AX141"/>
    <mergeCell ref="AY141:BB141"/>
    <mergeCell ref="BC141:BF141"/>
    <mergeCell ref="BG141:BH141"/>
    <mergeCell ref="AE141:AH141"/>
    <mergeCell ref="AI141:AL141"/>
    <mergeCell ref="AM141:AP141"/>
    <mergeCell ref="AQ141:AT141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E127:AH127"/>
    <mergeCell ref="AM125:AP125"/>
    <mergeCell ref="AQ125:AT125"/>
    <mergeCell ref="AU125:AX125"/>
    <mergeCell ref="AY125:BB125"/>
    <mergeCell ref="BC125:BF125"/>
    <mergeCell ref="BG125:BH125"/>
    <mergeCell ref="AQ127:AT127"/>
    <mergeCell ref="AY127:BB127"/>
    <mergeCell ref="AI127:AL127"/>
    <mergeCell ref="AM127:AP127"/>
    <mergeCell ref="AU127:AX127"/>
    <mergeCell ref="BC127:BF127"/>
    <mergeCell ref="BG127:BH127"/>
    <mergeCell ref="A125:B125"/>
    <mergeCell ref="C125:AB125"/>
    <mergeCell ref="AC125:AD125"/>
    <mergeCell ref="AE125:AH125"/>
    <mergeCell ref="AI125:AL125"/>
    <mergeCell ref="AQ126:AT126"/>
    <mergeCell ref="AU126:AX126"/>
    <mergeCell ref="AY126:BB126"/>
    <mergeCell ref="BC126:BF126"/>
    <mergeCell ref="BG126:BH126"/>
    <mergeCell ref="A124:B124"/>
    <mergeCell ref="C124:AB124"/>
    <mergeCell ref="AC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H124"/>
    <mergeCell ref="AM122:AP122"/>
    <mergeCell ref="AQ122:AT122"/>
    <mergeCell ref="AU122:AX122"/>
    <mergeCell ref="A119:B119"/>
    <mergeCell ref="C119:AB119"/>
    <mergeCell ref="AC119:AD119"/>
    <mergeCell ref="AE119:AH119"/>
    <mergeCell ref="AI119:AL119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Y121:BB121"/>
    <mergeCell ref="BC121:BF121"/>
    <mergeCell ref="BG121:BH121"/>
    <mergeCell ref="AQ120:AT120"/>
    <mergeCell ref="AU120:AX120"/>
    <mergeCell ref="AY120:BB120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Q116:AT116"/>
    <mergeCell ref="AU116:AX116"/>
    <mergeCell ref="AY116:BB116"/>
    <mergeCell ref="BC116:BF116"/>
    <mergeCell ref="AU115:AX115"/>
    <mergeCell ref="AY115:BB115"/>
    <mergeCell ref="BC115:BF115"/>
    <mergeCell ref="BG115:BH115"/>
    <mergeCell ref="BG116:BH116"/>
    <mergeCell ref="AQ121:AT121"/>
    <mergeCell ref="AU121:AX121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Q114:AT114"/>
    <mergeCell ref="AU114:AX114"/>
    <mergeCell ref="AY114:BB114"/>
    <mergeCell ref="BC114:BF114"/>
    <mergeCell ref="BG114:BH114"/>
    <mergeCell ref="AM115:AP115"/>
    <mergeCell ref="AQ115:AT115"/>
    <mergeCell ref="A117:B117"/>
    <mergeCell ref="C117:AB117"/>
    <mergeCell ref="AC117:AD117"/>
    <mergeCell ref="AE117:AH117"/>
    <mergeCell ref="AI117:AL117"/>
    <mergeCell ref="A113:B113"/>
    <mergeCell ref="C113:AB113"/>
    <mergeCell ref="AC113:AD113"/>
    <mergeCell ref="AE113:AH113"/>
    <mergeCell ref="AI113:AL113"/>
    <mergeCell ref="AM113:AP113"/>
    <mergeCell ref="A116:B116"/>
    <mergeCell ref="C116:AB116"/>
    <mergeCell ref="AC116:AD116"/>
    <mergeCell ref="AE116:AH116"/>
    <mergeCell ref="AI116:AL116"/>
    <mergeCell ref="AM116:AP116"/>
    <mergeCell ref="A114:B114"/>
    <mergeCell ref="C114:AB114"/>
    <mergeCell ref="AC114:AD114"/>
    <mergeCell ref="AE114:AH114"/>
    <mergeCell ref="AI114:AL114"/>
    <mergeCell ref="AM114:AP114"/>
    <mergeCell ref="AM117:AP117"/>
    <mergeCell ref="A115:B115"/>
    <mergeCell ref="C115:AB115"/>
    <mergeCell ref="AC115:AD115"/>
    <mergeCell ref="AE115:AH115"/>
    <mergeCell ref="AI115:AL115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BC112:BF112"/>
    <mergeCell ref="BG112:BH112"/>
    <mergeCell ref="AQ111:AT111"/>
    <mergeCell ref="AU111:AX111"/>
    <mergeCell ref="AY111:BB111"/>
    <mergeCell ref="AM112:AP112"/>
    <mergeCell ref="AQ112:AT112"/>
    <mergeCell ref="AU112:AX112"/>
    <mergeCell ref="AY112:BB112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3:AP93"/>
    <mergeCell ref="AQ93:AT93"/>
    <mergeCell ref="AU93:AX93"/>
    <mergeCell ref="AY93:BB93"/>
    <mergeCell ref="BC93:BF93"/>
    <mergeCell ref="BG93:BH93"/>
    <mergeCell ref="AY94:BB94"/>
    <mergeCell ref="BC94:BF94"/>
    <mergeCell ref="BG94:BH94"/>
    <mergeCell ref="A94:B94"/>
    <mergeCell ref="C94:AB94"/>
    <mergeCell ref="AC94:AD94"/>
    <mergeCell ref="AE94:AH94"/>
    <mergeCell ref="AI94:AL94"/>
    <mergeCell ref="AM94:AP94"/>
    <mergeCell ref="AQ94:AT94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89:AP89"/>
    <mergeCell ref="AQ89:AT89"/>
    <mergeCell ref="AU89:AX89"/>
    <mergeCell ref="AY89:BB89"/>
    <mergeCell ref="BC89:BF89"/>
    <mergeCell ref="BG89:BH89"/>
    <mergeCell ref="A91:B91"/>
    <mergeCell ref="C91:AB91"/>
    <mergeCell ref="AC91:AD91"/>
    <mergeCell ref="AE91:AH91"/>
    <mergeCell ref="AI91:AL91"/>
    <mergeCell ref="AM91:AP91"/>
    <mergeCell ref="AQ91:AT91"/>
    <mergeCell ref="AU91:AX91"/>
    <mergeCell ref="AY91:BB91"/>
    <mergeCell ref="BC91:BF91"/>
    <mergeCell ref="A84:B84"/>
    <mergeCell ref="C84:AB84"/>
    <mergeCell ref="AC84:AD84"/>
    <mergeCell ref="AE84:AH84"/>
    <mergeCell ref="AI84:AL84"/>
    <mergeCell ref="AM84:AP84"/>
    <mergeCell ref="AQ84:AT84"/>
    <mergeCell ref="AU84:AX84"/>
    <mergeCell ref="AY84:BB84"/>
    <mergeCell ref="BC84:BF84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85:B85"/>
    <mergeCell ref="C85:AB85"/>
    <mergeCell ref="AC85:AD85"/>
    <mergeCell ref="BG84:BH84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M83:AP83"/>
    <mergeCell ref="AQ83:AT83"/>
    <mergeCell ref="AU83:AX83"/>
    <mergeCell ref="AY83:BB83"/>
    <mergeCell ref="BC83:BF83"/>
    <mergeCell ref="BG83:BH83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3:AT73"/>
    <mergeCell ref="AU73:AX73"/>
    <mergeCell ref="AY73:BB73"/>
    <mergeCell ref="BC73:BF73"/>
    <mergeCell ref="BG73:BH73"/>
    <mergeCell ref="A75:B75"/>
    <mergeCell ref="C75:AB75"/>
    <mergeCell ref="AC75:AD75"/>
    <mergeCell ref="AE75:AH75"/>
    <mergeCell ref="AI75:AL75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BG74:BH74"/>
    <mergeCell ref="AU74:AX74"/>
    <mergeCell ref="AY74:BB74"/>
    <mergeCell ref="BC74:BF74"/>
    <mergeCell ref="AQ74:AT74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8:AP68"/>
    <mergeCell ref="AQ68:AT68"/>
    <mergeCell ref="AU68:AX68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BG59:BH59"/>
    <mergeCell ref="A56:B56"/>
    <mergeCell ref="C56:AB56"/>
    <mergeCell ref="AC56:AD56"/>
    <mergeCell ref="AY58:BB58"/>
    <mergeCell ref="BC58:BF58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4:AP54"/>
    <mergeCell ref="AQ54:AT54"/>
    <mergeCell ref="AU54:AX54"/>
    <mergeCell ref="AY54:BB54"/>
    <mergeCell ref="AM52:AP52"/>
    <mergeCell ref="AQ52:AT52"/>
    <mergeCell ref="AU52:AX52"/>
    <mergeCell ref="AY52:BB52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M51:AP51"/>
    <mergeCell ref="AQ51:AT51"/>
    <mergeCell ref="AU51:AX51"/>
    <mergeCell ref="AQ45:AT45"/>
    <mergeCell ref="AU45:AX45"/>
    <mergeCell ref="AY45:BB45"/>
    <mergeCell ref="BC45:BF45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3:AT43"/>
    <mergeCell ref="AU43:AX43"/>
    <mergeCell ref="AY43:BB43"/>
    <mergeCell ref="BC43:BF43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1:AT41"/>
    <mergeCell ref="AU41:AX41"/>
    <mergeCell ref="AY41:BB41"/>
    <mergeCell ref="BC41:BF41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BG38:BH38"/>
    <mergeCell ref="AQ39:AT39"/>
    <mergeCell ref="AY39:BB39"/>
    <mergeCell ref="BC39:BF39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8:AX38"/>
    <mergeCell ref="AM38:AP38"/>
    <mergeCell ref="AQ38:AT38"/>
    <mergeCell ref="AI37:AL37"/>
    <mergeCell ref="AY36:BB36"/>
    <mergeCell ref="BC36:BF36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Y35:BB35"/>
    <mergeCell ref="BC35:BF35"/>
    <mergeCell ref="AM35:AP35"/>
    <mergeCell ref="AQ35:AT35"/>
    <mergeCell ref="AU35:AX35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U29:AX29"/>
    <mergeCell ref="BG29:BH29"/>
    <mergeCell ref="AQ28:AT28"/>
    <mergeCell ref="AU28:AX28"/>
    <mergeCell ref="AY28:BB28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BG24:BH24"/>
    <mergeCell ref="BG20:BH20"/>
    <mergeCell ref="BG19:BH19"/>
    <mergeCell ref="AQ20:AT20"/>
    <mergeCell ref="AU20:AX20"/>
    <mergeCell ref="BG10:BH10"/>
    <mergeCell ref="BG11:BH11"/>
    <mergeCell ref="AU21:AX21"/>
    <mergeCell ref="AY23:BB23"/>
    <mergeCell ref="BG23:BH23"/>
    <mergeCell ref="AM8:AP8"/>
    <mergeCell ref="AQ8:AT8"/>
    <mergeCell ref="AU8:AX8"/>
    <mergeCell ref="AY8:BB8"/>
    <mergeCell ref="BC8:BF8"/>
    <mergeCell ref="BG8:BH8"/>
    <mergeCell ref="A22:B22"/>
    <mergeCell ref="C22:AB22"/>
    <mergeCell ref="AC22:AD22"/>
    <mergeCell ref="A19:B19"/>
    <mergeCell ref="C19:AB19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9:BH9"/>
    <mergeCell ref="A9:B9"/>
    <mergeCell ref="C9:AB9"/>
    <mergeCell ref="AC9:AD9"/>
    <mergeCell ref="AE9:AH9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66:BH66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AM64:AP64"/>
    <mergeCell ref="AQ64:AT64"/>
    <mergeCell ref="AU64:AX64"/>
    <mergeCell ref="AY64:BB64"/>
    <mergeCell ref="BC64:BF64"/>
    <mergeCell ref="BG64:BH64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BG28:BH28"/>
    <mergeCell ref="A29:B29"/>
    <mergeCell ref="C29:AB29"/>
    <mergeCell ref="AC29:AD29"/>
    <mergeCell ref="AE29:AH2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20:B20"/>
    <mergeCell ref="C20:AB20"/>
    <mergeCell ref="AC20:AD20"/>
    <mergeCell ref="AE20:AH20"/>
    <mergeCell ref="AI20:AL20"/>
    <mergeCell ref="AE22:AH22"/>
    <mergeCell ref="AI22:AL22"/>
    <mergeCell ref="A21:B21"/>
    <mergeCell ref="A64:B64"/>
    <mergeCell ref="C64:AB64"/>
    <mergeCell ref="AC64:AD64"/>
    <mergeCell ref="AE64:AH64"/>
    <mergeCell ref="AI64:AL64"/>
    <mergeCell ref="AI29:AL29"/>
    <mergeCell ref="A28:B28"/>
    <mergeCell ref="C28:AB28"/>
    <mergeCell ref="AC28:AD28"/>
    <mergeCell ref="AE28:AH28"/>
    <mergeCell ref="AI28:AL28"/>
    <mergeCell ref="AC47:AD47"/>
    <mergeCell ref="AE47:AH47"/>
    <mergeCell ref="AI47:AL47"/>
    <mergeCell ref="AC61:AD61"/>
    <mergeCell ref="AE61:AH6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0" fitToHeight="0" orientation="landscape" r:id="rId1"/>
  <headerFooter alignWithMargins="0">
    <oddFooter>&amp;P. oldal, összesen: &amp;N</oddFooter>
  </headerFooter>
  <rowBreaks count="3" manualBreakCount="3">
    <brk id="71" max="59" man="1"/>
    <brk id="127" max="59" man="1"/>
    <brk id="160" max="5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rgb="FF00B050"/>
  </sheetPr>
  <dimension ref="A1:BU228"/>
  <sheetViews>
    <sheetView showGridLines="0" view="pageBreakPreview" zoomScale="90" zoomScaleSheetLayoutView="90" workbookViewId="0">
      <pane xSplit="28" ySplit="7" topLeftCell="AC164" activePane="bottomRight" state="frozen"/>
      <selection sqref="A1:BK1"/>
      <selection pane="topRight" sqref="A1:BK1"/>
      <selection pane="bottomLeft" sqref="A1:BK1"/>
      <selection pane="bottomRight" sqref="A1:BT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28" width="2.7109375" style="1" customWidth="1"/>
    <col min="29" max="29" width="3.42578125" style="1" customWidth="1"/>
    <col min="30" max="33" width="2.7109375" style="1" customWidth="1"/>
    <col min="34" max="34" width="4.140625" style="1" customWidth="1"/>
    <col min="35" max="49" width="2.7109375" style="1" customWidth="1"/>
    <col min="50" max="50" width="4" style="1" customWidth="1"/>
    <col min="51" max="52" width="2.7109375" style="1" customWidth="1"/>
    <col min="53" max="53" width="3.85546875" style="1" customWidth="1"/>
    <col min="54" max="57" width="2.7109375" style="1" customWidth="1"/>
    <col min="58" max="58" width="4.140625" style="1" customWidth="1"/>
    <col min="59" max="61" width="2.7109375" style="1" customWidth="1"/>
    <col min="62" max="62" width="4.28515625" style="1" customWidth="1"/>
    <col min="63" max="68" width="2.7109375" style="1" customWidth="1"/>
    <col min="69" max="69" width="3.28515625" style="1" customWidth="1"/>
    <col min="70" max="70" width="4" style="1" customWidth="1"/>
    <col min="71" max="71" width="3.42578125" style="1" customWidth="1"/>
    <col min="72" max="72" width="3.28515625" style="1" customWidth="1"/>
    <col min="73" max="81" width="2.7109375" style="1" customWidth="1"/>
    <col min="82" max="16384" width="9.140625" style="1"/>
  </cols>
  <sheetData>
    <row r="1" spans="1:73" ht="28.5" customHeight="1" x14ac:dyDescent="0.2">
      <c r="A1" s="483" t="s">
        <v>1065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</row>
    <row r="2" spans="1:73" ht="28.5" customHeight="1" x14ac:dyDescent="0.2">
      <c r="A2" s="378" t="s">
        <v>516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80"/>
    </row>
    <row r="3" spans="1:73" ht="15" customHeight="1" x14ac:dyDescent="0.2">
      <c r="A3" s="381" t="s">
        <v>474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3"/>
    </row>
    <row r="4" spans="1:73" ht="15.95" customHeight="1" x14ac:dyDescent="0.2">
      <c r="A4" s="384" t="s">
        <v>611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2"/>
    </row>
    <row r="5" spans="1:73" ht="15.95" customHeight="1" x14ac:dyDescent="0.2">
      <c r="A5" s="386" t="s">
        <v>441</v>
      </c>
      <c r="B5" s="386"/>
      <c r="C5" s="387" t="s">
        <v>26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 t="s">
        <v>442</v>
      </c>
      <c r="AD5" s="388"/>
      <c r="AE5" s="389" t="s">
        <v>469</v>
      </c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484" t="s">
        <v>613</v>
      </c>
      <c r="AZ5" s="485"/>
      <c r="BA5" s="485"/>
      <c r="BB5" s="485"/>
      <c r="BC5" s="485"/>
      <c r="BD5" s="485"/>
      <c r="BE5" s="485"/>
      <c r="BF5" s="485"/>
      <c r="BG5" s="485"/>
      <c r="BH5" s="485"/>
      <c r="BI5" s="485"/>
      <c r="BJ5" s="485"/>
      <c r="BK5" s="485"/>
      <c r="BL5" s="485"/>
      <c r="BM5" s="485"/>
      <c r="BN5" s="486"/>
      <c r="BO5" s="479" t="s">
        <v>438</v>
      </c>
      <c r="BP5" s="479"/>
      <c r="BQ5" s="479"/>
      <c r="BR5" s="479"/>
      <c r="BS5" s="479" t="s">
        <v>439</v>
      </c>
      <c r="BT5" s="479"/>
      <c r="BU5" s="2"/>
    </row>
    <row r="6" spans="1:73" ht="39.75" customHeight="1" x14ac:dyDescent="0.2">
      <c r="A6" s="386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/>
      <c r="AD6" s="388"/>
      <c r="AE6" s="376" t="s">
        <v>467</v>
      </c>
      <c r="AF6" s="377"/>
      <c r="AG6" s="377"/>
      <c r="AH6" s="377"/>
      <c r="AI6" s="376" t="s">
        <v>810</v>
      </c>
      <c r="AJ6" s="377"/>
      <c r="AK6" s="377"/>
      <c r="AL6" s="377"/>
      <c r="AM6" s="376" t="s">
        <v>1060</v>
      </c>
      <c r="AN6" s="377"/>
      <c r="AO6" s="377"/>
      <c r="AP6" s="377"/>
      <c r="AQ6" s="376" t="s">
        <v>811</v>
      </c>
      <c r="AR6" s="377"/>
      <c r="AS6" s="377"/>
      <c r="AT6" s="377"/>
      <c r="AU6" s="376" t="s">
        <v>468</v>
      </c>
      <c r="AV6" s="377"/>
      <c r="AW6" s="377"/>
      <c r="AX6" s="377"/>
      <c r="AY6" s="480" t="s">
        <v>470</v>
      </c>
      <c r="AZ6" s="481"/>
      <c r="BA6" s="481"/>
      <c r="BB6" s="482"/>
      <c r="BC6" s="480" t="s">
        <v>473</v>
      </c>
      <c r="BD6" s="481"/>
      <c r="BE6" s="481"/>
      <c r="BF6" s="482"/>
      <c r="BG6" s="480" t="s">
        <v>471</v>
      </c>
      <c r="BH6" s="481"/>
      <c r="BI6" s="481"/>
      <c r="BJ6" s="482"/>
      <c r="BK6" s="480" t="s">
        <v>472</v>
      </c>
      <c r="BL6" s="481"/>
      <c r="BM6" s="481"/>
      <c r="BN6" s="482"/>
      <c r="BO6" s="479"/>
      <c r="BP6" s="479"/>
      <c r="BQ6" s="479"/>
      <c r="BR6" s="479"/>
      <c r="BS6" s="479"/>
      <c r="BT6" s="479"/>
    </row>
    <row r="7" spans="1:73" x14ac:dyDescent="0.2">
      <c r="A7" s="400" t="s">
        <v>176</v>
      </c>
      <c r="B7" s="401"/>
      <c r="C7" s="402" t="s">
        <v>177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2" t="s">
        <v>178</v>
      </c>
      <c r="AD7" s="403"/>
      <c r="AE7" s="402" t="s">
        <v>175</v>
      </c>
      <c r="AF7" s="403"/>
      <c r="AG7" s="403"/>
      <c r="AH7" s="404"/>
      <c r="AI7" s="402" t="s">
        <v>440</v>
      </c>
      <c r="AJ7" s="403"/>
      <c r="AK7" s="403"/>
      <c r="AL7" s="404"/>
      <c r="AM7" s="402" t="s">
        <v>553</v>
      </c>
      <c r="AN7" s="403"/>
      <c r="AO7" s="403"/>
      <c r="AP7" s="404"/>
      <c r="AQ7" s="402" t="s">
        <v>554</v>
      </c>
      <c r="AR7" s="403"/>
      <c r="AS7" s="403"/>
      <c r="AT7" s="404"/>
      <c r="AU7" s="402" t="s">
        <v>568</v>
      </c>
      <c r="AV7" s="403"/>
      <c r="AW7" s="403"/>
      <c r="AX7" s="404"/>
      <c r="AY7" s="402" t="s">
        <v>569</v>
      </c>
      <c r="AZ7" s="403"/>
      <c r="BA7" s="403"/>
      <c r="BB7" s="404"/>
      <c r="BC7" s="402" t="s">
        <v>570</v>
      </c>
      <c r="BD7" s="403"/>
      <c r="BE7" s="403"/>
      <c r="BF7" s="404"/>
      <c r="BG7" s="402" t="s">
        <v>571</v>
      </c>
      <c r="BH7" s="403"/>
      <c r="BI7" s="403"/>
      <c r="BJ7" s="404"/>
      <c r="BK7" s="402" t="s">
        <v>572</v>
      </c>
      <c r="BL7" s="403"/>
      <c r="BM7" s="403"/>
      <c r="BN7" s="404"/>
      <c r="BO7" s="402" t="s">
        <v>573</v>
      </c>
      <c r="BP7" s="403"/>
      <c r="BQ7" s="403"/>
      <c r="BR7" s="404"/>
      <c r="BS7" s="402" t="s">
        <v>1059</v>
      </c>
      <c r="BT7" s="404"/>
    </row>
    <row r="8" spans="1:73" ht="20.100000000000001" hidden="1" customHeight="1" x14ac:dyDescent="0.2">
      <c r="A8" s="390" t="s">
        <v>0</v>
      </c>
      <c r="B8" s="391"/>
      <c r="C8" s="487" t="s">
        <v>242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9"/>
      <c r="AC8" s="395" t="s">
        <v>243</v>
      </c>
      <c r="AD8" s="396"/>
      <c r="AE8" s="458"/>
      <c r="AF8" s="459"/>
      <c r="AG8" s="459"/>
      <c r="AH8" s="460"/>
      <c r="AI8" s="458"/>
      <c r="AJ8" s="459"/>
      <c r="AK8" s="459"/>
      <c r="AL8" s="460"/>
      <c r="AM8" s="458"/>
      <c r="AN8" s="459"/>
      <c r="AO8" s="459"/>
      <c r="AP8" s="460"/>
      <c r="AQ8" s="458"/>
      <c r="AR8" s="459"/>
      <c r="AS8" s="459"/>
      <c r="AT8" s="460"/>
      <c r="AU8" s="458"/>
      <c r="AV8" s="459"/>
      <c r="AW8" s="459"/>
      <c r="AX8" s="460"/>
      <c r="AY8" s="471"/>
      <c r="AZ8" s="472"/>
      <c r="BA8" s="472"/>
      <c r="BB8" s="473"/>
      <c r="BC8" s="584" t="s">
        <v>806</v>
      </c>
      <c r="BD8" s="198"/>
      <c r="BE8" s="198"/>
      <c r="BF8" s="199"/>
      <c r="BG8" s="471"/>
      <c r="BH8" s="472"/>
      <c r="BI8" s="472"/>
      <c r="BJ8" s="473"/>
      <c r="BK8" s="584" t="s">
        <v>806</v>
      </c>
      <c r="BL8" s="198"/>
      <c r="BM8" s="198"/>
      <c r="BN8" s="199"/>
      <c r="BO8" s="471"/>
      <c r="BP8" s="472"/>
      <c r="BQ8" s="472"/>
      <c r="BR8" s="473"/>
      <c r="BS8" s="316" t="str">
        <f t="shared" ref="BS8:BS39" si="0">IF(AU8&gt;0,BO8/AU8,"n.é.")</f>
        <v>n.é.</v>
      </c>
      <c r="BT8" s="317"/>
    </row>
    <row r="9" spans="1:73" ht="20.100000000000001" hidden="1" customHeight="1" x14ac:dyDescent="0.2">
      <c r="A9" s="390" t="s">
        <v>1</v>
      </c>
      <c r="B9" s="391"/>
      <c r="C9" s="408" t="s">
        <v>244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10"/>
      <c r="AC9" s="395" t="s">
        <v>245</v>
      </c>
      <c r="AD9" s="396"/>
      <c r="AE9" s="458"/>
      <c r="AF9" s="459"/>
      <c r="AG9" s="459"/>
      <c r="AH9" s="460"/>
      <c r="AI9" s="458"/>
      <c r="AJ9" s="459"/>
      <c r="AK9" s="459"/>
      <c r="AL9" s="460"/>
      <c r="AM9" s="458"/>
      <c r="AN9" s="459"/>
      <c r="AO9" s="459"/>
      <c r="AP9" s="460"/>
      <c r="AQ9" s="458"/>
      <c r="AR9" s="459"/>
      <c r="AS9" s="459"/>
      <c r="AT9" s="460"/>
      <c r="AU9" s="458"/>
      <c r="AV9" s="459"/>
      <c r="AW9" s="459"/>
      <c r="AX9" s="460"/>
      <c r="AY9" s="471"/>
      <c r="AZ9" s="472"/>
      <c r="BA9" s="472"/>
      <c r="BB9" s="473"/>
      <c r="BC9" s="197" t="s">
        <v>806</v>
      </c>
      <c r="BD9" s="198"/>
      <c r="BE9" s="198"/>
      <c r="BF9" s="199"/>
      <c r="BG9" s="471"/>
      <c r="BH9" s="472"/>
      <c r="BI9" s="472"/>
      <c r="BJ9" s="473"/>
      <c r="BK9" s="197" t="s">
        <v>806</v>
      </c>
      <c r="BL9" s="198"/>
      <c r="BM9" s="198"/>
      <c r="BN9" s="199"/>
      <c r="BO9" s="471"/>
      <c r="BP9" s="472"/>
      <c r="BQ9" s="472"/>
      <c r="BR9" s="473"/>
      <c r="BS9" s="316" t="str">
        <f t="shared" si="0"/>
        <v>n.é.</v>
      </c>
      <c r="BT9" s="317"/>
    </row>
    <row r="10" spans="1:73" ht="20.100000000000001" hidden="1" customHeight="1" x14ac:dyDescent="0.2">
      <c r="A10" s="390" t="s">
        <v>2</v>
      </c>
      <c r="B10" s="391"/>
      <c r="C10" s="408" t="s">
        <v>246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10"/>
      <c r="AC10" s="395" t="s">
        <v>247</v>
      </c>
      <c r="AD10" s="396"/>
      <c r="AE10" s="458"/>
      <c r="AF10" s="459"/>
      <c r="AG10" s="459"/>
      <c r="AH10" s="460"/>
      <c r="AI10" s="458"/>
      <c r="AJ10" s="459"/>
      <c r="AK10" s="459"/>
      <c r="AL10" s="460"/>
      <c r="AM10" s="458"/>
      <c r="AN10" s="459"/>
      <c r="AO10" s="459"/>
      <c r="AP10" s="460"/>
      <c r="AQ10" s="458"/>
      <c r="AR10" s="459"/>
      <c r="AS10" s="459"/>
      <c r="AT10" s="460"/>
      <c r="AU10" s="458"/>
      <c r="AV10" s="459"/>
      <c r="AW10" s="459"/>
      <c r="AX10" s="460"/>
      <c r="AY10" s="471"/>
      <c r="AZ10" s="472"/>
      <c r="BA10" s="472"/>
      <c r="BB10" s="473"/>
      <c r="BC10" s="197" t="s">
        <v>806</v>
      </c>
      <c r="BD10" s="198"/>
      <c r="BE10" s="198"/>
      <c r="BF10" s="199"/>
      <c r="BG10" s="471"/>
      <c r="BH10" s="472"/>
      <c r="BI10" s="472"/>
      <c r="BJ10" s="473"/>
      <c r="BK10" s="197" t="s">
        <v>806</v>
      </c>
      <c r="BL10" s="198"/>
      <c r="BM10" s="198"/>
      <c r="BN10" s="199"/>
      <c r="BO10" s="471"/>
      <c r="BP10" s="472"/>
      <c r="BQ10" s="472"/>
      <c r="BR10" s="473"/>
      <c r="BS10" s="316" t="str">
        <f t="shared" si="0"/>
        <v>n.é.</v>
      </c>
      <c r="BT10" s="317"/>
    </row>
    <row r="11" spans="1:73" ht="20.100000000000001" hidden="1" customHeight="1" x14ac:dyDescent="0.2">
      <c r="A11" s="390" t="s">
        <v>3</v>
      </c>
      <c r="B11" s="391"/>
      <c r="C11" s="408" t="s">
        <v>248</v>
      </c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10"/>
      <c r="AC11" s="395" t="s">
        <v>249</v>
      </c>
      <c r="AD11" s="396"/>
      <c r="AE11" s="458"/>
      <c r="AF11" s="459"/>
      <c r="AG11" s="459"/>
      <c r="AH11" s="460"/>
      <c r="AI11" s="458"/>
      <c r="AJ11" s="459"/>
      <c r="AK11" s="459"/>
      <c r="AL11" s="460"/>
      <c r="AM11" s="458"/>
      <c r="AN11" s="459"/>
      <c r="AO11" s="459"/>
      <c r="AP11" s="460"/>
      <c r="AQ11" s="458"/>
      <c r="AR11" s="459"/>
      <c r="AS11" s="459"/>
      <c r="AT11" s="460"/>
      <c r="AU11" s="458"/>
      <c r="AV11" s="459"/>
      <c r="AW11" s="459"/>
      <c r="AX11" s="460"/>
      <c r="AY11" s="471"/>
      <c r="AZ11" s="472"/>
      <c r="BA11" s="472"/>
      <c r="BB11" s="473"/>
      <c r="BC11" s="197" t="s">
        <v>806</v>
      </c>
      <c r="BD11" s="198"/>
      <c r="BE11" s="198"/>
      <c r="BF11" s="199"/>
      <c r="BG11" s="471"/>
      <c r="BH11" s="472"/>
      <c r="BI11" s="472"/>
      <c r="BJ11" s="473"/>
      <c r="BK11" s="197" t="s">
        <v>806</v>
      </c>
      <c r="BL11" s="198"/>
      <c r="BM11" s="198"/>
      <c r="BN11" s="199"/>
      <c r="BO11" s="471"/>
      <c r="BP11" s="472"/>
      <c r="BQ11" s="472"/>
      <c r="BR11" s="473"/>
      <c r="BS11" s="316" t="str">
        <f t="shared" si="0"/>
        <v>n.é.</v>
      </c>
      <c r="BT11" s="317"/>
    </row>
    <row r="12" spans="1:73" ht="20.100000000000001" hidden="1" customHeight="1" x14ac:dyDescent="0.2">
      <c r="A12" s="390" t="s">
        <v>4</v>
      </c>
      <c r="B12" s="391"/>
      <c r="C12" s="408" t="s">
        <v>619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10"/>
      <c r="AC12" s="395" t="s">
        <v>250</v>
      </c>
      <c r="AD12" s="396"/>
      <c r="AE12" s="458"/>
      <c r="AF12" s="459"/>
      <c r="AG12" s="459"/>
      <c r="AH12" s="460"/>
      <c r="AI12" s="458"/>
      <c r="AJ12" s="459"/>
      <c r="AK12" s="459"/>
      <c r="AL12" s="460"/>
      <c r="AM12" s="458"/>
      <c r="AN12" s="459"/>
      <c r="AO12" s="459"/>
      <c r="AP12" s="460"/>
      <c r="AQ12" s="458"/>
      <c r="AR12" s="459"/>
      <c r="AS12" s="459"/>
      <c r="AT12" s="460"/>
      <c r="AU12" s="458"/>
      <c r="AV12" s="459"/>
      <c r="AW12" s="459"/>
      <c r="AX12" s="460"/>
      <c r="AY12" s="471"/>
      <c r="AZ12" s="472"/>
      <c r="BA12" s="472"/>
      <c r="BB12" s="473"/>
      <c r="BC12" s="197" t="s">
        <v>806</v>
      </c>
      <c r="BD12" s="198"/>
      <c r="BE12" s="198"/>
      <c r="BF12" s="199"/>
      <c r="BG12" s="471"/>
      <c r="BH12" s="472"/>
      <c r="BI12" s="472"/>
      <c r="BJ12" s="473"/>
      <c r="BK12" s="197" t="s">
        <v>806</v>
      </c>
      <c r="BL12" s="198"/>
      <c r="BM12" s="198"/>
      <c r="BN12" s="199"/>
      <c r="BO12" s="471"/>
      <c r="BP12" s="472"/>
      <c r="BQ12" s="472"/>
      <c r="BR12" s="473"/>
      <c r="BS12" s="316" t="str">
        <f t="shared" si="0"/>
        <v>n.é.</v>
      </c>
      <c r="BT12" s="317"/>
    </row>
    <row r="13" spans="1:73" ht="20.100000000000001" hidden="1" customHeight="1" x14ac:dyDescent="0.2">
      <c r="A13" s="390" t="s">
        <v>5</v>
      </c>
      <c r="B13" s="391"/>
      <c r="C13" s="408" t="s">
        <v>620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10"/>
      <c r="AC13" s="395" t="s">
        <v>251</v>
      </c>
      <c r="AD13" s="396"/>
      <c r="AE13" s="458"/>
      <c r="AF13" s="459"/>
      <c r="AG13" s="459"/>
      <c r="AH13" s="460"/>
      <c r="AI13" s="458"/>
      <c r="AJ13" s="459"/>
      <c r="AK13" s="459"/>
      <c r="AL13" s="460"/>
      <c r="AM13" s="458"/>
      <c r="AN13" s="459"/>
      <c r="AO13" s="459"/>
      <c r="AP13" s="460"/>
      <c r="AQ13" s="458"/>
      <c r="AR13" s="459"/>
      <c r="AS13" s="459"/>
      <c r="AT13" s="460"/>
      <c r="AU13" s="458"/>
      <c r="AV13" s="459"/>
      <c r="AW13" s="459"/>
      <c r="AX13" s="460"/>
      <c r="AY13" s="471"/>
      <c r="AZ13" s="472"/>
      <c r="BA13" s="472"/>
      <c r="BB13" s="473"/>
      <c r="BC13" s="197" t="s">
        <v>806</v>
      </c>
      <c r="BD13" s="198"/>
      <c r="BE13" s="198"/>
      <c r="BF13" s="199"/>
      <c r="BG13" s="471"/>
      <c r="BH13" s="472"/>
      <c r="BI13" s="472"/>
      <c r="BJ13" s="473"/>
      <c r="BK13" s="197" t="s">
        <v>806</v>
      </c>
      <c r="BL13" s="198"/>
      <c r="BM13" s="198"/>
      <c r="BN13" s="199"/>
      <c r="BO13" s="471"/>
      <c r="BP13" s="472"/>
      <c r="BQ13" s="472"/>
      <c r="BR13" s="473"/>
      <c r="BS13" s="316" t="str">
        <f t="shared" si="0"/>
        <v>n.é.</v>
      </c>
      <c r="BT13" s="317"/>
    </row>
    <row r="14" spans="1:73" s="3" customFormat="1" ht="20.100000000000001" customHeight="1" x14ac:dyDescent="0.2">
      <c r="A14" s="474" t="s">
        <v>6</v>
      </c>
      <c r="B14" s="475"/>
      <c r="C14" s="476" t="s">
        <v>252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8"/>
      <c r="AC14" s="469" t="s">
        <v>253</v>
      </c>
      <c r="AD14" s="470"/>
      <c r="AE14" s="466">
        <f>AI14+AQ14</f>
        <v>0</v>
      </c>
      <c r="AF14" s="467"/>
      <c r="AG14" s="467"/>
      <c r="AH14" s="468"/>
      <c r="AI14" s="466">
        <f>SUM(AI8:AL13)</f>
        <v>0</v>
      </c>
      <c r="AJ14" s="467"/>
      <c r="AK14" s="467"/>
      <c r="AL14" s="468"/>
      <c r="AM14" s="466">
        <f>SUM(AM8:AP13)</f>
        <v>0</v>
      </c>
      <c r="AN14" s="467"/>
      <c r="AO14" s="467"/>
      <c r="AP14" s="468"/>
      <c r="AQ14" s="466">
        <f>SUM(AQ8:AT13)</f>
        <v>0</v>
      </c>
      <c r="AR14" s="467"/>
      <c r="AS14" s="467"/>
      <c r="AT14" s="468"/>
      <c r="AU14" s="466">
        <f>SUM(AU8:AX13)</f>
        <v>0</v>
      </c>
      <c r="AV14" s="467"/>
      <c r="AW14" s="467"/>
      <c r="AX14" s="468"/>
      <c r="AY14" s="466">
        <f>SUM(AY8:BB13)</f>
        <v>0</v>
      </c>
      <c r="AZ14" s="467"/>
      <c r="BA14" s="467"/>
      <c r="BB14" s="468"/>
      <c r="BC14" s="501" t="s">
        <v>806</v>
      </c>
      <c r="BD14" s="502"/>
      <c r="BE14" s="502"/>
      <c r="BF14" s="503"/>
      <c r="BG14" s="466">
        <f>SUM(BG8:BJ13)</f>
        <v>0</v>
      </c>
      <c r="BH14" s="467"/>
      <c r="BI14" s="467"/>
      <c r="BJ14" s="468"/>
      <c r="BK14" s="501" t="s">
        <v>806</v>
      </c>
      <c r="BL14" s="502"/>
      <c r="BM14" s="502"/>
      <c r="BN14" s="503"/>
      <c r="BO14" s="466">
        <f>SUM(BO8:BR13)</f>
        <v>0</v>
      </c>
      <c r="BP14" s="467"/>
      <c r="BQ14" s="467"/>
      <c r="BR14" s="468"/>
      <c r="BS14" s="490" t="str">
        <f t="shared" si="0"/>
        <v>n.é.</v>
      </c>
      <c r="BT14" s="491"/>
    </row>
    <row r="15" spans="1:73" ht="20.100000000000001" hidden="1" customHeight="1" x14ac:dyDescent="0.2">
      <c r="A15" s="390" t="s">
        <v>7</v>
      </c>
      <c r="B15" s="391"/>
      <c r="C15" s="408" t="s">
        <v>254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10"/>
      <c r="AC15" s="395" t="s">
        <v>255</v>
      </c>
      <c r="AD15" s="396"/>
      <c r="AE15" s="458"/>
      <c r="AF15" s="459"/>
      <c r="AG15" s="459"/>
      <c r="AH15" s="460"/>
      <c r="AI15" s="458"/>
      <c r="AJ15" s="459"/>
      <c r="AK15" s="459"/>
      <c r="AL15" s="460"/>
      <c r="AM15" s="458"/>
      <c r="AN15" s="459"/>
      <c r="AO15" s="459"/>
      <c r="AP15" s="460"/>
      <c r="AQ15" s="458"/>
      <c r="AR15" s="459"/>
      <c r="AS15" s="459"/>
      <c r="AT15" s="460"/>
      <c r="AU15" s="458"/>
      <c r="AV15" s="459"/>
      <c r="AW15" s="459"/>
      <c r="AX15" s="460"/>
      <c r="AY15" s="471"/>
      <c r="AZ15" s="472"/>
      <c r="BA15" s="472"/>
      <c r="BB15" s="473"/>
      <c r="BC15" s="197" t="s">
        <v>806</v>
      </c>
      <c r="BD15" s="198"/>
      <c r="BE15" s="198"/>
      <c r="BF15" s="199"/>
      <c r="BG15" s="471"/>
      <c r="BH15" s="472"/>
      <c r="BI15" s="472"/>
      <c r="BJ15" s="473"/>
      <c r="BK15" s="197" t="s">
        <v>806</v>
      </c>
      <c r="BL15" s="198"/>
      <c r="BM15" s="198"/>
      <c r="BN15" s="199"/>
      <c r="BO15" s="471"/>
      <c r="BP15" s="472"/>
      <c r="BQ15" s="472"/>
      <c r="BR15" s="473"/>
      <c r="BS15" s="316" t="str">
        <f t="shared" si="0"/>
        <v>n.é.</v>
      </c>
      <c r="BT15" s="317"/>
    </row>
    <row r="16" spans="1:73" ht="20.100000000000001" hidden="1" customHeight="1" x14ac:dyDescent="0.2">
      <c r="A16" s="390" t="s">
        <v>8</v>
      </c>
      <c r="B16" s="391"/>
      <c r="C16" s="408" t="s">
        <v>427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10"/>
      <c r="AC16" s="395" t="s">
        <v>256</v>
      </c>
      <c r="AD16" s="396"/>
      <c r="AE16" s="458"/>
      <c r="AF16" s="459"/>
      <c r="AG16" s="459"/>
      <c r="AH16" s="460"/>
      <c r="AI16" s="458"/>
      <c r="AJ16" s="459"/>
      <c r="AK16" s="459"/>
      <c r="AL16" s="460"/>
      <c r="AM16" s="458"/>
      <c r="AN16" s="459"/>
      <c r="AO16" s="459"/>
      <c r="AP16" s="460"/>
      <c r="AQ16" s="458"/>
      <c r="AR16" s="459"/>
      <c r="AS16" s="459"/>
      <c r="AT16" s="460"/>
      <c r="AU16" s="458"/>
      <c r="AV16" s="459"/>
      <c r="AW16" s="459"/>
      <c r="AX16" s="460"/>
      <c r="AY16" s="471"/>
      <c r="AZ16" s="472"/>
      <c r="BA16" s="472"/>
      <c r="BB16" s="473"/>
      <c r="BC16" s="197" t="s">
        <v>806</v>
      </c>
      <c r="BD16" s="198"/>
      <c r="BE16" s="198"/>
      <c r="BF16" s="199"/>
      <c r="BG16" s="471"/>
      <c r="BH16" s="472"/>
      <c r="BI16" s="472"/>
      <c r="BJ16" s="473"/>
      <c r="BK16" s="197" t="s">
        <v>806</v>
      </c>
      <c r="BL16" s="198"/>
      <c r="BM16" s="198"/>
      <c r="BN16" s="199"/>
      <c r="BO16" s="471"/>
      <c r="BP16" s="472"/>
      <c r="BQ16" s="472"/>
      <c r="BR16" s="473"/>
      <c r="BS16" s="316" t="str">
        <f t="shared" si="0"/>
        <v>n.é.</v>
      </c>
      <c r="BT16" s="317"/>
    </row>
    <row r="17" spans="1:72" ht="20.100000000000001" hidden="1" customHeight="1" x14ac:dyDescent="0.2">
      <c r="A17" s="390" t="s">
        <v>9</v>
      </c>
      <c r="B17" s="391"/>
      <c r="C17" s="408" t="s">
        <v>428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10"/>
      <c r="AC17" s="395" t="s">
        <v>257</v>
      </c>
      <c r="AD17" s="396"/>
      <c r="AE17" s="458"/>
      <c r="AF17" s="459"/>
      <c r="AG17" s="459"/>
      <c r="AH17" s="460"/>
      <c r="AI17" s="458"/>
      <c r="AJ17" s="459"/>
      <c r="AK17" s="459"/>
      <c r="AL17" s="460"/>
      <c r="AM17" s="458"/>
      <c r="AN17" s="459"/>
      <c r="AO17" s="459"/>
      <c r="AP17" s="460"/>
      <c r="AQ17" s="458"/>
      <c r="AR17" s="459"/>
      <c r="AS17" s="459"/>
      <c r="AT17" s="460"/>
      <c r="AU17" s="458"/>
      <c r="AV17" s="459"/>
      <c r="AW17" s="459"/>
      <c r="AX17" s="460"/>
      <c r="AY17" s="471"/>
      <c r="AZ17" s="472"/>
      <c r="BA17" s="472"/>
      <c r="BB17" s="473"/>
      <c r="BC17" s="197" t="s">
        <v>806</v>
      </c>
      <c r="BD17" s="198"/>
      <c r="BE17" s="198"/>
      <c r="BF17" s="199"/>
      <c r="BG17" s="471"/>
      <c r="BH17" s="472"/>
      <c r="BI17" s="472"/>
      <c r="BJ17" s="473"/>
      <c r="BK17" s="197" t="s">
        <v>806</v>
      </c>
      <c r="BL17" s="198"/>
      <c r="BM17" s="198"/>
      <c r="BN17" s="199"/>
      <c r="BO17" s="471"/>
      <c r="BP17" s="472"/>
      <c r="BQ17" s="472"/>
      <c r="BR17" s="473"/>
      <c r="BS17" s="316" t="str">
        <f t="shared" si="0"/>
        <v>n.é.</v>
      </c>
      <c r="BT17" s="317"/>
    </row>
    <row r="18" spans="1:72" ht="20.100000000000001" hidden="1" customHeight="1" x14ac:dyDescent="0.2">
      <c r="A18" s="390" t="s">
        <v>10</v>
      </c>
      <c r="B18" s="391"/>
      <c r="C18" s="408" t="s">
        <v>429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10"/>
      <c r="AC18" s="395" t="s">
        <v>258</v>
      </c>
      <c r="AD18" s="396"/>
      <c r="AE18" s="458"/>
      <c r="AF18" s="459"/>
      <c r="AG18" s="459"/>
      <c r="AH18" s="460"/>
      <c r="AI18" s="458"/>
      <c r="AJ18" s="459"/>
      <c r="AK18" s="459"/>
      <c r="AL18" s="460"/>
      <c r="AM18" s="458"/>
      <c r="AN18" s="459"/>
      <c r="AO18" s="459"/>
      <c r="AP18" s="460"/>
      <c r="AQ18" s="458"/>
      <c r="AR18" s="459"/>
      <c r="AS18" s="459"/>
      <c r="AT18" s="460"/>
      <c r="AU18" s="458"/>
      <c r="AV18" s="459"/>
      <c r="AW18" s="459"/>
      <c r="AX18" s="460"/>
      <c r="AY18" s="471"/>
      <c r="AZ18" s="472"/>
      <c r="BA18" s="472"/>
      <c r="BB18" s="473"/>
      <c r="BC18" s="197" t="s">
        <v>806</v>
      </c>
      <c r="BD18" s="198"/>
      <c r="BE18" s="198"/>
      <c r="BF18" s="199"/>
      <c r="BG18" s="471"/>
      <c r="BH18" s="472"/>
      <c r="BI18" s="472"/>
      <c r="BJ18" s="473"/>
      <c r="BK18" s="197" t="s">
        <v>806</v>
      </c>
      <c r="BL18" s="198"/>
      <c r="BM18" s="198"/>
      <c r="BN18" s="199"/>
      <c r="BO18" s="471"/>
      <c r="BP18" s="472"/>
      <c r="BQ18" s="472"/>
      <c r="BR18" s="473"/>
      <c r="BS18" s="316" t="str">
        <f t="shared" si="0"/>
        <v>n.é.</v>
      </c>
      <c r="BT18" s="317"/>
    </row>
    <row r="19" spans="1:72" ht="20.25" customHeight="1" x14ac:dyDescent="0.2">
      <c r="A19" s="390" t="s">
        <v>11</v>
      </c>
      <c r="B19" s="391"/>
      <c r="C19" s="408" t="s">
        <v>259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10"/>
      <c r="AC19" s="395" t="s">
        <v>260</v>
      </c>
      <c r="AD19" s="396"/>
      <c r="AE19" s="458">
        <f>SUBTOTAL(9,AI19:AT19)</f>
        <v>7907304</v>
      </c>
      <c r="AF19" s="459"/>
      <c r="AG19" s="459"/>
      <c r="AH19" s="460"/>
      <c r="AI19" s="458">
        <v>0</v>
      </c>
      <c r="AJ19" s="459"/>
      <c r="AK19" s="459"/>
      <c r="AL19" s="460"/>
      <c r="AM19" s="458">
        <v>0</v>
      </c>
      <c r="AN19" s="459"/>
      <c r="AO19" s="459"/>
      <c r="AP19" s="460"/>
      <c r="AQ19" s="458">
        <v>7907304</v>
      </c>
      <c r="AR19" s="459"/>
      <c r="AS19" s="459"/>
      <c r="AT19" s="460"/>
      <c r="AU19" s="458">
        <v>8569196</v>
      </c>
      <c r="AV19" s="459"/>
      <c r="AW19" s="459"/>
      <c r="AX19" s="460"/>
      <c r="AY19" s="471">
        <v>8077053</v>
      </c>
      <c r="AZ19" s="472"/>
      <c r="BA19" s="472"/>
      <c r="BB19" s="473"/>
      <c r="BC19" s="197" t="s">
        <v>806</v>
      </c>
      <c r="BD19" s="198"/>
      <c r="BE19" s="198"/>
      <c r="BF19" s="199"/>
      <c r="BG19" s="471">
        <v>0</v>
      </c>
      <c r="BH19" s="472"/>
      <c r="BI19" s="472"/>
      <c r="BJ19" s="473"/>
      <c r="BK19" s="197" t="s">
        <v>806</v>
      </c>
      <c r="BL19" s="198"/>
      <c r="BM19" s="198"/>
      <c r="BN19" s="199"/>
      <c r="BO19" s="471">
        <v>8077053</v>
      </c>
      <c r="BP19" s="472"/>
      <c r="BQ19" s="472"/>
      <c r="BR19" s="473"/>
      <c r="BS19" s="316">
        <f t="shared" si="0"/>
        <v>0.94256835763821956</v>
      </c>
      <c r="BT19" s="317"/>
    </row>
    <row r="20" spans="1:72" s="3" customFormat="1" ht="20.100000000000001" customHeight="1" x14ac:dyDescent="0.2">
      <c r="A20" s="474" t="s">
        <v>12</v>
      </c>
      <c r="B20" s="475"/>
      <c r="C20" s="476" t="s">
        <v>261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8"/>
      <c r="AC20" s="469" t="s">
        <v>262</v>
      </c>
      <c r="AD20" s="470"/>
      <c r="AE20" s="466">
        <f>AI20+AQ20</f>
        <v>7907304</v>
      </c>
      <c r="AF20" s="467"/>
      <c r="AG20" s="467"/>
      <c r="AH20" s="468"/>
      <c r="AI20" s="466">
        <f>SUM(AI14:AL19)</f>
        <v>0</v>
      </c>
      <c r="AJ20" s="467"/>
      <c r="AK20" s="467"/>
      <c r="AL20" s="468"/>
      <c r="AM20" s="466">
        <f>SUM(AM14:AP19)</f>
        <v>0</v>
      </c>
      <c r="AN20" s="467"/>
      <c r="AO20" s="467"/>
      <c r="AP20" s="468"/>
      <c r="AQ20" s="466">
        <f>SUM(AQ14:AT19)</f>
        <v>7907304</v>
      </c>
      <c r="AR20" s="467"/>
      <c r="AS20" s="467"/>
      <c r="AT20" s="468"/>
      <c r="AU20" s="466">
        <f>SUM(AU14:AX19)</f>
        <v>8569196</v>
      </c>
      <c r="AV20" s="467"/>
      <c r="AW20" s="467"/>
      <c r="AX20" s="468"/>
      <c r="AY20" s="466">
        <f>SUM(AY14:BB19)</f>
        <v>8077053</v>
      </c>
      <c r="AZ20" s="467"/>
      <c r="BA20" s="467"/>
      <c r="BB20" s="468"/>
      <c r="BC20" s="501" t="s">
        <v>806</v>
      </c>
      <c r="BD20" s="502"/>
      <c r="BE20" s="502"/>
      <c r="BF20" s="503"/>
      <c r="BG20" s="466">
        <f>SUM(BG14:BJ19)</f>
        <v>0</v>
      </c>
      <c r="BH20" s="467"/>
      <c r="BI20" s="467"/>
      <c r="BJ20" s="468"/>
      <c r="BK20" s="501" t="s">
        <v>806</v>
      </c>
      <c r="BL20" s="502"/>
      <c r="BM20" s="502"/>
      <c r="BN20" s="503"/>
      <c r="BO20" s="466">
        <f>SUM(BO14:BR19)</f>
        <v>8077053</v>
      </c>
      <c r="BP20" s="467"/>
      <c r="BQ20" s="467"/>
      <c r="BR20" s="468"/>
      <c r="BS20" s="490">
        <f t="shared" si="0"/>
        <v>0.94256835763821956</v>
      </c>
      <c r="BT20" s="491"/>
    </row>
    <row r="21" spans="1:72" ht="20.100000000000001" hidden="1" customHeight="1" x14ac:dyDescent="0.2">
      <c r="A21" s="390" t="s">
        <v>13</v>
      </c>
      <c r="B21" s="391"/>
      <c r="C21" s="408" t="s">
        <v>263</v>
      </c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10"/>
      <c r="AC21" s="395" t="s">
        <v>264</v>
      </c>
      <c r="AD21" s="396"/>
      <c r="AE21" s="458"/>
      <c r="AF21" s="459"/>
      <c r="AG21" s="459"/>
      <c r="AH21" s="460"/>
      <c r="AI21" s="458"/>
      <c r="AJ21" s="459"/>
      <c r="AK21" s="459"/>
      <c r="AL21" s="460"/>
      <c r="AM21" s="458"/>
      <c r="AN21" s="459"/>
      <c r="AO21" s="459"/>
      <c r="AP21" s="460"/>
      <c r="AQ21" s="458"/>
      <c r="AR21" s="459"/>
      <c r="AS21" s="459"/>
      <c r="AT21" s="460"/>
      <c r="AU21" s="458"/>
      <c r="AV21" s="459"/>
      <c r="AW21" s="459"/>
      <c r="AX21" s="460"/>
      <c r="AY21" s="471"/>
      <c r="AZ21" s="472"/>
      <c r="BA21" s="472"/>
      <c r="BB21" s="473"/>
      <c r="BC21" s="197" t="s">
        <v>806</v>
      </c>
      <c r="BD21" s="198"/>
      <c r="BE21" s="198"/>
      <c r="BF21" s="199"/>
      <c r="BG21" s="471"/>
      <c r="BH21" s="472"/>
      <c r="BI21" s="472"/>
      <c r="BJ21" s="473"/>
      <c r="BK21" s="197" t="s">
        <v>806</v>
      </c>
      <c r="BL21" s="198"/>
      <c r="BM21" s="198"/>
      <c r="BN21" s="199"/>
      <c r="BO21" s="471"/>
      <c r="BP21" s="472"/>
      <c r="BQ21" s="472"/>
      <c r="BR21" s="473"/>
      <c r="BS21" s="316" t="str">
        <f t="shared" si="0"/>
        <v>n.é.</v>
      </c>
      <c r="BT21" s="317"/>
    </row>
    <row r="22" spans="1:72" ht="20.100000000000001" hidden="1" customHeight="1" x14ac:dyDescent="0.2">
      <c r="A22" s="390" t="s">
        <v>14</v>
      </c>
      <c r="B22" s="391"/>
      <c r="C22" s="408" t="s">
        <v>430</v>
      </c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395" t="s">
        <v>265</v>
      </c>
      <c r="AD22" s="396"/>
      <c r="AE22" s="458"/>
      <c r="AF22" s="459"/>
      <c r="AG22" s="459"/>
      <c r="AH22" s="460"/>
      <c r="AI22" s="458"/>
      <c r="AJ22" s="459"/>
      <c r="AK22" s="459"/>
      <c r="AL22" s="460"/>
      <c r="AM22" s="458"/>
      <c r="AN22" s="459"/>
      <c r="AO22" s="459"/>
      <c r="AP22" s="460"/>
      <c r="AQ22" s="458"/>
      <c r="AR22" s="459"/>
      <c r="AS22" s="459"/>
      <c r="AT22" s="460"/>
      <c r="AU22" s="458"/>
      <c r="AV22" s="459"/>
      <c r="AW22" s="459"/>
      <c r="AX22" s="460"/>
      <c r="AY22" s="471"/>
      <c r="AZ22" s="472"/>
      <c r="BA22" s="472"/>
      <c r="BB22" s="473"/>
      <c r="BC22" s="197" t="s">
        <v>806</v>
      </c>
      <c r="BD22" s="198"/>
      <c r="BE22" s="198"/>
      <c r="BF22" s="199"/>
      <c r="BG22" s="471"/>
      <c r="BH22" s="472"/>
      <c r="BI22" s="472"/>
      <c r="BJ22" s="473"/>
      <c r="BK22" s="197" t="s">
        <v>806</v>
      </c>
      <c r="BL22" s="198"/>
      <c r="BM22" s="198"/>
      <c r="BN22" s="199"/>
      <c r="BO22" s="471"/>
      <c r="BP22" s="472"/>
      <c r="BQ22" s="472"/>
      <c r="BR22" s="473"/>
      <c r="BS22" s="316" t="str">
        <f t="shared" si="0"/>
        <v>n.é.</v>
      </c>
      <c r="BT22" s="317"/>
    </row>
    <row r="23" spans="1:72" ht="20.100000000000001" hidden="1" customHeight="1" x14ac:dyDescent="0.2">
      <c r="A23" s="390" t="s">
        <v>15</v>
      </c>
      <c r="B23" s="391"/>
      <c r="C23" s="408" t="s">
        <v>431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395" t="s">
        <v>266</v>
      </c>
      <c r="AD23" s="396"/>
      <c r="AE23" s="458"/>
      <c r="AF23" s="459"/>
      <c r="AG23" s="459"/>
      <c r="AH23" s="460"/>
      <c r="AI23" s="458"/>
      <c r="AJ23" s="459"/>
      <c r="AK23" s="459"/>
      <c r="AL23" s="460"/>
      <c r="AM23" s="458"/>
      <c r="AN23" s="459"/>
      <c r="AO23" s="459"/>
      <c r="AP23" s="460"/>
      <c r="AQ23" s="458"/>
      <c r="AR23" s="459"/>
      <c r="AS23" s="459"/>
      <c r="AT23" s="460"/>
      <c r="AU23" s="458"/>
      <c r="AV23" s="459"/>
      <c r="AW23" s="459"/>
      <c r="AX23" s="460"/>
      <c r="AY23" s="471"/>
      <c r="AZ23" s="472"/>
      <c r="BA23" s="472"/>
      <c r="BB23" s="473"/>
      <c r="BC23" s="197" t="s">
        <v>806</v>
      </c>
      <c r="BD23" s="198"/>
      <c r="BE23" s="198"/>
      <c r="BF23" s="199"/>
      <c r="BG23" s="471"/>
      <c r="BH23" s="472"/>
      <c r="BI23" s="472"/>
      <c r="BJ23" s="473"/>
      <c r="BK23" s="197" t="s">
        <v>806</v>
      </c>
      <c r="BL23" s="198"/>
      <c r="BM23" s="198"/>
      <c r="BN23" s="199"/>
      <c r="BO23" s="471"/>
      <c r="BP23" s="472"/>
      <c r="BQ23" s="472"/>
      <c r="BR23" s="473"/>
      <c r="BS23" s="316" t="str">
        <f t="shared" si="0"/>
        <v>n.é.</v>
      </c>
      <c r="BT23" s="317"/>
    </row>
    <row r="24" spans="1:72" ht="20.100000000000001" hidden="1" customHeight="1" x14ac:dyDescent="0.2">
      <c r="A24" s="390" t="s">
        <v>53</v>
      </c>
      <c r="B24" s="391"/>
      <c r="C24" s="408" t="s">
        <v>432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395" t="s">
        <v>267</v>
      </c>
      <c r="AD24" s="396"/>
      <c r="AE24" s="458"/>
      <c r="AF24" s="459"/>
      <c r="AG24" s="459"/>
      <c r="AH24" s="460"/>
      <c r="AI24" s="458"/>
      <c r="AJ24" s="459"/>
      <c r="AK24" s="459"/>
      <c r="AL24" s="460"/>
      <c r="AM24" s="458"/>
      <c r="AN24" s="459"/>
      <c r="AO24" s="459"/>
      <c r="AP24" s="460"/>
      <c r="AQ24" s="458"/>
      <c r="AR24" s="459"/>
      <c r="AS24" s="459"/>
      <c r="AT24" s="460"/>
      <c r="AU24" s="458"/>
      <c r="AV24" s="459"/>
      <c r="AW24" s="459"/>
      <c r="AX24" s="460"/>
      <c r="AY24" s="471"/>
      <c r="AZ24" s="472"/>
      <c r="BA24" s="472"/>
      <c r="BB24" s="473"/>
      <c r="BC24" s="197" t="s">
        <v>806</v>
      </c>
      <c r="BD24" s="198"/>
      <c r="BE24" s="198"/>
      <c r="BF24" s="199"/>
      <c r="BG24" s="471"/>
      <c r="BH24" s="472"/>
      <c r="BI24" s="472"/>
      <c r="BJ24" s="473"/>
      <c r="BK24" s="197" t="s">
        <v>806</v>
      </c>
      <c r="BL24" s="198"/>
      <c r="BM24" s="198"/>
      <c r="BN24" s="199"/>
      <c r="BO24" s="471"/>
      <c r="BP24" s="472"/>
      <c r="BQ24" s="472"/>
      <c r="BR24" s="473"/>
      <c r="BS24" s="316" t="str">
        <f t="shared" si="0"/>
        <v>n.é.</v>
      </c>
      <c r="BT24" s="317"/>
    </row>
    <row r="25" spans="1:72" ht="20.100000000000001" hidden="1" customHeight="1" x14ac:dyDescent="0.2">
      <c r="A25" s="390" t="s">
        <v>54</v>
      </c>
      <c r="B25" s="391"/>
      <c r="C25" s="408" t="s">
        <v>268</v>
      </c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10"/>
      <c r="AC25" s="395" t="s">
        <v>269</v>
      </c>
      <c r="AD25" s="396"/>
      <c r="AE25" s="458"/>
      <c r="AF25" s="459"/>
      <c r="AG25" s="459"/>
      <c r="AH25" s="460"/>
      <c r="AI25" s="458"/>
      <c r="AJ25" s="459"/>
      <c r="AK25" s="459"/>
      <c r="AL25" s="460"/>
      <c r="AM25" s="458"/>
      <c r="AN25" s="459"/>
      <c r="AO25" s="459"/>
      <c r="AP25" s="460"/>
      <c r="AQ25" s="458"/>
      <c r="AR25" s="459"/>
      <c r="AS25" s="459"/>
      <c r="AT25" s="460"/>
      <c r="AU25" s="458"/>
      <c r="AV25" s="459"/>
      <c r="AW25" s="459"/>
      <c r="AX25" s="460"/>
      <c r="AY25" s="471"/>
      <c r="AZ25" s="472"/>
      <c r="BA25" s="472"/>
      <c r="BB25" s="473"/>
      <c r="BC25" s="197" t="s">
        <v>806</v>
      </c>
      <c r="BD25" s="198"/>
      <c r="BE25" s="198"/>
      <c r="BF25" s="199"/>
      <c r="BG25" s="471"/>
      <c r="BH25" s="472"/>
      <c r="BI25" s="472"/>
      <c r="BJ25" s="473"/>
      <c r="BK25" s="197" t="s">
        <v>806</v>
      </c>
      <c r="BL25" s="198"/>
      <c r="BM25" s="198"/>
      <c r="BN25" s="199"/>
      <c r="BO25" s="471"/>
      <c r="BP25" s="472"/>
      <c r="BQ25" s="472"/>
      <c r="BR25" s="473"/>
      <c r="BS25" s="316" t="str">
        <f t="shared" si="0"/>
        <v>n.é.</v>
      </c>
      <c r="BT25" s="317"/>
    </row>
    <row r="26" spans="1:72" s="3" customFormat="1" ht="20.100000000000001" customHeight="1" x14ac:dyDescent="0.2">
      <c r="A26" s="474" t="s">
        <v>55</v>
      </c>
      <c r="B26" s="475"/>
      <c r="C26" s="476" t="s">
        <v>270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8"/>
      <c r="AC26" s="469" t="s">
        <v>271</v>
      </c>
      <c r="AD26" s="470"/>
      <c r="AE26" s="466">
        <f>AI26+AQ26</f>
        <v>0</v>
      </c>
      <c r="AF26" s="467"/>
      <c r="AG26" s="467"/>
      <c r="AH26" s="468"/>
      <c r="AI26" s="466">
        <f>SUM(AI21:AL25)</f>
        <v>0</v>
      </c>
      <c r="AJ26" s="467"/>
      <c r="AK26" s="467"/>
      <c r="AL26" s="468"/>
      <c r="AM26" s="466">
        <f>SUM(AM21:AP25)</f>
        <v>0</v>
      </c>
      <c r="AN26" s="467"/>
      <c r="AO26" s="467"/>
      <c r="AP26" s="468"/>
      <c r="AQ26" s="466">
        <f>SUM(AQ21:AT25)</f>
        <v>0</v>
      </c>
      <c r="AR26" s="467"/>
      <c r="AS26" s="467"/>
      <c r="AT26" s="468"/>
      <c r="AU26" s="466">
        <f>SUM(AU21:AX25)</f>
        <v>0</v>
      </c>
      <c r="AV26" s="467"/>
      <c r="AW26" s="467"/>
      <c r="AX26" s="468"/>
      <c r="AY26" s="466">
        <f>SUM(AY21:BB25)</f>
        <v>0</v>
      </c>
      <c r="AZ26" s="467"/>
      <c r="BA26" s="467"/>
      <c r="BB26" s="468"/>
      <c r="BC26" s="501" t="s">
        <v>806</v>
      </c>
      <c r="BD26" s="502"/>
      <c r="BE26" s="502"/>
      <c r="BF26" s="503"/>
      <c r="BG26" s="466">
        <f>SUM(BG21:BJ25)</f>
        <v>0</v>
      </c>
      <c r="BH26" s="467"/>
      <c r="BI26" s="467"/>
      <c r="BJ26" s="468"/>
      <c r="BK26" s="501" t="s">
        <v>806</v>
      </c>
      <c r="BL26" s="502"/>
      <c r="BM26" s="502"/>
      <c r="BN26" s="503"/>
      <c r="BO26" s="466">
        <f>SUM(BO21:BR25)</f>
        <v>0</v>
      </c>
      <c r="BP26" s="467"/>
      <c r="BQ26" s="467"/>
      <c r="BR26" s="468"/>
      <c r="BS26" s="490" t="str">
        <f t="shared" si="0"/>
        <v>n.é.</v>
      </c>
      <c r="BT26" s="491"/>
    </row>
    <row r="27" spans="1:72" ht="20.100000000000001" hidden="1" customHeight="1" x14ac:dyDescent="0.2">
      <c r="A27" s="390" t="s">
        <v>56</v>
      </c>
      <c r="B27" s="391"/>
      <c r="C27" s="408" t="s">
        <v>272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10"/>
      <c r="AC27" s="395" t="s">
        <v>273</v>
      </c>
      <c r="AD27" s="396"/>
      <c r="AE27" s="458"/>
      <c r="AF27" s="459"/>
      <c r="AG27" s="459"/>
      <c r="AH27" s="460"/>
      <c r="AI27" s="458"/>
      <c r="AJ27" s="459"/>
      <c r="AK27" s="459"/>
      <c r="AL27" s="460"/>
      <c r="AM27" s="458"/>
      <c r="AN27" s="459"/>
      <c r="AO27" s="459"/>
      <c r="AP27" s="460"/>
      <c r="AQ27" s="458"/>
      <c r="AR27" s="459"/>
      <c r="AS27" s="459"/>
      <c r="AT27" s="460"/>
      <c r="AU27" s="458"/>
      <c r="AV27" s="459"/>
      <c r="AW27" s="459"/>
      <c r="AX27" s="460"/>
      <c r="AY27" s="471"/>
      <c r="AZ27" s="472"/>
      <c r="BA27" s="472"/>
      <c r="BB27" s="473"/>
      <c r="BC27" s="197" t="s">
        <v>806</v>
      </c>
      <c r="BD27" s="198"/>
      <c r="BE27" s="198"/>
      <c r="BF27" s="199"/>
      <c r="BG27" s="471"/>
      <c r="BH27" s="472"/>
      <c r="BI27" s="472"/>
      <c r="BJ27" s="473"/>
      <c r="BK27" s="197" t="s">
        <v>806</v>
      </c>
      <c r="BL27" s="198"/>
      <c r="BM27" s="198"/>
      <c r="BN27" s="199"/>
      <c r="BO27" s="471"/>
      <c r="BP27" s="472"/>
      <c r="BQ27" s="472"/>
      <c r="BR27" s="473"/>
      <c r="BS27" s="316" t="str">
        <f t="shared" si="0"/>
        <v>n.é.</v>
      </c>
      <c r="BT27" s="317"/>
    </row>
    <row r="28" spans="1:72" ht="20.100000000000001" hidden="1" customHeight="1" x14ac:dyDescent="0.2">
      <c r="A28" s="390" t="s">
        <v>106</v>
      </c>
      <c r="B28" s="391"/>
      <c r="C28" s="408" t="s">
        <v>274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10"/>
      <c r="AC28" s="395" t="s">
        <v>275</v>
      </c>
      <c r="AD28" s="396"/>
      <c r="AE28" s="458"/>
      <c r="AF28" s="459"/>
      <c r="AG28" s="459"/>
      <c r="AH28" s="460"/>
      <c r="AI28" s="458"/>
      <c r="AJ28" s="459"/>
      <c r="AK28" s="459"/>
      <c r="AL28" s="460"/>
      <c r="AM28" s="458"/>
      <c r="AN28" s="459"/>
      <c r="AO28" s="459"/>
      <c r="AP28" s="460"/>
      <c r="AQ28" s="458"/>
      <c r="AR28" s="459"/>
      <c r="AS28" s="459"/>
      <c r="AT28" s="460"/>
      <c r="AU28" s="458"/>
      <c r="AV28" s="459"/>
      <c r="AW28" s="459"/>
      <c r="AX28" s="460"/>
      <c r="AY28" s="471"/>
      <c r="AZ28" s="472"/>
      <c r="BA28" s="472"/>
      <c r="BB28" s="473"/>
      <c r="BC28" s="197" t="s">
        <v>806</v>
      </c>
      <c r="BD28" s="198"/>
      <c r="BE28" s="198"/>
      <c r="BF28" s="199"/>
      <c r="BG28" s="471"/>
      <c r="BH28" s="472"/>
      <c r="BI28" s="472"/>
      <c r="BJ28" s="473"/>
      <c r="BK28" s="197" t="s">
        <v>806</v>
      </c>
      <c r="BL28" s="198"/>
      <c r="BM28" s="198"/>
      <c r="BN28" s="199"/>
      <c r="BO28" s="471"/>
      <c r="BP28" s="472"/>
      <c r="BQ28" s="472"/>
      <c r="BR28" s="473"/>
      <c r="BS28" s="316" t="str">
        <f t="shared" si="0"/>
        <v>n.é.</v>
      </c>
      <c r="BT28" s="317"/>
    </row>
    <row r="29" spans="1:72" s="3" customFormat="1" ht="20.100000000000001" customHeight="1" x14ac:dyDescent="0.2">
      <c r="A29" s="474" t="s">
        <v>107</v>
      </c>
      <c r="B29" s="475"/>
      <c r="C29" s="476" t="s">
        <v>276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8"/>
      <c r="AC29" s="469" t="s">
        <v>277</v>
      </c>
      <c r="AD29" s="470"/>
      <c r="AE29" s="466">
        <f>AI29+AQ29</f>
        <v>0</v>
      </c>
      <c r="AF29" s="467"/>
      <c r="AG29" s="467"/>
      <c r="AH29" s="468"/>
      <c r="AI29" s="466">
        <f>SUM(AI27:AL28)</f>
        <v>0</v>
      </c>
      <c r="AJ29" s="467"/>
      <c r="AK29" s="467"/>
      <c r="AL29" s="468"/>
      <c r="AM29" s="466">
        <f>SUM(AM27:AP28)</f>
        <v>0</v>
      </c>
      <c r="AN29" s="467"/>
      <c r="AO29" s="467"/>
      <c r="AP29" s="468"/>
      <c r="AQ29" s="466">
        <f>SUM(AQ27:AT28)</f>
        <v>0</v>
      </c>
      <c r="AR29" s="467"/>
      <c r="AS29" s="467"/>
      <c r="AT29" s="468"/>
      <c r="AU29" s="466">
        <f>SUM(AU27:AX28)</f>
        <v>0</v>
      </c>
      <c r="AV29" s="467"/>
      <c r="AW29" s="467"/>
      <c r="AX29" s="468"/>
      <c r="AY29" s="466">
        <f>SUM(AY27:BB28)</f>
        <v>0</v>
      </c>
      <c r="AZ29" s="467"/>
      <c r="BA29" s="467"/>
      <c r="BB29" s="468"/>
      <c r="BC29" s="501" t="s">
        <v>806</v>
      </c>
      <c r="BD29" s="502"/>
      <c r="BE29" s="502"/>
      <c r="BF29" s="503"/>
      <c r="BG29" s="466">
        <f>SUM(BG27:BJ28)</f>
        <v>0</v>
      </c>
      <c r="BH29" s="467"/>
      <c r="BI29" s="467"/>
      <c r="BJ29" s="468"/>
      <c r="BK29" s="501" t="s">
        <v>806</v>
      </c>
      <c r="BL29" s="502"/>
      <c r="BM29" s="502"/>
      <c r="BN29" s="503"/>
      <c r="BO29" s="466">
        <f>SUM(BO27:BR28)</f>
        <v>0</v>
      </c>
      <c r="BP29" s="467"/>
      <c r="BQ29" s="467"/>
      <c r="BR29" s="468"/>
      <c r="BS29" s="490" t="str">
        <f t="shared" si="0"/>
        <v>n.é.</v>
      </c>
      <c r="BT29" s="491"/>
    </row>
    <row r="30" spans="1:72" ht="20.100000000000001" hidden="1" customHeight="1" x14ac:dyDescent="0.2">
      <c r="A30" s="390" t="s">
        <v>179</v>
      </c>
      <c r="B30" s="391"/>
      <c r="C30" s="408" t="s">
        <v>278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10"/>
      <c r="AC30" s="395" t="s">
        <v>279</v>
      </c>
      <c r="AD30" s="396"/>
      <c r="AE30" s="458"/>
      <c r="AF30" s="459"/>
      <c r="AG30" s="459"/>
      <c r="AH30" s="460"/>
      <c r="AI30" s="458"/>
      <c r="AJ30" s="459"/>
      <c r="AK30" s="459"/>
      <c r="AL30" s="460"/>
      <c r="AM30" s="458"/>
      <c r="AN30" s="459"/>
      <c r="AO30" s="459"/>
      <c r="AP30" s="460"/>
      <c r="AQ30" s="458"/>
      <c r="AR30" s="459"/>
      <c r="AS30" s="459"/>
      <c r="AT30" s="460"/>
      <c r="AU30" s="458"/>
      <c r="AV30" s="459"/>
      <c r="AW30" s="459"/>
      <c r="AX30" s="460"/>
      <c r="AY30" s="471"/>
      <c r="AZ30" s="472"/>
      <c r="BA30" s="472"/>
      <c r="BB30" s="473"/>
      <c r="BC30" s="197" t="s">
        <v>806</v>
      </c>
      <c r="BD30" s="198"/>
      <c r="BE30" s="198"/>
      <c r="BF30" s="199"/>
      <c r="BG30" s="471"/>
      <c r="BH30" s="472"/>
      <c r="BI30" s="472"/>
      <c r="BJ30" s="473"/>
      <c r="BK30" s="197" t="s">
        <v>806</v>
      </c>
      <c r="BL30" s="198"/>
      <c r="BM30" s="198"/>
      <c r="BN30" s="199"/>
      <c r="BO30" s="471"/>
      <c r="BP30" s="472"/>
      <c r="BQ30" s="472"/>
      <c r="BR30" s="473"/>
      <c r="BS30" s="316" t="str">
        <f t="shared" si="0"/>
        <v>n.é.</v>
      </c>
      <c r="BT30" s="317"/>
    </row>
    <row r="31" spans="1:72" ht="20.100000000000001" hidden="1" customHeight="1" x14ac:dyDescent="0.2">
      <c r="A31" s="390" t="s">
        <v>180</v>
      </c>
      <c r="B31" s="391"/>
      <c r="C31" s="408" t="s">
        <v>280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10"/>
      <c r="AC31" s="395" t="s">
        <v>281</v>
      </c>
      <c r="AD31" s="396"/>
      <c r="AE31" s="458"/>
      <c r="AF31" s="459"/>
      <c r="AG31" s="459"/>
      <c r="AH31" s="460"/>
      <c r="AI31" s="458"/>
      <c r="AJ31" s="459"/>
      <c r="AK31" s="459"/>
      <c r="AL31" s="460"/>
      <c r="AM31" s="458"/>
      <c r="AN31" s="459"/>
      <c r="AO31" s="459"/>
      <c r="AP31" s="460"/>
      <c r="AQ31" s="458"/>
      <c r="AR31" s="459"/>
      <c r="AS31" s="459"/>
      <c r="AT31" s="460"/>
      <c r="AU31" s="458"/>
      <c r="AV31" s="459"/>
      <c r="AW31" s="459"/>
      <c r="AX31" s="460"/>
      <c r="AY31" s="471"/>
      <c r="AZ31" s="472"/>
      <c r="BA31" s="472"/>
      <c r="BB31" s="473"/>
      <c r="BC31" s="197" t="s">
        <v>806</v>
      </c>
      <c r="BD31" s="198"/>
      <c r="BE31" s="198"/>
      <c r="BF31" s="199"/>
      <c r="BG31" s="471"/>
      <c r="BH31" s="472"/>
      <c r="BI31" s="472"/>
      <c r="BJ31" s="473"/>
      <c r="BK31" s="197" t="s">
        <v>806</v>
      </c>
      <c r="BL31" s="198"/>
      <c r="BM31" s="198"/>
      <c r="BN31" s="199"/>
      <c r="BO31" s="471"/>
      <c r="BP31" s="472"/>
      <c r="BQ31" s="472"/>
      <c r="BR31" s="473"/>
      <c r="BS31" s="316" t="str">
        <f t="shared" si="0"/>
        <v>n.é.</v>
      </c>
      <c r="BT31" s="317"/>
    </row>
    <row r="32" spans="1:72" ht="20.100000000000001" hidden="1" customHeight="1" x14ac:dyDescent="0.2">
      <c r="A32" s="390" t="s">
        <v>181</v>
      </c>
      <c r="B32" s="391"/>
      <c r="C32" s="408" t="s">
        <v>282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10"/>
      <c r="AC32" s="395" t="s">
        <v>283</v>
      </c>
      <c r="AD32" s="396"/>
      <c r="AE32" s="458"/>
      <c r="AF32" s="459"/>
      <c r="AG32" s="459"/>
      <c r="AH32" s="460"/>
      <c r="AI32" s="458"/>
      <c r="AJ32" s="459"/>
      <c r="AK32" s="459"/>
      <c r="AL32" s="460"/>
      <c r="AM32" s="458"/>
      <c r="AN32" s="459"/>
      <c r="AO32" s="459"/>
      <c r="AP32" s="460"/>
      <c r="AQ32" s="458"/>
      <c r="AR32" s="459"/>
      <c r="AS32" s="459"/>
      <c r="AT32" s="460"/>
      <c r="AU32" s="458"/>
      <c r="AV32" s="459"/>
      <c r="AW32" s="459"/>
      <c r="AX32" s="460"/>
      <c r="AY32" s="471"/>
      <c r="AZ32" s="472"/>
      <c r="BA32" s="472"/>
      <c r="BB32" s="473"/>
      <c r="BC32" s="197" t="s">
        <v>806</v>
      </c>
      <c r="BD32" s="198"/>
      <c r="BE32" s="198"/>
      <c r="BF32" s="199"/>
      <c r="BG32" s="471"/>
      <c r="BH32" s="472"/>
      <c r="BI32" s="472"/>
      <c r="BJ32" s="473"/>
      <c r="BK32" s="197" t="s">
        <v>806</v>
      </c>
      <c r="BL32" s="198"/>
      <c r="BM32" s="198"/>
      <c r="BN32" s="199"/>
      <c r="BO32" s="471"/>
      <c r="BP32" s="472"/>
      <c r="BQ32" s="472"/>
      <c r="BR32" s="473"/>
      <c r="BS32" s="316" t="str">
        <f t="shared" si="0"/>
        <v>n.é.</v>
      </c>
      <c r="BT32" s="317"/>
    </row>
    <row r="33" spans="1:72" ht="20.100000000000001" hidden="1" customHeight="1" x14ac:dyDescent="0.2">
      <c r="A33" s="390" t="s">
        <v>182</v>
      </c>
      <c r="B33" s="391"/>
      <c r="C33" s="408" t="s">
        <v>284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10"/>
      <c r="AC33" s="395" t="s">
        <v>285</v>
      </c>
      <c r="AD33" s="396"/>
      <c r="AE33" s="458"/>
      <c r="AF33" s="459"/>
      <c r="AG33" s="459"/>
      <c r="AH33" s="460"/>
      <c r="AI33" s="458"/>
      <c r="AJ33" s="459"/>
      <c r="AK33" s="459"/>
      <c r="AL33" s="460"/>
      <c r="AM33" s="458"/>
      <c r="AN33" s="459"/>
      <c r="AO33" s="459"/>
      <c r="AP33" s="460"/>
      <c r="AQ33" s="458"/>
      <c r="AR33" s="459"/>
      <c r="AS33" s="459"/>
      <c r="AT33" s="460"/>
      <c r="AU33" s="458"/>
      <c r="AV33" s="459"/>
      <c r="AW33" s="459"/>
      <c r="AX33" s="460"/>
      <c r="AY33" s="471"/>
      <c r="AZ33" s="472"/>
      <c r="BA33" s="472"/>
      <c r="BB33" s="473"/>
      <c r="BC33" s="197" t="s">
        <v>806</v>
      </c>
      <c r="BD33" s="198"/>
      <c r="BE33" s="198"/>
      <c r="BF33" s="199"/>
      <c r="BG33" s="471"/>
      <c r="BH33" s="472"/>
      <c r="BI33" s="472"/>
      <c r="BJ33" s="473"/>
      <c r="BK33" s="197" t="s">
        <v>806</v>
      </c>
      <c r="BL33" s="198"/>
      <c r="BM33" s="198"/>
      <c r="BN33" s="199"/>
      <c r="BO33" s="471"/>
      <c r="BP33" s="472"/>
      <c r="BQ33" s="472"/>
      <c r="BR33" s="473"/>
      <c r="BS33" s="316" t="str">
        <f t="shared" si="0"/>
        <v>n.é.</v>
      </c>
      <c r="BT33" s="317"/>
    </row>
    <row r="34" spans="1:72" ht="20.100000000000001" hidden="1" customHeight="1" x14ac:dyDescent="0.2">
      <c r="A34" s="390" t="s">
        <v>183</v>
      </c>
      <c r="B34" s="391"/>
      <c r="C34" s="408" t="s">
        <v>286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10"/>
      <c r="AC34" s="395" t="s">
        <v>287</v>
      </c>
      <c r="AD34" s="396"/>
      <c r="AE34" s="458"/>
      <c r="AF34" s="459"/>
      <c r="AG34" s="459"/>
      <c r="AH34" s="460"/>
      <c r="AI34" s="458"/>
      <c r="AJ34" s="459"/>
      <c r="AK34" s="459"/>
      <c r="AL34" s="460"/>
      <c r="AM34" s="458"/>
      <c r="AN34" s="459"/>
      <c r="AO34" s="459"/>
      <c r="AP34" s="460"/>
      <c r="AQ34" s="458"/>
      <c r="AR34" s="459"/>
      <c r="AS34" s="459"/>
      <c r="AT34" s="460"/>
      <c r="AU34" s="458"/>
      <c r="AV34" s="459"/>
      <c r="AW34" s="459"/>
      <c r="AX34" s="460"/>
      <c r="AY34" s="471"/>
      <c r="AZ34" s="472"/>
      <c r="BA34" s="472"/>
      <c r="BB34" s="473"/>
      <c r="BC34" s="197" t="s">
        <v>806</v>
      </c>
      <c r="BD34" s="198"/>
      <c r="BE34" s="198"/>
      <c r="BF34" s="199"/>
      <c r="BG34" s="471"/>
      <c r="BH34" s="472"/>
      <c r="BI34" s="472"/>
      <c r="BJ34" s="473"/>
      <c r="BK34" s="197" t="s">
        <v>806</v>
      </c>
      <c r="BL34" s="198"/>
      <c r="BM34" s="198"/>
      <c r="BN34" s="199"/>
      <c r="BO34" s="471"/>
      <c r="BP34" s="472"/>
      <c r="BQ34" s="472"/>
      <c r="BR34" s="473"/>
      <c r="BS34" s="316" t="str">
        <f t="shared" si="0"/>
        <v>n.é.</v>
      </c>
      <c r="BT34" s="317"/>
    </row>
    <row r="35" spans="1:72" ht="20.100000000000001" hidden="1" customHeight="1" x14ac:dyDescent="0.2">
      <c r="A35" s="390" t="s">
        <v>184</v>
      </c>
      <c r="B35" s="391"/>
      <c r="C35" s="408" t="s">
        <v>288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10"/>
      <c r="AC35" s="395" t="s">
        <v>289</v>
      </c>
      <c r="AD35" s="396"/>
      <c r="AE35" s="458"/>
      <c r="AF35" s="459"/>
      <c r="AG35" s="459"/>
      <c r="AH35" s="460"/>
      <c r="AI35" s="458"/>
      <c r="AJ35" s="459"/>
      <c r="AK35" s="459"/>
      <c r="AL35" s="460"/>
      <c r="AM35" s="458"/>
      <c r="AN35" s="459"/>
      <c r="AO35" s="459"/>
      <c r="AP35" s="460"/>
      <c r="AQ35" s="458"/>
      <c r="AR35" s="459"/>
      <c r="AS35" s="459"/>
      <c r="AT35" s="460"/>
      <c r="AU35" s="458"/>
      <c r="AV35" s="459"/>
      <c r="AW35" s="459"/>
      <c r="AX35" s="460"/>
      <c r="AY35" s="471"/>
      <c r="AZ35" s="472"/>
      <c r="BA35" s="472"/>
      <c r="BB35" s="473"/>
      <c r="BC35" s="197" t="s">
        <v>806</v>
      </c>
      <c r="BD35" s="198"/>
      <c r="BE35" s="198"/>
      <c r="BF35" s="199"/>
      <c r="BG35" s="471"/>
      <c r="BH35" s="472"/>
      <c r="BI35" s="472"/>
      <c r="BJ35" s="473"/>
      <c r="BK35" s="197" t="s">
        <v>806</v>
      </c>
      <c r="BL35" s="198"/>
      <c r="BM35" s="198"/>
      <c r="BN35" s="199"/>
      <c r="BO35" s="471"/>
      <c r="BP35" s="472"/>
      <c r="BQ35" s="472"/>
      <c r="BR35" s="473"/>
      <c r="BS35" s="316" t="str">
        <f t="shared" si="0"/>
        <v>n.é.</v>
      </c>
      <c r="BT35" s="317"/>
    </row>
    <row r="36" spans="1:72" ht="20.100000000000001" hidden="1" customHeight="1" x14ac:dyDescent="0.2">
      <c r="A36" s="390" t="s">
        <v>185</v>
      </c>
      <c r="B36" s="391"/>
      <c r="C36" s="408" t="s">
        <v>290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10"/>
      <c r="AC36" s="395" t="s">
        <v>291</v>
      </c>
      <c r="AD36" s="396"/>
      <c r="AE36" s="458"/>
      <c r="AF36" s="459"/>
      <c r="AG36" s="459"/>
      <c r="AH36" s="460"/>
      <c r="AI36" s="458"/>
      <c r="AJ36" s="459"/>
      <c r="AK36" s="459"/>
      <c r="AL36" s="460"/>
      <c r="AM36" s="458"/>
      <c r="AN36" s="459"/>
      <c r="AO36" s="459"/>
      <c r="AP36" s="460"/>
      <c r="AQ36" s="458"/>
      <c r="AR36" s="459"/>
      <c r="AS36" s="459"/>
      <c r="AT36" s="460"/>
      <c r="AU36" s="458"/>
      <c r="AV36" s="459"/>
      <c r="AW36" s="459"/>
      <c r="AX36" s="460"/>
      <c r="AY36" s="471"/>
      <c r="AZ36" s="472"/>
      <c r="BA36" s="472"/>
      <c r="BB36" s="473"/>
      <c r="BC36" s="197" t="s">
        <v>806</v>
      </c>
      <c r="BD36" s="198"/>
      <c r="BE36" s="198"/>
      <c r="BF36" s="199"/>
      <c r="BG36" s="471"/>
      <c r="BH36" s="472"/>
      <c r="BI36" s="472"/>
      <c r="BJ36" s="473"/>
      <c r="BK36" s="197" t="s">
        <v>806</v>
      </c>
      <c r="BL36" s="198"/>
      <c r="BM36" s="198"/>
      <c r="BN36" s="199"/>
      <c r="BO36" s="471"/>
      <c r="BP36" s="472"/>
      <c r="BQ36" s="472"/>
      <c r="BR36" s="473"/>
      <c r="BS36" s="316" t="str">
        <f t="shared" si="0"/>
        <v>n.é.</v>
      </c>
      <c r="BT36" s="317"/>
    </row>
    <row r="37" spans="1:72" ht="20.100000000000001" hidden="1" customHeight="1" x14ac:dyDescent="0.2">
      <c r="A37" s="390" t="s">
        <v>186</v>
      </c>
      <c r="B37" s="391"/>
      <c r="C37" s="408" t="s">
        <v>292</v>
      </c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10"/>
      <c r="AC37" s="395" t="s">
        <v>293</v>
      </c>
      <c r="AD37" s="396"/>
      <c r="AE37" s="458"/>
      <c r="AF37" s="459"/>
      <c r="AG37" s="459"/>
      <c r="AH37" s="460"/>
      <c r="AI37" s="458"/>
      <c r="AJ37" s="459"/>
      <c r="AK37" s="459"/>
      <c r="AL37" s="460"/>
      <c r="AM37" s="458"/>
      <c r="AN37" s="459"/>
      <c r="AO37" s="459"/>
      <c r="AP37" s="460"/>
      <c r="AQ37" s="458"/>
      <c r="AR37" s="459"/>
      <c r="AS37" s="459"/>
      <c r="AT37" s="460"/>
      <c r="AU37" s="458"/>
      <c r="AV37" s="459"/>
      <c r="AW37" s="459"/>
      <c r="AX37" s="460"/>
      <c r="AY37" s="471"/>
      <c r="AZ37" s="472"/>
      <c r="BA37" s="472"/>
      <c r="BB37" s="473"/>
      <c r="BC37" s="197" t="s">
        <v>806</v>
      </c>
      <c r="BD37" s="198"/>
      <c r="BE37" s="198"/>
      <c r="BF37" s="199"/>
      <c r="BG37" s="471"/>
      <c r="BH37" s="472"/>
      <c r="BI37" s="472"/>
      <c r="BJ37" s="473"/>
      <c r="BK37" s="197" t="s">
        <v>806</v>
      </c>
      <c r="BL37" s="198"/>
      <c r="BM37" s="198"/>
      <c r="BN37" s="199"/>
      <c r="BO37" s="471"/>
      <c r="BP37" s="472"/>
      <c r="BQ37" s="472"/>
      <c r="BR37" s="473"/>
      <c r="BS37" s="316" t="str">
        <f t="shared" si="0"/>
        <v>n.é.</v>
      </c>
      <c r="BT37" s="317"/>
    </row>
    <row r="38" spans="1:72" s="3" customFormat="1" ht="20.100000000000001" customHeight="1" x14ac:dyDescent="0.2">
      <c r="A38" s="474" t="s">
        <v>187</v>
      </c>
      <c r="B38" s="475"/>
      <c r="C38" s="476" t="s">
        <v>294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8"/>
      <c r="AC38" s="469" t="s">
        <v>295</v>
      </c>
      <c r="AD38" s="470"/>
      <c r="AE38" s="466">
        <f>AI38+AQ38</f>
        <v>0</v>
      </c>
      <c r="AF38" s="467"/>
      <c r="AG38" s="467"/>
      <c r="AH38" s="468"/>
      <c r="AI38" s="466">
        <f>SUM(AI33:AL37)</f>
        <v>0</v>
      </c>
      <c r="AJ38" s="467"/>
      <c r="AK38" s="467"/>
      <c r="AL38" s="468"/>
      <c r="AM38" s="466">
        <f>SUM(AM33:AP37)</f>
        <v>0</v>
      </c>
      <c r="AN38" s="467"/>
      <c r="AO38" s="467"/>
      <c r="AP38" s="468"/>
      <c r="AQ38" s="466">
        <f>SUM(AQ33:AT37)</f>
        <v>0</v>
      </c>
      <c r="AR38" s="467"/>
      <c r="AS38" s="467"/>
      <c r="AT38" s="468"/>
      <c r="AU38" s="466">
        <f>SUM(AU33:AX37)</f>
        <v>0</v>
      </c>
      <c r="AV38" s="467"/>
      <c r="AW38" s="467"/>
      <c r="AX38" s="468"/>
      <c r="AY38" s="466">
        <f>SUM(AY33:BB37)</f>
        <v>0</v>
      </c>
      <c r="AZ38" s="467"/>
      <c r="BA38" s="467"/>
      <c r="BB38" s="468"/>
      <c r="BC38" s="501" t="s">
        <v>806</v>
      </c>
      <c r="BD38" s="502"/>
      <c r="BE38" s="502"/>
      <c r="BF38" s="503"/>
      <c r="BG38" s="466">
        <f>SUM(BG33:BJ37)</f>
        <v>0</v>
      </c>
      <c r="BH38" s="467"/>
      <c r="BI38" s="467"/>
      <c r="BJ38" s="468"/>
      <c r="BK38" s="501" t="s">
        <v>806</v>
      </c>
      <c r="BL38" s="502"/>
      <c r="BM38" s="502"/>
      <c r="BN38" s="503"/>
      <c r="BO38" s="466">
        <f>SUM(BO33:BR37)</f>
        <v>0</v>
      </c>
      <c r="BP38" s="467"/>
      <c r="BQ38" s="467"/>
      <c r="BR38" s="468"/>
      <c r="BS38" s="490" t="str">
        <f t="shared" si="0"/>
        <v>n.é.</v>
      </c>
      <c r="BT38" s="491"/>
    </row>
    <row r="39" spans="1:72" ht="20.25" customHeight="1" x14ac:dyDescent="0.2">
      <c r="A39" s="390" t="s">
        <v>188</v>
      </c>
      <c r="B39" s="391"/>
      <c r="C39" s="408" t="s">
        <v>296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0"/>
      <c r="AC39" s="395" t="s">
        <v>297</v>
      </c>
      <c r="AD39" s="396"/>
      <c r="AE39" s="581">
        <f>AI39+AQ39</f>
        <v>0</v>
      </c>
      <c r="AF39" s="582"/>
      <c r="AG39" s="582"/>
      <c r="AH39" s="583"/>
      <c r="AI39" s="458">
        <v>0</v>
      </c>
      <c r="AJ39" s="459"/>
      <c r="AK39" s="459"/>
      <c r="AL39" s="460"/>
      <c r="AM39" s="458">
        <v>0</v>
      </c>
      <c r="AN39" s="459"/>
      <c r="AO39" s="459"/>
      <c r="AP39" s="460"/>
      <c r="AQ39" s="458">
        <v>0</v>
      </c>
      <c r="AR39" s="459"/>
      <c r="AS39" s="459"/>
      <c r="AT39" s="460"/>
      <c r="AU39" s="458">
        <v>0</v>
      </c>
      <c r="AV39" s="459"/>
      <c r="AW39" s="459"/>
      <c r="AX39" s="460"/>
      <c r="AY39" s="471">
        <v>5000</v>
      </c>
      <c r="AZ39" s="472"/>
      <c r="BA39" s="472"/>
      <c r="BB39" s="473"/>
      <c r="BC39" s="197" t="s">
        <v>806</v>
      </c>
      <c r="BD39" s="198"/>
      <c r="BE39" s="198"/>
      <c r="BF39" s="199"/>
      <c r="BG39" s="471">
        <v>0</v>
      </c>
      <c r="BH39" s="472"/>
      <c r="BI39" s="472"/>
      <c r="BJ39" s="473"/>
      <c r="BK39" s="197" t="s">
        <v>806</v>
      </c>
      <c r="BL39" s="198"/>
      <c r="BM39" s="198"/>
      <c r="BN39" s="199"/>
      <c r="BO39" s="471">
        <v>5000</v>
      </c>
      <c r="BP39" s="472"/>
      <c r="BQ39" s="472"/>
      <c r="BR39" s="473"/>
      <c r="BS39" s="316" t="str">
        <f t="shared" si="0"/>
        <v>n.é.</v>
      </c>
      <c r="BT39" s="317"/>
    </row>
    <row r="40" spans="1:72" s="3" customFormat="1" ht="19.5" customHeight="1" x14ac:dyDescent="0.2">
      <c r="A40" s="474" t="s">
        <v>189</v>
      </c>
      <c r="B40" s="475"/>
      <c r="C40" s="476" t="s">
        <v>298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8"/>
      <c r="AC40" s="469" t="s">
        <v>299</v>
      </c>
      <c r="AD40" s="470"/>
      <c r="AE40" s="466">
        <f>AI40+AQ40</f>
        <v>0</v>
      </c>
      <c r="AF40" s="467"/>
      <c r="AG40" s="467"/>
      <c r="AH40" s="468"/>
      <c r="AI40" s="466">
        <f>AI29+AI30+AI31+AI32+AI38+AI39</f>
        <v>0</v>
      </c>
      <c r="AJ40" s="467"/>
      <c r="AK40" s="467"/>
      <c r="AL40" s="468"/>
      <c r="AM40" s="466">
        <f>AM29+AM30+AM31+AM32+AM38+AM39</f>
        <v>0</v>
      </c>
      <c r="AN40" s="467"/>
      <c r="AO40" s="467"/>
      <c r="AP40" s="468"/>
      <c r="AQ40" s="466">
        <f>AQ29+AQ30+AQ31+AQ32+AQ38+AQ39</f>
        <v>0</v>
      </c>
      <c r="AR40" s="467"/>
      <c r="AS40" s="467"/>
      <c r="AT40" s="468"/>
      <c r="AU40" s="466">
        <f>AU29+AU30+AU31+AU32+AU38+AU39</f>
        <v>0</v>
      </c>
      <c r="AV40" s="467"/>
      <c r="AW40" s="467"/>
      <c r="AX40" s="468"/>
      <c r="AY40" s="466">
        <f>AY29+AY30+AY31+AY32+AY38+AY39</f>
        <v>5000</v>
      </c>
      <c r="AZ40" s="467"/>
      <c r="BA40" s="467"/>
      <c r="BB40" s="468"/>
      <c r="BC40" s="501" t="s">
        <v>806</v>
      </c>
      <c r="BD40" s="502"/>
      <c r="BE40" s="502"/>
      <c r="BF40" s="503"/>
      <c r="BG40" s="466">
        <f>BG29+BG30+BG31+BG32+BG38+BG39</f>
        <v>0</v>
      </c>
      <c r="BH40" s="467"/>
      <c r="BI40" s="467"/>
      <c r="BJ40" s="468"/>
      <c r="BK40" s="501" t="s">
        <v>806</v>
      </c>
      <c r="BL40" s="502"/>
      <c r="BM40" s="502"/>
      <c r="BN40" s="503"/>
      <c r="BO40" s="466">
        <f>BO29+BO30+BO31+BO32+BO38+BO39</f>
        <v>5000</v>
      </c>
      <c r="BP40" s="467"/>
      <c r="BQ40" s="467"/>
      <c r="BR40" s="468"/>
      <c r="BS40" s="490" t="str">
        <f t="shared" ref="BS40:BS71" si="1">IF(AU40&gt;0,BO40/AU40,"n.é.")</f>
        <v>n.é.</v>
      </c>
      <c r="BT40" s="491"/>
    </row>
    <row r="41" spans="1:72" ht="20.100000000000001" hidden="1" customHeight="1" x14ac:dyDescent="0.2">
      <c r="A41" s="390" t="s">
        <v>190</v>
      </c>
      <c r="B41" s="391"/>
      <c r="C41" s="408" t="s">
        <v>300</v>
      </c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10"/>
      <c r="AC41" s="395" t="s">
        <v>301</v>
      </c>
      <c r="AD41" s="396"/>
      <c r="AE41" s="458"/>
      <c r="AF41" s="459"/>
      <c r="AG41" s="459"/>
      <c r="AH41" s="460"/>
      <c r="AI41" s="458"/>
      <c r="AJ41" s="459"/>
      <c r="AK41" s="459"/>
      <c r="AL41" s="460"/>
      <c r="AM41" s="458"/>
      <c r="AN41" s="459"/>
      <c r="AO41" s="459"/>
      <c r="AP41" s="460"/>
      <c r="AQ41" s="458"/>
      <c r="AR41" s="459"/>
      <c r="AS41" s="459"/>
      <c r="AT41" s="460"/>
      <c r="AU41" s="458"/>
      <c r="AV41" s="459"/>
      <c r="AW41" s="459"/>
      <c r="AX41" s="460"/>
      <c r="AY41" s="471"/>
      <c r="AZ41" s="472"/>
      <c r="BA41" s="472"/>
      <c r="BB41" s="473"/>
      <c r="BC41" s="197" t="s">
        <v>806</v>
      </c>
      <c r="BD41" s="198"/>
      <c r="BE41" s="198"/>
      <c r="BF41" s="199"/>
      <c r="BG41" s="471"/>
      <c r="BH41" s="472"/>
      <c r="BI41" s="472"/>
      <c r="BJ41" s="473"/>
      <c r="BK41" s="197" t="s">
        <v>806</v>
      </c>
      <c r="BL41" s="198"/>
      <c r="BM41" s="198"/>
      <c r="BN41" s="199"/>
      <c r="BO41" s="471"/>
      <c r="BP41" s="472"/>
      <c r="BQ41" s="472"/>
      <c r="BR41" s="473"/>
      <c r="BS41" s="316" t="str">
        <f t="shared" si="1"/>
        <v>n.é.</v>
      </c>
      <c r="BT41" s="317"/>
    </row>
    <row r="42" spans="1:72" ht="20.100000000000001" hidden="1" customHeight="1" x14ac:dyDescent="0.2">
      <c r="A42" s="390" t="s">
        <v>191</v>
      </c>
      <c r="B42" s="391"/>
      <c r="C42" s="408" t="s">
        <v>302</v>
      </c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10"/>
      <c r="AC42" s="395" t="s">
        <v>303</v>
      </c>
      <c r="AD42" s="396"/>
      <c r="AE42" s="458"/>
      <c r="AF42" s="459"/>
      <c r="AG42" s="459"/>
      <c r="AH42" s="460"/>
      <c r="AI42" s="458"/>
      <c r="AJ42" s="459"/>
      <c r="AK42" s="459"/>
      <c r="AL42" s="460"/>
      <c r="AM42" s="458"/>
      <c r="AN42" s="459"/>
      <c r="AO42" s="459"/>
      <c r="AP42" s="460"/>
      <c r="AQ42" s="458"/>
      <c r="AR42" s="459"/>
      <c r="AS42" s="459"/>
      <c r="AT42" s="460"/>
      <c r="AU42" s="458"/>
      <c r="AV42" s="459"/>
      <c r="AW42" s="459"/>
      <c r="AX42" s="460"/>
      <c r="AY42" s="471"/>
      <c r="AZ42" s="472"/>
      <c r="BA42" s="472"/>
      <c r="BB42" s="473"/>
      <c r="BC42" s="197" t="s">
        <v>806</v>
      </c>
      <c r="BD42" s="198"/>
      <c r="BE42" s="198"/>
      <c r="BF42" s="199"/>
      <c r="BG42" s="471"/>
      <c r="BH42" s="472"/>
      <c r="BI42" s="472"/>
      <c r="BJ42" s="473"/>
      <c r="BK42" s="197" t="s">
        <v>806</v>
      </c>
      <c r="BL42" s="198"/>
      <c r="BM42" s="198"/>
      <c r="BN42" s="199"/>
      <c r="BO42" s="471"/>
      <c r="BP42" s="472"/>
      <c r="BQ42" s="472"/>
      <c r="BR42" s="473"/>
      <c r="BS42" s="316" t="str">
        <f t="shared" si="1"/>
        <v>n.é.</v>
      </c>
      <c r="BT42" s="317"/>
    </row>
    <row r="43" spans="1:72" ht="20.25" customHeight="1" x14ac:dyDescent="0.2">
      <c r="A43" s="390" t="s">
        <v>192</v>
      </c>
      <c r="B43" s="391"/>
      <c r="C43" s="408" t="s">
        <v>304</v>
      </c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10"/>
      <c r="AC43" s="395" t="s">
        <v>305</v>
      </c>
      <c r="AD43" s="396"/>
      <c r="AE43" s="581">
        <f>AI43+AQ43</f>
        <v>0</v>
      </c>
      <c r="AF43" s="582"/>
      <c r="AG43" s="582"/>
      <c r="AH43" s="583"/>
      <c r="AI43" s="458">
        <v>0</v>
      </c>
      <c r="AJ43" s="459"/>
      <c r="AK43" s="459"/>
      <c r="AL43" s="460"/>
      <c r="AM43" s="458">
        <v>0</v>
      </c>
      <c r="AN43" s="459"/>
      <c r="AO43" s="459"/>
      <c r="AP43" s="460"/>
      <c r="AQ43" s="458">
        <v>0</v>
      </c>
      <c r="AR43" s="459"/>
      <c r="AS43" s="459"/>
      <c r="AT43" s="460"/>
      <c r="AU43" s="458">
        <v>0</v>
      </c>
      <c r="AV43" s="459"/>
      <c r="AW43" s="459"/>
      <c r="AX43" s="460"/>
      <c r="AY43" s="458">
        <v>210000</v>
      </c>
      <c r="AZ43" s="459"/>
      <c r="BA43" s="459"/>
      <c r="BB43" s="460"/>
      <c r="BC43" s="496" t="s">
        <v>806</v>
      </c>
      <c r="BD43" s="497"/>
      <c r="BE43" s="497"/>
      <c r="BF43" s="498"/>
      <c r="BG43" s="458">
        <v>0</v>
      </c>
      <c r="BH43" s="459"/>
      <c r="BI43" s="459"/>
      <c r="BJ43" s="460"/>
      <c r="BK43" s="496" t="s">
        <v>806</v>
      </c>
      <c r="BL43" s="497"/>
      <c r="BM43" s="497"/>
      <c r="BN43" s="498"/>
      <c r="BO43" s="458">
        <v>210000</v>
      </c>
      <c r="BP43" s="459"/>
      <c r="BQ43" s="459"/>
      <c r="BR43" s="460"/>
      <c r="BS43" s="499" t="str">
        <f t="shared" si="1"/>
        <v>n.é.</v>
      </c>
      <c r="BT43" s="500"/>
    </row>
    <row r="44" spans="1:72" ht="15.75" hidden="1" customHeight="1" x14ac:dyDescent="0.2">
      <c r="A44" s="390" t="s">
        <v>193</v>
      </c>
      <c r="B44" s="391"/>
      <c r="C44" s="408" t="s">
        <v>306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10"/>
      <c r="AC44" s="395" t="s">
        <v>307</v>
      </c>
      <c r="AD44" s="396"/>
      <c r="AE44" s="458"/>
      <c r="AF44" s="459"/>
      <c r="AG44" s="459"/>
      <c r="AH44" s="460"/>
      <c r="AI44" s="458"/>
      <c r="AJ44" s="459"/>
      <c r="AK44" s="459"/>
      <c r="AL44" s="460"/>
      <c r="AM44" s="458"/>
      <c r="AN44" s="459"/>
      <c r="AO44" s="459"/>
      <c r="AP44" s="460"/>
      <c r="AQ44" s="458"/>
      <c r="AR44" s="459"/>
      <c r="AS44" s="459"/>
      <c r="AT44" s="460"/>
      <c r="AU44" s="458"/>
      <c r="AV44" s="459"/>
      <c r="AW44" s="459"/>
      <c r="AX44" s="460"/>
      <c r="AY44" s="458"/>
      <c r="AZ44" s="459"/>
      <c r="BA44" s="459"/>
      <c r="BB44" s="460"/>
      <c r="BC44" s="496" t="s">
        <v>806</v>
      </c>
      <c r="BD44" s="497"/>
      <c r="BE44" s="497"/>
      <c r="BF44" s="498"/>
      <c r="BG44" s="458"/>
      <c r="BH44" s="459"/>
      <c r="BI44" s="459"/>
      <c r="BJ44" s="460"/>
      <c r="BK44" s="496" t="s">
        <v>806</v>
      </c>
      <c r="BL44" s="497"/>
      <c r="BM44" s="497"/>
      <c r="BN44" s="498"/>
      <c r="BO44" s="458"/>
      <c r="BP44" s="459"/>
      <c r="BQ44" s="459"/>
      <c r="BR44" s="460"/>
      <c r="BS44" s="499" t="str">
        <f t="shared" si="1"/>
        <v>n.é.</v>
      </c>
      <c r="BT44" s="500"/>
    </row>
    <row r="45" spans="1:72" ht="25.5" hidden="1" customHeight="1" x14ac:dyDescent="0.2">
      <c r="A45" s="390" t="s">
        <v>194</v>
      </c>
      <c r="B45" s="391"/>
      <c r="C45" s="408" t="s">
        <v>308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10"/>
      <c r="AC45" s="395" t="s">
        <v>309</v>
      </c>
      <c r="AD45" s="396"/>
      <c r="AE45" s="458"/>
      <c r="AF45" s="459"/>
      <c r="AG45" s="459"/>
      <c r="AH45" s="460"/>
      <c r="AI45" s="458"/>
      <c r="AJ45" s="459"/>
      <c r="AK45" s="459"/>
      <c r="AL45" s="460"/>
      <c r="AM45" s="458"/>
      <c r="AN45" s="459"/>
      <c r="AO45" s="459"/>
      <c r="AP45" s="460"/>
      <c r="AQ45" s="458"/>
      <c r="AR45" s="459"/>
      <c r="AS45" s="459"/>
      <c r="AT45" s="460"/>
      <c r="AU45" s="458"/>
      <c r="AV45" s="459"/>
      <c r="AW45" s="459"/>
      <c r="AX45" s="460"/>
      <c r="AY45" s="458"/>
      <c r="AZ45" s="459"/>
      <c r="BA45" s="459"/>
      <c r="BB45" s="460"/>
      <c r="BC45" s="496" t="s">
        <v>806</v>
      </c>
      <c r="BD45" s="497"/>
      <c r="BE45" s="497"/>
      <c r="BF45" s="498"/>
      <c r="BG45" s="458"/>
      <c r="BH45" s="459"/>
      <c r="BI45" s="459"/>
      <c r="BJ45" s="460"/>
      <c r="BK45" s="496" t="s">
        <v>806</v>
      </c>
      <c r="BL45" s="497"/>
      <c r="BM45" s="497"/>
      <c r="BN45" s="498"/>
      <c r="BO45" s="458"/>
      <c r="BP45" s="459"/>
      <c r="BQ45" s="459"/>
      <c r="BR45" s="460"/>
      <c r="BS45" s="499" t="str">
        <f t="shared" si="1"/>
        <v>n.é.</v>
      </c>
      <c r="BT45" s="500"/>
    </row>
    <row r="46" spans="1:72" ht="14.25" hidden="1" customHeight="1" x14ac:dyDescent="0.2">
      <c r="A46" s="390" t="s">
        <v>195</v>
      </c>
      <c r="B46" s="391"/>
      <c r="C46" s="408" t="s">
        <v>310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10"/>
      <c r="AC46" s="395" t="s">
        <v>311</v>
      </c>
      <c r="AD46" s="396"/>
      <c r="AE46" s="458"/>
      <c r="AF46" s="459"/>
      <c r="AG46" s="459"/>
      <c r="AH46" s="460"/>
      <c r="AI46" s="458"/>
      <c r="AJ46" s="459"/>
      <c r="AK46" s="459"/>
      <c r="AL46" s="460"/>
      <c r="AM46" s="458"/>
      <c r="AN46" s="459"/>
      <c r="AO46" s="459"/>
      <c r="AP46" s="460"/>
      <c r="AQ46" s="458"/>
      <c r="AR46" s="459"/>
      <c r="AS46" s="459"/>
      <c r="AT46" s="460"/>
      <c r="AU46" s="458"/>
      <c r="AV46" s="459"/>
      <c r="AW46" s="459"/>
      <c r="AX46" s="460"/>
      <c r="AY46" s="458"/>
      <c r="AZ46" s="459"/>
      <c r="BA46" s="459"/>
      <c r="BB46" s="460"/>
      <c r="BC46" s="496" t="s">
        <v>806</v>
      </c>
      <c r="BD46" s="497"/>
      <c r="BE46" s="497"/>
      <c r="BF46" s="498"/>
      <c r="BG46" s="458"/>
      <c r="BH46" s="459"/>
      <c r="BI46" s="459"/>
      <c r="BJ46" s="460"/>
      <c r="BK46" s="496" t="s">
        <v>806</v>
      </c>
      <c r="BL46" s="497"/>
      <c r="BM46" s="497"/>
      <c r="BN46" s="498"/>
      <c r="BO46" s="458"/>
      <c r="BP46" s="459"/>
      <c r="BQ46" s="459"/>
      <c r="BR46" s="460"/>
      <c r="BS46" s="499" t="str">
        <f t="shared" si="1"/>
        <v>n.é.</v>
      </c>
      <c r="BT46" s="500"/>
    </row>
    <row r="47" spans="1:72" ht="17.25" hidden="1" customHeight="1" x14ac:dyDescent="0.2">
      <c r="A47" s="390" t="s">
        <v>196</v>
      </c>
      <c r="B47" s="391"/>
      <c r="C47" s="408" t="s">
        <v>312</v>
      </c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10"/>
      <c r="AC47" s="395" t="s">
        <v>313</v>
      </c>
      <c r="AD47" s="396"/>
      <c r="AE47" s="458"/>
      <c r="AF47" s="459"/>
      <c r="AG47" s="459"/>
      <c r="AH47" s="460"/>
      <c r="AI47" s="458"/>
      <c r="AJ47" s="459"/>
      <c r="AK47" s="459"/>
      <c r="AL47" s="460"/>
      <c r="AM47" s="458"/>
      <c r="AN47" s="459"/>
      <c r="AO47" s="459"/>
      <c r="AP47" s="460"/>
      <c r="AQ47" s="458"/>
      <c r="AR47" s="459"/>
      <c r="AS47" s="459"/>
      <c r="AT47" s="460"/>
      <c r="AU47" s="458"/>
      <c r="AV47" s="459"/>
      <c r="AW47" s="459"/>
      <c r="AX47" s="460"/>
      <c r="AY47" s="458"/>
      <c r="AZ47" s="459"/>
      <c r="BA47" s="459"/>
      <c r="BB47" s="460"/>
      <c r="BC47" s="496" t="s">
        <v>806</v>
      </c>
      <c r="BD47" s="497"/>
      <c r="BE47" s="497"/>
      <c r="BF47" s="498"/>
      <c r="BG47" s="458"/>
      <c r="BH47" s="459"/>
      <c r="BI47" s="459"/>
      <c r="BJ47" s="460"/>
      <c r="BK47" s="496" t="s">
        <v>806</v>
      </c>
      <c r="BL47" s="497"/>
      <c r="BM47" s="497"/>
      <c r="BN47" s="498"/>
      <c r="BO47" s="458"/>
      <c r="BP47" s="459"/>
      <c r="BQ47" s="459"/>
      <c r="BR47" s="460"/>
      <c r="BS47" s="499" t="str">
        <f t="shared" si="1"/>
        <v>n.é.</v>
      </c>
      <c r="BT47" s="500"/>
    </row>
    <row r="48" spans="1:72" ht="18" customHeight="1" x14ac:dyDescent="0.2">
      <c r="A48" s="390" t="s">
        <v>197</v>
      </c>
      <c r="B48" s="391"/>
      <c r="C48" s="408" t="s">
        <v>314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10"/>
      <c r="AC48" s="395" t="s">
        <v>315</v>
      </c>
      <c r="AD48" s="396"/>
      <c r="AE48" s="581">
        <f>AI48+AQ48</f>
        <v>0</v>
      </c>
      <c r="AF48" s="582"/>
      <c r="AG48" s="582"/>
      <c r="AH48" s="583"/>
      <c r="AI48" s="458">
        <v>0</v>
      </c>
      <c r="AJ48" s="459"/>
      <c r="AK48" s="459"/>
      <c r="AL48" s="460"/>
      <c r="AM48" s="458">
        <v>0</v>
      </c>
      <c r="AN48" s="459"/>
      <c r="AO48" s="459"/>
      <c r="AP48" s="460"/>
      <c r="AQ48" s="458">
        <v>0</v>
      </c>
      <c r="AR48" s="459"/>
      <c r="AS48" s="459"/>
      <c r="AT48" s="460"/>
      <c r="AU48" s="458">
        <v>0</v>
      </c>
      <c r="AV48" s="459"/>
      <c r="AW48" s="459"/>
      <c r="AX48" s="460"/>
      <c r="AY48" s="458">
        <v>1</v>
      </c>
      <c r="AZ48" s="459"/>
      <c r="BA48" s="459"/>
      <c r="BB48" s="460"/>
      <c r="BC48" s="496" t="s">
        <v>806</v>
      </c>
      <c r="BD48" s="497"/>
      <c r="BE48" s="497"/>
      <c r="BF48" s="498"/>
      <c r="BG48" s="458">
        <v>0</v>
      </c>
      <c r="BH48" s="459"/>
      <c r="BI48" s="459"/>
      <c r="BJ48" s="460"/>
      <c r="BK48" s="496" t="s">
        <v>806</v>
      </c>
      <c r="BL48" s="497"/>
      <c r="BM48" s="497"/>
      <c r="BN48" s="498"/>
      <c r="BO48" s="458">
        <v>1</v>
      </c>
      <c r="BP48" s="459"/>
      <c r="BQ48" s="459"/>
      <c r="BR48" s="460"/>
      <c r="BS48" s="499" t="str">
        <f t="shared" si="1"/>
        <v>n.é.</v>
      </c>
      <c r="BT48" s="500"/>
    </row>
    <row r="49" spans="1:72" ht="12" hidden="1" customHeight="1" x14ac:dyDescent="0.2">
      <c r="A49" s="390" t="s">
        <v>198</v>
      </c>
      <c r="B49" s="391"/>
      <c r="C49" s="408" t="s">
        <v>316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10"/>
      <c r="AC49" s="395" t="s">
        <v>317</v>
      </c>
      <c r="AD49" s="396"/>
      <c r="AE49" s="458"/>
      <c r="AF49" s="459"/>
      <c r="AG49" s="459"/>
      <c r="AH49" s="460"/>
      <c r="AI49" s="458"/>
      <c r="AJ49" s="459"/>
      <c r="AK49" s="459"/>
      <c r="AL49" s="460"/>
      <c r="AM49" s="458"/>
      <c r="AN49" s="459"/>
      <c r="AO49" s="459"/>
      <c r="AP49" s="460"/>
      <c r="AQ49" s="458"/>
      <c r="AR49" s="459"/>
      <c r="AS49" s="459"/>
      <c r="AT49" s="460"/>
      <c r="AU49" s="458"/>
      <c r="AV49" s="459"/>
      <c r="AW49" s="459"/>
      <c r="AX49" s="460"/>
      <c r="AY49" s="458"/>
      <c r="AZ49" s="459"/>
      <c r="BA49" s="459"/>
      <c r="BB49" s="460"/>
      <c r="BC49" s="496" t="s">
        <v>806</v>
      </c>
      <c r="BD49" s="497"/>
      <c r="BE49" s="497"/>
      <c r="BF49" s="498"/>
      <c r="BG49" s="458"/>
      <c r="BH49" s="459"/>
      <c r="BI49" s="459"/>
      <c r="BJ49" s="460"/>
      <c r="BK49" s="496" t="s">
        <v>806</v>
      </c>
      <c r="BL49" s="497"/>
      <c r="BM49" s="497"/>
      <c r="BN49" s="498"/>
      <c r="BO49" s="458"/>
      <c r="BP49" s="459"/>
      <c r="BQ49" s="459"/>
      <c r="BR49" s="460"/>
      <c r="BS49" s="499" t="str">
        <f t="shared" si="1"/>
        <v>n.é.</v>
      </c>
      <c r="BT49" s="500"/>
    </row>
    <row r="50" spans="1:72" ht="14.25" hidden="1" customHeight="1" x14ac:dyDescent="0.2">
      <c r="A50" s="390" t="s">
        <v>199</v>
      </c>
      <c r="B50" s="391"/>
      <c r="C50" s="408" t="s">
        <v>623</v>
      </c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10"/>
      <c r="AC50" s="395" t="s">
        <v>319</v>
      </c>
      <c r="AD50" s="396"/>
      <c r="AE50" s="458"/>
      <c r="AF50" s="459"/>
      <c r="AG50" s="459"/>
      <c r="AH50" s="460"/>
      <c r="AI50" s="458"/>
      <c r="AJ50" s="459"/>
      <c r="AK50" s="459"/>
      <c r="AL50" s="460"/>
      <c r="AM50" s="458"/>
      <c r="AN50" s="459"/>
      <c r="AO50" s="459"/>
      <c r="AP50" s="460"/>
      <c r="AQ50" s="458"/>
      <c r="AR50" s="459"/>
      <c r="AS50" s="459"/>
      <c r="AT50" s="460"/>
      <c r="AU50" s="458"/>
      <c r="AV50" s="459"/>
      <c r="AW50" s="459"/>
      <c r="AX50" s="460"/>
      <c r="AY50" s="458"/>
      <c r="AZ50" s="459"/>
      <c r="BA50" s="459"/>
      <c r="BB50" s="460"/>
      <c r="BC50" s="496" t="s">
        <v>806</v>
      </c>
      <c r="BD50" s="497"/>
      <c r="BE50" s="497"/>
      <c r="BF50" s="498"/>
      <c r="BG50" s="458"/>
      <c r="BH50" s="459"/>
      <c r="BI50" s="459"/>
      <c r="BJ50" s="460"/>
      <c r="BK50" s="496" t="s">
        <v>806</v>
      </c>
      <c r="BL50" s="497"/>
      <c r="BM50" s="497"/>
      <c r="BN50" s="498"/>
      <c r="BO50" s="458"/>
      <c r="BP50" s="459"/>
      <c r="BQ50" s="459"/>
      <c r="BR50" s="460"/>
      <c r="BS50" s="499" t="str">
        <f t="shared" si="1"/>
        <v>n.é.</v>
      </c>
      <c r="BT50" s="500"/>
    </row>
    <row r="51" spans="1:72" ht="20.25" customHeight="1" x14ac:dyDescent="0.2">
      <c r="A51" s="390" t="s">
        <v>200</v>
      </c>
      <c r="B51" s="391"/>
      <c r="C51" s="408" t="s">
        <v>318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10"/>
      <c r="AC51" s="395" t="s">
        <v>622</v>
      </c>
      <c r="AD51" s="396"/>
      <c r="AE51" s="581">
        <f>AI51+AQ51</f>
        <v>0</v>
      </c>
      <c r="AF51" s="582"/>
      <c r="AG51" s="582"/>
      <c r="AH51" s="583"/>
      <c r="AI51" s="458">
        <v>0</v>
      </c>
      <c r="AJ51" s="459"/>
      <c r="AK51" s="459"/>
      <c r="AL51" s="460"/>
      <c r="AM51" s="458">
        <v>0</v>
      </c>
      <c r="AN51" s="459"/>
      <c r="AO51" s="459"/>
      <c r="AP51" s="460"/>
      <c r="AQ51" s="458">
        <v>0</v>
      </c>
      <c r="AR51" s="459"/>
      <c r="AS51" s="459"/>
      <c r="AT51" s="460"/>
      <c r="AU51" s="458">
        <v>0</v>
      </c>
      <c r="AV51" s="459"/>
      <c r="AW51" s="459"/>
      <c r="AX51" s="460"/>
      <c r="AY51" s="458">
        <v>36010</v>
      </c>
      <c r="AZ51" s="459"/>
      <c r="BA51" s="459"/>
      <c r="BB51" s="460"/>
      <c r="BC51" s="496" t="s">
        <v>806</v>
      </c>
      <c r="BD51" s="497"/>
      <c r="BE51" s="497"/>
      <c r="BF51" s="498"/>
      <c r="BG51" s="458">
        <v>0</v>
      </c>
      <c r="BH51" s="459"/>
      <c r="BI51" s="459"/>
      <c r="BJ51" s="460"/>
      <c r="BK51" s="496" t="s">
        <v>806</v>
      </c>
      <c r="BL51" s="497"/>
      <c r="BM51" s="497"/>
      <c r="BN51" s="498"/>
      <c r="BO51" s="458">
        <v>36010</v>
      </c>
      <c r="BP51" s="459"/>
      <c r="BQ51" s="459"/>
      <c r="BR51" s="460"/>
      <c r="BS51" s="499" t="str">
        <f t="shared" si="1"/>
        <v>n.é.</v>
      </c>
      <c r="BT51" s="500"/>
    </row>
    <row r="52" spans="1:72" s="3" customFormat="1" ht="20.100000000000001" customHeight="1" x14ac:dyDescent="0.2">
      <c r="A52" s="474" t="s">
        <v>201</v>
      </c>
      <c r="B52" s="475"/>
      <c r="C52" s="476" t="s">
        <v>624</v>
      </c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8"/>
      <c r="AC52" s="469" t="s">
        <v>320</v>
      </c>
      <c r="AD52" s="470"/>
      <c r="AE52" s="466">
        <f>AI52+AQ52</f>
        <v>0</v>
      </c>
      <c r="AF52" s="467"/>
      <c r="AG52" s="467"/>
      <c r="AH52" s="468"/>
      <c r="AI52" s="466">
        <f>SUM(AI41:AL51)</f>
        <v>0</v>
      </c>
      <c r="AJ52" s="467"/>
      <c r="AK52" s="467"/>
      <c r="AL52" s="468"/>
      <c r="AM52" s="466">
        <f>SUM(AM41:AP51)</f>
        <v>0</v>
      </c>
      <c r="AN52" s="467"/>
      <c r="AO52" s="467"/>
      <c r="AP52" s="468"/>
      <c r="AQ52" s="466">
        <f>SUM(AQ41:AT51)</f>
        <v>0</v>
      </c>
      <c r="AR52" s="467"/>
      <c r="AS52" s="467"/>
      <c r="AT52" s="468"/>
      <c r="AU52" s="466">
        <f>AU41+AU42+AU43+AU44+AU45+AU46+AU47+AU48+AU49+AU51+AU50</f>
        <v>0</v>
      </c>
      <c r="AV52" s="467"/>
      <c r="AW52" s="467"/>
      <c r="AX52" s="468"/>
      <c r="AY52" s="466">
        <f>AY41+AY42+AY43+AY44+AY45+AY46+AY47+AY48+AY49+AY51+AY50</f>
        <v>246011</v>
      </c>
      <c r="AZ52" s="467"/>
      <c r="BA52" s="467"/>
      <c r="BB52" s="468"/>
      <c r="BC52" s="501" t="s">
        <v>806</v>
      </c>
      <c r="BD52" s="502"/>
      <c r="BE52" s="502"/>
      <c r="BF52" s="503"/>
      <c r="BG52" s="466">
        <f>BG41+BG42+BG43+BG44+BG45+BG46+BG47+BG48+BG49+BG51</f>
        <v>0</v>
      </c>
      <c r="BH52" s="467"/>
      <c r="BI52" s="467"/>
      <c r="BJ52" s="468"/>
      <c r="BK52" s="501" t="s">
        <v>806</v>
      </c>
      <c r="BL52" s="502"/>
      <c r="BM52" s="502"/>
      <c r="BN52" s="503"/>
      <c r="BO52" s="466">
        <f>BO41+BO42+BO43+BO44+BO45+BO46+BO47+BO48+BO49+BO51+BO50</f>
        <v>246011</v>
      </c>
      <c r="BP52" s="467"/>
      <c r="BQ52" s="467"/>
      <c r="BR52" s="468"/>
      <c r="BS52" s="504" t="str">
        <f t="shared" si="1"/>
        <v>n.é.</v>
      </c>
      <c r="BT52" s="505"/>
    </row>
    <row r="53" spans="1:72" ht="20.100000000000001" hidden="1" customHeight="1" x14ac:dyDescent="0.2">
      <c r="A53" s="390" t="s">
        <v>202</v>
      </c>
      <c r="B53" s="391"/>
      <c r="C53" s="408" t="s">
        <v>321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10"/>
      <c r="AC53" s="395" t="s">
        <v>322</v>
      </c>
      <c r="AD53" s="396"/>
      <c r="AE53" s="458"/>
      <c r="AF53" s="459"/>
      <c r="AG53" s="459"/>
      <c r="AH53" s="460"/>
      <c r="AI53" s="458"/>
      <c r="AJ53" s="459"/>
      <c r="AK53" s="459"/>
      <c r="AL53" s="460"/>
      <c r="AM53" s="458"/>
      <c r="AN53" s="459"/>
      <c r="AO53" s="459"/>
      <c r="AP53" s="460"/>
      <c r="AQ53" s="458"/>
      <c r="AR53" s="459"/>
      <c r="AS53" s="459"/>
      <c r="AT53" s="460"/>
      <c r="AU53" s="458"/>
      <c r="AV53" s="459"/>
      <c r="AW53" s="459"/>
      <c r="AX53" s="460"/>
      <c r="AY53" s="458"/>
      <c r="AZ53" s="459"/>
      <c r="BA53" s="459"/>
      <c r="BB53" s="460"/>
      <c r="BC53" s="496" t="s">
        <v>806</v>
      </c>
      <c r="BD53" s="497"/>
      <c r="BE53" s="497"/>
      <c r="BF53" s="498"/>
      <c r="BG53" s="458"/>
      <c r="BH53" s="459"/>
      <c r="BI53" s="459"/>
      <c r="BJ53" s="460"/>
      <c r="BK53" s="496" t="s">
        <v>806</v>
      </c>
      <c r="BL53" s="497"/>
      <c r="BM53" s="497"/>
      <c r="BN53" s="498"/>
      <c r="BO53" s="458"/>
      <c r="BP53" s="459"/>
      <c r="BQ53" s="459"/>
      <c r="BR53" s="460"/>
      <c r="BS53" s="499" t="str">
        <f t="shared" si="1"/>
        <v>n.é.</v>
      </c>
      <c r="BT53" s="500"/>
    </row>
    <row r="54" spans="1:72" ht="20.100000000000001" hidden="1" customHeight="1" x14ac:dyDescent="0.2">
      <c r="A54" s="390" t="s">
        <v>203</v>
      </c>
      <c r="B54" s="391"/>
      <c r="C54" s="408" t="s">
        <v>323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10"/>
      <c r="AC54" s="395" t="s">
        <v>324</v>
      </c>
      <c r="AD54" s="396"/>
      <c r="AE54" s="458"/>
      <c r="AF54" s="459"/>
      <c r="AG54" s="459"/>
      <c r="AH54" s="460"/>
      <c r="AI54" s="458"/>
      <c r="AJ54" s="459"/>
      <c r="AK54" s="459"/>
      <c r="AL54" s="460"/>
      <c r="AM54" s="458"/>
      <c r="AN54" s="459"/>
      <c r="AO54" s="459"/>
      <c r="AP54" s="460"/>
      <c r="AQ54" s="458"/>
      <c r="AR54" s="459"/>
      <c r="AS54" s="459"/>
      <c r="AT54" s="460"/>
      <c r="AU54" s="458"/>
      <c r="AV54" s="459"/>
      <c r="AW54" s="459"/>
      <c r="AX54" s="460"/>
      <c r="AY54" s="458"/>
      <c r="AZ54" s="459"/>
      <c r="BA54" s="459"/>
      <c r="BB54" s="460"/>
      <c r="BC54" s="496" t="s">
        <v>806</v>
      </c>
      <c r="BD54" s="497"/>
      <c r="BE54" s="497"/>
      <c r="BF54" s="498"/>
      <c r="BG54" s="458"/>
      <c r="BH54" s="459"/>
      <c r="BI54" s="459"/>
      <c r="BJ54" s="460"/>
      <c r="BK54" s="496" t="s">
        <v>806</v>
      </c>
      <c r="BL54" s="497"/>
      <c r="BM54" s="497"/>
      <c r="BN54" s="498"/>
      <c r="BO54" s="458"/>
      <c r="BP54" s="459"/>
      <c r="BQ54" s="459"/>
      <c r="BR54" s="460"/>
      <c r="BS54" s="499" t="str">
        <f t="shared" si="1"/>
        <v>n.é.</v>
      </c>
      <c r="BT54" s="500"/>
    </row>
    <row r="55" spans="1:72" ht="20.100000000000001" hidden="1" customHeight="1" x14ac:dyDescent="0.2">
      <c r="A55" s="390" t="s">
        <v>204</v>
      </c>
      <c r="B55" s="391"/>
      <c r="C55" s="408" t="s">
        <v>325</v>
      </c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10"/>
      <c r="AC55" s="395" t="s">
        <v>326</v>
      </c>
      <c r="AD55" s="396"/>
      <c r="AE55" s="458"/>
      <c r="AF55" s="459"/>
      <c r="AG55" s="459"/>
      <c r="AH55" s="460"/>
      <c r="AI55" s="458"/>
      <c r="AJ55" s="459"/>
      <c r="AK55" s="459"/>
      <c r="AL55" s="460"/>
      <c r="AM55" s="458"/>
      <c r="AN55" s="459"/>
      <c r="AO55" s="459"/>
      <c r="AP55" s="460"/>
      <c r="AQ55" s="458"/>
      <c r="AR55" s="459"/>
      <c r="AS55" s="459"/>
      <c r="AT55" s="460"/>
      <c r="AU55" s="458"/>
      <c r="AV55" s="459"/>
      <c r="AW55" s="459"/>
      <c r="AX55" s="460"/>
      <c r="AY55" s="458"/>
      <c r="AZ55" s="459"/>
      <c r="BA55" s="459"/>
      <c r="BB55" s="460"/>
      <c r="BC55" s="496" t="s">
        <v>806</v>
      </c>
      <c r="BD55" s="497"/>
      <c r="BE55" s="497"/>
      <c r="BF55" s="498"/>
      <c r="BG55" s="458"/>
      <c r="BH55" s="459"/>
      <c r="BI55" s="459"/>
      <c r="BJ55" s="460"/>
      <c r="BK55" s="496" t="s">
        <v>806</v>
      </c>
      <c r="BL55" s="497"/>
      <c r="BM55" s="497"/>
      <c r="BN55" s="498"/>
      <c r="BO55" s="458"/>
      <c r="BP55" s="459"/>
      <c r="BQ55" s="459"/>
      <c r="BR55" s="460"/>
      <c r="BS55" s="499" t="str">
        <f t="shared" si="1"/>
        <v>n.é.</v>
      </c>
      <c r="BT55" s="500"/>
    </row>
    <row r="56" spans="1:72" ht="20.100000000000001" hidden="1" customHeight="1" x14ac:dyDescent="0.2">
      <c r="A56" s="390" t="s">
        <v>205</v>
      </c>
      <c r="B56" s="391"/>
      <c r="C56" s="408" t="s">
        <v>327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10"/>
      <c r="AC56" s="395" t="s">
        <v>328</v>
      </c>
      <c r="AD56" s="396"/>
      <c r="AE56" s="458"/>
      <c r="AF56" s="459"/>
      <c r="AG56" s="459"/>
      <c r="AH56" s="460"/>
      <c r="AI56" s="458"/>
      <c r="AJ56" s="459"/>
      <c r="AK56" s="459"/>
      <c r="AL56" s="460"/>
      <c r="AM56" s="458"/>
      <c r="AN56" s="459"/>
      <c r="AO56" s="459"/>
      <c r="AP56" s="460"/>
      <c r="AQ56" s="458"/>
      <c r="AR56" s="459"/>
      <c r="AS56" s="459"/>
      <c r="AT56" s="460"/>
      <c r="AU56" s="458"/>
      <c r="AV56" s="459"/>
      <c r="AW56" s="459"/>
      <c r="AX56" s="460"/>
      <c r="AY56" s="458"/>
      <c r="AZ56" s="459"/>
      <c r="BA56" s="459"/>
      <c r="BB56" s="460"/>
      <c r="BC56" s="496" t="s">
        <v>806</v>
      </c>
      <c r="BD56" s="497"/>
      <c r="BE56" s="497"/>
      <c r="BF56" s="498"/>
      <c r="BG56" s="458"/>
      <c r="BH56" s="459"/>
      <c r="BI56" s="459"/>
      <c r="BJ56" s="460"/>
      <c r="BK56" s="496" t="s">
        <v>806</v>
      </c>
      <c r="BL56" s="497"/>
      <c r="BM56" s="497"/>
      <c r="BN56" s="498"/>
      <c r="BO56" s="458"/>
      <c r="BP56" s="459"/>
      <c r="BQ56" s="459"/>
      <c r="BR56" s="460"/>
      <c r="BS56" s="499" t="str">
        <f t="shared" si="1"/>
        <v>n.é.</v>
      </c>
      <c r="BT56" s="500"/>
    </row>
    <row r="57" spans="1:72" ht="20.100000000000001" hidden="1" customHeight="1" x14ac:dyDescent="0.2">
      <c r="A57" s="390" t="s">
        <v>206</v>
      </c>
      <c r="B57" s="391"/>
      <c r="C57" s="408" t="s">
        <v>329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10"/>
      <c r="AC57" s="395" t="s">
        <v>330</v>
      </c>
      <c r="AD57" s="396"/>
      <c r="AE57" s="458"/>
      <c r="AF57" s="459"/>
      <c r="AG57" s="459"/>
      <c r="AH57" s="460"/>
      <c r="AI57" s="458"/>
      <c r="AJ57" s="459"/>
      <c r="AK57" s="459"/>
      <c r="AL57" s="460"/>
      <c r="AM57" s="458"/>
      <c r="AN57" s="459"/>
      <c r="AO57" s="459"/>
      <c r="AP57" s="460"/>
      <c r="AQ57" s="458"/>
      <c r="AR57" s="459"/>
      <c r="AS57" s="459"/>
      <c r="AT57" s="460"/>
      <c r="AU57" s="458"/>
      <c r="AV57" s="459"/>
      <c r="AW57" s="459"/>
      <c r="AX57" s="460"/>
      <c r="AY57" s="458"/>
      <c r="AZ57" s="459"/>
      <c r="BA57" s="459"/>
      <c r="BB57" s="460"/>
      <c r="BC57" s="496" t="s">
        <v>806</v>
      </c>
      <c r="BD57" s="497"/>
      <c r="BE57" s="497"/>
      <c r="BF57" s="498"/>
      <c r="BG57" s="458"/>
      <c r="BH57" s="459"/>
      <c r="BI57" s="459"/>
      <c r="BJ57" s="460"/>
      <c r="BK57" s="496" t="s">
        <v>806</v>
      </c>
      <c r="BL57" s="497"/>
      <c r="BM57" s="497"/>
      <c r="BN57" s="498"/>
      <c r="BO57" s="458"/>
      <c r="BP57" s="459"/>
      <c r="BQ57" s="459"/>
      <c r="BR57" s="460"/>
      <c r="BS57" s="499" t="str">
        <f t="shared" si="1"/>
        <v>n.é.</v>
      </c>
      <c r="BT57" s="500"/>
    </row>
    <row r="58" spans="1:72" s="3" customFormat="1" ht="20.100000000000001" customHeight="1" x14ac:dyDescent="0.2">
      <c r="A58" s="474" t="s">
        <v>207</v>
      </c>
      <c r="B58" s="475"/>
      <c r="C58" s="476" t="s">
        <v>625</v>
      </c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8"/>
      <c r="AC58" s="469" t="s">
        <v>331</v>
      </c>
      <c r="AD58" s="470"/>
      <c r="AE58" s="466">
        <f>AI58+AQ58</f>
        <v>0</v>
      </c>
      <c r="AF58" s="467"/>
      <c r="AG58" s="467"/>
      <c r="AH58" s="468"/>
      <c r="AI58" s="466">
        <f>SUM(AI53:AL57)</f>
        <v>0</v>
      </c>
      <c r="AJ58" s="467"/>
      <c r="AK58" s="467"/>
      <c r="AL58" s="468"/>
      <c r="AM58" s="466">
        <f>SUM(AM53:AP57)</f>
        <v>0</v>
      </c>
      <c r="AN58" s="467"/>
      <c r="AO58" s="467"/>
      <c r="AP58" s="468"/>
      <c r="AQ58" s="466">
        <f>SUM(AQ53:AT57)</f>
        <v>0</v>
      </c>
      <c r="AR58" s="467"/>
      <c r="AS58" s="467"/>
      <c r="AT58" s="468"/>
      <c r="AU58" s="466">
        <f>SUM(AU53:AX57)</f>
        <v>0</v>
      </c>
      <c r="AV58" s="467"/>
      <c r="AW58" s="467"/>
      <c r="AX58" s="468"/>
      <c r="AY58" s="466">
        <f>SUM(AY53:BB57)</f>
        <v>0</v>
      </c>
      <c r="AZ58" s="467"/>
      <c r="BA58" s="467"/>
      <c r="BB58" s="468"/>
      <c r="BC58" s="501" t="s">
        <v>806</v>
      </c>
      <c r="BD58" s="502"/>
      <c r="BE58" s="502"/>
      <c r="BF58" s="503"/>
      <c r="BG58" s="466">
        <f>SUM(BG53:BJ57)</f>
        <v>0</v>
      </c>
      <c r="BH58" s="467"/>
      <c r="BI58" s="467"/>
      <c r="BJ58" s="468"/>
      <c r="BK58" s="501" t="s">
        <v>806</v>
      </c>
      <c r="BL58" s="502"/>
      <c r="BM58" s="502"/>
      <c r="BN58" s="503"/>
      <c r="BO58" s="466">
        <f>SUM(BO53:BR57)</f>
        <v>0</v>
      </c>
      <c r="BP58" s="467"/>
      <c r="BQ58" s="467"/>
      <c r="BR58" s="468"/>
      <c r="BS58" s="504" t="str">
        <f t="shared" si="1"/>
        <v>n.é.</v>
      </c>
      <c r="BT58" s="505"/>
    </row>
    <row r="59" spans="1:72" ht="20.100000000000001" hidden="1" customHeight="1" x14ac:dyDescent="0.2">
      <c r="A59" s="390" t="s">
        <v>208</v>
      </c>
      <c r="B59" s="391"/>
      <c r="C59" s="408" t="s">
        <v>433</v>
      </c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10"/>
      <c r="AC59" s="395" t="s">
        <v>332</v>
      </c>
      <c r="AD59" s="396"/>
      <c r="AE59" s="458"/>
      <c r="AF59" s="459"/>
      <c r="AG59" s="459"/>
      <c r="AH59" s="460"/>
      <c r="AI59" s="458"/>
      <c r="AJ59" s="459"/>
      <c r="AK59" s="459"/>
      <c r="AL59" s="460"/>
      <c r="AM59" s="458"/>
      <c r="AN59" s="459"/>
      <c r="AO59" s="459"/>
      <c r="AP59" s="460"/>
      <c r="AQ59" s="458"/>
      <c r="AR59" s="459"/>
      <c r="AS59" s="459"/>
      <c r="AT59" s="460"/>
      <c r="AU59" s="458"/>
      <c r="AV59" s="459"/>
      <c r="AW59" s="459"/>
      <c r="AX59" s="460"/>
      <c r="AY59" s="458"/>
      <c r="AZ59" s="459"/>
      <c r="BA59" s="459"/>
      <c r="BB59" s="460"/>
      <c r="BC59" s="496" t="s">
        <v>806</v>
      </c>
      <c r="BD59" s="497"/>
      <c r="BE59" s="497"/>
      <c r="BF59" s="498"/>
      <c r="BG59" s="458"/>
      <c r="BH59" s="459"/>
      <c r="BI59" s="459"/>
      <c r="BJ59" s="460"/>
      <c r="BK59" s="496" t="s">
        <v>806</v>
      </c>
      <c r="BL59" s="497"/>
      <c r="BM59" s="497"/>
      <c r="BN59" s="498"/>
      <c r="BO59" s="458"/>
      <c r="BP59" s="459"/>
      <c r="BQ59" s="459"/>
      <c r="BR59" s="460"/>
      <c r="BS59" s="499" t="str">
        <f t="shared" si="1"/>
        <v>n.é.</v>
      </c>
      <c r="BT59" s="500"/>
    </row>
    <row r="60" spans="1:72" ht="20.100000000000001" hidden="1" customHeight="1" x14ac:dyDescent="0.2">
      <c r="A60" s="390" t="s">
        <v>209</v>
      </c>
      <c r="B60" s="391"/>
      <c r="C60" s="408" t="s">
        <v>626</v>
      </c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10"/>
      <c r="AC60" s="395" t="s">
        <v>333</v>
      </c>
      <c r="AD60" s="396"/>
      <c r="AE60" s="458"/>
      <c r="AF60" s="459"/>
      <c r="AG60" s="459"/>
      <c r="AH60" s="460"/>
      <c r="AI60" s="458"/>
      <c r="AJ60" s="459"/>
      <c r="AK60" s="459"/>
      <c r="AL60" s="460"/>
      <c r="AM60" s="458"/>
      <c r="AN60" s="459"/>
      <c r="AO60" s="459"/>
      <c r="AP60" s="460"/>
      <c r="AQ60" s="458"/>
      <c r="AR60" s="459"/>
      <c r="AS60" s="459"/>
      <c r="AT60" s="460"/>
      <c r="AU60" s="458"/>
      <c r="AV60" s="459"/>
      <c r="AW60" s="459"/>
      <c r="AX60" s="460"/>
      <c r="AY60" s="458"/>
      <c r="AZ60" s="459"/>
      <c r="BA60" s="459"/>
      <c r="BB60" s="460"/>
      <c r="BC60" s="496" t="s">
        <v>806</v>
      </c>
      <c r="BD60" s="497"/>
      <c r="BE60" s="497"/>
      <c r="BF60" s="498"/>
      <c r="BG60" s="458"/>
      <c r="BH60" s="459"/>
      <c r="BI60" s="459"/>
      <c r="BJ60" s="460"/>
      <c r="BK60" s="496" t="s">
        <v>806</v>
      </c>
      <c r="BL60" s="497"/>
      <c r="BM60" s="497"/>
      <c r="BN60" s="498"/>
      <c r="BO60" s="458"/>
      <c r="BP60" s="459"/>
      <c r="BQ60" s="459"/>
      <c r="BR60" s="460"/>
      <c r="BS60" s="499" t="str">
        <f t="shared" si="1"/>
        <v>n.é.</v>
      </c>
      <c r="BT60" s="500"/>
    </row>
    <row r="61" spans="1:72" ht="20.100000000000001" hidden="1" customHeight="1" x14ac:dyDescent="0.2">
      <c r="A61" s="390" t="s">
        <v>210</v>
      </c>
      <c r="B61" s="391"/>
      <c r="C61" s="408" t="s">
        <v>629</v>
      </c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10"/>
      <c r="AC61" s="395" t="s">
        <v>335</v>
      </c>
      <c r="AD61" s="396"/>
      <c r="AE61" s="458"/>
      <c r="AF61" s="459"/>
      <c r="AG61" s="459"/>
      <c r="AH61" s="460"/>
      <c r="AI61" s="458"/>
      <c r="AJ61" s="459"/>
      <c r="AK61" s="459"/>
      <c r="AL61" s="460"/>
      <c r="AM61" s="458"/>
      <c r="AN61" s="459"/>
      <c r="AO61" s="459"/>
      <c r="AP61" s="460"/>
      <c r="AQ61" s="458"/>
      <c r="AR61" s="459"/>
      <c r="AS61" s="459"/>
      <c r="AT61" s="460"/>
      <c r="AU61" s="458"/>
      <c r="AV61" s="459"/>
      <c r="AW61" s="459"/>
      <c r="AX61" s="460"/>
      <c r="AY61" s="458"/>
      <c r="AZ61" s="459"/>
      <c r="BA61" s="459"/>
      <c r="BB61" s="460"/>
      <c r="BC61" s="496" t="s">
        <v>806</v>
      </c>
      <c r="BD61" s="497"/>
      <c r="BE61" s="497"/>
      <c r="BF61" s="498"/>
      <c r="BG61" s="458"/>
      <c r="BH61" s="459"/>
      <c r="BI61" s="459"/>
      <c r="BJ61" s="460"/>
      <c r="BK61" s="496" t="s">
        <v>806</v>
      </c>
      <c r="BL61" s="497"/>
      <c r="BM61" s="497"/>
      <c r="BN61" s="498"/>
      <c r="BO61" s="458"/>
      <c r="BP61" s="459"/>
      <c r="BQ61" s="459"/>
      <c r="BR61" s="460"/>
      <c r="BS61" s="499" t="str">
        <f t="shared" si="1"/>
        <v>n.é.</v>
      </c>
      <c r="BT61" s="500"/>
    </row>
    <row r="62" spans="1:72" ht="20.100000000000001" hidden="1" customHeight="1" x14ac:dyDescent="0.2">
      <c r="A62" s="390" t="s">
        <v>211</v>
      </c>
      <c r="B62" s="391"/>
      <c r="C62" s="408" t="s">
        <v>434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10"/>
      <c r="AC62" s="395" t="s">
        <v>627</v>
      </c>
      <c r="AD62" s="396"/>
      <c r="AE62" s="458"/>
      <c r="AF62" s="459"/>
      <c r="AG62" s="459"/>
      <c r="AH62" s="460"/>
      <c r="AI62" s="458"/>
      <c r="AJ62" s="459"/>
      <c r="AK62" s="459"/>
      <c r="AL62" s="460"/>
      <c r="AM62" s="458"/>
      <c r="AN62" s="459"/>
      <c r="AO62" s="459"/>
      <c r="AP62" s="460"/>
      <c r="AQ62" s="458"/>
      <c r="AR62" s="459"/>
      <c r="AS62" s="459"/>
      <c r="AT62" s="460"/>
      <c r="AU62" s="458"/>
      <c r="AV62" s="459"/>
      <c r="AW62" s="459"/>
      <c r="AX62" s="460"/>
      <c r="AY62" s="458"/>
      <c r="AZ62" s="459"/>
      <c r="BA62" s="459"/>
      <c r="BB62" s="460"/>
      <c r="BC62" s="496" t="s">
        <v>806</v>
      </c>
      <c r="BD62" s="497"/>
      <c r="BE62" s="497"/>
      <c r="BF62" s="498"/>
      <c r="BG62" s="458"/>
      <c r="BH62" s="459"/>
      <c r="BI62" s="459"/>
      <c r="BJ62" s="460"/>
      <c r="BK62" s="496" t="s">
        <v>806</v>
      </c>
      <c r="BL62" s="497"/>
      <c r="BM62" s="497"/>
      <c r="BN62" s="498"/>
      <c r="BO62" s="458"/>
      <c r="BP62" s="459"/>
      <c r="BQ62" s="459"/>
      <c r="BR62" s="460"/>
      <c r="BS62" s="499" t="str">
        <f t="shared" si="1"/>
        <v>n.é.</v>
      </c>
      <c r="BT62" s="500"/>
    </row>
    <row r="63" spans="1:72" ht="20.100000000000001" hidden="1" customHeight="1" x14ac:dyDescent="0.2">
      <c r="A63" s="390" t="s">
        <v>212</v>
      </c>
      <c r="B63" s="391"/>
      <c r="C63" s="408" t="s">
        <v>334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10"/>
      <c r="AC63" s="395" t="s">
        <v>628</v>
      </c>
      <c r="AD63" s="396"/>
      <c r="AE63" s="458"/>
      <c r="AF63" s="459"/>
      <c r="AG63" s="459"/>
      <c r="AH63" s="460"/>
      <c r="AI63" s="458"/>
      <c r="AJ63" s="459"/>
      <c r="AK63" s="459"/>
      <c r="AL63" s="460"/>
      <c r="AM63" s="458"/>
      <c r="AN63" s="459"/>
      <c r="AO63" s="459"/>
      <c r="AP63" s="460"/>
      <c r="AQ63" s="458"/>
      <c r="AR63" s="459"/>
      <c r="AS63" s="459"/>
      <c r="AT63" s="460"/>
      <c r="AU63" s="458"/>
      <c r="AV63" s="459"/>
      <c r="AW63" s="459"/>
      <c r="AX63" s="460"/>
      <c r="AY63" s="458"/>
      <c r="AZ63" s="459"/>
      <c r="BA63" s="459"/>
      <c r="BB63" s="460"/>
      <c r="BC63" s="496" t="s">
        <v>806</v>
      </c>
      <c r="BD63" s="497"/>
      <c r="BE63" s="497"/>
      <c r="BF63" s="498"/>
      <c r="BG63" s="458"/>
      <c r="BH63" s="459"/>
      <c r="BI63" s="459"/>
      <c r="BJ63" s="460"/>
      <c r="BK63" s="496" t="s">
        <v>806</v>
      </c>
      <c r="BL63" s="497"/>
      <c r="BM63" s="497"/>
      <c r="BN63" s="498"/>
      <c r="BO63" s="458"/>
      <c r="BP63" s="459"/>
      <c r="BQ63" s="459"/>
      <c r="BR63" s="460"/>
      <c r="BS63" s="499" t="str">
        <f t="shared" si="1"/>
        <v>n.é.</v>
      </c>
      <c r="BT63" s="500"/>
    </row>
    <row r="64" spans="1:72" s="3" customFormat="1" ht="20.100000000000001" customHeight="1" x14ac:dyDescent="0.2">
      <c r="A64" s="474" t="s">
        <v>213</v>
      </c>
      <c r="B64" s="475"/>
      <c r="C64" s="476" t="s">
        <v>634</v>
      </c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8"/>
      <c r="AC64" s="469" t="s">
        <v>336</v>
      </c>
      <c r="AD64" s="470"/>
      <c r="AE64" s="466">
        <f>AI64+AQ64</f>
        <v>0</v>
      </c>
      <c r="AF64" s="467"/>
      <c r="AG64" s="467"/>
      <c r="AH64" s="468"/>
      <c r="AI64" s="466">
        <f>SUM(AI59:AL63)</f>
        <v>0</v>
      </c>
      <c r="AJ64" s="467"/>
      <c r="AK64" s="467"/>
      <c r="AL64" s="468"/>
      <c r="AM64" s="466">
        <f>SUM(AM59:AP63)</f>
        <v>0</v>
      </c>
      <c r="AN64" s="467"/>
      <c r="AO64" s="467"/>
      <c r="AP64" s="468"/>
      <c r="AQ64" s="466">
        <f>SUM(AQ59:AT63)</f>
        <v>0</v>
      </c>
      <c r="AR64" s="467"/>
      <c r="AS64" s="467"/>
      <c r="AT64" s="468"/>
      <c r="AU64" s="466">
        <f>SUM(AU59:AX63)</f>
        <v>0</v>
      </c>
      <c r="AV64" s="467"/>
      <c r="AW64" s="467"/>
      <c r="AX64" s="468"/>
      <c r="AY64" s="466">
        <f>SUM(AY59:BB63)</f>
        <v>0</v>
      </c>
      <c r="AZ64" s="467"/>
      <c r="BA64" s="467"/>
      <c r="BB64" s="468"/>
      <c r="BC64" s="501" t="s">
        <v>806</v>
      </c>
      <c r="BD64" s="502"/>
      <c r="BE64" s="502"/>
      <c r="BF64" s="503"/>
      <c r="BG64" s="466">
        <f>SUM(BG59:BJ63)</f>
        <v>0</v>
      </c>
      <c r="BH64" s="467"/>
      <c r="BI64" s="467"/>
      <c r="BJ64" s="468"/>
      <c r="BK64" s="501" t="s">
        <v>806</v>
      </c>
      <c r="BL64" s="502"/>
      <c r="BM64" s="502"/>
      <c r="BN64" s="503"/>
      <c r="BO64" s="466">
        <f>SUM(BO59:BR63)</f>
        <v>0</v>
      </c>
      <c r="BP64" s="467"/>
      <c r="BQ64" s="467"/>
      <c r="BR64" s="468"/>
      <c r="BS64" s="504" t="str">
        <f t="shared" si="1"/>
        <v>n.é.</v>
      </c>
      <c r="BT64" s="505"/>
    </row>
    <row r="65" spans="1:72" ht="20.100000000000001" hidden="1" customHeight="1" x14ac:dyDescent="0.2">
      <c r="A65" s="390" t="s">
        <v>214</v>
      </c>
      <c r="B65" s="391"/>
      <c r="C65" s="408" t="s">
        <v>435</v>
      </c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10"/>
      <c r="AC65" s="395" t="s">
        <v>337</v>
      </c>
      <c r="AD65" s="396"/>
      <c r="AE65" s="458"/>
      <c r="AF65" s="459"/>
      <c r="AG65" s="459"/>
      <c r="AH65" s="460"/>
      <c r="AI65" s="458"/>
      <c r="AJ65" s="459"/>
      <c r="AK65" s="459"/>
      <c r="AL65" s="460"/>
      <c r="AM65" s="458"/>
      <c r="AN65" s="459"/>
      <c r="AO65" s="459"/>
      <c r="AP65" s="460"/>
      <c r="AQ65" s="458"/>
      <c r="AR65" s="459"/>
      <c r="AS65" s="459"/>
      <c r="AT65" s="460"/>
      <c r="AU65" s="458"/>
      <c r="AV65" s="459"/>
      <c r="AW65" s="459"/>
      <c r="AX65" s="460"/>
      <c r="AY65" s="458"/>
      <c r="AZ65" s="459"/>
      <c r="BA65" s="459"/>
      <c r="BB65" s="460"/>
      <c r="BC65" s="496" t="s">
        <v>806</v>
      </c>
      <c r="BD65" s="497"/>
      <c r="BE65" s="497"/>
      <c r="BF65" s="498"/>
      <c r="BG65" s="458"/>
      <c r="BH65" s="459"/>
      <c r="BI65" s="459"/>
      <c r="BJ65" s="460"/>
      <c r="BK65" s="496" t="s">
        <v>806</v>
      </c>
      <c r="BL65" s="497"/>
      <c r="BM65" s="497"/>
      <c r="BN65" s="498"/>
      <c r="BO65" s="458"/>
      <c r="BP65" s="459"/>
      <c r="BQ65" s="459"/>
      <c r="BR65" s="460"/>
      <c r="BS65" s="499" t="str">
        <f t="shared" si="1"/>
        <v>n.é.</v>
      </c>
      <c r="BT65" s="500"/>
    </row>
    <row r="66" spans="1:72" ht="20.100000000000001" hidden="1" customHeight="1" x14ac:dyDescent="0.2">
      <c r="A66" s="390" t="s">
        <v>215</v>
      </c>
      <c r="B66" s="391"/>
      <c r="C66" s="408" t="s">
        <v>632</v>
      </c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10"/>
      <c r="AC66" s="395" t="s">
        <v>338</v>
      </c>
      <c r="AD66" s="396"/>
      <c r="AE66" s="458"/>
      <c r="AF66" s="459"/>
      <c r="AG66" s="459"/>
      <c r="AH66" s="460"/>
      <c r="AI66" s="458"/>
      <c r="AJ66" s="459"/>
      <c r="AK66" s="459"/>
      <c r="AL66" s="460"/>
      <c r="AM66" s="458"/>
      <c r="AN66" s="459"/>
      <c r="AO66" s="459"/>
      <c r="AP66" s="460"/>
      <c r="AQ66" s="458"/>
      <c r="AR66" s="459"/>
      <c r="AS66" s="459"/>
      <c r="AT66" s="460"/>
      <c r="AU66" s="458"/>
      <c r="AV66" s="459"/>
      <c r="AW66" s="459"/>
      <c r="AX66" s="460"/>
      <c r="AY66" s="458"/>
      <c r="AZ66" s="459"/>
      <c r="BA66" s="459"/>
      <c r="BB66" s="460"/>
      <c r="BC66" s="496" t="s">
        <v>806</v>
      </c>
      <c r="BD66" s="497"/>
      <c r="BE66" s="497"/>
      <c r="BF66" s="498"/>
      <c r="BG66" s="458"/>
      <c r="BH66" s="459"/>
      <c r="BI66" s="459"/>
      <c r="BJ66" s="460"/>
      <c r="BK66" s="496" t="s">
        <v>806</v>
      </c>
      <c r="BL66" s="497"/>
      <c r="BM66" s="497"/>
      <c r="BN66" s="498"/>
      <c r="BO66" s="458"/>
      <c r="BP66" s="459"/>
      <c r="BQ66" s="459"/>
      <c r="BR66" s="460"/>
      <c r="BS66" s="499" t="str">
        <f t="shared" si="1"/>
        <v>n.é.</v>
      </c>
      <c r="BT66" s="500"/>
    </row>
    <row r="67" spans="1:72" ht="20.100000000000001" hidden="1" customHeight="1" x14ac:dyDescent="0.2">
      <c r="A67" s="390" t="s">
        <v>216</v>
      </c>
      <c r="B67" s="391"/>
      <c r="C67" s="408" t="s">
        <v>633</v>
      </c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10"/>
      <c r="AC67" s="395" t="s">
        <v>340</v>
      </c>
      <c r="AD67" s="396"/>
      <c r="AE67" s="458"/>
      <c r="AF67" s="459"/>
      <c r="AG67" s="459"/>
      <c r="AH67" s="460"/>
      <c r="AI67" s="458"/>
      <c r="AJ67" s="459"/>
      <c r="AK67" s="459"/>
      <c r="AL67" s="460"/>
      <c r="AM67" s="458"/>
      <c r="AN67" s="459"/>
      <c r="AO67" s="459"/>
      <c r="AP67" s="460"/>
      <c r="AQ67" s="458"/>
      <c r="AR67" s="459"/>
      <c r="AS67" s="459"/>
      <c r="AT67" s="460"/>
      <c r="AU67" s="458"/>
      <c r="AV67" s="459"/>
      <c r="AW67" s="459"/>
      <c r="AX67" s="460"/>
      <c r="AY67" s="458"/>
      <c r="AZ67" s="459"/>
      <c r="BA67" s="459"/>
      <c r="BB67" s="460"/>
      <c r="BC67" s="496" t="s">
        <v>806</v>
      </c>
      <c r="BD67" s="497"/>
      <c r="BE67" s="497"/>
      <c r="BF67" s="498"/>
      <c r="BG67" s="458"/>
      <c r="BH67" s="459"/>
      <c r="BI67" s="459"/>
      <c r="BJ67" s="460"/>
      <c r="BK67" s="496" t="s">
        <v>806</v>
      </c>
      <c r="BL67" s="497"/>
      <c r="BM67" s="497"/>
      <c r="BN67" s="498"/>
      <c r="BO67" s="458"/>
      <c r="BP67" s="459"/>
      <c r="BQ67" s="459"/>
      <c r="BR67" s="460"/>
      <c r="BS67" s="499" t="str">
        <f t="shared" si="1"/>
        <v>n.é.</v>
      </c>
      <c r="BT67" s="500"/>
    </row>
    <row r="68" spans="1:72" ht="20.100000000000001" hidden="1" customHeight="1" x14ac:dyDescent="0.2">
      <c r="A68" s="390" t="s">
        <v>217</v>
      </c>
      <c r="B68" s="391"/>
      <c r="C68" s="408" t="s">
        <v>436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10"/>
      <c r="AC68" s="395" t="s">
        <v>630</v>
      </c>
      <c r="AD68" s="396"/>
      <c r="AE68" s="458"/>
      <c r="AF68" s="459"/>
      <c r="AG68" s="459"/>
      <c r="AH68" s="460"/>
      <c r="AI68" s="458"/>
      <c r="AJ68" s="459"/>
      <c r="AK68" s="459"/>
      <c r="AL68" s="460"/>
      <c r="AM68" s="458"/>
      <c r="AN68" s="459"/>
      <c r="AO68" s="459"/>
      <c r="AP68" s="460"/>
      <c r="AQ68" s="458"/>
      <c r="AR68" s="459"/>
      <c r="AS68" s="459"/>
      <c r="AT68" s="460"/>
      <c r="AU68" s="458"/>
      <c r="AV68" s="459"/>
      <c r="AW68" s="459"/>
      <c r="AX68" s="460"/>
      <c r="AY68" s="458"/>
      <c r="AZ68" s="459"/>
      <c r="BA68" s="459"/>
      <c r="BB68" s="460"/>
      <c r="BC68" s="496" t="s">
        <v>806</v>
      </c>
      <c r="BD68" s="497"/>
      <c r="BE68" s="497"/>
      <c r="BF68" s="498"/>
      <c r="BG68" s="458"/>
      <c r="BH68" s="459"/>
      <c r="BI68" s="459"/>
      <c r="BJ68" s="460"/>
      <c r="BK68" s="496" t="s">
        <v>806</v>
      </c>
      <c r="BL68" s="497"/>
      <c r="BM68" s="497"/>
      <c r="BN68" s="498"/>
      <c r="BO68" s="458"/>
      <c r="BP68" s="459"/>
      <c r="BQ68" s="459"/>
      <c r="BR68" s="460"/>
      <c r="BS68" s="499" t="str">
        <f t="shared" si="1"/>
        <v>n.é.</v>
      </c>
      <c r="BT68" s="500"/>
    </row>
    <row r="69" spans="1:72" ht="20.100000000000001" hidden="1" customHeight="1" x14ac:dyDescent="0.2">
      <c r="A69" s="390" t="s">
        <v>218</v>
      </c>
      <c r="B69" s="391"/>
      <c r="C69" s="408" t="s">
        <v>339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10"/>
      <c r="AC69" s="395" t="s">
        <v>631</v>
      </c>
      <c r="AD69" s="396"/>
      <c r="AE69" s="458"/>
      <c r="AF69" s="459"/>
      <c r="AG69" s="459"/>
      <c r="AH69" s="460"/>
      <c r="AI69" s="458"/>
      <c r="AJ69" s="459"/>
      <c r="AK69" s="459"/>
      <c r="AL69" s="460"/>
      <c r="AM69" s="458"/>
      <c r="AN69" s="459"/>
      <c r="AO69" s="459"/>
      <c r="AP69" s="460"/>
      <c r="AQ69" s="458"/>
      <c r="AR69" s="459"/>
      <c r="AS69" s="459"/>
      <c r="AT69" s="460"/>
      <c r="AU69" s="458"/>
      <c r="AV69" s="459"/>
      <c r="AW69" s="459"/>
      <c r="AX69" s="460"/>
      <c r="AY69" s="458"/>
      <c r="AZ69" s="459"/>
      <c r="BA69" s="459"/>
      <c r="BB69" s="460"/>
      <c r="BC69" s="496" t="s">
        <v>806</v>
      </c>
      <c r="BD69" s="497"/>
      <c r="BE69" s="497"/>
      <c r="BF69" s="498"/>
      <c r="BG69" s="458"/>
      <c r="BH69" s="459"/>
      <c r="BI69" s="459"/>
      <c r="BJ69" s="460"/>
      <c r="BK69" s="496" t="s">
        <v>806</v>
      </c>
      <c r="BL69" s="497"/>
      <c r="BM69" s="497"/>
      <c r="BN69" s="498"/>
      <c r="BO69" s="458"/>
      <c r="BP69" s="459"/>
      <c r="BQ69" s="459"/>
      <c r="BR69" s="460"/>
      <c r="BS69" s="499" t="str">
        <f t="shared" si="1"/>
        <v>n.é.</v>
      </c>
      <c r="BT69" s="500"/>
    </row>
    <row r="70" spans="1:72" s="3" customFormat="1" ht="20.100000000000001" customHeight="1" x14ac:dyDescent="0.2">
      <c r="A70" s="474" t="s">
        <v>219</v>
      </c>
      <c r="B70" s="475"/>
      <c r="C70" s="476" t="s">
        <v>635</v>
      </c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8"/>
      <c r="AC70" s="469" t="s">
        <v>341</v>
      </c>
      <c r="AD70" s="470"/>
      <c r="AE70" s="466">
        <f>AI70+AQ70</f>
        <v>0</v>
      </c>
      <c r="AF70" s="467"/>
      <c r="AG70" s="467"/>
      <c r="AH70" s="468"/>
      <c r="AI70" s="466">
        <f>SUM(AI65:AL69)</f>
        <v>0</v>
      </c>
      <c r="AJ70" s="467"/>
      <c r="AK70" s="467"/>
      <c r="AL70" s="468"/>
      <c r="AM70" s="466">
        <f>SUM(AM65:AP69)</f>
        <v>0</v>
      </c>
      <c r="AN70" s="467"/>
      <c r="AO70" s="467"/>
      <c r="AP70" s="468"/>
      <c r="AQ70" s="466">
        <f>SUM(AQ65:AT69)</f>
        <v>0</v>
      </c>
      <c r="AR70" s="467"/>
      <c r="AS70" s="467"/>
      <c r="AT70" s="468"/>
      <c r="AU70" s="466">
        <f>SUM(AU65:AX69)</f>
        <v>0</v>
      </c>
      <c r="AV70" s="467"/>
      <c r="AW70" s="467"/>
      <c r="AX70" s="468"/>
      <c r="AY70" s="466">
        <f>SUM(AY65:BB69)</f>
        <v>0</v>
      </c>
      <c r="AZ70" s="467"/>
      <c r="BA70" s="467"/>
      <c r="BB70" s="468"/>
      <c r="BC70" s="501" t="s">
        <v>806</v>
      </c>
      <c r="BD70" s="502"/>
      <c r="BE70" s="502"/>
      <c r="BF70" s="503"/>
      <c r="BG70" s="466">
        <f>SUM(BG65:BJ69)</f>
        <v>0</v>
      </c>
      <c r="BH70" s="467"/>
      <c r="BI70" s="467"/>
      <c r="BJ70" s="468"/>
      <c r="BK70" s="501" t="s">
        <v>806</v>
      </c>
      <c r="BL70" s="502"/>
      <c r="BM70" s="502"/>
      <c r="BN70" s="503"/>
      <c r="BO70" s="466">
        <f>SUM(BO65:BR69)</f>
        <v>0</v>
      </c>
      <c r="BP70" s="467"/>
      <c r="BQ70" s="467"/>
      <c r="BR70" s="468"/>
      <c r="BS70" s="504" t="str">
        <f t="shared" si="1"/>
        <v>n.é.</v>
      </c>
      <c r="BT70" s="505"/>
    </row>
    <row r="71" spans="1:72" s="3" customFormat="1" ht="20.100000000000001" customHeight="1" x14ac:dyDescent="0.2">
      <c r="A71" s="417" t="s">
        <v>220</v>
      </c>
      <c r="B71" s="418"/>
      <c r="C71" s="419" t="s">
        <v>636</v>
      </c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1"/>
      <c r="AC71" s="422" t="s">
        <v>342</v>
      </c>
      <c r="AD71" s="423"/>
      <c r="AE71" s="506">
        <f>AI71+AQ71</f>
        <v>7907304</v>
      </c>
      <c r="AF71" s="507"/>
      <c r="AG71" s="507"/>
      <c r="AH71" s="508"/>
      <c r="AI71" s="506">
        <f>SUM(AI20+AI26+AI40+AI52+AI58+AI64+AI70)</f>
        <v>0</v>
      </c>
      <c r="AJ71" s="507"/>
      <c r="AK71" s="507"/>
      <c r="AL71" s="508"/>
      <c r="AM71" s="506">
        <f>SUM(AM20+AM26+AM40+AM52+AM58+AM64+AM70)</f>
        <v>0</v>
      </c>
      <c r="AN71" s="507"/>
      <c r="AO71" s="507"/>
      <c r="AP71" s="508"/>
      <c r="AQ71" s="506">
        <f>SUM(AQ20+AQ26+AQ40+AQ52+AQ58+AQ64+AQ70)</f>
        <v>7907304</v>
      </c>
      <c r="AR71" s="507"/>
      <c r="AS71" s="507"/>
      <c r="AT71" s="508"/>
      <c r="AU71" s="506">
        <f>AU20+AU26+AU40+AU52+AU58+AU64+AU70</f>
        <v>8569196</v>
      </c>
      <c r="AV71" s="507"/>
      <c r="AW71" s="507"/>
      <c r="AX71" s="508"/>
      <c r="AY71" s="506">
        <f>AY20+AY26+AY40+AY52+AY58+AY64+AY70</f>
        <v>8328064</v>
      </c>
      <c r="AZ71" s="507"/>
      <c r="BA71" s="507"/>
      <c r="BB71" s="508"/>
      <c r="BC71" s="509" t="s">
        <v>806</v>
      </c>
      <c r="BD71" s="510"/>
      <c r="BE71" s="510"/>
      <c r="BF71" s="511"/>
      <c r="BG71" s="506">
        <f>BG20+BG26+BG40+BG52+BG58+BG64+BG70</f>
        <v>0</v>
      </c>
      <c r="BH71" s="507"/>
      <c r="BI71" s="507"/>
      <c r="BJ71" s="508"/>
      <c r="BK71" s="509" t="s">
        <v>806</v>
      </c>
      <c r="BL71" s="510"/>
      <c r="BM71" s="510"/>
      <c r="BN71" s="511"/>
      <c r="BO71" s="506">
        <f>BO20+BO26+BO40+BO52+BO58+BO64+BO70</f>
        <v>8328064</v>
      </c>
      <c r="BP71" s="507"/>
      <c r="BQ71" s="507"/>
      <c r="BR71" s="508"/>
      <c r="BS71" s="512">
        <f t="shared" si="1"/>
        <v>0.97186060395864438</v>
      </c>
      <c r="BT71" s="513"/>
    </row>
    <row r="72" spans="1:72" ht="20.100000000000001" hidden="1" customHeight="1" x14ac:dyDescent="0.2">
      <c r="A72" s="390" t="s">
        <v>221</v>
      </c>
      <c r="B72" s="391"/>
      <c r="C72" s="429" t="s">
        <v>637</v>
      </c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1"/>
      <c r="AC72" s="432" t="s">
        <v>343</v>
      </c>
      <c r="AD72" s="433"/>
      <c r="AE72" s="458"/>
      <c r="AF72" s="459"/>
      <c r="AG72" s="459"/>
      <c r="AH72" s="460"/>
      <c r="AI72" s="458"/>
      <c r="AJ72" s="459"/>
      <c r="AK72" s="459"/>
      <c r="AL72" s="460"/>
      <c r="AM72" s="458"/>
      <c r="AN72" s="459"/>
      <c r="AO72" s="459"/>
      <c r="AP72" s="460"/>
      <c r="AQ72" s="458"/>
      <c r="AR72" s="459"/>
      <c r="AS72" s="459"/>
      <c r="AT72" s="460"/>
      <c r="AU72" s="458"/>
      <c r="AV72" s="459"/>
      <c r="AW72" s="459"/>
      <c r="AX72" s="460"/>
      <c r="AY72" s="458"/>
      <c r="AZ72" s="459"/>
      <c r="BA72" s="459"/>
      <c r="BB72" s="460"/>
      <c r="BC72" s="496" t="s">
        <v>806</v>
      </c>
      <c r="BD72" s="497"/>
      <c r="BE72" s="497"/>
      <c r="BF72" s="498"/>
      <c r="BG72" s="458"/>
      <c r="BH72" s="459"/>
      <c r="BI72" s="459"/>
      <c r="BJ72" s="460"/>
      <c r="BK72" s="496" t="s">
        <v>806</v>
      </c>
      <c r="BL72" s="497"/>
      <c r="BM72" s="497"/>
      <c r="BN72" s="498"/>
      <c r="BO72" s="458"/>
      <c r="BP72" s="459"/>
      <c r="BQ72" s="459"/>
      <c r="BR72" s="460"/>
      <c r="BS72" s="499" t="str">
        <f t="shared" ref="BS72:BS103" si="2">IF(AU72&gt;0,BO72/AU72,"n.é.")</f>
        <v>n.é.</v>
      </c>
      <c r="BT72" s="500"/>
    </row>
    <row r="73" spans="1:72" ht="20.100000000000001" hidden="1" customHeight="1" x14ac:dyDescent="0.2">
      <c r="A73" s="390" t="s">
        <v>222</v>
      </c>
      <c r="B73" s="391"/>
      <c r="C73" s="408" t="s">
        <v>344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10"/>
      <c r="AC73" s="432" t="s">
        <v>345</v>
      </c>
      <c r="AD73" s="433"/>
      <c r="AE73" s="458"/>
      <c r="AF73" s="459"/>
      <c r="AG73" s="459"/>
      <c r="AH73" s="460"/>
      <c r="AI73" s="458"/>
      <c r="AJ73" s="459"/>
      <c r="AK73" s="459"/>
      <c r="AL73" s="460"/>
      <c r="AM73" s="458"/>
      <c r="AN73" s="459"/>
      <c r="AO73" s="459"/>
      <c r="AP73" s="460"/>
      <c r="AQ73" s="458"/>
      <c r="AR73" s="459"/>
      <c r="AS73" s="459"/>
      <c r="AT73" s="460"/>
      <c r="AU73" s="458"/>
      <c r="AV73" s="459"/>
      <c r="AW73" s="459"/>
      <c r="AX73" s="460"/>
      <c r="AY73" s="458"/>
      <c r="AZ73" s="459"/>
      <c r="BA73" s="459"/>
      <c r="BB73" s="460"/>
      <c r="BC73" s="496" t="s">
        <v>806</v>
      </c>
      <c r="BD73" s="497"/>
      <c r="BE73" s="497"/>
      <c r="BF73" s="498"/>
      <c r="BG73" s="458"/>
      <c r="BH73" s="459"/>
      <c r="BI73" s="459"/>
      <c r="BJ73" s="460"/>
      <c r="BK73" s="496" t="s">
        <v>806</v>
      </c>
      <c r="BL73" s="497"/>
      <c r="BM73" s="497"/>
      <c r="BN73" s="498"/>
      <c r="BO73" s="458"/>
      <c r="BP73" s="459"/>
      <c r="BQ73" s="459"/>
      <c r="BR73" s="460"/>
      <c r="BS73" s="499" t="str">
        <f t="shared" si="2"/>
        <v>n.é.</v>
      </c>
      <c r="BT73" s="500"/>
    </row>
    <row r="74" spans="1:72" ht="20.100000000000001" hidden="1" customHeight="1" x14ac:dyDescent="0.2">
      <c r="A74" s="390" t="s">
        <v>223</v>
      </c>
      <c r="B74" s="391"/>
      <c r="C74" s="429" t="s">
        <v>638</v>
      </c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1"/>
      <c r="AC74" s="432" t="s">
        <v>346</v>
      </c>
      <c r="AD74" s="433"/>
      <c r="AE74" s="458"/>
      <c r="AF74" s="459"/>
      <c r="AG74" s="459"/>
      <c r="AH74" s="460"/>
      <c r="AI74" s="458"/>
      <c r="AJ74" s="459"/>
      <c r="AK74" s="459"/>
      <c r="AL74" s="460"/>
      <c r="AM74" s="458"/>
      <c r="AN74" s="459"/>
      <c r="AO74" s="459"/>
      <c r="AP74" s="460"/>
      <c r="AQ74" s="458"/>
      <c r="AR74" s="459"/>
      <c r="AS74" s="459"/>
      <c r="AT74" s="460"/>
      <c r="AU74" s="458"/>
      <c r="AV74" s="459"/>
      <c r="AW74" s="459"/>
      <c r="AX74" s="460"/>
      <c r="AY74" s="458"/>
      <c r="AZ74" s="459"/>
      <c r="BA74" s="459"/>
      <c r="BB74" s="460"/>
      <c r="BC74" s="496" t="s">
        <v>806</v>
      </c>
      <c r="BD74" s="497"/>
      <c r="BE74" s="497"/>
      <c r="BF74" s="498"/>
      <c r="BG74" s="458"/>
      <c r="BH74" s="459"/>
      <c r="BI74" s="459"/>
      <c r="BJ74" s="460"/>
      <c r="BK74" s="496" t="s">
        <v>806</v>
      </c>
      <c r="BL74" s="497"/>
      <c r="BM74" s="497"/>
      <c r="BN74" s="498"/>
      <c r="BO74" s="458"/>
      <c r="BP74" s="459"/>
      <c r="BQ74" s="459"/>
      <c r="BR74" s="460"/>
      <c r="BS74" s="499" t="str">
        <f t="shared" si="2"/>
        <v>n.é.</v>
      </c>
      <c r="BT74" s="500"/>
    </row>
    <row r="75" spans="1:72" s="3" customFormat="1" ht="20.100000000000001" hidden="1" customHeight="1" x14ac:dyDescent="0.2">
      <c r="A75" s="474" t="s">
        <v>224</v>
      </c>
      <c r="B75" s="475"/>
      <c r="C75" s="476" t="s">
        <v>641</v>
      </c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8"/>
      <c r="AC75" s="514" t="s">
        <v>347</v>
      </c>
      <c r="AD75" s="515"/>
      <c r="AE75" s="466"/>
      <c r="AF75" s="467"/>
      <c r="AG75" s="467"/>
      <c r="AH75" s="468"/>
      <c r="AI75" s="466"/>
      <c r="AJ75" s="467"/>
      <c r="AK75" s="467"/>
      <c r="AL75" s="468"/>
      <c r="AM75" s="466"/>
      <c r="AN75" s="467"/>
      <c r="AO75" s="467"/>
      <c r="AP75" s="468"/>
      <c r="AQ75" s="466"/>
      <c r="AR75" s="467"/>
      <c r="AS75" s="467"/>
      <c r="AT75" s="468"/>
      <c r="AU75" s="466">
        <f>SUM(AU72:AX74)</f>
        <v>0</v>
      </c>
      <c r="AV75" s="467"/>
      <c r="AW75" s="467"/>
      <c r="AX75" s="468"/>
      <c r="AY75" s="466">
        <f>SUM(AY72:BB74)</f>
        <v>0</v>
      </c>
      <c r="AZ75" s="467"/>
      <c r="BA75" s="467"/>
      <c r="BB75" s="468"/>
      <c r="BC75" s="501" t="s">
        <v>806</v>
      </c>
      <c r="BD75" s="502"/>
      <c r="BE75" s="502"/>
      <c r="BF75" s="503"/>
      <c r="BG75" s="466">
        <f>SUM(BG72:BJ74)</f>
        <v>0</v>
      </c>
      <c r="BH75" s="467"/>
      <c r="BI75" s="467"/>
      <c r="BJ75" s="468"/>
      <c r="BK75" s="501" t="s">
        <v>806</v>
      </c>
      <c r="BL75" s="502"/>
      <c r="BM75" s="502"/>
      <c r="BN75" s="503"/>
      <c r="BO75" s="466">
        <f>SUM(BO72:BR74)</f>
        <v>0</v>
      </c>
      <c r="BP75" s="467"/>
      <c r="BQ75" s="467"/>
      <c r="BR75" s="468"/>
      <c r="BS75" s="504" t="str">
        <f t="shared" si="2"/>
        <v>n.é.</v>
      </c>
      <c r="BT75" s="505"/>
    </row>
    <row r="76" spans="1:72" ht="20.100000000000001" hidden="1" customHeight="1" x14ac:dyDescent="0.2">
      <c r="A76" s="390" t="s">
        <v>225</v>
      </c>
      <c r="B76" s="391"/>
      <c r="C76" s="408" t="s">
        <v>348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10"/>
      <c r="AC76" s="432" t="s">
        <v>349</v>
      </c>
      <c r="AD76" s="433"/>
      <c r="AE76" s="458"/>
      <c r="AF76" s="459"/>
      <c r="AG76" s="459"/>
      <c r="AH76" s="460"/>
      <c r="AI76" s="458"/>
      <c r="AJ76" s="459"/>
      <c r="AK76" s="459"/>
      <c r="AL76" s="460"/>
      <c r="AM76" s="458"/>
      <c r="AN76" s="459"/>
      <c r="AO76" s="459"/>
      <c r="AP76" s="460"/>
      <c r="AQ76" s="458"/>
      <c r="AR76" s="459"/>
      <c r="AS76" s="459"/>
      <c r="AT76" s="460"/>
      <c r="AU76" s="458"/>
      <c r="AV76" s="459"/>
      <c r="AW76" s="459"/>
      <c r="AX76" s="460"/>
      <c r="AY76" s="458"/>
      <c r="AZ76" s="459"/>
      <c r="BA76" s="459"/>
      <c r="BB76" s="460"/>
      <c r="BC76" s="496" t="s">
        <v>806</v>
      </c>
      <c r="BD76" s="497"/>
      <c r="BE76" s="497"/>
      <c r="BF76" s="498"/>
      <c r="BG76" s="458"/>
      <c r="BH76" s="459"/>
      <c r="BI76" s="459"/>
      <c r="BJ76" s="460"/>
      <c r="BK76" s="496" t="s">
        <v>806</v>
      </c>
      <c r="BL76" s="497"/>
      <c r="BM76" s="497"/>
      <c r="BN76" s="498"/>
      <c r="BO76" s="458"/>
      <c r="BP76" s="459"/>
      <c r="BQ76" s="459"/>
      <c r="BR76" s="460"/>
      <c r="BS76" s="499" t="str">
        <f t="shared" si="2"/>
        <v>n.é.</v>
      </c>
      <c r="BT76" s="500"/>
    </row>
    <row r="77" spans="1:72" ht="20.100000000000001" hidden="1" customHeight="1" x14ac:dyDescent="0.2">
      <c r="A77" s="390" t="s">
        <v>226</v>
      </c>
      <c r="B77" s="391"/>
      <c r="C77" s="429" t="s">
        <v>639</v>
      </c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1"/>
      <c r="AC77" s="432" t="s">
        <v>350</v>
      </c>
      <c r="AD77" s="433"/>
      <c r="AE77" s="458"/>
      <c r="AF77" s="459"/>
      <c r="AG77" s="459"/>
      <c r="AH77" s="460"/>
      <c r="AI77" s="458"/>
      <c r="AJ77" s="459"/>
      <c r="AK77" s="459"/>
      <c r="AL77" s="460"/>
      <c r="AM77" s="458"/>
      <c r="AN77" s="459"/>
      <c r="AO77" s="459"/>
      <c r="AP77" s="460"/>
      <c r="AQ77" s="458"/>
      <c r="AR77" s="459"/>
      <c r="AS77" s="459"/>
      <c r="AT77" s="460"/>
      <c r="AU77" s="458"/>
      <c r="AV77" s="459"/>
      <c r="AW77" s="459"/>
      <c r="AX77" s="460"/>
      <c r="AY77" s="458"/>
      <c r="AZ77" s="459"/>
      <c r="BA77" s="459"/>
      <c r="BB77" s="460"/>
      <c r="BC77" s="496" t="s">
        <v>806</v>
      </c>
      <c r="BD77" s="497"/>
      <c r="BE77" s="497"/>
      <c r="BF77" s="498"/>
      <c r="BG77" s="458"/>
      <c r="BH77" s="459"/>
      <c r="BI77" s="459"/>
      <c r="BJ77" s="460"/>
      <c r="BK77" s="496" t="s">
        <v>806</v>
      </c>
      <c r="BL77" s="497"/>
      <c r="BM77" s="497"/>
      <c r="BN77" s="498"/>
      <c r="BO77" s="458"/>
      <c r="BP77" s="459"/>
      <c r="BQ77" s="459"/>
      <c r="BR77" s="460"/>
      <c r="BS77" s="499" t="str">
        <f t="shared" si="2"/>
        <v>n.é.</v>
      </c>
      <c r="BT77" s="500"/>
    </row>
    <row r="78" spans="1:72" ht="20.100000000000001" hidden="1" customHeight="1" x14ac:dyDescent="0.2">
      <c r="A78" s="390" t="s">
        <v>227</v>
      </c>
      <c r="B78" s="391"/>
      <c r="C78" s="408" t="s">
        <v>351</v>
      </c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10"/>
      <c r="AC78" s="432" t="s">
        <v>352</v>
      </c>
      <c r="AD78" s="433"/>
      <c r="AE78" s="458"/>
      <c r="AF78" s="459"/>
      <c r="AG78" s="459"/>
      <c r="AH78" s="460"/>
      <c r="AI78" s="458"/>
      <c r="AJ78" s="459"/>
      <c r="AK78" s="459"/>
      <c r="AL78" s="460"/>
      <c r="AM78" s="458"/>
      <c r="AN78" s="459"/>
      <c r="AO78" s="459"/>
      <c r="AP78" s="460"/>
      <c r="AQ78" s="458"/>
      <c r="AR78" s="459"/>
      <c r="AS78" s="459"/>
      <c r="AT78" s="460"/>
      <c r="AU78" s="458"/>
      <c r="AV78" s="459"/>
      <c r="AW78" s="459"/>
      <c r="AX78" s="460"/>
      <c r="AY78" s="458"/>
      <c r="AZ78" s="459"/>
      <c r="BA78" s="459"/>
      <c r="BB78" s="460"/>
      <c r="BC78" s="496" t="s">
        <v>806</v>
      </c>
      <c r="BD78" s="497"/>
      <c r="BE78" s="497"/>
      <c r="BF78" s="498"/>
      <c r="BG78" s="458"/>
      <c r="BH78" s="459"/>
      <c r="BI78" s="459"/>
      <c r="BJ78" s="460"/>
      <c r="BK78" s="496" t="s">
        <v>806</v>
      </c>
      <c r="BL78" s="497"/>
      <c r="BM78" s="497"/>
      <c r="BN78" s="498"/>
      <c r="BO78" s="458"/>
      <c r="BP78" s="459"/>
      <c r="BQ78" s="459"/>
      <c r="BR78" s="460"/>
      <c r="BS78" s="499" t="str">
        <f t="shared" si="2"/>
        <v>n.é.</v>
      </c>
      <c r="BT78" s="500"/>
    </row>
    <row r="79" spans="1:72" ht="20.100000000000001" hidden="1" customHeight="1" x14ac:dyDescent="0.2">
      <c r="A79" s="390" t="s">
        <v>228</v>
      </c>
      <c r="B79" s="391"/>
      <c r="C79" s="429" t="s">
        <v>640</v>
      </c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1"/>
      <c r="AC79" s="432" t="s">
        <v>353</v>
      </c>
      <c r="AD79" s="433"/>
      <c r="AE79" s="458"/>
      <c r="AF79" s="459"/>
      <c r="AG79" s="459"/>
      <c r="AH79" s="460"/>
      <c r="AI79" s="458"/>
      <c r="AJ79" s="459"/>
      <c r="AK79" s="459"/>
      <c r="AL79" s="460"/>
      <c r="AM79" s="458"/>
      <c r="AN79" s="459"/>
      <c r="AO79" s="459"/>
      <c r="AP79" s="460"/>
      <c r="AQ79" s="458"/>
      <c r="AR79" s="459"/>
      <c r="AS79" s="459"/>
      <c r="AT79" s="460"/>
      <c r="AU79" s="458"/>
      <c r="AV79" s="459"/>
      <c r="AW79" s="459"/>
      <c r="AX79" s="460"/>
      <c r="AY79" s="458"/>
      <c r="AZ79" s="459"/>
      <c r="BA79" s="459"/>
      <c r="BB79" s="460"/>
      <c r="BC79" s="496" t="s">
        <v>806</v>
      </c>
      <c r="BD79" s="497"/>
      <c r="BE79" s="497"/>
      <c r="BF79" s="498"/>
      <c r="BG79" s="458"/>
      <c r="BH79" s="459"/>
      <c r="BI79" s="459"/>
      <c r="BJ79" s="460"/>
      <c r="BK79" s="496" t="s">
        <v>806</v>
      </c>
      <c r="BL79" s="497"/>
      <c r="BM79" s="497"/>
      <c r="BN79" s="498"/>
      <c r="BO79" s="458"/>
      <c r="BP79" s="459"/>
      <c r="BQ79" s="459"/>
      <c r="BR79" s="460"/>
      <c r="BS79" s="499" t="str">
        <f t="shared" si="2"/>
        <v>n.é.</v>
      </c>
      <c r="BT79" s="500"/>
    </row>
    <row r="80" spans="1:72" s="3" customFormat="1" ht="19.5" customHeight="1" x14ac:dyDescent="0.2">
      <c r="A80" s="474" t="s">
        <v>229</v>
      </c>
      <c r="B80" s="475"/>
      <c r="C80" s="516" t="s">
        <v>642</v>
      </c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8"/>
      <c r="AC80" s="514" t="s">
        <v>354</v>
      </c>
      <c r="AD80" s="515"/>
      <c r="AE80" s="466">
        <f>AI80+AQ80</f>
        <v>0</v>
      </c>
      <c r="AF80" s="467"/>
      <c r="AG80" s="467"/>
      <c r="AH80" s="468"/>
      <c r="AI80" s="466">
        <f>SUM(AI76:AL79)</f>
        <v>0</v>
      </c>
      <c r="AJ80" s="467"/>
      <c r="AK80" s="467"/>
      <c r="AL80" s="468"/>
      <c r="AM80" s="466">
        <f>SUM(AM76:AP79)</f>
        <v>0</v>
      </c>
      <c r="AN80" s="467"/>
      <c r="AO80" s="467"/>
      <c r="AP80" s="468"/>
      <c r="AQ80" s="466">
        <f>SUM(AQ76:AT79)</f>
        <v>0</v>
      </c>
      <c r="AR80" s="467"/>
      <c r="AS80" s="467"/>
      <c r="AT80" s="468"/>
      <c r="AU80" s="466">
        <f>SUM(AU76:AX79)</f>
        <v>0</v>
      </c>
      <c r="AV80" s="467"/>
      <c r="AW80" s="467"/>
      <c r="AX80" s="468"/>
      <c r="AY80" s="466">
        <f>SUM(AY76:BB79)</f>
        <v>0</v>
      </c>
      <c r="AZ80" s="467"/>
      <c r="BA80" s="467"/>
      <c r="BB80" s="468"/>
      <c r="BC80" s="501" t="s">
        <v>806</v>
      </c>
      <c r="BD80" s="502"/>
      <c r="BE80" s="502"/>
      <c r="BF80" s="503"/>
      <c r="BG80" s="466">
        <f>SUM(BG76:BJ79)</f>
        <v>0</v>
      </c>
      <c r="BH80" s="467"/>
      <c r="BI80" s="467"/>
      <c r="BJ80" s="468"/>
      <c r="BK80" s="501" t="s">
        <v>806</v>
      </c>
      <c r="BL80" s="502"/>
      <c r="BM80" s="502"/>
      <c r="BN80" s="503"/>
      <c r="BO80" s="466">
        <f>SUM(BO76:BR79)</f>
        <v>0</v>
      </c>
      <c r="BP80" s="467"/>
      <c r="BQ80" s="467"/>
      <c r="BR80" s="468"/>
      <c r="BS80" s="504" t="str">
        <f t="shared" si="2"/>
        <v>n.é.</v>
      </c>
      <c r="BT80" s="505"/>
    </row>
    <row r="81" spans="1:72" ht="17.25" customHeight="1" x14ac:dyDescent="0.2">
      <c r="A81" s="390" t="s">
        <v>230</v>
      </c>
      <c r="B81" s="391"/>
      <c r="C81" s="408" t="s">
        <v>355</v>
      </c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10"/>
      <c r="AC81" s="432" t="s">
        <v>356</v>
      </c>
      <c r="AD81" s="433"/>
      <c r="AE81" s="458"/>
      <c r="AF81" s="459"/>
      <c r="AG81" s="459"/>
      <c r="AH81" s="460"/>
      <c r="AI81" s="458"/>
      <c r="AJ81" s="459"/>
      <c r="AK81" s="459"/>
      <c r="AL81" s="460"/>
      <c r="AM81" s="458"/>
      <c r="AN81" s="459"/>
      <c r="AO81" s="459"/>
      <c r="AP81" s="460"/>
      <c r="AQ81" s="458"/>
      <c r="AR81" s="459"/>
      <c r="AS81" s="459"/>
      <c r="AT81" s="460"/>
      <c r="AU81" s="458">
        <v>1614171</v>
      </c>
      <c r="AV81" s="459"/>
      <c r="AW81" s="459"/>
      <c r="AX81" s="460"/>
      <c r="AY81" s="458">
        <v>1751539</v>
      </c>
      <c r="AZ81" s="459"/>
      <c r="BA81" s="459"/>
      <c r="BB81" s="460"/>
      <c r="BC81" s="496" t="s">
        <v>806</v>
      </c>
      <c r="BD81" s="497"/>
      <c r="BE81" s="497"/>
      <c r="BF81" s="498"/>
      <c r="BG81" s="458">
        <v>0</v>
      </c>
      <c r="BH81" s="459"/>
      <c r="BI81" s="459"/>
      <c r="BJ81" s="460"/>
      <c r="BK81" s="496" t="s">
        <v>806</v>
      </c>
      <c r="BL81" s="497"/>
      <c r="BM81" s="497"/>
      <c r="BN81" s="498"/>
      <c r="BO81" s="458">
        <v>1751539</v>
      </c>
      <c r="BP81" s="459"/>
      <c r="BQ81" s="459"/>
      <c r="BR81" s="460"/>
      <c r="BS81" s="499">
        <f t="shared" si="2"/>
        <v>1.0851012687007757</v>
      </c>
      <c r="BT81" s="500"/>
    </row>
    <row r="82" spans="1:72" ht="39" hidden="1" customHeight="1" x14ac:dyDescent="0.2">
      <c r="A82" s="390" t="s">
        <v>231</v>
      </c>
      <c r="B82" s="391"/>
      <c r="C82" s="408" t="s">
        <v>357</v>
      </c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10"/>
      <c r="AC82" s="432" t="s">
        <v>358</v>
      </c>
      <c r="AD82" s="433"/>
      <c r="AE82" s="458"/>
      <c r="AF82" s="459"/>
      <c r="AG82" s="459"/>
      <c r="AH82" s="460"/>
      <c r="AI82" s="458"/>
      <c r="AJ82" s="459"/>
      <c r="AK82" s="459"/>
      <c r="AL82" s="460"/>
      <c r="AM82" s="458"/>
      <c r="AN82" s="459"/>
      <c r="AO82" s="459"/>
      <c r="AP82" s="460"/>
      <c r="AQ82" s="458"/>
      <c r="AR82" s="459"/>
      <c r="AS82" s="459"/>
      <c r="AT82" s="460"/>
      <c r="AU82" s="458"/>
      <c r="AV82" s="459"/>
      <c r="AW82" s="459"/>
      <c r="AX82" s="460"/>
      <c r="AY82" s="458"/>
      <c r="AZ82" s="459"/>
      <c r="BA82" s="459"/>
      <c r="BB82" s="460"/>
      <c r="BC82" s="496" t="s">
        <v>806</v>
      </c>
      <c r="BD82" s="497"/>
      <c r="BE82" s="497"/>
      <c r="BF82" s="498"/>
      <c r="BG82" s="458"/>
      <c r="BH82" s="459"/>
      <c r="BI82" s="459"/>
      <c r="BJ82" s="460"/>
      <c r="BK82" s="496" t="s">
        <v>806</v>
      </c>
      <c r="BL82" s="497"/>
      <c r="BM82" s="497"/>
      <c r="BN82" s="498"/>
      <c r="BO82" s="458"/>
      <c r="BP82" s="459"/>
      <c r="BQ82" s="459"/>
      <c r="BR82" s="460"/>
      <c r="BS82" s="499" t="str">
        <f t="shared" si="2"/>
        <v>n.é.</v>
      </c>
      <c r="BT82" s="500"/>
    </row>
    <row r="83" spans="1:72" s="3" customFormat="1" ht="20.100000000000001" customHeight="1" x14ac:dyDescent="0.2">
      <c r="A83" s="474" t="s">
        <v>232</v>
      </c>
      <c r="B83" s="475"/>
      <c r="C83" s="476" t="s">
        <v>644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8"/>
      <c r="AC83" s="514" t="s">
        <v>359</v>
      </c>
      <c r="AD83" s="515"/>
      <c r="AE83" s="207">
        <f>AI83+AQ83</f>
        <v>0</v>
      </c>
      <c r="AF83" s="208"/>
      <c r="AG83" s="208"/>
      <c r="AH83" s="209"/>
      <c r="AI83" s="207">
        <f>SUM(AI81:AL82)</f>
        <v>0</v>
      </c>
      <c r="AJ83" s="208"/>
      <c r="AK83" s="208"/>
      <c r="AL83" s="209"/>
      <c r="AM83" s="207">
        <f>SUM(AM81:AP82)</f>
        <v>0</v>
      </c>
      <c r="AN83" s="208"/>
      <c r="AO83" s="208"/>
      <c r="AP83" s="209"/>
      <c r="AQ83" s="207">
        <f>SUM(AQ81:AT82)</f>
        <v>0</v>
      </c>
      <c r="AR83" s="208"/>
      <c r="AS83" s="208"/>
      <c r="AT83" s="209"/>
      <c r="AU83" s="207">
        <f>SUM(AU81:AX82)</f>
        <v>1614171</v>
      </c>
      <c r="AV83" s="208"/>
      <c r="AW83" s="208"/>
      <c r="AX83" s="209"/>
      <c r="AY83" s="207">
        <f>SUM(AY81:BB82)</f>
        <v>1751539</v>
      </c>
      <c r="AZ83" s="208"/>
      <c r="BA83" s="208"/>
      <c r="BB83" s="209"/>
      <c r="BC83" s="210" t="s">
        <v>806</v>
      </c>
      <c r="BD83" s="211"/>
      <c r="BE83" s="211"/>
      <c r="BF83" s="212"/>
      <c r="BG83" s="207">
        <f>SUM(BG81:BJ82)</f>
        <v>0</v>
      </c>
      <c r="BH83" s="208"/>
      <c r="BI83" s="208"/>
      <c r="BJ83" s="209"/>
      <c r="BK83" s="210" t="s">
        <v>806</v>
      </c>
      <c r="BL83" s="211"/>
      <c r="BM83" s="211"/>
      <c r="BN83" s="212"/>
      <c r="BO83" s="207">
        <f>SUM(BO81:BR82)</f>
        <v>1751539</v>
      </c>
      <c r="BP83" s="208"/>
      <c r="BQ83" s="208"/>
      <c r="BR83" s="209"/>
      <c r="BS83" s="504">
        <f t="shared" si="2"/>
        <v>1.0851012687007757</v>
      </c>
      <c r="BT83" s="505"/>
    </row>
    <row r="84" spans="1:72" ht="20.100000000000001" hidden="1" customHeight="1" x14ac:dyDescent="0.2">
      <c r="A84" s="390" t="s">
        <v>233</v>
      </c>
      <c r="B84" s="391"/>
      <c r="C84" s="429" t="s">
        <v>360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1"/>
      <c r="AC84" s="432" t="s">
        <v>361</v>
      </c>
      <c r="AD84" s="433"/>
      <c r="AE84" s="458"/>
      <c r="AF84" s="459"/>
      <c r="AG84" s="459"/>
      <c r="AH84" s="460"/>
      <c r="AI84" s="458"/>
      <c r="AJ84" s="459"/>
      <c r="AK84" s="459"/>
      <c r="AL84" s="460"/>
      <c r="AM84" s="458"/>
      <c r="AN84" s="459"/>
      <c r="AO84" s="459"/>
      <c r="AP84" s="460"/>
      <c r="AQ84" s="458"/>
      <c r="AR84" s="459"/>
      <c r="AS84" s="459"/>
      <c r="AT84" s="460"/>
      <c r="AU84" s="458"/>
      <c r="AV84" s="459"/>
      <c r="AW84" s="459"/>
      <c r="AX84" s="460"/>
      <c r="AY84" s="458"/>
      <c r="AZ84" s="459"/>
      <c r="BA84" s="459"/>
      <c r="BB84" s="460"/>
      <c r="BC84" s="496" t="s">
        <v>806</v>
      </c>
      <c r="BD84" s="497"/>
      <c r="BE84" s="497"/>
      <c r="BF84" s="498"/>
      <c r="BG84" s="458"/>
      <c r="BH84" s="459"/>
      <c r="BI84" s="459"/>
      <c r="BJ84" s="460"/>
      <c r="BK84" s="496" t="s">
        <v>806</v>
      </c>
      <c r="BL84" s="497"/>
      <c r="BM84" s="497"/>
      <c r="BN84" s="498"/>
      <c r="BO84" s="458"/>
      <c r="BP84" s="459"/>
      <c r="BQ84" s="459"/>
      <c r="BR84" s="460"/>
      <c r="BS84" s="499" t="str">
        <f t="shared" si="2"/>
        <v>n.é.</v>
      </c>
      <c r="BT84" s="500"/>
    </row>
    <row r="85" spans="1:72" ht="20.100000000000001" hidden="1" customHeight="1" x14ac:dyDescent="0.2">
      <c r="A85" s="390" t="s">
        <v>234</v>
      </c>
      <c r="B85" s="391"/>
      <c r="C85" s="429" t="s">
        <v>362</v>
      </c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1"/>
      <c r="AC85" s="432" t="s">
        <v>363</v>
      </c>
      <c r="AD85" s="433"/>
      <c r="AE85" s="458"/>
      <c r="AF85" s="459"/>
      <c r="AG85" s="459"/>
      <c r="AH85" s="460"/>
      <c r="AI85" s="458"/>
      <c r="AJ85" s="459"/>
      <c r="AK85" s="459"/>
      <c r="AL85" s="460"/>
      <c r="AM85" s="458"/>
      <c r="AN85" s="459"/>
      <c r="AO85" s="459"/>
      <c r="AP85" s="460"/>
      <c r="AQ85" s="458"/>
      <c r="AR85" s="459"/>
      <c r="AS85" s="459"/>
      <c r="AT85" s="460"/>
      <c r="AU85" s="458"/>
      <c r="AV85" s="459"/>
      <c r="AW85" s="459"/>
      <c r="AX85" s="460"/>
      <c r="AY85" s="458"/>
      <c r="AZ85" s="459"/>
      <c r="BA85" s="459"/>
      <c r="BB85" s="460"/>
      <c r="BC85" s="496" t="s">
        <v>806</v>
      </c>
      <c r="BD85" s="497"/>
      <c r="BE85" s="497"/>
      <c r="BF85" s="498"/>
      <c r="BG85" s="458"/>
      <c r="BH85" s="459"/>
      <c r="BI85" s="459"/>
      <c r="BJ85" s="460"/>
      <c r="BK85" s="496" t="s">
        <v>806</v>
      </c>
      <c r="BL85" s="497"/>
      <c r="BM85" s="497"/>
      <c r="BN85" s="498"/>
      <c r="BO85" s="458"/>
      <c r="BP85" s="459"/>
      <c r="BQ85" s="459"/>
      <c r="BR85" s="460"/>
      <c r="BS85" s="499" t="str">
        <f t="shared" si="2"/>
        <v>n.é.</v>
      </c>
      <c r="BT85" s="500"/>
    </row>
    <row r="86" spans="1:72" ht="20.100000000000001" customHeight="1" x14ac:dyDescent="0.2">
      <c r="A86" s="390" t="s">
        <v>235</v>
      </c>
      <c r="B86" s="391"/>
      <c r="C86" s="429" t="s">
        <v>364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1"/>
      <c r="AC86" s="432" t="s">
        <v>365</v>
      </c>
      <c r="AD86" s="433"/>
      <c r="AE86" s="458">
        <f>AI86+AM86+AQ86</f>
        <v>105397741</v>
      </c>
      <c r="AF86" s="459"/>
      <c r="AG86" s="459"/>
      <c r="AH86" s="460"/>
      <c r="AI86" s="458">
        <v>53209299</v>
      </c>
      <c r="AJ86" s="459"/>
      <c r="AK86" s="459"/>
      <c r="AL86" s="460"/>
      <c r="AM86" s="458">
        <v>20271811</v>
      </c>
      <c r="AN86" s="459"/>
      <c r="AO86" s="459"/>
      <c r="AP86" s="460"/>
      <c r="AQ86" s="458">
        <v>31916631</v>
      </c>
      <c r="AR86" s="459"/>
      <c r="AS86" s="459"/>
      <c r="AT86" s="460"/>
      <c r="AU86" s="458">
        <v>105549478</v>
      </c>
      <c r="AV86" s="459"/>
      <c r="AW86" s="459"/>
      <c r="AX86" s="460"/>
      <c r="AY86" s="458">
        <v>100252573</v>
      </c>
      <c r="AZ86" s="459"/>
      <c r="BA86" s="459"/>
      <c r="BB86" s="460"/>
      <c r="BC86" s="496" t="s">
        <v>806</v>
      </c>
      <c r="BD86" s="497"/>
      <c r="BE86" s="497"/>
      <c r="BF86" s="498"/>
      <c r="BG86" s="458">
        <v>0</v>
      </c>
      <c r="BH86" s="459"/>
      <c r="BI86" s="459"/>
      <c r="BJ86" s="460"/>
      <c r="BK86" s="496" t="s">
        <v>806</v>
      </c>
      <c r="BL86" s="497"/>
      <c r="BM86" s="497"/>
      <c r="BN86" s="498"/>
      <c r="BO86" s="458">
        <v>100252573</v>
      </c>
      <c r="BP86" s="459"/>
      <c r="BQ86" s="459"/>
      <c r="BR86" s="460"/>
      <c r="BS86" s="499">
        <f t="shared" si="2"/>
        <v>0.94981590529514504</v>
      </c>
      <c r="BT86" s="500"/>
    </row>
    <row r="87" spans="1:72" ht="20.100000000000001" hidden="1" customHeight="1" x14ac:dyDescent="0.2">
      <c r="A87" s="390" t="s">
        <v>236</v>
      </c>
      <c r="B87" s="391"/>
      <c r="C87" s="429" t="s">
        <v>643</v>
      </c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1"/>
      <c r="AC87" s="432" t="s">
        <v>366</v>
      </c>
      <c r="AD87" s="433"/>
      <c r="AE87" s="458"/>
      <c r="AF87" s="459"/>
      <c r="AG87" s="459"/>
      <c r="AH87" s="460"/>
      <c r="AI87" s="458"/>
      <c r="AJ87" s="459"/>
      <c r="AK87" s="459"/>
      <c r="AL87" s="460"/>
      <c r="AM87" s="458"/>
      <c r="AN87" s="459"/>
      <c r="AO87" s="459"/>
      <c r="AP87" s="460"/>
      <c r="AQ87" s="458"/>
      <c r="AR87" s="459"/>
      <c r="AS87" s="459"/>
      <c r="AT87" s="460"/>
      <c r="AU87" s="458"/>
      <c r="AV87" s="459"/>
      <c r="AW87" s="459"/>
      <c r="AX87" s="460"/>
      <c r="AY87" s="458"/>
      <c r="AZ87" s="459"/>
      <c r="BA87" s="459"/>
      <c r="BB87" s="460"/>
      <c r="BC87" s="496" t="s">
        <v>806</v>
      </c>
      <c r="BD87" s="497"/>
      <c r="BE87" s="497"/>
      <c r="BF87" s="498"/>
      <c r="BG87" s="458"/>
      <c r="BH87" s="459"/>
      <c r="BI87" s="459"/>
      <c r="BJ87" s="460"/>
      <c r="BK87" s="496" t="s">
        <v>806</v>
      </c>
      <c r="BL87" s="497"/>
      <c r="BM87" s="497"/>
      <c r="BN87" s="498"/>
      <c r="BO87" s="458"/>
      <c r="BP87" s="459"/>
      <c r="BQ87" s="459"/>
      <c r="BR87" s="460"/>
      <c r="BS87" s="499" t="str">
        <f t="shared" si="2"/>
        <v>n.é.</v>
      </c>
      <c r="BT87" s="500"/>
    </row>
    <row r="88" spans="1:72" ht="20.100000000000001" hidden="1" customHeight="1" x14ac:dyDescent="0.2">
      <c r="A88" s="390" t="s">
        <v>237</v>
      </c>
      <c r="B88" s="391"/>
      <c r="C88" s="408" t="s">
        <v>367</v>
      </c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10"/>
      <c r="AC88" s="432" t="s">
        <v>368</v>
      </c>
      <c r="AD88" s="433"/>
      <c r="AE88" s="458"/>
      <c r="AF88" s="459"/>
      <c r="AG88" s="459"/>
      <c r="AH88" s="460"/>
      <c r="AI88" s="458"/>
      <c r="AJ88" s="459"/>
      <c r="AK88" s="459"/>
      <c r="AL88" s="460"/>
      <c r="AM88" s="458"/>
      <c r="AN88" s="459"/>
      <c r="AO88" s="459"/>
      <c r="AP88" s="460"/>
      <c r="AQ88" s="458"/>
      <c r="AR88" s="459"/>
      <c r="AS88" s="459"/>
      <c r="AT88" s="460"/>
      <c r="AU88" s="458"/>
      <c r="AV88" s="459"/>
      <c r="AW88" s="459"/>
      <c r="AX88" s="460"/>
      <c r="AY88" s="458"/>
      <c r="AZ88" s="459"/>
      <c r="BA88" s="459"/>
      <c r="BB88" s="460"/>
      <c r="BC88" s="496" t="s">
        <v>806</v>
      </c>
      <c r="BD88" s="497"/>
      <c r="BE88" s="497"/>
      <c r="BF88" s="498"/>
      <c r="BG88" s="458"/>
      <c r="BH88" s="459"/>
      <c r="BI88" s="459"/>
      <c r="BJ88" s="460"/>
      <c r="BK88" s="496" t="s">
        <v>806</v>
      </c>
      <c r="BL88" s="497"/>
      <c r="BM88" s="497"/>
      <c r="BN88" s="498"/>
      <c r="BO88" s="458"/>
      <c r="BP88" s="459"/>
      <c r="BQ88" s="459"/>
      <c r="BR88" s="460"/>
      <c r="BS88" s="499" t="str">
        <f t="shared" si="2"/>
        <v>n.é.</v>
      </c>
      <c r="BT88" s="500"/>
    </row>
    <row r="89" spans="1:72" ht="20.100000000000001" hidden="1" customHeight="1" x14ac:dyDescent="0.2">
      <c r="A89" s="390" t="s">
        <v>238</v>
      </c>
      <c r="B89" s="391"/>
      <c r="C89" s="408" t="s">
        <v>648</v>
      </c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10"/>
      <c r="AC89" s="432" t="s">
        <v>646</v>
      </c>
      <c r="AD89" s="433"/>
      <c r="AE89" s="458"/>
      <c r="AF89" s="459"/>
      <c r="AG89" s="459"/>
      <c r="AH89" s="460"/>
      <c r="AI89" s="458"/>
      <c r="AJ89" s="459"/>
      <c r="AK89" s="459"/>
      <c r="AL89" s="460"/>
      <c r="AM89" s="458"/>
      <c r="AN89" s="459"/>
      <c r="AO89" s="459"/>
      <c r="AP89" s="460"/>
      <c r="AQ89" s="458"/>
      <c r="AR89" s="459"/>
      <c r="AS89" s="459"/>
      <c r="AT89" s="460"/>
      <c r="AU89" s="458"/>
      <c r="AV89" s="459"/>
      <c r="AW89" s="459"/>
      <c r="AX89" s="460"/>
      <c r="AY89" s="458"/>
      <c r="AZ89" s="459"/>
      <c r="BA89" s="459"/>
      <c r="BB89" s="460"/>
      <c r="BC89" s="496" t="s">
        <v>806</v>
      </c>
      <c r="BD89" s="497"/>
      <c r="BE89" s="497"/>
      <c r="BF89" s="498"/>
      <c r="BG89" s="458"/>
      <c r="BH89" s="459"/>
      <c r="BI89" s="459"/>
      <c r="BJ89" s="460"/>
      <c r="BK89" s="496" t="s">
        <v>806</v>
      </c>
      <c r="BL89" s="497"/>
      <c r="BM89" s="497"/>
      <c r="BN89" s="498"/>
      <c r="BO89" s="458"/>
      <c r="BP89" s="459"/>
      <c r="BQ89" s="459"/>
      <c r="BR89" s="460"/>
      <c r="BS89" s="499" t="str">
        <f t="shared" si="2"/>
        <v>n.é.</v>
      </c>
      <c r="BT89" s="500"/>
    </row>
    <row r="90" spans="1:72" ht="20.100000000000001" hidden="1" customHeight="1" x14ac:dyDescent="0.2">
      <c r="A90" s="390" t="s">
        <v>239</v>
      </c>
      <c r="B90" s="391"/>
      <c r="C90" s="408" t="s">
        <v>649</v>
      </c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10"/>
      <c r="AC90" s="432" t="s">
        <v>647</v>
      </c>
      <c r="AD90" s="433"/>
      <c r="AE90" s="458"/>
      <c r="AF90" s="459"/>
      <c r="AG90" s="459"/>
      <c r="AH90" s="460"/>
      <c r="AI90" s="458"/>
      <c r="AJ90" s="459"/>
      <c r="AK90" s="459"/>
      <c r="AL90" s="460"/>
      <c r="AM90" s="458"/>
      <c r="AN90" s="459"/>
      <c r="AO90" s="459"/>
      <c r="AP90" s="460"/>
      <c r="AQ90" s="458"/>
      <c r="AR90" s="459"/>
      <c r="AS90" s="459"/>
      <c r="AT90" s="460"/>
      <c r="AU90" s="458"/>
      <c r="AV90" s="459"/>
      <c r="AW90" s="459"/>
      <c r="AX90" s="460"/>
      <c r="AY90" s="458"/>
      <c r="AZ90" s="459"/>
      <c r="BA90" s="459"/>
      <c r="BB90" s="460"/>
      <c r="BC90" s="496" t="s">
        <v>806</v>
      </c>
      <c r="BD90" s="497"/>
      <c r="BE90" s="497"/>
      <c r="BF90" s="498"/>
      <c r="BG90" s="458"/>
      <c r="BH90" s="459"/>
      <c r="BI90" s="459"/>
      <c r="BJ90" s="460"/>
      <c r="BK90" s="496" t="s">
        <v>806</v>
      </c>
      <c r="BL90" s="497"/>
      <c r="BM90" s="497"/>
      <c r="BN90" s="498"/>
      <c r="BO90" s="458"/>
      <c r="BP90" s="459"/>
      <c r="BQ90" s="459"/>
      <c r="BR90" s="460"/>
      <c r="BS90" s="499" t="str">
        <f t="shared" si="2"/>
        <v>n.é.</v>
      </c>
      <c r="BT90" s="500"/>
    </row>
    <row r="91" spans="1:72" s="3" customFormat="1" ht="20.100000000000001" customHeight="1" x14ac:dyDescent="0.2">
      <c r="A91" s="474" t="s">
        <v>240</v>
      </c>
      <c r="B91" s="475"/>
      <c r="C91" s="476" t="s">
        <v>651</v>
      </c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8"/>
      <c r="AC91" s="514" t="s">
        <v>645</v>
      </c>
      <c r="AD91" s="515"/>
      <c r="AE91" s="519">
        <f>AI91+AQ91</f>
        <v>0</v>
      </c>
      <c r="AF91" s="520"/>
      <c r="AG91" s="520"/>
      <c r="AH91" s="521"/>
      <c r="AI91" s="519">
        <f>SUM(AI89:AL90)</f>
        <v>0</v>
      </c>
      <c r="AJ91" s="520"/>
      <c r="AK91" s="520"/>
      <c r="AL91" s="521"/>
      <c r="AM91" s="519">
        <f>SUM(AM89:AP90)</f>
        <v>0</v>
      </c>
      <c r="AN91" s="520"/>
      <c r="AO91" s="520"/>
      <c r="AP91" s="521"/>
      <c r="AQ91" s="519">
        <f>SUM(AQ89:AT90)</f>
        <v>0</v>
      </c>
      <c r="AR91" s="520"/>
      <c r="AS91" s="520"/>
      <c r="AT91" s="521"/>
      <c r="AU91" s="519">
        <f>SUM(AU89:AX90)</f>
        <v>0</v>
      </c>
      <c r="AV91" s="520"/>
      <c r="AW91" s="520"/>
      <c r="AX91" s="521"/>
      <c r="AY91" s="519">
        <f>SUM(AY89:BB90)</f>
        <v>0</v>
      </c>
      <c r="AZ91" s="520"/>
      <c r="BA91" s="520"/>
      <c r="BB91" s="521"/>
      <c r="BC91" s="522" t="s">
        <v>806</v>
      </c>
      <c r="BD91" s="523"/>
      <c r="BE91" s="523"/>
      <c r="BF91" s="524"/>
      <c r="BG91" s="519">
        <f>SUM(BG89:BJ90)</f>
        <v>0</v>
      </c>
      <c r="BH91" s="520"/>
      <c r="BI91" s="520"/>
      <c r="BJ91" s="521"/>
      <c r="BK91" s="522" t="s">
        <v>806</v>
      </c>
      <c r="BL91" s="523"/>
      <c r="BM91" s="523"/>
      <c r="BN91" s="524"/>
      <c r="BO91" s="519">
        <f>SUM(BO89:BR90)</f>
        <v>0</v>
      </c>
      <c r="BP91" s="520"/>
      <c r="BQ91" s="520"/>
      <c r="BR91" s="521"/>
      <c r="BS91" s="504" t="str">
        <f t="shared" si="2"/>
        <v>n.é.</v>
      </c>
      <c r="BT91" s="505"/>
    </row>
    <row r="92" spans="1:72" s="3" customFormat="1" ht="20.100000000000001" customHeight="1" x14ac:dyDescent="0.2">
      <c r="A92" s="474" t="s">
        <v>502</v>
      </c>
      <c r="B92" s="475"/>
      <c r="C92" s="476" t="s">
        <v>650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8"/>
      <c r="AC92" s="514" t="s">
        <v>369</v>
      </c>
      <c r="AD92" s="515"/>
      <c r="AE92" s="466">
        <f>AI92+AM92+AQ92</f>
        <v>105397741</v>
      </c>
      <c r="AF92" s="467"/>
      <c r="AG92" s="467"/>
      <c r="AH92" s="468"/>
      <c r="AI92" s="466">
        <f>AI75+AI80+AI83+AI84+AI85+AI86+AI87+AI88+AI91</f>
        <v>53209299</v>
      </c>
      <c r="AJ92" s="467"/>
      <c r="AK92" s="467"/>
      <c r="AL92" s="468"/>
      <c r="AM92" s="466">
        <f>AM75+AM80+AM83+AM84+AM85+AM86+AM87+AM88+AM91</f>
        <v>20271811</v>
      </c>
      <c r="AN92" s="467"/>
      <c r="AO92" s="467"/>
      <c r="AP92" s="468"/>
      <c r="AQ92" s="466">
        <f>AQ75+AQ80+AQ83+AQ84+AQ85+AQ86+AQ87+AQ88+AQ91</f>
        <v>31916631</v>
      </c>
      <c r="AR92" s="467"/>
      <c r="AS92" s="467"/>
      <c r="AT92" s="468"/>
      <c r="AU92" s="466">
        <f>AU75+AU80+SUM(AU83:AX88)+AU91</f>
        <v>107163649</v>
      </c>
      <c r="AV92" s="467"/>
      <c r="AW92" s="467"/>
      <c r="AX92" s="468"/>
      <c r="AY92" s="466">
        <f>AY75+AY80+SUM(AY83:BB88)+AY91</f>
        <v>102004112</v>
      </c>
      <c r="AZ92" s="467"/>
      <c r="BA92" s="467"/>
      <c r="BB92" s="468"/>
      <c r="BC92" s="501" t="s">
        <v>806</v>
      </c>
      <c r="BD92" s="502"/>
      <c r="BE92" s="502"/>
      <c r="BF92" s="503"/>
      <c r="BG92" s="466">
        <f>BG75+BG80+SUM(BG83:BJ88)+BG91</f>
        <v>0</v>
      </c>
      <c r="BH92" s="467"/>
      <c r="BI92" s="467"/>
      <c r="BJ92" s="468"/>
      <c r="BK92" s="501" t="s">
        <v>806</v>
      </c>
      <c r="BL92" s="502"/>
      <c r="BM92" s="502"/>
      <c r="BN92" s="503"/>
      <c r="BO92" s="466">
        <f>BO75+BO80+SUM(BO83:BR88)+BO91</f>
        <v>102004112</v>
      </c>
      <c r="BP92" s="467"/>
      <c r="BQ92" s="467"/>
      <c r="BR92" s="468"/>
      <c r="BS92" s="504">
        <f t="shared" si="2"/>
        <v>0.95185366448281361</v>
      </c>
      <c r="BT92" s="505"/>
    </row>
    <row r="93" spans="1:72" ht="20.100000000000001" hidden="1" customHeight="1" x14ac:dyDescent="0.2">
      <c r="A93" s="390" t="s">
        <v>503</v>
      </c>
      <c r="B93" s="391"/>
      <c r="C93" s="408" t="s">
        <v>794</v>
      </c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10"/>
      <c r="AC93" s="432" t="s">
        <v>371</v>
      </c>
      <c r="AD93" s="433"/>
      <c r="AE93" s="458"/>
      <c r="AF93" s="459"/>
      <c r="AG93" s="459"/>
      <c r="AH93" s="460"/>
      <c r="AI93" s="458"/>
      <c r="AJ93" s="459"/>
      <c r="AK93" s="459"/>
      <c r="AL93" s="460"/>
      <c r="AM93" s="458"/>
      <c r="AN93" s="459"/>
      <c r="AO93" s="459"/>
      <c r="AP93" s="460"/>
      <c r="AQ93" s="458"/>
      <c r="AR93" s="459"/>
      <c r="AS93" s="459"/>
      <c r="AT93" s="460"/>
      <c r="AU93" s="458"/>
      <c r="AV93" s="459"/>
      <c r="AW93" s="459"/>
      <c r="AX93" s="460"/>
      <c r="AY93" s="458"/>
      <c r="AZ93" s="459"/>
      <c r="BA93" s="459"/>
      <c r="BB93" s="460"/>
      <c r="BC93" s="496" t="s">
        <v>806</v>
      </c>
      <c r="BD93" s="497"/>
      <c r="BE93" s="497"/>
      <c r="BF93" s="498"/>
      <c r="BG93" s="458"/>
      <c r="BH93" s="459"/>
      <c r="BI93" s="459"/>
      <c r="BJ93" s="460"/>
      <c r="BK93" s="496" t="s">
        <v>806</v>
      </c>
      <c r="BL93" s="497"/>
      <c r="BM93" s="497"/>
      <c r="BN93" s="498"/>
      <c r="BO93" s="458"/>
      <c r="BP93" s="459"/>
      <c r="BQ93" s="459"/>
      <c r="BR93" s="460"/>
      <c r="BS93" s="499" t="str">
        <f t="shared" si="2"/>
        <v>n.é.</v>
      </c>
      <c r="BT93" s="500"/>
    </row>
    <row r="94" spans="1:72" ht="20.100000000000001" hidden="1" customHeight="1" x14ac:dyDescent="0.2">
      <c r="A94" s="390" t="s">
        <v>504</v>
      </c>
      <c r="B94" s="391"/>
      <c r="C94" s="408" t="s">
        <v>372</v>
      </c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10"/>
      <c r="AC94" s="432" t="s">
        <v>373</v>
      </c>
      <c r="AD94" s="433"/>
      <c r="AE94" s="458"/>
      <c r="AF94" s="459"/>
      <c r="AG94" s="459"/>
      <c r="AH94" s="460"/>
      <c r="AI94" s="458"/>
      <c r="AJ94" s="459"/>
      <c r="AK94" s="459"/>
      <c r="AL94" s="460"/>
      <c r="AM94" s="458"/>
      <c r="AN94" s="459"/>
      <c r="AO94" s="459"/>
      <c r="AP94" s="460"/>
      <c r="AQ94" s="458"/>
      <c r="AR94" s="459"/>
      <c r="AS94" s="459"/>
      <c r="AT94" s="460"/>
      <c r="AU94" s="458"/>
      <c r="AV94" s="459"/>
      <c r="AW94" s="459"/>
      <c r="AX94" s="460"/>
      <c r="AY94" s="458"/>
      <c r="AZ94" s="459"/>
      <c r="BA94" s="459"/>
      <c r="BB94" s="460"/>
      <c r="BC94" s="496" t="s">
        <v>806</v>
      </c>
      <c r="BD94" s="497"/>
      <c r="BE94" s="497"/>
      <c r="BF94" s="498"/>
      <c r="BG94" s="458"/>
      <c r="BH94" s="459"/>
      <c r="BI94" s="459"/>
      <c r="BJ94" s="460"/>
      <c r="BK94" s="496" t="s">
        <v>806</v>
      </c>
      <c r="BL94" s="497"/>
      <c r="BM94" s="497"/>
      <c r="BN94" s="498"/>
      <c r="BO94" s="458"/>
      <c r="BP94" s="459"/>
      <c r="BQ94" s="459"/>
      <c r="BR94" s="460"/>
      <c r="BS94" s="499" t="str">
        <f t="shared" si="2"/>
        <v>n.é.</v>
      </c>
      <c r="BT94" s="500"/>
    </row>
    <row r="95" spans="1:72" ht="20.100000000000001" hidden="1" customHeight="1" x14ac:dyDescent="0.2">
      <c r="A95" s="390" t="s">
        <v>505</v>
      </c>
      <c r="B95" s="391"/>
      <c r="C95" s="429" t="s">
        <v>374</v>
      </c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1"/>
      <c r="AC95" s="432" t="s">
        <v>375</v>
      </c>
      <c r="AD95" s="433"/>
      <c r="AE95" s="458"/>
      <c r="AF95" s="459"/>
      <c r="AG95" s="459"/>
      <c r="AH95" s="460"/>
      <c r="AI95" s="458"/>
      <c r="AJ95" s="459"/>
      <c r="AK95" s="459"/>
      <c r="AL95" s="460"/>
      <c r="AM95" s="458"/>
      <c r="AN95" s="459"/>
      <c r="AO95" s="459"/>
      <c r="AP95" s="460"/>
      <c r="AQ95" s="458"/>
      <c r="AR95" s="459"/>
      <c r="AS95" s="459"/>
      <c r="AT95" s="460"/>
      <c r="AU95" s="458"/>
      <c r="AV95" s="459"/>
      <c r="AW95" s="459"/>
      <c r="AX95" s="460"/>
      <c r="AY95" s="458"/>
      <c r="AZ95" s="459"/>
      <c r="BA95" s="459"/>
      <c r="BB95" s="460"/>
      <c r="BC95" s="496" t="s">
        <v>806</v>
      </c>
      <c r="BD95" s="497"/>
      <c r="BE95" s="497"/>
      <c r="BF95" s="498"/>
      <c r="BG95" s="458"/>
      <c r="BH95" s="459"/>
      <c r="BI95" s="459"/>
      <c r="BJ95" s="460"/>
      <c r="BK95" s="496" t="s">
        <v>806</v>
      </c>
      <c r="BL95" s="497"/>
      <c r="BM95" s="497"/>
      <c r="BN95" s="498"/>
      <c r="BO95" s="458"/>
      <c r="BP95" s="459"/>
      <c r="BQ95" s="459"/>
      <c r="BR95" s="460"/>
      <c r="BS95" s="499" t="str">
        <f t="shared" si="2"/>
        <v>n.é.</v>
      </c>
      <c r="BT95" s="500"/>
    </row>
    <row r="96" spans="1:72" ht="20.100000000000001" hidden="1" customHeight="1" x14ac:dyDescent="0.2">
      <c r="A96" s="390" t="s">
        <v>506</v>
      </c>
      <c r="B96" s="391"/>
      <c r="C96" s="429" t="s">
        <v>654</v>
      </c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1"/>
      <c r="AC96" s="432" t="s">
        <v>376</v>
      </c>
      <c r="AD96" s="433"/>
      <c r="AE96" s="458"/>
      <c r="AF96" s="459"/>
      <c r="AG96" s="459"/>
      <c r="AH96" s="460"/>
      <c r="AI96" s="458"/>
      <c r="AJ96" s="459"/>
      <c r="AK96" s="459"/>
      <c r="AL96" s="460"/>
      <c r="AM96" s="458"/>
      <c r="AN96" s="459"/>
      <c r="AO96" s="459"/>
      <c r="AP96" s="460"/>
      <c r="AQ96" s="458"/>
      <c r="AR96" s="459"/>
      <c r="AS96" s="459"/>
      <c r="AT96" s="460"/>
      <c r="AU96" s="458"/>
      <c r="AV96" s="459"/>
      <c r="AW96" s="459"/>
      <c r="AX96" s="460"/>
      <c r="AY96" s="458"/>
      <c r="AZ96" s="459"/>
      <c r="BA96" s="459"/>
      <c r="BB96" s="460"/>
      <c r="BC96" s="496" t="s">
        <v>806</v>
      </c>
      <c r="BD96" s="497"/>
      <c r="BE96" s="497"/>
      <c r="BF96" s="498"/>
      <c r="BG96" s="458"/>
      <c r="BH96" s="459"/>
      <c r="BI96" s="459"/>
      <c r="BJ96" s="460"/>
      <c r="BK96" s="496" t="s">
        <v>806</v>
      </c>
      <c r="BL96" s="497"/>
      <c r="BM96" s="497"/>
      <c r="BN96" s="498"/>
      <c r="BO96" s="458"/>
      <c r="BP96" s="459"/>
      <c r="BQ96" s="459"/>
      <c r="BR96" s="460"/>
      <c r="BS96" s="499" t="str">
        <f t="shared" si="2"/>
        <v>n.é.</v>
      </c>
      <c r="BT96" s="500"/>
    </row>
    <row r="97" spans="1:72" ht="20.100000000000001" hidden="1" customHeight="1" x14ac:dyDescent="0.2">
      <c r="A97" s="390" t="s">
        <v>507</v>
      </c>
      <c r="B97" s="391"/>
      <c r="C97" s="429" t="s">
        <v>653</v>
      </c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1"/>
      <c r="AC97" s="432" t="s">
        <v>655</v>
      </c>
      <c r="AD97" s="433"/>
      <c r="AE97" s="458"/>
      <c r="AF97" s="459"/>
      <c r="AG97" s="459"/>
      <c r="AH97" s="460"/>
      <c r="AI97" s="458"/>
      <c r="AJ97" s="459"/>
      <c r="AK97" s="459"/>
      <c r="AL97" s="460"/>
      <c r="AM97" s="458"/>
      <c r="AN97" s="459"/>
      <c r="AO97" s="459"/>
      <c r="AP97" s="460"/>
      <c r="AQ97" s="458"/>
      <c r="AR97" s="459"/>
      <c r="AS97" s="459"/>
      <c r="AT97" s="460"/>
      <c r="AU97" s="458"/>
      <c r="AV97" s="459"/>
      <c r="AW97" s="459"/>
      <c r="AX97" s="460"/>
      <c r="AY97" s="458"/>
      <c r="AZ97" s="459"/>
      <c r="BA97" s="459"/>
      <c r="BB97" s="460"/>
      <c r="BC97" s="496" t="s">
        <v>806</v>
      </c>
      <c r="BD97" s="497"/>
      <c r="BE97" s="497"/>
      <c r="BF97" s="498"/>
      <c r="BG97" s="458"/>
      <c r="BH97" s="459"/>
      <c r="BI97" s="459"/>
      <c r="BJ97" s="460"/>
      <c r="BK97" s="496" t="s">
        <v>806</v>
      </c>
      <c r="BL97" s="497"/>
      <c r="BM97" s="497"/>
      <c r="BN97" s="498"/>
      <c r="BO97" s="458"/>
      <c r="BP97" s="459"/>
      <c r="BQ97" s="459"/>
      <c r="BR97" s="460"/>
      <c r="BS97" s="499" t="str">
        <f t="shared" si="2"/>
        <v>n.é.</v>
      </c>
      <c r="BT97" s="500"/>
    </row>
    <row r="98" spans="1:72" s="3" customFormat="1" ht="20.100000000000001" customHeight="1" x14ac:dyDescent="0.2">
      <c r="A98" s="474" t="s">
        <v>508</v>
      </c>
      <c r="B98" s="475"/>
      <c r="C98" s="516" t="s">
        <v>652</v>
      </c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8"/>
      <c r="AC98" s="514" t="s">
        <v>377</v>
      </c>
      <c r="AD98" s="515"/>
      <c r="AE98" s="466">
        <f>AI98+AQ98</f>
        <v>0</v>
      </c>
      <c r="AF98" s="467"/>
      <c r="AG98" s="467"/>
      <c r="AH98" s="468"/>
      <c r="AI98" s="466">
        <f>SUM(AI93:AL97)</f>
        <v>0</v>
      </c>
      <c r="AJ98" s="467"/>
      <c r="AK98" s="467"/>
      <c r="AL98" s="468"/>
      <c r="AM98" s="466">
        <f>SUM(AM93:AP97)</f>
        <v>0</v>
      </c>
      <c r="AN98" s="467"/>
      <c r="AO98" s="467"/>
      <c r="AP98" s="468"/>
      <c r="AQ98" s="466">
        <f>SUM(AQ93:AT97)</f>
        <v>0</v>
      </c>
      <c r="AR98" s="467"/>
      <c r="AS98" s="467"/>
      <c r="AT98" s="468"/>
      <c r="AU98" s="466">
        <f>SUM(AU93:AX97)</f>
        <v>0</v>
      </c>
      <c r="AV98" s="467"/>
      <c r="AW98" s="467"/>
      <c r="AX98" s="468"/>
      <c r="AY98" s="466">
        <f>SUM(AY93:BB97)</f>
        <v>0</v>
      </c>
      <c r="AZ98" s="467"/>
      <c r="BA98" s="467"/>
      <c r="BB98" s="468"/>
      <c r="BC98" s="501" t="s">
        <v>806</v>
      </c>
      <c r="BD98" s="502"/>
      <c r="BE98" s="502"/>
      <c r="BF98" s="503"/>
      <c r="BG98" s="466">
        <f>SUM(BG93:BJ97)</f>
        <v>0</v>
      </c>
      <c r="BH98" s="467"/>
      <c r="BI98" s="467"/>
      <c r="BJ98" s="468"/>
      <c r="BK98" s="501" t="s">
        <v>806</v>
      </c>
      <c r="BL98" s="502"/>
      <c r="BM98" s="502"/>
      <c r="BN98" s="503"/>
      <c r="BO98" s="466">
        <f>SUM(BO93:BR97)</f>
        <v>0</v>
      </c>
      <c r="BP98" s="467"/>
      <c r="BQ98" s="467"/>
      <c r="BR98" s="468"/>
      <c r="BS98" s="504" t="str">
        <f t="shared" si="2"/>
        <v>n.é.</v>
      </c>
      <c r="BT98" s="505"/>
    </row>
    <row r="99" spans="1:72" s="3" customFormat="1" ht="20.100000000000001" hidden="1" customHeight="1" x14ac:dyDescent="0.2">
      <c r="A99" s="390" t="s">
        <v>509</v>
      </c>
      <c r="B99" s="391"/>
      <c r="C99" s="408" t="s">
        <v>378</v>
      </c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10"/>
      <c r="AC99" s="432" t="s">
        <v>379</v>
      </c>
      <c r="AD99" s="433"/>
      <c r="AE99" s="458"/>
      <c r="AF99" s="459"/>
      <c r="AG99" s="459"/>
      <c r="AH99" s="460"/>
      <c r="AI99" s="458"/>
      <c r="AJ99" s="459"/>
      <c r="AK99" s="459"/>
      <c r="AL99" s="460"/>
      <c r="AM99" s="458"/>
      <c r="AN99" s="459"/>
      <c r="AO99" s="459"/>
      <c r="AP99" s="460"/>
      <c r="AQ99" s="458"/>
      <c r="AR99" s="459"/>
      <c r="AS99" s="459"/>
      <c r="AT99" s="460"/>
      <c r="AU99" s="458"/>
      <c r="AV99" s="459"/>
      <c r="AW99" s="459"/>
      <c r="AX99" s="460"/>
      <c r="AY99" s="458"/>
      <c r="AZ99" s="459"/>
      <c r="BA99" s="459"/>
      <c r="BB99" s="460"/>
      <c r="BC99" s="496" t="s">
        <v>806</v>
      </c>
      <c r="BD99" s="497"/>
      <c r="BE99" s="497"/>
      <c r="BF99" s="498"/>
      <c r="BG99" s="458"/>
      <c r="BH99" s="459"/>
      <c r="BI99" s="459"/>
      <c r="BJ99" s="460"/>
      <c r="BK99" s="496" t="s">
        <v>806</v>
      </c>
      <c r="BL99" s="497"/>
      <c r="BM99" s="497"/>
      <c r="BN99" s="498"/>
      <c r="BO99" s="458"/>
      <c r="BP99" s="459"/>
      <c r="BQ99" s="459"/>
      <c r="BR99" s="460"/>
      <c r="BS99" s="499" t="str">
        <f t="shared" si="2"/>
        <v>n.é.</v>
      </c>
      <c r="BT99" s="500"/>
    </row>
    <row r="100" spans="1:72" ht="20.100000000000001" hidden="1" customHeight="1" x14ac:dyDescent="0.2">
      <c r="A100" s="390" t="s">
        <v>510</v>
      </c>
      <c r="B100" s="391"/>
      <c r="C100" s="408" t="s">
        <v>659</v>
      </c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10"/>
      <c r="AC100" s="432" t="s">
        <v>657</v>
      </c>
      <c r="AD100" s="433"/>
      <c r="AE100" s="458"/>
      <c r="AF100" s="459"/>
      <c r="AG100" s="459"/>
      <c r="AH100" s="460"/>
      <c r="AI100" s="458"/>
      <c r="AJ100" s="459"/>
      <c r="AK100" s="459"/>
      <c r="AL100" s="460"/>
      <c r="AM100" s="458"/>
      <c r="AN100" s="459"/>
      <c r="AO100" s="459"/>
      <c r="AP100" s="460"/>
      <c r="AQ100" s="458"/>
      <c r="AR100" s="459"/>
      <c r="AS100" s="459"/>
      <c r="AT100" s="460"/>
      <c r="AU100" s="458"/>
      <c r="AV100" s="459"/>
      <c r="AW100" s="459"/>
      <c r="AX100" s="460"/>
      <c r="AY100" s="458"/>
      <c r="AZ100" s="459"/>
      <c r="BA100" s="459"/>
      <c r="BB100" s="460"/>
      <c r="BC100" s="496" t="s">
        <v>806</v>
      </c>
      <c r="BD100" s="497"/>
      <c r="BE100" s="497"/>
      <c r="BF100" s="498"/>
      <c r="BG100" s="458"/>
      <c r="BH100" s="459"/>
      <c r="BI100" s="459"/>
      <c r="BJ100" s="460"/>
      <c r="BK100" s="496" t="s">
        <v>806</v>
      </c>
      <c r="BL100" s="497"/>
      <c r="BM100" s="497"/>
      <c r="BN100" s="498"/>
      <c r="BO100" s="458"/>
      <c r="BP100" s="459"/>
      <c r="BQ100" s="459"/>
      <c r="BR100" s="460"/>
      <c r="BS100" s="499" t="str">
        <f t="shared" si="2"/>
        <v>n.é.</v>
      </c>
      <c r="BT100" s="500"/>
    </row>
    <row r="101" spans="1:72" s="3" customFormat="1" ht="20.100000000000001" customHeight="1" x14ac:dyDescent="0.2">
      <c r="A101" s="417" t="s">
        <v>511</v>
      </c>
      <c r="B101" s="418"/>
      <c r="C101" s="558" t="s">
        <v>658</v>
      </c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  <c r="AB101" s="560"/>
      <c r="AC101" s="570" t="s">
        <v>380</v>
      </c>
      <c r="AD101" s="571"/>
      <c r="AE101" s="506">
        <f>AI101+AM101+AQ101</f>
        <v>105397741</v>
      </c>
      <c r="AF101" s="507"/>
      <c r="AG101" s="507"/>
      <c r="AH101" s="508"/>
      <c r="AI101" s="506">
        <f>AI92+AI98+AI99+AI100</f>
        <v>53209299</v>
      </c>
      <c r="AJ101" s="507"/>
      <c r="AK101" s="507"/>
      <c r="AL101" s="508"/>
      <c r="AM101" s="506">
        <f>AM92+AM98+AM99+AM100</f>
        <v>20271811</v>
      </c>
      <c r="AN101" s="507"/>
      <c r="AO101" s="507"/>
      <c r="AP101" s="508"/>
      <c r="AQ101" s="506">
        <f>AQ92+AQ98+AQ99+AQ100</f>
        <v>31916631</v>
      </c>
      <c r="AR101" s="507"/>
      <c r="AS101" s="507"/>
      <c r="AT101" s="508"/>
      <c r="AU101" s="506">
        <f>AU92+AU98+AU100+AU99</f>
        <v>107163649</v>
      </c>
      <c r="AV101" s="507"/>
      <c r="AW101" s="507"/>
      <c r="AX101" s="508"/>
      <c r="AY101" s="506">
        <f>AY92+AY98+AY100+AY99</f>
        <v>102004112</v>
      </c>
      <c r="AZ101" s="507"/>
      <c r="BA101" s="507"/>
      <c r="BB101" s="508"/>
      <c r="BC101" s="509" t="s">
        <v>806</v>
      </c>
      <c r="BD101" s="510"/>
      <c r="BE101" s="510"/>
      <c r="BF101" s="511"/>
      <c r="BG101" s="506">
        <f>BG92+BG98+BG100+BG99</f>
        <v>0</v>
      </c>
      <c r="BH101" s="507"/>
      <c r="BI101" s="507"/>
      <c r="BJ101" s="508"/>
      <c r="BK101" s="509" t="s">
        <v>806</v>
      </c>
      <c r="BL101" s="510"/>
      <c r="BM101" s="510"/>
      <c r="BN101" s="511"/>
      <c r="BO101" s="506">
        <f>BO92+BO98+BO100+BO99</f>
        <v>102004112</v>
      </c>
      <c r="BP101" s="507"/>
      <c r="BQ101" s="507"/>
      <c r="BR101" s="508"/>
      <c r="BS101" s="512">
        <f t="shared" si="2"/>
        <v>0.95185366448281361</v>
      </c>
      <c r="BT101" s="513"/>
    </row>
    <row r="102" spans="1:72" s="3" customFormat="1" ht="20.100000000000001" customHeight="1" x14ac:dyDescent="0.2">
      <c r="A102" s="424" t="s">
        <v>512</v>
      </c>
      <c r="B102" s="425"/>
      <c r="C102" s="146" t="s">
        <v>656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8"/>
      <c r="AC102" s="5"/>
      <c r="AD102" s="6"/>
      <c r="AE102" s="528">
        <f>AI102+AM102+AQ102</f>
        <v>113305045</v>
      </c>
      <c r="AF102" s="529"/>
      <c r="AG102" s="529"/>
      <c r="AH102" s="530"/>
      <c r="AI102" s="528">
        <f>AI71+AI101</f>
        <v>53209299</v>
      </c>
      <c r="AJ102" s="529"/>
      <c r="AK102" s="529"/>
      <c r="AL102" s="530"/>
      <c r="AM102" s="528">
        <f>AM71+AM101</f>
        <v>20271811</v>
      </c>
      <c r="AN102" s="529"/>
      <c r="AO102" s="529"/>
      <c r="AP102" s="530"/>
      <c r="AQ102" s="528">
        <f>AQ71+AQ101</f>
        <v>39823935</v>
      </c>
      <c r="AR102" s="529"/>
      <c r="AS102" s="529"/>
      <c r="AT102" s="530"/>
      <c r="AU102" s="528">
        <f>AU71+AU101</f>
        <v>115732845</v>
      </c>
      <c r="AV102" s="529"/>
      <c r="AW102" s="529"/>
      <c r="AX102" s="530"/>
      <c r="AY102" s="528">
        <f>AY71+AY101</f>
        <v>110332176</v>
      </c>
      <c r="AZ102" s="529"/>
      <c r="BA102" s="529"/>
      <c r="BB102" s="530"/>
      <c r="BC102" s="525" t="s">
        <v>806</v>
      </c>
      <c r="BD102" s="526"/>
      <c r="BE102" s="526"/>
      <c r="BF102" s="527"/>
      <c r="BG102" s="528">
        <f>BG71+BG101</f>
        <v>0</v>
      </c>
      <c r="BH102" s="529"/>
      <c r="BI102" s="529"/>
      <c r="BJ102" s="530"/>
      <c r="BK102" s="525" t="s">
        <v>806</v>
      </c>
      <c r="BL102" s="526"/>
      <c r="BM102" s="526"/>
      <c r="BN102" s="527"/>
      <c r="BO102" s="528">
        <f>BO71+BO101</f>
        <v>110332176</v>
      </c>
      <c r="BP102" s="529"/>
      <c r="BQ102" s="529"/>
      <c r="BR102" s="530"/>
      <c r="BS102" s="531">
        <f t="shared" si="2"/>
        <v>0.95333503639351469</v>
      </c>
      <c r="BT102" s="532"/>
    </row>
    <row r="103" spans="1:72" ht="20.100000000000001" customHeight="1" x14ac:dyDescent="0.2">
      <c r="A103" s="390" t="s">
        <v>513</v>
      </c>
      <c r="B103" s="391"/>
      <c r="C103" s="538" t="s">
        <v>20</v>
      </c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40"/>
      <c r="AC103" s="541" t="s">
        <v>51</v>
      </c>
      <c r="AD103" s="542"/>
      <c r="AE103" s="458">
        <f>AI103+AM103+AQ103</f>
        <v>72986640</v>
      </c>
      <c r="AF103" s="459"/>
      <c r="AG103" s="459"/>
      <c r="AH103" s="460"/>
      <c r="AI103" s="458">
        <v>34371028</v>
      </c>
      <c r="AJ103" s="459"/>
      <c r="AK103" s="459"/>
      <c r="AL103" s="460"/>
      <c r="AM103" s="458">
        <v>14058562</v>
      </c>
      <c r="AN103" s="459"/>
      <c r="AO103" s="459"/>
      <c r="AP103" s="460"/>
      <c r="AQ103" s="458">
        <v>24557050</v>
      </c>
      <c r="AR103" s="459"/>
      <c r="AS103" s="459"/>
      <c r="AT103" s="460"/>
      <c r="AU103" s="458">
        <v>71318899</v>
      </c>
      <c r="AV103" s="459"/>
      <c r="AW103" s="459"/>
      <c r="AX103" s="460"/>
      <c r="AY103" s="458">
        <v>0</v>
      </c>
      <c r="AZ103" s="459"/>
      <c r="BA103" s="459"/>
      <c r="BB103" s="460"/>
      <c r="BC103" s="458">
        <v>69265612</v>
      </c>
      <c r="BD103" s="459"/>
      <c r="BE103" s="459"/>
      <c r="BF103" s="460"/>
      <c r="BG103" s="458">
        <v>163000000</v>
      </c>
      <c r="BH103" s="459"/>
      <c r="BI103" s="459"/>
      <c r="BJ103" s="460"/>
      <c r="BK103" s="458">
        <v>0</v>
      </c>
      <c r="BL103" s="459"/>
      <c r="BM103" s="459"/>
      <c r="BN103" s="460"/>
      <c r="BO103" s="458">
        <v>69265612</v>
      </c>
      <c r="BP103" s="459"/>
      <c r="BQ103" s="459"/>
      <c r="BR103" s="460"/>
      <c r="BS103" s="499">
        <f t="shared" si="2"/>
        <v>0.97120977708867884</v>
      </c>
      <c r="BT103" s="500"/>
    </row>
    <row r="104" spans="1:72" ht="20.25" customHeight="1" x14ac:dyDescent="0.2">
      <c r="A104" s="390" t="s">
        <v>514</v>
      </c>
      <c r="B104" s="391"/>
      <c r="C104" s="538" t="s">
        <v>47</v>
      </c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539"/>
      <c r="W104" s="539"/>
      <c r="X104" s="539"/>
      <c r="Y104" s="539"/>
      <c r="Z104" s="539"/>
      <c r="AA104" s="539"/>
      <c r="AB104" s="540"/>
      <c r="AC104" s="437" t="s">
        <v>50</v>
      </c>
      <c r="AD104" s="438"/>
      <c r="AE104" s="458">
        <f>AI104+AM104+AQ104</f>
        <v>1913800</v>
      </c>
      <c r="AF104" s="459"/>
      <c r="AG104" s="459"/>
      <c r="AH104" s="460"/>
      <c r="AI104" s="458">
        <v>0</v>
      </c>
      <c r="AJ104" s="459"/>
      <c r="AK104" s="459"/>
      <c r="AL104" s="460"/>
      <c r="AM104" s="458">
        <v>0</v>
      </c>
      <c r="AN104" s="459"/>
      <c r="AO104" s="459"/>
      <c r="AP104" s="460"/>
      <c r="AQ104" s="458">
        <v>1913800</v>
      </c>
      <c r="AR104" s="459"/>
      <c r="AS104" s="459"/>
      <c r="AT104" s="460"/>
      <c r="AU104" s="458">
        <v>1913800</v>
      </c>
      <c r="AV104" s="459"/>
      <c r="AW104" s="459"/>
      <c r="AX104" s="460"/>
      <c r="AY104" s="458">
        <v>0</v>
      </c>
      <c r="AZ104" s="459"/>
      <c r="BA104" s="459"/>
      <c r="BB104" s="460"/>
      <c r="BC104" s="458">
        <v>1465641</v>
      </c>
      <c r="BD104" s="459"/>
      <c r="BE104" s="459"/>
      <c r="BF104" s="460"/>
      <c r="BG104" s="458">
        <v>0</v>
      </c>
      <c r="BH104" s="459"/>
      <c r="BI104" s="459"/>
      <c r="BJ104" s="460"/>
      <c r="BK104" s="458">
        <v>0</v>
      </c>
      <c r="BL104" s="459"/>
      <c r="BM104" s="459"/>
      <c r="BN104" s="460"/>
      <c r="BO104" s="458">
        <v>1465641</v>
      </c>
      <c r="BP104" s="459"/>
      <c r="BQ104" s="459"/>
      <c r="BR104" s="460"/>
      <c r="BS104" s="499">
        <f t="shared" ref="BS104:BS135" si="3">IF(AU104&gt;0,BO104/AU104,"n.é.")</f>
        <v>0.76582767269307139</v>
      </c>
      <c r="BT104" s="500"/>
    </row>
    <row r="105" spans="1:72" ht="20.100000000000001" customHeight="1" x14ac:dyDescent="0.2">
      <c r="A105" s="390" t="s">
        <v>515</v>
      </c>
      <c r="B105" s="391"/>
      <c r="C105" s="538" t="s">
        <v>46</v>
      </c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40"/>
      <c r="AC105" s="437" t="s">
        <v>49</v>
      </c>
      <c r="AD105" s="438"/>
      <c r="AE105" s="458">
        <f>AI105+AM105+AQ105</f>
        <v>5246982</v>
      </c>
      <c r="AF105" s="459"/>
      <c r="AG105" s="459"/>
      <c r="AH105" s="460"/>
      <c r="AI105" s="458">
        <v>4061144</v>
      </c>
      <c r="AJ105" s="459"/>
      <c r="AK105" s="459"/>
      <c r="AL105" s="460"/>
      <c r="AM105" s="458">
        <v>1185838</v>
      </c>
      <c r="AN105" s="459"/>
      <c r="AO105" s="459"/>
      <c r="AP105" s="460"/>
      <c r="AQ105" s="458">
        <v>0</v>
      </c>
      <c r="AR105" s="459"/>
      <c r="AS105" s="459"/>
      <c r="AT105" s="460"/>
      <c r="AU105" s="458">
        <v>6077587</v>
      </c>
      <c r="AV105" s="459"/>
      <c r="AW105" s="459"/>
      <c r="AX105" s="460"/>
      <c r="AY105" s="458">
        <v>0</v>
      </c>
      <c r="AZ105" s="459"/>
      <c r="BA105" s="459"/>
      <c r="BB105" s="460"/>
      <c r="BC105" s="458">
        <v>6077587</v>
      </c>
      <c r="BD105" s="459"/>
      <c r="BE105" s="459"/>
      <c r="BF105" s="460"/>
      <c r="BG105" s="458">
        <v>0</v>
      </c>
      <c r="BH105" s="459"/>
      <c r="BI105" s="459"/>
      <c r="BJ105" s="460"/>
      <c r="BK105" s="458">
        <v>0</v>
      </c>
      <c r="BL105" s="459"/>
      <c r="BM105" s="459"/>
      <c r="BN105" s="460"/>
      <c r="BO105" s="458">
        <v>6077587</v>
      </c>
      <c r="BP105" s="459"/>
      <c r="BQ105" s="459"/>
      <c r="BR105" s="460"/>
      <c r="BS105" s="499">
        <f t="shared" si="3"/>
        <v>1</v>
      </c>
      <c r="BT105" s="500"/>
    </row>
    <row r="106" spans="1:72" ht="20.100000000000001" hidden="1" customHeight="1" x14ac:dyDescent="0.2">
      <c r="A106" s="390" t="s">
        <v>517</v>
      </c>
      <c r="B106" s="391"/>
      <c r="C106" s="487" t="s">
        <v>19</v>
      </c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9"/>
      <c r="AC106" s="437" t="s">
        <v>48</v>
      </c>
      <c r="AD106" s="438"/>
      <c r="AE106" s="458"/>
      <c r="AF106" s="459"/>
      <c r="AG106" s="459"/>
      <c r="AH106" s="460"/>
      <c r="AI106" s="458"/>
      <c r="AJ106" s="459"/>
      <c r="AK106" s="459"/>
      <c r="AL106" s="460"/>
      <c r="AM106" s="458"/>
      <c r="AN106" s="459"/>
      <c r="AO106" s="459"/>
      <c r="AP106" s="460"/>
      <c r="AQ106" s="458"/>
      <c r="AR106" s="459"/>
      <c r="AS106" s="459"/>
      <c r="AT106" s="460"/>
      <c r="AU106" s="458"/>
      <c r="AV106" s="459"/>
      <c r="AW106" s="459"/>
      <c r="AX106" s="460"/>
      <c r="AY106" s="458"/>
      <c r="AZ106" s="459"/>
      <c r="BA106" s="459"/>
      <c r="BB106" s="460"/>
      <c r="BC106" s="458"/>
      <c r="BD106" s="459"/>
      <c r="BE106" s="459"/>
      <c r="BF106" s="460"/>
      <c r="BG106" s="458"/>
      <c r="BH106" s="459"/>
      <c r="BI106" s="459"/>
      <c r="BJ106" s="460"/>
      <c r="BK106" s="458"/>
      <c r="BL106" s="459"/>
      <c r="BM106" s="459"/>
      <c r="BN106" s="460"/>
      <c r="BO106" s="458"/>
      <c r="BP106" s="459"/>
      <c r="BQ106" s="459"/>
      <c r="BR106" s="460"/>
      <c r="BS106" s="499" t="str">
        <f t="shared" si="3"/>
        <v>n.é.</v>
      </c>
      <c r="BT106" s="500"/>
    </row>
    <row r="107" spans="1:72" ht="20.100000000000001" hidden="1" customHeight="1" x14ac:dyDescent="0.2">
      <c r="A107" s="390" t="s">
        <v>518</v>
      </c>
      <c r="B107" s="391"/>
      <c r="C107" s="487" t="s">
        <v>16</v>
      </c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9"/>
      <c r="AC107" s="437" t="s">
        <v>45</v>
      </c>
      <c r="AD107" s="438"/>
      <c r="AE107" s="458"/>
      <c r="AF107" s="459"/>
      <c r="AG107" s="459"/>
      <c r="AH107" s="460"/>
      <c r="AI107" s="458"/>
      <c r="AJ107" s="459"/>
      <c r="AK107" s="459"/>
      <c r="AL107" s="460"/>
      <c r="AM107" s="458"/>
      <c r="AN107" s="459"/>
      <c r="AO107" s="459"/>
      <c r="AP107" s="460"/>
      <c r="AQ107" s="458"/>
      <c r="AR107" s="459"/>
      <c r="AS107" s="459"/>
      <c r="AT107" s="460"/>
      <c r="AU107" s="458"/>
      <c r="AV107" s="459"/>
      <c r="AW107" s="459"/>
      <c r="AX107" s="460"/>
      <c r="AY107" s="458"/>
      <c r="AZ107" s="459"/>
      <c r="BA107" s="459"/>
      <c r="BB107" s="460"/>
      <c r="BC107" s="458"/>
      <c r="BD107" s="459"/>
      <c r="BE107" s="459"/>
      <c r="BF107" s="460"/>
      <c r="BG107" s="458"/>
      <c r="BH107" s="459"/>
      <c r="BI107" s="459"/>
      <c r="BJ107" s="460"/>
      <c r="BK107" s="458"/>
      <c r="BL107" s="459"/>
      <c r="BM107" s="459"/>
      <c r="BN107" s="460"/>
      <c r="BO107" s="458"/>
      <c r="BP107" s="459"/>
      <c r="BQ107" s="459"/>
      <c r="BR107" s="460"/>
      <c r="BS107" s="499" t="str">
        <f t="shared" si="3"/>
        <v>n.é.</v>
      </c>
      <c r="BT107" s="500"/>
    </row>
    <row r="108" spans="1:72" ht="18.75" customHeight="1" x14ac:dyDescent="0.2">
      <c r="A108" s="390" t="s">
        <v>519</v>
      </c>
      <c r="B108" s="391"/>
      <c r="C108" s="487" t="s">
        <v>17</v>
      </c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9"/>
      <c r="AC108" s="437" t="s">
        <v>44</v>
      </c>
      <c r="AD108" s="438"/>
      <c r="AE108" s="458">
        <f>AI108+AM108+AQ108</f>
        <v>838400</v>
      </c>
      <c r="AF108" s="459"/>
      <c r="AG108" s="459"/>
      <c r="AH108" s="460"/>
      <c r="AI108" s="458">
        <v>0</v>
      </c>
      <c r="AJ108" s="459"/>
      <c r="AK108" s="459"/>
      <c r="AL108" s="460"/>
      <c r="AM108" s="458">
        <v>0</v>
      </c>
      <c r="AN108" s="459"/>
      <c r="AO108" s="459"/>
      <c r="AP108" s="460"/>
      <c r="AQ108" s="458">
        <v>838400</v>
      </c>
      <c r="AR108" s="459"/>
      <c r="AS108" s="459"/>
      <c r="AT108" s="460"/>
      <c r="AU108" s="458">
        <v>1329200</v>
      </c>
      <c r="AV108" s="459"/>
      <c r="AW108" s="459"/>
      <c r="AX108" s="460"/>
      <c r="AY108" s="458">
        <v>0</v>
      </c>
      <c r="AZ108" s="459"/>
      <c r="BA108" s="459"/>
      <c r="BB108" s="460"/>
      <c r="BC108" s="458">
        <v>1329200</v>
      </c>
      <c r="BD108" s="459"/>
      <c r="BE108" s="459"/>
      <c r="BF108" s="460"/>
      <c r="BG108" s="458">
        <v>0</v>
      </c>
      <c r="BH108" s="459"/>
      <c r="BI108" s="459"/>
      <c r="BJ108" s="460"/>
      <c r="BK108" s="458">
        <v>0</v>
      </c>
      <c r="BL108" s="459"/>
      <c r="BM108" s="459"/>
      <c r="BN108" s="460"/>
      <c r="BO108" s="458">
        <v>1329200</v>
      </c>
      <c r="BP108" s="459"/>
      <c r="BQ108" s="459"/>
      <c r="BR108" s="460"/>
      <c r="BS108" s="499">
        <f t="shared" si="3"/>
        <v>1</v>
      </c>
      <c r="BT108" s="500"/>
    </row>
    <row r="109" spans="1:72" ht="20.100000000000001" customHeight="1" x14ac:dyDescent="0.2">
      <c r="A109" s="390" t="s">
        <v>520</v>
      </c>
      <c r="B109" s="391"/>
      <c r="C109" s="487" t="s">
        <v>21</v>
      </c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9"/>
      <c r="AC109" s="437" t="s">
        <v>43</v>
      </c>
      <c r="AD109" s="438"/>
      <c r="AE109" s="458">
        <f>AI109+AM109+AQ109</f>
        <v>4010500</v>
      </c>
      <c r="AF109" s="459"/>
      <c r="AG109" s="459"/>
      <c r="AH109" s="460"/>
      <c r="AI109" s="458">
        <v>1913333</v>
      </c>
      <c r="AJ109" s="459"/>
      <c r="AK109" s="459"/>
      <c r="AL109" s="460"/>
      <c r="AM109" s="458">
        <v>806667</v>
      </c>
      <c r="AN109" s="459"/>
      <c r="AO109" s="459"/>
      <c r="AP109" s="460"/>
      <c r="AQ109" s="458">
        <v>1290500</v>
      </c>
      <c r="AR109" s="459"/>
      <c r="AS109" s="459"/>
      <c r="AT109" s="460"/>
      <c r="AU109" s="458">
        <v>4202705</v>
      </c>
      <c r="AV109" s="459"/>
      <c r="AW109" s="459"/>
      <c r="AX109" s="460"/>
      <c r="AY109" s="458">
        <v>0</v>
      </c>
      <c r="AZ109" s="459"/>
      <c r="BA109" s="459"/>
      <c r="BB109" s="460"/>
      <c r="BC109" s="458">
        <v>4202705</v>
      </c>
      <c r="BD109" s="459"/>
      <c r="BE109" s="459"/>
      <c r="BF109" s="460"/>
      <c r="BG109" s="458">
        <v>0</v>
      </c>
      <c r="BH109" s="459"/>
      <c r="BI109" s="459"/>
      <c r="BJ109" s="460"/>
      <c r="BK109" s="458">
        <v>0</v>
      </c>
      <c r="BL109" s="459"/>
      <c r="BM109" s="459"/>
      <c r="BN109" s="460"/>
      <c r="BO109" s="458">
        <v>4202705</v>
      </c>
      <c r="BP109" s="459"/>
      <c r="BQ109" s="459"/>
      <c r="BR109" s="460"/>
      <c r="BS109" s="499">
        <f t="shared" si="3"/>
        <v>1</v>
      </c>
      <c r="BT109" s="500"/>
    </row>
    <row r="110" spans="1:72" ht="20.100000000000001" hidden="1" customHeight="1" x14ac:dyDescent="0.2">
      <c r="A110" s="390" t="s">
        <v>521</v>
      </c>
      <c r="B110" s="391"/>
      <c r="C110" s="487" t="s">
        <v>41</v>
      </c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9"/>
      <c r="AC110" s="437" t="s">
        <v>42</v>
      </c>
      <c r="AD110" s="438"/>
      <c r="AE110" s="458"/>
      <c r="AF110" s="459"/>
      <c r="AG110" s="459"/>
      <c r="AH110" s="460"/>
      <c r="AI110" s="458"/>
      <c r="AJ110" s="459"/>
      <c r="AK110" s="459"/>
      <c r="AL110" s="460"/>
      <c r="AM110" s="458"/>
      <c r="AN110" s="459"/>
      <c r="AO110" s="459"/>
      <c r="AP110" s="460"/>
      <c r="AQ110" s="458"/>
      <c r="AR110" s="459"/>
      <c r="AS110" s="459"/>
      <c r="AT110" s="460"/>
      <c r="AU110" s="458"/>
      <c r="AV110" s="459"/>
      <c r="AW110" s="459"/>
      <c r="AX110" s="460"/>
      <c r="AY110" s="458"/>
      <c r="AZ110" s="459"/>
      <c r="BA110" s="459"/>
      <c r="BB110" s="460"/>
      <c r="BC110" s="458"/>
      <c r="BD110" s="459"/>
      <c r="BE110" s="459"/>
      <c r="BF110" s="460"/>
      <c r="BG110" s="458"/>
      <c r="BH110" s="459"/>
      <c r="BI110" s="459"/>
      <c r="BJ110" s="460"/>
      <c r="BK110" s="458"/>
      <c r="BL110" s="459"/>
      <c r="BM110" s="459"/>
      <c r="BN110" s="460"/>
      <c r="BO110" s="458"/>
      <c r="BP110" s="459"/>
      <c r="BQ110" s="459"/>
      <c r="BR110" s="460"/>
      <c r="BS110" s="499" t="str">
        <f t="shared" si="3"/>
        <v>n.é.</v>
      </c>
      <c r="BT110" s="500"/>
    </row>
    <row r="111" spans="1:72" ht="20.100000000000001" customHeight="1" x14ac:dyDescent="0.2">
      <c r="A111" s="390" t="s">
        <v>522</v>
      </c>
      <c r="B111" s="391"/>
      <c r="C111" s="408" t="s">
        <v>18</v>
      </c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10"/>
      <c r="AC111" s="437" t="s">
        <v>40</v>
      </c>
      <c r="AD111" s="438"/>
      <c r="AE111" s="458">
        <f>AI111+AM111+AQ111</f>
        <v>624120</v>
      </c>
      <c r="AF111" s="459"/>
      <c r="AG111" s="459"/>
      <c r="AH111" s="460"/>
      <c r="AI111" s="458">
        <v>389750</v>
      </c>
      <c r="AJ111" s="459"/>
      <c r="AK111" s="459"/>
      <c r="AL111" s="460"/>
      <c r="AM111" s="458">
        <v>78850</v>
      </c>
      <c r="AN111" s="459"/>
      <c r="AO111" s="459"/>
      <c r="AP111" s="460"/>
      <c r="AQ111" s="458">
        <v>155520</v>
      </c>
      <c r="AR111" s="459"/>
      <c r="AS111" s="459"/>
      <c r="AT111" s="460"/>
      <c r="AU111" s="458">
        <v>725851</v>
      </c>
      <c r="AV111" s="459"/>
      <c r="AW111" s="459"/>
      <c r="AX111" s="460"/>
      <c r="AY111" s="458">
        <v>0</v>
      </c>
      <c r="AZ111" s="459"/>
      <c r="BA111" s="459"/>
      <c r="BB111" s="460"/>
      <c r="BC111" s="458">
        <v>725851</v>
      </c>
      <c r="BD111" s="459"/>
      <c r="BE111" s="459"/>
      <c r="BF111" s="460"/>
      <c r="BG111" s="458">
        <v>0</v>
      </c>
      <c r="BH111" s="459"/>
      <c r="BI111" s="459"/>
      <c r="BJ111" s="460"/>
      <c r="BK111" s="458">
        <v>0</v>
      </c>
      <c r="BL111" s="459"/>
      <c r="BM111" s="459"/>
      <c r="BN111" s="460"/>
      <c r="BO111" s="458">
        <v>725851</v>
      </c>
      <c r="BP111" s="459"/>
      <c r="BQ111" s="459"/>
      <c r="BR111" s="460"/>
      <c r="BS111" s="499">
        <f t="shared" si="3"/>
        <v>1</v>
      </c>
      <c r="BT111" s="500"/>
    </row>
    <row r="112" spans="1:72" ht="20.25" customHeight="1" x14ac:dyDescent="0.2">
      <c r="A112" s="390" t="s">
        <v>523</v>
      </c>
      <c r="B112" s="391"/>
      <c r="C112" s="408" t="s">
        <v>37</v>
      </c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10"/>
      <c r="AC112" s="437" t="s">
        <v>39</v>
      </c>
      <c r="AD112" s="438"/>
      <c r="AE112" s="458">
        <f>AI112+AM112+AQ112</f>
        <v>119000</v>
      </c>
      <c r="AF112" s="459"/>
      <c r="AG112" s="459"/>
      <c r="AH112" s="460"/>
      <c r="AI112" s="458">
        <v>0</v>
      </c>
      <c r="AJ112" s="459"/>
      <c r="AK112" s="459"/>
      <c r="AL112" s="460"/>
      <c r="AM112" s="458">
        <v>0</v>
      </c>
      <c r="AN112" s="459"/>
      <c r="AO112" s="459"/>
      <c r="AP112" s="460"/>
      <c r="AQ112" s="458">
        <v>119000</v>
      </c>
      <c r="AR112" s="459"/>
      <c r="AS112" s="459"/>
      <c r="AT112" s="460"/>
      <c r="AU112" s="458">
        <v>235040</v>
      </c>
      <c r="AV112" s="459"/>
      <c r="AW112" s="459"/>
      <c r="AX112" s="460"/>
      <c r="AY112" s="458">
        <v>0</v>
      </c>
      <c r="AZ112" s="459"/>
      <c r="BA112" s="459"/>
      <c r="BB112" s="460"/>
      <c r="BC112" s="458">
        <v>235040</v>
      </c>
      <c r="BD112" s="459"/>
      <c r="BE112" s="459"/>
      <c r="BF112" s="460"/>
      <c r="BG112" s="458">
        <v>0</v>
      </c>
      <c r="BH112" s="459"/>
      <c r="BI112" s="459"/>
      <c r="BJ112" s="460"/>
      <c r="BK112" s="458">
        <v>0</v>
      </c>
      <c r="BL112" s="459"/>
      <c r="BM112" s="459"/>
      <c r="BN112" s="460"/>
      <c r="BO112" s="458">
        <v>235040</v>
      </c>
      <c r="BP112" s="459"/>
      <c r="BQ112" s="459"/>
      <c r="BR112" s="460"/>
      <c r="BS112" s="499">
        <f t="shared" si="3"/>
        <v>1</v>
      </c>
      <c r="BT112" s="500"/>
    </row>
    <row r="113" spans="1:72" ht="26.25" hidden="1" customHeight="1" x14ac:dyDescent="0.2">
      <c r="A113" s="390" t="s">
        <v>524</v>
      </c>
      <c r="B113" s="391"/>
      <c r="C113" s="408" t="s">
        <v>36</v>
      </c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10"/>
      <c r="AC113" s="437" t="s">
        <v>38</v>
      </c>
      <c r="AD113" s="438"/>
      <c r="AE113" s="458"/>
      <c r="AF113" s="459"/>
      <c r="AG113" s="459"/>
      <c r="AH113" s="460"/>
      <c r="AI113" s="458"/>
      <c r="AJ113" s="459"/>
      <c r="AK113" s="459"/>
      <c r="AL113" s="460"/>
      <c r="AM113" s="458"/>
      <c r="AN113" s="459"/>
      <c r="AO113" s="459"/>
      <c r="AP113" s="460"/>
      <c r="AQ113" s="458"/>
      <c r="AR113" s="459"/>
      <c r="AS113" s="459"/>
      <c r="AT113" s="460"/>
      <c r="AU113" s="458"/>
      <c r="AV113" s="459"/>
      <c r="AW113" s="459"/>
      <c r="AX113" s="460"/>
      <c r="AY113" s="458"/>
      <c r="AZ113" s="459"/>
      <c r="BA113" s="459"/>
      <c r="BB113" s="460"/>
      <c r="BC113" s="458"/>
      <c r="BD113" s="459"/>
      <c r="BE113" s="459"/>
      <c r="BF113" s="460"/>
      <c r="BG113" s="458"/>
      <c r="BH113" s="459"/>
      <c r="BI113" s="459"/>
      <c r="BJ113" s="460"/>
      <c r="BK113" s="458"/>
      <c r="BL113" s="459"/>
      <c r="BM113" s="459"/>
      <c r="BN113" s="460"/>
      <c r="BO113" s="458"/>
      <c r="BP113" s="459"/>
      <c r="BQ113" s="459"/>
      <c r="BR113" s="460"/>
      <c r="BS113" s="499" t="str">
        <f t="shared" si="3"/>
        <v>n.é.</v>
      </c>
      <c r="BT113" s="500"/>
    </row>
    <row r="114" spans="1:72" s="2" customFormat="1" ht="20.25" hidden="1" customHeight="1" x14ac:dyDescent="0.2">
      <c r="A114" s="390" t="s">
        <v>525</v>
      </c>
      <c r="B114" s="391"/>
      <c r="C114" s="408" t="s">
        <v>35</v>
      </c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10"/>
      <c r="AC114" s="437" t="s">
        <v>34</v>
      </c>
      <c r="AD114" s="438"/>
      <c r="AE114" s="458"/>
      <c r="AF114" s="459"/>
      <c r="AG114" s="459"/>
      <c r="AH114" s="460"/>
      <c r="AI114" s="458"/>
      <c r="AJ114" s="459"/>
      <c r="AK114" s="459"/>
      <c r="AL114" s="460"/>
      <c r="AM114" s="458"/>
      <c r="AN114" s="459"/>
      <c r="AO114" s="459"/>
      <c r="AP114" s="460"/>
      <c r="AQ114" s="458"/>
      <c r="AR114" s="459"/>
      <c r="AS114" s="459"/>
      <c r="AT114" s="460"/>
      <c r="AU114" s="458"/>
      <c r="AV114" s="459"/>
      <c r="AW114" s="459"/>
      <c r="AX114" s="460"/>
      <c r="AY114" s="458"/>
      <c r="AZ114" s="459"/>
      <c r="BA114" s="459"/>
      <c r="BB114" s="460"/>
      <c r="BC114" s="458"/>
      <c r="BD114" s="459"/>
      <c r="BE114" s="459"/>
      <c r="BF114" s="460"/>
      <c r="BG114" s="458"/>
      <c r="BH114" s="459"/>
      <c r="BI114" s="459"/>
      <c r="BJ114" s="460"/>
      <c r="BK114" s="458"/>
      <c r="BL114" s="459"/>
      <c r="BM114" s="459"/>
      <c r="BN114" s="460"/>
      <c r="BO114" s="458"/>
      <c r="BP114" s="459"/>
      <c r="BQ114" s="459"/>
      <c r="BR114" s="460"/>
      <c r="BS114" s="499" t="str">
        <f t="shared" si="3"/>
        <v>n.é.</v>
      </c>
      <c r="BT114" s="500"/>
    </row>
    <row r="115" spans="1:72" s="2" customFormat="1" ht="20.100000000000001" customHeight="1" x14ac:dyDescent="0.2">
      <c r="A115" s="390" t="s">
        <v>526</v>
      </c>
      <c r="B115" s="391"/>
      <c r="C115" s="408" t="s">
        <v>25</v>
      </c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10"/>
      <c r="AC115" s="437" t="s">
        <v>33</v>
      </c>
      <c r="AD115" s="438"/>
      <c r="AE115" s="458">
        <f>AI115+AM115+AQ115</f>
        <v>230075</v>
      </c>
      <c r="AF115" s="459"/>
      <c r="AG115" s="459"/>
      <c r="AH115" s="460"/>
      <c r="AI115" s="458">
        <v>230075</v>
      </c>
      <c r="AJ115" s="459"/>
      <c r="AK115" s="459"/>
      <c r="AL115" s="460"/>
      <c r="AM115" s="458">
        <v>0</v>
      </c>
      <c r="AN115" s="459"/>
      <c r="AO115" s="459"/>
      <c r="AP115" s="460"/>
      <c r="AQ115" s="458">
        <v>0</v>
      </c>
      <c r="AR115" s="459"/>
      <c r="AS115" s="459"/>
      <c r="AT115" s="460"/>
      <c r="AU115" s="458">
        <v>677291</v>
      </c>
      <c r="AV115" s="459"/>
      <c r="AW115" s="459"/>
      <c r="AX115" s="460"/>
      <c r="AY115" s="458">
        <v>0</v>
      </c>
      <c r="AZ115" s="459"/>
      <c r="BA115" s="459"/>
      <c r="BB115" s="460"/>
      <c r="BC115" s="458">
        <v>677291</v>
      </c>
      <c r="BD115" s="459"/>
      <c r="BE115" s="459"/>
      <c r="BF115" s="460"/>
      <c r="BG115" s="458">
        <v>0</v>
      </c>
      <c r="BH115" s="459"/>
      <c r="BI115" s="459"/>
      <c r="BJ115" s="460"/>
      <c r="BK115" s="458">
        <v>0</v>
      </c>
      <c r="BL115" s="459"/>
      <c r="BM115" s="459"/>
      <c r="BN115" s="460"/>
      <c r="BO115" s="458">
        <v>586357</v>
      </c>
      <c r="BP115" s="459"/>
      <c r="BQ115" s="459"/>
      <c r="BR115" s="460"/>
      <c r="BS115" s="499">
        <f t="shared" si="3"/>
        <v>0.86573865591008892</v>
      </c>
      <c r="BT115" s="500"/>
    </row>
    <row r="116" spans="1:72" s="2" customFormat="1" ht="20.100000000000001" customHeight="1" x14ac:dyDescent="0.2">
      <c r="A116" s="474" t="s">
        <v>527</v>
      </c>
      <c r="B116" s="475"/>
      <c r="C116" s="574" t="s">
        <v>795</v>
      </c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  <c r="R116" s="575"/>
      <c r="S116" s="575"/>
      <c r="T116" s="575"/>
      <c r="U116" s="575"/>
      <c r="V116" s="575"/>
      <c r="W116" s="575"/>
      <c r="X116" s="575"/>
      <c r="Y116" s="575"/>
      <c r="Z116" s="575"/>
      <c r="AA116" s="575"/>
      <c r="AB116" s="576"/>
      <c r="AC116" s="543" t="s">
        <v>27</v>
      </c>
      <c r="AD116" s="544"/>
      <c r="AE116" s="466">
        <f>AI116+AM116+AQ116</f>
        <v>85969517</v>
      </c>
      <c r="AF116" s="467"/>
      <c r="AG116" s="467"/>
      <c r="AH116" s="468"/>
      <c r="AI116" s="466">
        <f>SUM(AI103:AL115)</f>
        <v>40965330</v>
      </c>
      <c r="AJ116" s="467"/>
      <c r="AK116" s="467"/>
      <c r="AL116" s="468"/>
      <c r="AM116" s="466">
        <f>SUM(AM103:AP115)</f>
        <v>16129917</v>
      </c>
      <c r="AN116" s="467"/>
      <c r="AO116" s="467"/>
      <c r="AP116" s="468"/>
      <c r="AQ116" s="466">
        <f>SUM(AQ103:AT115)</f>
        <v>28874270</v>
      </c>
      <c r="AR116" s="467"/>
      <c r="AS116" s="467"/>
      <c r="AT116" s="468"/>
      <c r="AU116" s="466">
        <f>SUM(AU103:AX115)</f>
        <v>86480373</v>
      </c>
      <c r="AV116" s="467"/>
      <c r="AW116" s="467"/>
      <c r="AX116" s="468"/>
      <c r="AY116" s="466">
        <f>SUM(AY103:BB115)</f>
        <v>0</v>
      </c>
      <c r="AZ116" s="467"/>
      <c r="BA116" s="467"/>
      <c r="BB116" s="468"/>
      <c r="BC116" s="466">
        <f>SUM(BC103:BF115)</f>
        <v>83978927</v>
      </c>
      <c r="BD116" s="467"/>
      <c r="BE116" s="467"/>
      <c r="BF116" s="468"/>
      <c r="BG116" s="466">
        <f>SUM(BG103:BJ115)</f>
        <v>163000000</v>
      </c>
      <c r="BH116" s="467"/>
      <c r="BI116" s="467"/>
      <c r="BJ116" s="468"/>
      <c r="BK116" s="466">
        <f>SUM(BK103:BN115)</f>
        <v>0</v>
      </c>
      <c r="BL116" s="467"/>
      <c r="BM116" s="467"/>
      <c r="BN116" s="468"/>
      <c r="BO116" s="466">
        <f>SUM(BO103:BR115)</f>
        <v>83887993</v>
      </c>
      <c r="BP116" s="467"/>
      <c r="BQ116" s="467"/>
      <c r="BR116" s="468"/>
      <c r="BS116" s="504">
        <f t="shared" si="3"/>
        <v>0.97002348729462584</v>
      </c>
      <c r="BT116" s="505"/>
    </row>
    <row r="117" spans="1:72" ht="20.100000000000001" hidden="1" customHeight="1" x14ac:dyDescent="0.2">
      <c r="A117" s="390" t="s">
        <v>528</v>
      </c>
      <c r="B117" s="391"/>
      <c r="C117" s="408" t="s">
        <v>22</v>
      </c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10"/>
      <c r="AC117" s="437" t="s">
        <v>28</v>
      </c>
      <c r="AD117" s="438"/>
      <c r="AE117" s="458"/>
      <c r="AF117" s="459"/>
      <c r="AG117" s="459"/>
      <c r="AH117" s="460"/>
      <c r="AI117" s="458"/>
      <c r="AJ117" s="459"/>
      <c r="AK117" s="459"/>
      <c r="AL117" s="460"/>
      <c r="AM117" s="458"/>
      <c r="AN117" s="459"/>
      <c r="AO117" s="459"/>
      <c r="AP117" s="460"/>
      <c r="AQ117" s="458"/>
      <c r="AR117" s="459"/>
      <c r="AS117" s="459"/>
      <c r="AT117" s="460"/>
      <c r="AU117" s="458"/>
      <c r="AV117" s="459"/>
      <c r="AW117" s="459"/>
      <c r="AX117" s="460"/>
      <c r="AY117" s="458"/>
      <c r="AZ117" s="459"/>
      <c r="BA117" s="459"/>
      <c r="BB117" s="460"/>
      <c r="BC117" s="458"/>
      <c r="BD117" s="459"/>
      <c r="BE117" s="459"/>
      <c r="BF117" s="460"/>
      <c r="BG117" s="458"/>
      <c r="BH117" s="459"/>
      <c r="BI117" s="459"/>
      <c r="BJ117" s="460"/>
      <c r="BK117" s="458"/>
      <c r="BL117" s="459"/>
      <c r="BM117" s="459"/>
      <c r="BN117" s="460"/>
      <c r="BO117" s="458"/>
      <c r="BP117" s="459"/>
      <c r="BQ117" s="459"/>
      <c r="BR117" s="460"/>
      <c r="BS117" s="499" t="str">
        <f t="shared" si="3"/>
        <v>n.é.</v>
      </c>
      <c r="BT117" s="500"/>
    </row>
    <row r="118" spans="1:72" ht="21" customHeight="1" x14ac:dyDescent="0.2">
      <c r="A118" s="390" t="s">
        <v>529</v>
      </c>
      <c r="B118" s="391"/>
      <c r="C118" s="408" t="s">
        <v>426</v>
      </c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10"/>
      <c r="AC118" s="437" t="s">
        <v>29</v>
      </c>
      <c r="AD118" s="438"/>
      <c r="AE118" s="458">
        <f t="shared" ref="AE118:AE124" si="4">AI118+AM118+AQ118</f>
        <v>486000</v>
      </c>
      <c r="AF118" s="459"/>
      <c r="AG118" s="459"/>
      <c r="AH118" s="460"/>
      <c r="AI118" s="458">
        <v>0</v>
      </c>
      <c r="AJ118" s="459"/>
      <c r="AK118" s="459"/>
      <c r="AL118" s="460"/>
      <c r="AM118" s="458">
        <v>0</v>
      </c>
      <c r="AN118" s="459"/>
      <c r="AO118" s="459"/>
      <c r="AP118" s="460"/>
      <c r="AQ118" s="458">
        <v>486000</v>
      </c>
      <c r="AR118" s="459"/>
      <c r="AS118" s="459"/>
      <c r="AT118" s="460"/>
      <c r="AU118" s="458">
        <v>486000</v>
      </c>
      <c r="AV118" s="459"/>
      <c r="AW118" s="459"/>
      <c r="AX118" s="460"/>
      <c r="AY118" s="458">
        <v>0</v>
      </c>
      <c r="AZ118" s="459"/>
      <c r="BA118" s="459"/>
      <c r="BB118" s="460"/>
      <c r="BC118" s="458">
        <v>486000</v>
      </c>
      <c r="BD118" s="459"/>
      <c r="BE118" s="459"/>
      <c r="BF118" s="460"/>
      <c r="BG118" s="458">
        <v>0</v>
      </c>
      <c r="BH118" s="459"/>
      <c r="BI118" s="459"/>
      <c r="BJ118" s="460"/>
      <c r="BK118" s="458">
        <v>0</v>
      </c>
      <c r="BL118" s="459"/>
      <c r="BM118" s="459"/>
      <c r="BN118" s="460"/>
      <c r="BO118" s="458">
        <v>486000</v>
      </c>
      <c r="BP118" s="459"/>
      <c r="BQ118" s="459"/>
      <c r="BR118" s="460"/>
      <c r="BS118" s="499">
        <f t="shared" si="3"/>
        <v>1</v>
      </c>
      <c r="BT118" s="500"/>
    </row>
    <row r="119" spans="1:72" ht="20.25" customHeight="1" x14ac:dyDescent="0.2">
      <c r="A119" s="390" t="s">
        <v>530</v>
      </c>
      <c r="B119" s="391"/>
      <c r="C119" s="429" t="s">
        <v>23</v>
      </c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1"/>
      <c r="AC119" s="437" t="s">
        <v>30</v>
      </c>
      <c r="AD119" s="438"/>
      <c r="AE119" s="458">
        <f t="shared" si="4"/>
        <v>80000</v>
      </c>
      <c r="AF119" s="459"/>
      <c r="AG119" s="459"/>
      <c r="AH119" s="460"/>
      <c r="AI119" s="458">
        <v>0</v>
      </c>
      <c r="AJ119" s="459"/>
      <c r="AK119" s="459"/>
      <c r="AL119" s="460"/>
      <c r="AM119" s="458">
        <v>0</v>
      </c>
      <c r="AN119" s="459"/>
      <c r="AO119" s="459"/>
      <c r="AP119" s="460"/>
      <c r="AQ119" s="458">
        <v>80000</v>
      </c>
      <c r="AR119" s="459"/>
      <c r="AS119" s="459"/>
      <c r="AT119" s="460"/>
      <c r="AU119" s="458">
        <v>78739</v>
      </c>
      <c r="AV119" s="459"/>
      <c r="AW119" s="459"/>
      <c r="AX119" s="460"/>
      <c r="AY119" s="458">
        <v>0</v>
      </c>
      <c r="AZ119" s="459"/>
      <c r="BA119" s="459"/>
      <c r="BB119" s="460"/>
      <c r="BC119" s="458">
        <v>73747</v>
      </c>
      <c r="BD119" s="459"/>
      <c r="BE119" s="459"/>
      <c r="BF119" s="460"/>
      <c r="BG119" s="458">
        <v>0</v>
      </c>
      <c r="BH119" s="459"/>
      <c r="BI119" s="459"/>
      <c r="BJ119" s="460"/>
      <c r="BK119" s="458">
        <v>0</v>
      </c>
      <c r="BL119" s="459"/>
      <c r="BM119" s="459"/>
      <c r="BN119" s="460"/>
      <c r="BO119" s="458">
        <v>73747</v>
      </c>
      <c r="BP119" s="459"/>
      <c r="BQ119" s="459"/>
      <c r="BR119" s="460"/>
      <c r="BS119" s="499">
        <f t="shared" si="3"/>
        <v>0.93660066802982</v>
      </c>
      <c r="BT119" s="500"/>
    </row>
    <row r="120" spans="1:72" ht="20.100000000000001" customHeight="1" x14ac:dyDescent="0.2">
      <c r="A120" s="474" t="s">
        <v>531</v>
      </c>
      <c r="B120" s="475"/>
      <c r="C120" s="476" t="s">
        <v>796</v>
      </c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7"/>
      <c r="O120" s="477"/>
      <c r="P120" s="477"/>
      <c r="Q120" s="477"/>
      <c r="R120" s="477"/>
      <c r="S120" s="477"/>
      <c r="T120" s="477"/>
      <c r="U120" s="477"/>
      <c r="V120" s="477"/>
      <c r="W120" s="477"/>
      <c r="X120" s="477"/>
      <c r="Y120" s="477"/>
      <c r="Z120" s="477"/>
      <c r="AA120" s="477"/>
      <c r="AB120" s="478"/>
      <c r="AC120" s="543" t="s">
        <v>31</v>
      </c>
      <c r="AD120" s="544"/>
      <c r="AE120" s="466">
        <f t="shared" si="4"/>
        <v>566000</v>
      </c>
      <c r="AF120" s="467"/>
      <c r="AG120" s="467"/>
      <c r="AH120" s="468"/>
      <c r="AI120" s="466">
        <f>SUM(AI117:AL119)</f>
        <v>0</v>
      </c>
      <c r="AJ120" s="467"/>
      <c r="AK120" s="467"/>
      <c r="AL120" s="468"/>
      <c r="AM120" s="466">
        <f>SUM(AM117:AP119)</f>
        <v>0</v>
      </c>
      <c r="AN120" s="467"/>
      <c r="AO120" s="467"/>
      <c r="AP120" s="468"/>
      <c r="AQ120" s="466">
        <f>SUM(AQ117:AT119)</f>
        <v>566000</v>
      </c>
      <c r="AR120" s="467"/>
      <c r="AS120" s="467"/>
      <c r="AT120" s="468"/>
      <c r="AU120" s="466">
        <f>SUM(AU117:AX119)</f>
        <v>564739</v>
      </c>
      <c r="AV120" s="467"/>
      <c r="AW120" s="467"/>
      <c r="AX120" s="468"/>
      <c r="AY120" s="466">
        <f>SUM(AY117:BB119)</f>
        <v>0</v>
      </c>
      <c r="AZ120" s="467"/>
      <c r="BA120" s="467"/>
      <c r="BB120" s="468"/>
      <c r="BC120" s="466">
        <f>SUM(BC117:BF119)</f>
        <v>559747</v>
      </c>
      <c r="BD120" s="467"/>
      <c r="BE120" s="467"/>
      <c r="BF120" s="468"/>
      <c r="BG120" s="466">
        <f>SUM(BG117:BJ119)</f>
        <v>0</v>
      </c>
      <c r="BH120" s="467"/>
      <c r="BI120" s="467"/>
      <c r="BJ120" s="468"/>
      <c r="BK120" s="466">
        <f>SUM(BK117:BN119)</f>
        <v>0</v>
      </c>
      <c r="BL120" s="467"/>
      <c r="BM120" s="467"/>
      <c r="BN120" s="468"/>
      <c r="BO120" s="466">
        <f>SUM(BO117:BR119)</f>
        <v>559747</v>
      </c>
      <c r="BP120" s="467"/>
      <c r="BQ120" s="467"/>
      <c r="BR120" s="468"/>
      <c r="BS120" s="504">
        <f t="shared" si="3"/>
        <v>0.99116051839876473</v>
      </c>
      <c r="BT120" s="505"/>
    </row>
    <row r="121" spans="1:72" ht="20.100000000000001" customHeight="1" x14ac:dyDescent="0.2">
      <c r="A121" s="474" t="s">
        <v>532</v>
      </c>
      <c r="B121" s="475"/>
      <c r="C121" s="574" t="s">
        <v>797</v>
      </c>
      <c r="D121" s="575"/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75"/>
      <c r="P121" s="575"/>
      <c r="Q121" s="575"/>
      <c r="R121" s="575"/>
      <c r="S121" s="575"/>
      <c r="T121" s="575"/>
      <c r="U121" s="575"/>
      <c r="V121" s="575"/>
      <c r="W121" s="575"/>
      <c r="X121" s="575"/>
      <c r="Y121" s="575"/>
      <c r="Z121" s="575"/>
      <c r="AA121" s="575"/>
      <c r="AB121" s="576"/>
      <c r="AC121" s="543" t="s">
        <v>32</v>
      </c>
      <c r="AD121" s="544"/>
      <c r="AE121" s="466">
        <f t="shared" si="4"/>
        <v>86535517</v>
      </c>
      <c r="AF121" s="467"/>
      <c r="AG121" s="467"/>
      <c r="AH121" s="468"/>
      <c r="AI121" s="466">
        <f>AI116+AI120</f>
        <v>40965330</v>
      </c>
      <c r="AJ121" s="467"/>
      <c r="AK121" s="467"/>
      <c r="AL121" s="468"/>
      <c r="AM121" s="466">
        <f>AM116+AM120</f>
        <v>16129917</v>
      </c>
      <c r="AN121" s="467"/>
      <c r="AO121" s="467"/>
      <c r="AP121" s="468"/>
      <c r="AQ121" s="466">
        <f>AQ116+AQ120</f>
        <v>29440270</v>
      </c>
      <c r="AR121" s="467"/>
      <c r="AS121" s="467"/>
      <c r="AT121" s="468"/>
      <c r="AU121" s="466">
        <f>AU116+AU120</f>
        <v>87045112</v>
      </c>
      <c r="AV121" s="467"/>
      <c r="AW121" s="467"/>
      <c r="AX121" s="468"/>
      <c r="AY121" s="466">
        <f>AY116+AY120</f>
        <v>0</v>
      </c>
      <c r="AZ121" s="467"/>
      <c r="BA121" s="467"/>
      <c r="BB121" s="468"/>
      <c r="BC121" s="466">
        <f>BC116+BC120</f>
        <v>84538674</v>
      </c>
      <c r="BD121" s="467"/>
      <c r="BE121" s="467"/>
      <c r="BF121" s="468"/>
      <c r="BG121" s="466">
        <f>BG116+BG120</f>
        <v>163000000</v>
      </c>
      <c r="BH121" s="467"/>
      <c r="BI121" s="467"/>
      <c r="BJ121" s="468"/>
      <c r="BK121" s="466">
        <f>BK116+BK120</f>
        <v>0</v>
      </c>
      <c r="BL121" s="467"/>
      <c r="BM121" s="467"/>
      <c r="BN121" s="468"/>
      <c r="BO121" s="466">
        <f>BO116+BO120</f>
        <v>84447740</v>
      </c>
      <c r="BP121" s="467"/>
      <c r="BQ121" s="467"/>
      <c r="BR121" s="468"/>
      <c r="BS121" s="504">
        <f t="shared" si="3"/>
        <v>0.97016062200023367</v>
      </c>
      <c r="BT121" s="505"/>
    </row>
    <row r="122" spans="1:72" s="3" customFormat="1" ht="20.100000000000001" customHeight="1" x14ac:dyDescent="0.2">
      <c r="A122" s="474" t="s">
        <v>533</v>
      </c>
      <c r="B122" s="475"/>
      <c r="C122" s="476" t="s">
        <v>24</v>
      </c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/>
      <c r="AB122" s="478"/>
      <c r="AC122" s="543" t="s">
        <v>52</v>
      </c>
      <c r="AD122" s="544"/>
      <c r="AE122" s="519">
        <f t="shared" si="4"/>
        <v>15035841</v>
      </c>
      <c r="AF122" s="520"/>
      <c r="AG122" s="520"/>
      <c r="AH122" s="521"/>
      <c r="AI122" s="519">
        <v>7321169</v>
      </c>
      <c r="AJ122" s="520"/>
      <c r="AK122" s="520"/>
      <c r="AL122" s="521"/>
      <c r="AM122" s="519">
        <v>2929937</v>
      </c>
      <c r="AN122" s="520"/>
      <c r="AO122" s="520"/>
      <c r="AP122" s="521"/>
      <c r="AQ122" s="519">
        <v>4784735</v>
      </c>
      <c r="AR122" s="520"/>
      <c r="AS122" s="520"/>
      <c r="AT122" s="521"/>
      <c r="AU122" s="466">
        <v>15035841</v>
      </c>
      <c r="AV122" s="467"/>
      <c r="AW122" s="467"/>
      <c r="AX122" s="468"/>
      <c r="AY122" s="466">
        <v>0</v>
      </c>
      <c r="AZ122" s="467"/>
      <c r="BA122" s="467"/>
      <c r="BB122" s="468"/>
      <c r="BC122" s="466">
        <v>14618377</v>
      </c>
      <c r="BD122" s="467"/>
      <c r="BE122" s="467"/>
      <c r="BF122" s="468"/>
      <c r="BG122" s="466">
        <v>36000000</v>
      </c>
      <c r="BH122" s="467"/>
      <c r="BI122" s="467"/>
      <c r="BJ122" s="468"/>
      <c r="BK122" s="466">
        <v>0</v>
      </c>
      <c r="BL122" s="467"/>
      <c r="BM122" s="467"/>
      <c r="BN122" s="468"/>
      <c r="BO122" s="466">
        <v>14618377</v>
      </c>
      <c r="BP122" s="467"/>
      <c r="BQ122" s="467"/>
      <c r="BR122" s="468"/>
      <c r="BS122" s="504">
        <f t="shared" si="3"/>
        <v>0.97223540738426273</v>
      </c>
      <c r="BT122" s="505"/>
    </row>
    <row r="123" spans="1:72" ht="20.100000000000001" customHeight="1" x14ac:dyDescent="0.2">
      <c r="A123" s="390" t="s">
        <v>534</v>
      </c>
      <c r="B123" s="391"/>
      <c r="C123" s="408" t="s">
        <v>63</v>
      </c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  <c r="X123" s="409"/>
      <c r="Y123" s="409"/>
      <c r="Z123" s="409"/>
      <c r="AA123" s="409"/>
      <c r="AB123" s="410"/>
      <c r="AC123" s="437" t="s">
        <v>82</v>
      </c>
      <c r="AD123" s="438"/>
      <c r="AE123" s="458">
        <f t="shared" si="4"/>
        <v>562000</v>
      </c>
      <c r="AF123" s="459"/>
      <c r="AG123" s="459"/>
      <c r="AH123" s="460"/>
      <c r="AI123" s="458">
        <v>50000</v>
      </c>
      <c r="AJ123" s="459"/>
      <c r="AK123" s="459"/>
      <c r="AL123" s="460"/>
      <c r="AM123" s="458">
        <v>0</v>
      </c>
      <c r="AN123" s="459"/>
      <c r="AO123" s="459"/>
      <c r="AP123" s="460"/>
      <c r="AQ123" s="458">
        <v>512000</v>
      </c>
      <c r="AR123" s="459"/>
      <c r="AS123" s="459"/>
      <c r="AT123" s="460"/>
      <c r="AU123" s="458">
        <v>519705</v>
      </c>
      <c r="AV123" s="459"/>
      <c r="AW123" s="459"/>
      <c r="AX123" s="460"/>
      <c r="AY123" s="458">
        <v>0</v>
      </c>
      <c r="AZ123" s="459"/>
      <c r="BA123" s="459"/>
      <c r="BB123" s="460"/>
      <c r="BC123" s="458">
        <v>275400</v>
      </c>
      <c r="BD123" s="459"/>
      <c r="BE123" s="459"/>
      <c r="BF123" s="460"/>
      <c r="BG123" s="458">
        <v>0</v>
      </c>
      <c r="BH123" s="459"/>
      <c r="BI123" s="459"/>
      <c r="BJ123" s="460"/>
      <c r="BK123" s="458">
        <v>0</v>
      </c>
      <c r="BL123" s="459"/>
      <c r="BM123" s="459"/>
      <c r="BN123" s="460"/>
      <c r="BO123" s="458">
        <v>275400</v>
      </c>
      <c r="BP123" s="459"/>
      <c r="BQ123" s="459"/>
      <c r="BR123" s="460"/>
      <c r="BS123" s="499">
        <f t="shared" si="3"/>
        <v>0.52991601004415967</v>
      </c>
      <c r="BT123" s="500"/>
    </row>
    <row r="124" spans="1:72" ht="20.100000000000001" customHeight="1" x14ac:dyDescent="0.2">
      <c r="A124" s="390" t="s">
        <v>535</v>
      </c>
      <c r="B124" s="391"/>
      <c r="C124" s="408" t="s">
        <v>64</v>
      </c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10"/>
      <c r="AC124" s="437" t="s">
        <v>83</v>
      </c>
      <c r="AD124" s="438"/>
      <c r="AE124" s="458">
        <f t="shared" si="4"/>
        <v>1605455</v>
      </c>
      <c r="AF124" s="459"/>
      <c r="AG124" s="459"/>
      <c r="AH124" s="460"/>
      <c r="AI124" s="458">
        <v>530000</v>
      </c>
      <c r="AJ124" s="459"/>
      <c r="AK124" s="459"/>
      <c r="AL124" s="460"/>
      <c r="AM124" s="458">
        <f>700000-233745</f>
        <v>466255</v>
      </c>
      <c r="AN124" s="459"/>
      <c r="AO124" s="459"/>
      <c r="AP124" s="460"/>
      <c r="AQ124" s="458">
        <v>609200</v>
      </c>
      <c r="AR124" s="459"/>
      <c r="AS124" s="459"/>
      <c r="AT124" s="460"/>
      <c r="AU124" s="458">
        <v>1582855</v>
      </c>
      <c r="AV124" s="459"/>
      <c r="AW124" s="459"/>
      <c r="AX124" s="460"/>
      <c r="AY124" s="458">
        <v>0</v>
      </c>
      <c r="AZ124" s="459"/>
      <c r="BA124" s="459"/>
      <c r="BB124" s="460"/>
      <c r="BC124" s="458">
        <v>1074574</v>
      </c>
      <c r="BD124" s="459"/>
      <c r="BE124" s="459"/>
      <c r="BF124" s="460"/>
      <c r="BG124" s="458">
        <v>0</v>
      </c>
      <c r="BH124" s="459"/>
      <c r="BI124" s="459"/>
      <c r="BJ124" s="460"/>
      <c r="BK124" s="458">
        <v>0</v>
      </c>
      <c r="BL124" s="459"/>
      <c r="BM124" s="459"/>
      <c r="BN124" s="460"/>
      <c r="BO124" s="458">
        <v>1074574</v>
      </c>
      <c r="BP124" s="459"/>
      <c r="BQ124" s="459"/>
      <c r="BR124" s="460"/>
      <c r="BS124" s="499">
        <f t="shared" si="3"/>
        <v>0.67888341004071762</v>
      </c>
      <c r="BT124" s="500"/>
    </row>
    <row r="125" spans="1:72" ht="20.100000000000001" hidden="1" customHeight="1" x14ac:dyDescent="0.2">
      <c r="A125" s="390" t="s">
        <v>536</v>
      </c>
      <c r="B125" s="391"/>
      <c r="C125" s="408" t="s">
        <v>65</v>
      </c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10"/>
      <c r="AC125" s="437" t="s">
        <v>84</v>
      </c>
      <c r="AD125" s="438"/>
      <c r="AE125" s="458"/>
      <c r="AF125" s="459"/>
      <c r="AG125" s="459"/>
      <c r="AH125" s="460"/>
      <c r="AI125" s="458"/>
      <c r="AJ125" s="459"/>
      <c r="AK125" s="459"/>
      <c r="AL125" s="460"/>
      <c r="AM125" s="458"/>
      <c r="AN125" s="459"/>
      <c r="AO125" s="459"/>
      <c r="AP125" s="460"/>
      <c r="AQ125" s="458"/>
      <c r="AR125" s="459"/>
      <c r="AS125" s="459"/>
      <c r="AT125" s="460"/>
      <c r="AU125" s="458"/>
      <c r="AV125" s="459"/>
      <c r="AW125" s="459"/>
      <c r="AX125" s="460"/>
      <c r="AY125" s="458"/>
      <c r="AZ125" s="459"/>
      <c r="BA125" s="459"/>
      <c r="BB125" s="460"/>
      <c r="BC125" s="458"/>
      <c r="BD125" s="459"/>
      <c r="BE125" s="459"/>
      <c r="BF125" s="460"/>
      <c r="BG125" s="458"/>
      <c r="BH125" s="459"/>
      <c r="BI125" s="459"/>
      <c r="BJ125" s="460"/>
      <c r="BK125" s="458"/>
      <c r="BL125" s="459"/>
      <c r="BM125" s="459"/>
      <c r="BN125" s="460"/>
      <c r="BO125" s="458"/>
      <c r="BP125" s="459"/>
      <c r="BQ125" s="459"/>
      <c r="BR125" s="460"/>
      <c r="BS125" s="499" t="str">
        <f t="shared" si="3"/>
        <v>n.é.</v>
      </c>
      <c r="BT125" s="500"/>
    </row>
    <row r="126" spans="1:72" ht="20.100000000000001" customHeight="1" x14ac:dyDescent="0.2">
      <c r="A126" s="474" t="s">
        <v>537</v>
      </c>
      <c r="B126" s="475"/>
      <c r="C126" s="476" t="s">
        <v>798</v>
      </c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8"/>
      <c r="AC126" s="543" t="s">
        <v>92</v>
      </c>
      <c r="AD126" s="544"/>
      <c r="AE126" s="466">
        <f>AI126+AM126+AQ126</f>
        <v>2167455</v>
      </c>
      <c r="AF126" s="467"/>
      <c r="AG126" s="467"/>
      <c r="AH126" s="468"/>
      <c r="AI126" s="466">
        <f>SUM(AI123:AL125)</f>
        <v>580000</v>
      </c>
      <c r="AJ126" s="467"/>
      <c r="AK126" s="467"/>
      <c r="AL126" s="468"/>
      <c r="AM126" s="466">
        <f>SUM(AM123:AP125)</f>
        <v>466255</v>
      </c>
      <c r="AN126" s="467"/>
      <c r="AO126" s="467"/>
      <c r="AP126" s="468"/>
      <c r="AQ126" s="466">
        <f>SUM(AQ123:AT125)</f>
        <v>1121200</v>
      </c>
      <c r="AR126" s="467"/>
      <c r="AS126" s="467"/>
      <c r="AT126" s="468"/>
      <c r="AU126" s="466">
        <f>SUM(AU123:AX125)</f>
        <v>2102560</v>
      </c>
      <c r="AV126" s="467"/>
      <c r="AW126" s="467"/>
      <c r="AX126" s="468"/>
      <c r="AY126" s="466">
        <f>SUM(AY123:BB125)</f>
        <v>0</v>
      </c>
      <c r="AZ126" s="467"/>
      <c r="BA126" s="467"/>
      <c r="BB126" s="468"/>
      <c r="BC126" s="466">
        <f>SUM(BC123:BF125)</f>
        <v>1349974</v>
      </c>
      <c r="BD126" s="467"/>
      <c r="BE126" s="467"/>
      <c r="BF126" s="468"/>
      <c r="BG126" s="466">
        <f>SUM(BG123:BJ125)</f>
        <v>0</v>
      </c>
      <c r="BH126" s="467"/>
      <c r="BI126" s="467"/>
      <c r="BJ126" s="468"/>
      <c r="BK126" s="466">
        <f>SUM(BK123:BN125)</f>
        <v>0</v>
      </c>
      <c r="BL126" s="467"/>
      <c r="BM126" s="467"/>
      <c r="BN126" s="468"/>
      <c r="BO126" s="466">
        <f>SUM(BO123:BR125)</f>
        <v>1349974</v>
      </c>
      <c r="BP126" s="467"/>
      <c r="BQ126" s="467"/>
      <c r="BR126" s="468"/>
      <c r="BS126" s="504">
        <f t="shared" si="3"/>
        <v>0.64206205768206381</v>
      </c>
      <c r="BT126" s="505"/>
    </row>
    <row r="127" spans="1:72" ht="20.100000000000001" customHeight="1" x14ac:dyDescent="0.2">
      <c r="A127" s="390" t="s">
        <v>538</v>
      </c>
      <c r="B127" s="391"/>
      <c r="C127" s="408" t="s">
        <v>66</v>
      </c>
      <c r="D127" s="409"/>
      <c r="E127" s="409"/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9"/>
      <c r="Y127" s="409"/>
      <c r="Z127" s="409"/>
      <c r="AA127" s="409"/>
      <c r="AB127" s="410"/>
      <c r="AC127" s="437" t="s">
        <v>85</v>
      </c>
      <c r="AD127" s="438"/>
      <c r="AE127" s="458">
        <f>AI127+AM127+AQ127</f>
        <v>1561090</v>
      </c>
      <c r="AF127" s="459"/>
      <c r="AG127" s="459"/>
      <c r="AH127" s="460"/>
      <c r="AI127" s="458">
        <v>910000</v>
      </c>
      <c r="AJ127" s="459"/>
      <c r="AK127" s="459"/>
      <c r="AL127" s="460"/>
      <c r="AM127" s="458">
        <v>0</v>
      </c>
      <c r="AN127" s="459"/>
      <c r="AO127" s="459"/>
      <c r="AP127" s="460"/>
      <c r="AQ127" s="458">
        <v>651090</v>
      </c>
      <c r="AR127" s="459"/>
      <c r="AS127" s="459"/>
      <c r="AT127" s="460"/>
      <c r="AU127" s="458">
        <v>1568193</v>
      </c>
      <c r="AV127" s="459"/>
      <c r="AW127" s="459"/>
      <c r="AX127" s="460"/>
      <c r="AY127" s="458">
        <v>0</v>
      </c>
      <c r="AZ127" s="459"/>
      <c r="BA127" s="459"/>
      <c r="BB127" s="460"/>
      <c r="BC127" s="458">
        <v>1107557</v>
      </c>
      <c r="BD127" s="459"/>
      <c r="BE127" s="459"/>
      <c r="BF127" s="460"/>
      <c r="BG127" s="458">
        <v>0</v>
      </c>
      <c r="BH127" s="459"/>
      <c r="BI127" s="459"/>
      <c r="BJ127" s="460"/>
      <c r="BK127" s="458">
        <v>0</v>
      </c>
      <c r="BL127" s="459"/>
      <c r="BM127" s="459"/>
      <c r="BN127" s="460"/>
      <c r="BO127" s="458">
        <v>1107557</v>
      </c>
      <c r="BP127" s="459"/>
      <c r="BQ127" s="459"/>
      <c r="BR127" s="460"/>
      <c r="BS127" s="499">
        <f t="shared" si="3"/>
        <v>0.7062631959204001</v>
      </c>
      <c r="BT127" s="500"/>
    </row>
    <row r="128" spans="1:72" ht="20.100000000000001" customHeight="1" x14ac:dyDescent="0.2">
      <c r="A128" s="390" t="s">
        <v>539</v>
      </c>
      <c r="B128" s="391"/>
      <c r="C128" s="408" t="s">
        <v>67</v>
      </c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  <c r="AA128" s="409"/>
      <c r="AB128" s="410"/>
      <c r="AC128" s="437" t="s">
        <v>86</v>
      </c>
      <c r="AD128" s="438"/>
      <c r="AE128" s="458">
        <f>AI128+AM128+AQ128</f>
        <v>486000</v>
      </c>
      <c r="AF128" s="459"/>
      <c r="AG128" s="459"/>
      <c r="AH128" s="460"/>
      <c r="AI128" s="458">
        <v>250000</v>
      </c>
      <c r="AJ128" s="459"/>
      <c r="AK128" s="459"/>
      <c r="AL128" s="460"/>
      <c r="AM128" s="458">
        <v>0</v>
      </c>
      <c r="AN128" s="459"/>
      <c r="AO128" s="459"/>
      <c r="AP128" s="460"/>
      <c r="AQ128" s="458">
        <v>236000</v>
      </c>
      <c r="AR128" s="459"/>
      <c r="AS128" s="459"/>
      <c r="AT128" s="460"/>
      <c r="AU128" s="458">
        <v>486000</v>
      </c>
      <c r="AV128" s="459"/>
      <c r="AW128" s="459"/>
      <c r="AX128" s="460"/>
      <c r="AY128" s="458">
        <v>0</v>
      </c>
      <c r="AZ128" s="459"/>
      <c r="BA128" s="459"/>
      <c r="BB128" s="460"/>
      <c r="BC128" s="458">
        <v>418275</v>
      </c>
      <c r="BD128" s="459"/>
      <c r="BE128" s="459"/>
      <c r="BF128" s="460"/>
      <c r="BG128" s="458">
        <v>0</v>
      </c>
      <c r="BH128" s="459"/>
      <c r="BI128" s="459"/>
      <c r="BJ128" s="460"/>
      <c r="BK128" s="458">
        <v>0</v>
      </c>
      <c r="BL128" s="459"/>
      <c r="BM128" s="459"/>
      <c r="BN128" s="460"/>
      <c r="BO128" s="458">
        <v>418275</v>
      </c>
      <c r="BP128" s="459"/>
      <c r="BQ128" s="459"/>
      <c r="BR128" s="460"/>
      <c r="BS128" s="499">
        <f t="shared" si="3"/>
        <v>0.86064814814814816</v>
      </c>
      <c r="BT128" s="500"/>
    </row>
    <row r="129" spans="1:72" ht="20.100000000000001" customHeight="1" x14ac:dyDescent="0.2">
      <c r="A129" s="474" t="s">
        <v>540</v>
      </c>
      <c r="B129" s="475"/>
      <c r="C129" s="476" t="s">
        <v>799</v>
      </c>
      <c r="D129" s="477"/>
      <c r="E129" s="477"/>
      <c r="F129" s="477"/>
      <c r="G129" s="477"/>
      <c r="H129" s="477"/>
      <c r="I129" s="477"/>
      <c r="J129" s="477"/>
      <c r="K129" s="477"/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/>
      <c r="AB129" s="478"/>
      <c r="AC129" s="543" t="s">
        <v>93</v>
      </c>
      <c r="AD129" s="544"/>
      <c r="AE129" s="466">
        <f>AI129+AM129+AQ129</f>
        <v>2047090</v>
      </c>
      <c r="AF129" s="467"/>
      <c r="AG129" s="467"/>
      <c r="AH129" s="468"/>
      <c r="AI129" s="466">
        <f>SUM(AI127:AL128)</f>
        <v>1160000</v>
      </c>
      <c r="AJ129" s="467"/>
      <c r="AK129" s="467"/>
      <c r="AL129" s="468"/>
      <c r="AM129" s="466">
        <f>SUM(AM127:AP128)</f>
        <v>0</v>
      </c>
      <c r="AN129" s="467"/>
      <c r="AO129" s="467"/>
      <c r="AP129" s="468"/>
      <c r="AQ129" s="466">
        <f>SUM(AQ127:AT128)</f>
        <v>887090</v>
      </c>
      <c r="AR129" s="467"/>
      <c r="AS129" s="467"/>
      <c r="AT129" s="468"/>
      <c r="AU129" s="466">
        <f>SUM(AU127:AX128)</f>
        <v>2054193</v>
      </c>
      <c r="AV129" s="467"/>
      <c r="AW129" s="467"/>
      <c r="AX129" s="468"/>
      <c r="AY129" s="466">
        <f>SUM(AY127:BB128)</f>
        <v>0</v>
      </c>
      <c r="AZ129" s="467"/>
      <c r="BA129" s="467"/>
      <c r="BB129" s="468"/>
      <c r="BC129" s="466">
        <f>SUM(BC127:BF128)</f>
        <v>1525832</v>
      </c>
      <c r="BD129" s="467"/>
      <c r="BE129" s="467"/>
      <c r="BF129" s="468"/>
      <c r="BG129" s="466">
        <f>SUM(BG127:BJ128)</f>
        <v>0</v>
      </c>
      <c r="BH129" s="467"/>
      <c r="BI129" s="467"/>
      <c r="BJ129" s="468"/>
      <c r="BK129" s="466">
        <f>SUM(BK127:BN128)</f>
        <v>0</v>
      </c>
      <c r="BL129" s="467"/>
      <c r="BM129" s="467"/>
      <c r="BN129" s="468"/>
      <c r="BO129" s="466">
        <f>SUM(BO127:BR128)</f>
        <v>1525832</v>
      </c>
      <c r="BP129" s="467"/>
      <c r="BQ129" s="467"/>
      <c r="BR129" s="468"/>
      <c r="BS129" s="504">
        <f t="shared" si="3"/>
        <v>0.74278901739028413</v>
      </c>
      <c r="BT129" s="505"/>
    </row>
    <row r="130" spans="1:72" ht="20.100000000000001" customHeight="1" x14ac:dyDescent="0.2">
      <c r="A130" s="390" t="s">
        <v>541</v>
      </c>
      <c r="B130" s="391"/>
      <c r="C130" s="408" t="s">
        <v>68</v>
      </c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10"/>
      <c r="AC130" s="437" t="s">
        <v>87</v>
      </c>
      <c r="AD130" s="438"/>
      <c r="AE130" s="458">
        <f>AI130+AM130+AQ130</f>
        <v>1285000</v>
      </c>
      <c r="AF130" s="459"/>
      <c r="AG130" s="459"/>
      <c r="AH130" s="460"/>
      <c r="AI130" s="458">
        <v>615000</v>
      </c>
      <c r="AJ130" s="459"/>
      <c r="AK130" s="459"/>
      <c r="AL130" s="460"/>
      <c r="AM130" s="458">
        <v>0</v>
      </c>
      <c r="AN130" s="459"/>
      <c r="AO130" s="459"/>
      <c r="AP130" s="460"/>
      <c r="AQ130" s="458">
        <v>670000</v>
      </c>
      <c r="AR130" s="459"/>
      <c r="AS130" s="459"/>
      <c r="AT130" s="460"/>
      <c r="AU130" s="458">
        <v>2522000</v>
      </c>
      <c r="AV130" s="459"/>
      <c r="AW130" s="459"/>
      <c r="AX130" s="460"/>
      <c r="AY130" s="458">
        <v>0</v>
      </c>
      <c r="AZ130" s="459"/>
      <c r="BA130" s="459"/>
      <c r="BB130" s="460"/>
      <c r="BC130" s="458">
        <v>1965464</v>
      </c>
      <c r="BD130" s="459"/>
      <c r="BE130" s="459"/>
      <c r="BF130" s="460"/>
      <c r="BG130" s="458">
        <v>1440000</v>
      </c>
      <c r="BH130" s="459"/>
      <c r="BI130" s="459"/>
      <c r="BJ130" s="460"/>
      <c r="BK130" s="458">
        <v>0</v>
      </c>
      <c r="BL130" s="459"/>
      <c r="BM130" s="459"/>
      <c r="BN130" s="460"/>
      <c r="BO130" s="458">
        <v>1962135</v>
      </c>
      <c r="BP130" s="459"/>
      <c r="BQ130" s="459"/>
      <c r="BR130" s="460"/>
      <c r="BS130" s="499">
        <f t="shared" si="3"/>
        <v>0.77800753370341003</v>
      </c>
      <c r="BT130" s="500"/>
    </row>
    <row r="131" spans="1:72" ht="20.100000000000001" hidden="1" customHeight="1" x14ac:dyDescent="0.2">
      <c r="A131" s="390" t="s">
        <v>660</v>
      </c>
      <c r="B131" s="391"/>
      <c r="C131" s="408" t="s">
        <v>69</v>
      </c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37" t="s">
        <v>88</v>
      </c>
      <c r="AD131" s="438"/>
      <c r="AE131" s="458"/>
      <c r="AF131" s="459"/>
      <c r="AG131" s="459"/>
      <c r="AH131" s="460"/>
      <c r="AI131" s="458"/>
      <c r="AJ131" s="459"/>
      <c r="AK131" s="459"/>
      <c r="AL131" s="460"/>
      <c r="AM131" s="458"/>
      <c r="AN131" s="459"/>
      <c r="AO131" s="459"/>
      <c r="AP131" s="460"/>
      <c r="AQ131" s="458"/>
      <c r="AR131" s="459"/>
      <c r="AS131" s="459"/>
      <c r="AT131" s="460"/>
      <c r="AU131" s="458"/>
      <c r="AV131" s="459"/>
      <c r="AW131" s="459"/>
      <c r="AX131" s="460"/>
      <c r="AY131" s="458"/>
      <c r="AZ131" s="459"/>
      <c r="BA131" s="459"/>
      <c r="BB131" s="460"/>
      <c r="BC131" s="458"/>
      <c r="BD131" s="459"/>
      <c r="BE131" s="459"/>
      <c r="BF131" s="460"/>
      <c r="BG131" s="458"/>
      <c r="BH131" s="459"/>
      <c r="BI131" s="459"/>
      <c r="BJ131" s="460"/>
      <c r="BK131" s="458"/>
      <c r="BL131" s="459"/>
      <c r="BM131" s="459"/>
      <c r="BN131" s="460"/>
      <c r="BO131" s="458"/>
      <c r="BP131" s="459"/>
      <c r="BQ131" s="459"/>
      <c r="BR131" s="460"/>
      <c r="BS131" s="499" t="str">
        <f t="shared" si="3"/>
        <v>n.é.</v>
      </c>
      <c r="BT131" s="500"/>
    </row>
    <row r="132" spans="1:72" ht="20.100000000000001" hidden="1" customHeight="1" x14ac:dyDescent="0.2">
      <c r="A132" s="390" t="s">
        <v>661</v>
      </c>
      <c r="B132" s="391"/>
      <c r="C132" s="408" t="s">
        <v>70</v>
      </c>
      <c r="D132" s="409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  <c r="AA132" s="409"/>
      <c r="AB132" s="410"/>
      <c r="AC132" s="437" t="s">
        <v>89</v>
      </c>
      <c r="AD132" s="438"/>
      <c r="AE132" s="458"/>
      <c r="AF132" s="459"/>
      <c r="AG132" s="459"/>
      <c r="AH132" s="460"/>
      <c r="AI132" s="458"/>
      <c r="AJ132" s="459"/>
      <c r="AK132" s="459"/>
      <c r="AL132" s="460"/>
      <c r="AM132" s="458"/>
      <c r="AN132" s="459"/>
      <c r="AO132" s="459"/>
      <c r="AP132" s="460"/>
      <c r="AQ132" s="458"/>
      <c r="AR132" s="459"/>
      <c r="AS132" s="459"/>
      <c r="AT132" s="460"/>
      <c r="AU132" s="458"/>
      <c r="AV132" s="459"/>
      <c r="AW132" s="459"/>
      <c r="AX132" s="460"/>
      <c r="AY132" s="458"/>
      <c r="AZ132" s="459"/>
      <c r="BA132" s="459"/>
      <c r="BB132" s="460"/>
      <c r="BC132" s="458"/>
      <c r="BD132" s="459"/>
      <c r="BE132" s="459"/>
      <c r="BF132" s="460"/>
      <c r="BG132" s="458"/>
      <c r="BH132" s="459"/>
      <c r="BI132" s="459"/>
      <c r="BJ132" s="460"/>
      <c r="BK132" s="458"/>
      <c r="BL132" s="459"/>
      <c r="BM132" s="459"/>
      <c r="BN132" s="460"/>
      <c r="BO132" s="458"/>
      <c r="BP132" s="459"/>
      <c r="BQ132" s="459"/>
      <c r="BR132" s="460"/>
      <c r="BS132" s="499" t="str">
        <f t="shared" si="3"/>
        <v>n.é.</v>
      </c>
      <c r="BT132" s="500"/>
    </row>
    <row r="133" spans="1:72" ht="20.100000000000001" customHeight="1" x14ac:dyDescent="0.2">
      <c r="A133" s="390" t="s">
        <v>662</v>
      </c>
      <c r="B133" s="391"/>
      <c r="C133" s="408" t="s">
        <v>71</v>
      </c>
      <c r="D133" s="409"/>
      <c r="E133" s="409"/>
      <c r="F133" s="409"/>
      <c r="G133" s="409"/>
      <c r="H133" s="409"/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  <c r="AA133" s="409"/>
      <c r="AB133" s="410"/>
      <c r="AC133" s="437" t="s">
        <v>90</v>
      </c>
      <c r="AD133" s="438"/>
      <c r="AE133" s="458">
        <f>AI133+AM133+AQ133</f>
        <v>30000</v>
      </c>
      <c r="AF133" s="459"/>
      <c r="AG133" s="459"/>
      <c r="AH133" s="460"/>
      <c r="AI133" s="458">
        <v>30000</v>
      </c>
      <c r="AJ133" s="459"/>
      <c r="AK133" s="459"/>
      <c r="AL133" s="460"/>
      <c r="AM133" s="458">
        <v>0</v>
      </c>
      <c r="AN133" s="459"/>
      <c r="AO133" s="459"/>
      <c r="AP133" s="460"/>
      <c r="AQ133" s="458">
        <v>0</v>
      </c>
      <c r="AR133" s="459"/>
      <c r="AS133" s="459"/>
      <c r="AT133" s="460"/>
      <c r="AU133" s="458">
        <v>53000</v>
      </c>
      <c r="AV133" s="459"/>
      <c r="AW133" s="459"/>
      <c r="AX133" s="460"/>
      <c r="AY133" s="458">
        <v>0</v>
      </c>
      <c r="AZ133" s="459"/>
      <c r="BA133" s="459"/>
      <c r="BB133" s="460"/>
      <c r="BC133" s="458">
        <v>40500</v>
      </c>
      <c r="BD133" s="459"/>
      <c r="BE133" s="459"/>
      <c r="BF133" s="460"/>
      <c r="BG133" s="458">
        <v>0</v>
      </c>
      <c r="BH133" s="459"/>
      <c r="BI133" s="459"/>
      <c r="BJ133" s="460"/>
      <c r="BK133" s="458">
        <v>0</v>
      </c>
      <c r="BL133" s="459"/>
      <c r="BM133" s="459"/>
      <c r="BN133" s="460"/>
      <c r="BO133" s="458">
        <v>40500</v>
      </c>
      <c r="BP133" s="459"/>
      <c r="BQ133" s="459"/>
      <c r="BR133" s="460"/>
      <c r="BS133" s="499">
        <f t="shared" si="3"/>
        <v>0.76415094339622647</v>
      </c>
      <c r="BT133" s="500"/>
    </row>
    <row r="134" spans="1:72" ht="20.100000000000001" hidden="1" customHeight="1" x14ac:dyDescent="0.2">
      <c r="A134" s="390" t="s">
        <v>663</v>
      </c>
      <c r="B134" s="391"/>
      <c r="C134" s="545" t="s">
        <v>72</v>
      </c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6"/>
      <c r="U134" s="546"/>
      <c r="V134" s="546"/>
      <c r="W134" s="546"/>
      <c r="X134" s="546"/>
      <c r="Y134" s="546"/>
      <c r="Z134" s="546"/>
      <c r="AA134" s="546"/>
      <c r="AB134" s="547"/>
      <c r="AC134" s="437" t="s">
        <v>91</v>
      </c>
      <c r="AD134" s="438"/>
      <c r="AE134" s="458"/>
      <c r="AF134" s="459"/>
      <c r="AG134" s="459"/>
      <c r="AH134" s="460"/>
      <c r="AI134" s="458"/>
      <c r="AJ134" s="459"/>
      <c r="AK134" s="459"/>
      <c r="AL134" s="460"/>
      <c r="AM134" s="458"/>
      <c r="AN134" s="459"/>
      <c r="AO134" s="459"/>
      <c r="AP134" s="460"/>
      <c r="AQ134" s="458"/>
      <c r="AR134" s="459"/>
      <c r="AS134" s="459"/>
      <c r="AT134" s="460"/>
      <c r="AU134" s="458"/>
      <c r="AV134" s="459"/>
      <c r="AW134" s="459"/>
      <c r="AX134" s="460"/>
      <c r="AY134" s="458"/>
      <c r="AZ134" s="459"/>
      <c r="BA134" s="459"/>
      <c r="BB134" s="460"/>
      <c r="BC134" s="458"/>
      <c r="BD134" s="459"/>
      <c r="BE134" s="459"/>
      <c r="BF134" s="460"/>
      <c r="BG134" s="458"/>
      <c r="BH134" s="459"/>
      <c r="BI134" s="459"/>
      <c r="BJ134" s="460"/>
      <c r="BK134" s="458"/>
      <c r="BL134" s="459"/>
      <c r="BM134" s="459"/>
      <c r="BN134" s="460"/>
      <c r="BO134" s="458"/>
      <c r="BP134" s="459"/>
      <c r="BQ134" s="459"/>
      <c r="BR134" s="460"/>
      <c r="BS134" s="499" t="str">
        <f t="shared" si="3"/>
        <v>n.é.</v>
      </c>
      <c r="BT134" s="500"/>
    </row>
    <row r="135" spans="1:72" ht="20.100000000000001" customHeight="1" x14ac:dyDescent="0.2">
      <c r="A135" s="390" t="s">
        <v>664</v>
      </c>
      <c r="B135" s="391"/>
      <c r="C135" s="429" t="s">
        <v>73</v>
      </c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0"/>
      <c r="Z135" s="430"/>
      <c r="AA135" s="430"/>
      <c r="AB135" s="431"/>
      <c r="AC135" s="437" t="s">
        <v>94</v>
      </c>
      <c r="AD135" s="438"/>
      <c r="AE135" s="458">
        <f>AI135+AM135+AQ135</f>
        <v>1582200</v>
      </c>
      <c r="AF135" s="459"/>
      <c r="AG135" s="459"/>
      <c r="AH135" s="460"/>
      <c r="AI135" s="458">
        <v>1091500</v>
      </c>
      <c r="AJ135" s="459"/>
      <c r="AK135" s="459"/>
      <c r="AL135" s="460"/>
      <c r="AM135" s="458">
        <v>0</v>
      </c>
      <c r="AN135" s="459"/>
      <c r="AO135" s="459"/>
      <c r="AP135" s="460"/>
      <c r="AQ135" s="458">
        <v>490700</v>
      </c>
      <c r="AR135" s="459"/>
      <c r="AS135" s="459"/>
      <c r="AT135" s="460"/>
      <c r="AU135" s="458">
        <v>1551527</v>
      </c>
      <c r="AV135" s="459"/>
      <c r="AW135" s="459"/>
      <c r="AX135" s="460"/>
      <c r="AY135" s="458">
        <v>0</v>
      </c>
      <c r="AZ135" s="459"/>
      <c r="BA135" s="459"/>
      <c r="BB135" s="460"/>
      <c r="BC135" s="458">
        <v>1358770</v>
      </c>
      <c r="BD135" s="459"/>
      <c r="BE135" s="459"/>
      <c r="BF135" s="460"/>
      <c r="BG135" s="458">
        <v>0</v>
      </c>
      <c r="BH135" s="459"/>
      <c r="BI135" s="459"/>
      <c r="BJ135" s="460"/>
      <c r="BK135" s="458">
        <v>0</v>
      </c>
      <c r="BL135" s="459"/>
      <c r="BM135" s="459"/>
      <c r="BN135" s="460"/>
      <c r="BO135" s="458">
        <v>1358770</v>
      </c>
      <c r="BP135" s="459"/>
      <c r="BQ135" s="459"/>
      <c r="BR135" s="460"/>
      <c r="BS135" s="499">
        <f t="shared" si="3"/>
        <v>0.87576303860648252</v>
      </c>
      <c r="BT135" s="500"/>
    </row>
    <row r="136" spans="1:72" ht="20.100000000000001" customHeight="1" x14ac:dyDescent="0.2">
      <c r="A136" s="390" t="s">
        <v>665</v>
      </c>
      <c r="B136" s="391"/>
      <c r="C136" s="408" t="s">
        <v>74</v>
      </c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10"/>
      <c r="AC136" s="437" t="s">
        <v>95</v>
      </c>
      <c r="AD136" s="438"/>
      <c r="AE136" s="458">
        <f>AI136+AM136+AQ136</f>
        <v>1271701</v>
      </c>
      <c r="AF136" s="459"/>
      <c r="AG136" s="459"/>
      <c r="AH136" s="460"/>
      <c r="AI136" s="458">
        <v>480000</v>
      </c>
      <c r="AJ136" s="459"/>
      <c r="AK136" s="459"/>
      <c r="AL136" s="460"/>
      <c r="AM136" s="458">
        <v>428586</v>
      </c>
      <c r="AN136" s="459"/>
      <c r="AO136" s="459"/>
      <c r="AP136" s="460"/>
      <c r="AQ136" s="458">
        <v>363115</v>
      </c>
      <c r="AR136" s="459"/>
      <c r="AS136" s="459"/>
      <c r="AT136" s="460"/>
      <c r="AU136" s="458">
        <v>1781262</v>
      </c>
      <c r="AV136" s="459"/>
      <c r="AW136" s="459"/>
      <c r="AX136" s="460"/>
      <c r="AY136" s="458">
        <v>0</v>
      </c>
      <c r="AZ136" s="459"/>
      <c r="BA136" s="459"/>
      <c r="BB136" s="460"/>
      <c r="BC136" s="458">
        <v>1521210</v>
      </c>
      <c r="BD136" s="459"/>
      <c r="BE136" s="459"/>
      <c r="BF136" s="460"/>
      <c r="BG136" s="458">
        <v>0</v>
      </c>
      <c r="BH136" s="459"/>
      <c r="BI136" s="459"/>
      <c r="BJ136" s="460"/>
      <c r="BK136" s="458">
        <v>0</v>
      </c>
      <c r="BL136" s="459"/>
      <c r="BM136" s="459"/>
      <c r="BN136" s="460"/>
      <c r="BO136" s="458">
        <v>1521210</v>
      </c>
      <c r="BP136" s="459"/>
      <c r="BQ136" s="459"/>
      <c r="BR136" s="460"/>
      <c r="BS136" s="499">
        <f t="shared" ref="BS136:BS170" si="5">IF(AU136&gt;0,BO136/AU136,"n.é.")</f>
        <v>0.85400687826945165</v>
      </c>
      <c r="BT136" s="500"/>
    </row>
    <row r="137" spans="1:72" ht="20.100000000000001" customHeight="1" x14ac:dyDescent="0.2">
      <c r="A137" s="474" t="s">
        <v>666</v>
      </c>
      <c r="B137" s="475"/>
      <c r="C137" s="476" t="s">
        <v>800</v>
      </c>
      <c r="D137" s="477"/>
      <c r="E137" s="477"/>
      <c r="F137" s="477"/>
      <c r="G137" s="477"/>
      <c r="H137" s="477"/>
      <c r="I137" s="477"/>
      <c r="J137" s="477"/>
      <c r="K137" s="477"/>
      <c r="L137" s="477"/>
      <c r="M137" s="477"/>
      <c r="N137" s="477"/>
      <c r="O137" s="477"/>
      <c r="P137" s="477"/>
      <c r="Q137" s="477"/>
      <c r="R137" s="477"/>
      <c r="S137" s="477"/>
      <c r="T137" s="477"/>
      <c r="U137" s="477"/>
      <c r="V137" s="477"/>
      <c r="W137" s="477"/>
      <c r="X137" s="477"/>
      <c r="Y137" s="477"/>
      <c r="Z137" s="477"/>
      <c r="AA137" s="477"/>
      <c r="AB137" s="478"/>
      <c r="AC137" s="543" t="s">
        <v>96</v>
      </c>
      <c r="AD137" s="544"/>
      <c r="AE137" s="466">
        <f>AI137+AM137+AQ137</f>
        <v>4168901</v>
      </c>
      <c r="AF137" s="467"/>
      <c r="AG137" s="467"/>
      <c r="AH137" s="468"/>
      <c r="AI137" s="466">
        <f>SUM(AI130:AL136)</f>
        <v>2216500</v>
      </c>
      <c r="AJ137" s="467"/>
      <c r="AK137" s="467"/>
      <c r="AL137" s="468"/>
      <c r="AM137" s="466">
        <f>SUM(AM130:AP136)</f>
        <v>428586</v>
      </c>
      <c r="AN137" s="467"/>
      <c r="AO137" s="467"/>
      <c r="AP137" s="468"/>
      <c r="AQ137" s="466">
        <f>SUM(AQ130:AT136)</f>
        <v>1523815</v>
      </c>
      <c r="AR137" s="467"/>
      <c r="AS137" s="467"/>
      <c r="AT137" s="468"/>
      <c r="AU137" s="466">
        <f>SUM(AU130:AX136)</f>
        <v>5907789</v>
      </c>
      <c r="AV137" s="467"/>
      <c r="AW137" s="467"/>
      <c r="AX137" s="468"/>
      <c r="AY137" s="466">
        <f>SUM(AY130:BB136)</f>
        <v>0</v>
      </c>
      <c r="AZ137" s="467"/>
      <c r="BA137" s="467"/>
      <c r="BB137" s="468"/>
      <c r="BC137" s="466">
        <f>SUM(BC130:BF136)</f>
        <v>4885944</v>
      </c>
      <c r="BD137" s="467"/>
      <c r="BE137" s="467"/>
      <c r="BF137" s="468"/>
      <c r="BG137" s="466">
        <f>SUM(BG130:BJ136)</f>
        <v>1440000</v>
      </c>
      <c r="BH137" s="467"/>
      <c r="BI137" s="467"/>
      <c r="BJ137" s="468"/>
      <c r="BK137" s="466">
        <f>SUM(BK130:BN136)</f>
        <v>0</v>
      </c>
      <c r="BL137" s="467"/>
      <c r="BM137" s="467"/>
      <c r="BN137" s="468"/>
      <c r="BO137" s="466">
        <f>SUM(BO130:BR136)</f>
        <v>4882615</v>
      </c>
      <c r="BP137" s="467"/>
      <c r="BQ137" s="467"/>
      <c r="BR137" s="468"/>
      <c r="BS137" s="504">
        <f t="shared" si="5"/>
        <v>0.82647078289356646</v>
      </c>
      <c r="BT137" s="505"/>
    </row>
    <row r="138" spans="1:72" ht="20.100000000000001" customHeight="1" x14ac:dyDescent="0.2">
      <c r="A138" s="390" t="s">
        <v>667</v>
      </c>
      <c r="B138" s="391"/>
      <c r="C138" s="408" t="s">
        <v>75</v>
      </c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  <c r="AA138" s="409"/>
      <c r="AB138" s="410"/>
      <c r="AC138" s="437" t="s">
        <v>97</v>
      </c>
      <c r="AD138" s="438"/>
      <c r="AE138" s="458">
        <f>AI138+AM138+AQ138</f>
        <v>625200</v>
      </c>
      <c r="AF138" s="459"/>
      <c r="AG138" s="459"/>
      <c r="AH138" s="460"/>
      <c r="AI138" s="458">
        <v>330000</v>
      </c>
      <c r="AJ138" s="459"/>
      <c r="AK138" s="459"/>
      <c r="AL138" s="460"/>
      <c r="AM138" s="458">
        <v>75200</v>
      </c>
      <c r="AN138" s="459"/>
      <c r="AO138" s="459"/>
      <c r="AP138" s="460"/>
      <c r="AQ138" s="458">
        <v>220000</v>
      </c>
      <c r="AR138" s="459"/>
      <c r="AS138" s="459"/>
      <c r="AT138" s="460"/>
      <c r="AU138" s="458">
        <v>684969</v>
      </c>
      <c r="AV138" s="459"/>
      <c r="AW138" s="459"/>
      <c r="AX138" s="460"/>
      <c r="AY138" s="458">
        <v>0</v>
      </c>
      <c r="AZ138" s="459"/>
      <c r="BA138" s="459"/>
      <c r="BB138" s="460"/>
      <c r="BC138" s="458">
        <v>684969</v>
      </c>
      <c r="BD138" s="459"/>
      <c r="BE138" s="459"/>
      <c r="BF138" s="460"/>
      <c r="BG138" s="458">
        <v>0</v>
      </c>
      <c r="BH138" s="459"/>
      <c r="BI138" s="459"/>
      <c r="BJ138" s="460"/>
      <c r="BK138" s="458">
        <v>0</v>
      </c>
      <c r="BL138" s="459"/>
      <c r="BM138" s="459"/>
      <c r="BN138" s="460"/>
      <c r="BO138" s="458">
        <v>684969</v>
      </c>
      <c r="BP138" s="459"/>
      <c r="BQ138" s="459"/>
      <c r="BR138" s="460"/>
      <c r="BS138" s="499">
        <f t="shared" si="5"/>
        <v>1</v>
      </c>
      <c r="BT138" s="500"/>
    </row>
    <row r="139" spans="1:72" ht="20.100000000000001" hidden="1" customHeight="1" x14ac:dyDescent="0.2">
      <c r="A139" s="390" t="s">
        <v>668</v>
      </c>
      <c r="B139" s="391"/>
      <c r="C139" s="408" t="s">
        <v>76</v>
      </c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09"/>
      <c r="Z139" s="409"/>
      <c r="AA139" s="409"/>
      <c r="AB139" s="410"/>
      <c r="AC139" s="437" t="s">
        <v>98</v>
      </c>
      <c r="AD139" s="438"/>
      <c r="AE139" s="458"/>
      <c r="AF139" s="459"/>
      <c r="AG139" s="459"/>
      <c r="AH139" s="460"/>
      <c r="AI139" s="458"/>
      <c r="AJ139" s="459"/>
      <c r="AK139" s="459"/>
      <c r="AL139" s="460"/>
      <c r="AM139" s="458"/>
      <c r="AN139" s="459"/>
      <c r="AO139" s="459"/>
      <c r="AP139" s="460"/>
      <c r="AQ139" s="458"/>
      <c r="AR139" s="459"/>
      <c r="AS139" s="459"/>
      <c r="AT139" s="460"/>
      <c r="AU139" s="458"/>
      <c r="AV139" s="459"/>
      <c r="AW139" s="459"/>
      <c r="AX139" s="460"/>
      <c r="AY139" s="458"/>
      <c r="AZ139" s="459"/>
      <c r="BA139" s="459"/>
      <c r="BB139" s="460"/>
      <c r="BC139" s="458"/>
      <c r="BD139" s="459"/>
      <c r="BE139" s="459"/>
      <c r="BF139" s="460"/>
      <c r="BG139" s="458"/>
      <c r="BH139" s="459"/>
      <c r="BI139" s="459"/>
      <c r="BJ139" s="460"/>
      <c r="BK139" s="458"/>
      <c r="BL139" s="459"/>
      <c r="BM139" s="459"/>
      <c r="BN139" s="460"/>
      <c r="BO139" s="458"/>
      <c r="BP139" s="459"/>
      <c r="BQ139" s="459"/>
      <c r="BR139" s="460"/>
      <c r="BS139" s="499" t="str">
        <f t="shared" si="5"/>
        <v>n.é.</v>
      </c>
      <c r="BT139" s="500"/>
    </row>
    <row r="140" spans="1:72" ht="20.100000000000001" customHeight="1" x14ac:dyDescent="0.2">
      <c r="A140" s="474" t="s">
        <v>669</v>
      </c>
      <c r="B140" s="475"/>
      <c r="C140" s="476" t="s">
        <v>801</v>
      </c>
      <c r="D140" s="477"/>
      <c r="E140" s="477"/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8"/>
      <c r="AC140" s="543" t="s">
        <v>99</v>
      </c>
      <c r="AD140" s="544"/>
      <c r="AE140" s="466">
        <f>AI140+AM140+AQ140</f>
        <v>625200</v>
      </c>
      <c r="AF140" s="467"/>
      <c r="AG140" s="467"/>
      <c r="AH140" s="468"/>
      <c r="AI140" s="466">
        <f>SUM(AI138:AL139)</f>
        <v>330000</v>
      </c>
      <c r="AJ140" s="467"/>
      <c r="AK140" s="467"/>
      <c r="AL140" s="468"/>
      <c r="AM140" s="466">
        <f>SUM(AM138:AP139)</f>
        <v>75200</v>
      </c>
      <c r="AN140" s="467"/>
      <c r="AO140" s="467"/>
      <c r="AP140" s="468"/>
      <c r="AQ140" s="466">
        <f>SUM(AQ138:AT139)</f>
        <v>220000</v>
      </c>
      <c r="AR140" s="467"/>
      <c r="AS140" s="467"/>
      <c r="AT140" s="468"/>
      <c r="AU140" s="466">
        <f>SUM(AU138:AX139)</f>
        <v>684969</v>
      </c>
      <c r="AV140" s="467"/>
      <c r="AW140" s="467"/>
      <c r="AX140" s="468"/>
      <c r="AY140" s="466">
        <f>SUM(AY138:BB139)</f>
        <v>0</v>
      </c>
      <c r="AZ140" s="467"/>
      <c r="BA140" s="467"/>
      <c r="BB140" s="468"/>
      <c r="BC140" s="466">
        <f>SUM(BC138:BF139)</f>
        <v>684969</v>
      </c>
      <c r="BD140" s="467"/>
      <c r="BE140" s="467"/>
      <c r="BF140" s="468"/>
      <c r="BG140" s="466">
        <f>SUM(BG138:BJ139)</f>
        <v>0</v>
      </c>
      <c r="BH140" s="467"/>
      <c r="BI140" s="467"/>
      <c r="BJ140" s="468"/>
      <c r="BK140" s="466">
        <f>SUM(BK138:BN139)</f>
        <v>0</v>
      </c>
      <c r="BL140" s="467"/>
      <c r="BM140" s="467"/>
      <c r="BN140" s="468"/>
      <c r="BO140" s="466">
        <f>SUM(BO138:BR139)</f>
        <v>684969</v>
      </c>
      <c r="BP140" s="467"/>
      <c r="BQ140" s="467"/>
      <c r="BR140" s="468"/>
      <c r="BS140" s="504">
        <f t="shared" si="5"/>
        <v>1</v>
      </c>
      <c r="BT140" s="505"/>
    </row>
    <row r="141" spans="1:72" ht="20.100000000000001" customHeight="1" x14ac:dyDescent="0.2">
      <c r="A141" s="548" t="s">
        <v>670</v>
      </c>
      <c r="B141" s="391"/>
      <c r="C141" s="408" t="s">
        <v>77</v>
      </c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  <c r="AA141" s="409"/>
      <c r="AB141" s="410"/>
      <c r="AC141" s="437" t="s">
        <v>100</v>
      </c>
      <c r="AD141" s="438"/>
      <c r="AE141" s="458">
        <f>AI141+AM141+AQ141</f>
        <v>1828216</v>
      </c>
      <c r="AF141" s="459"/>
      <c r="AG141" s="459"/>
      <c r="AH141" s="460"/>
      <c r="AI141" s="458">
        <v>586300</v>
      </c>
      <c r="AJ141" s="459"/>
      <c r="AK141" s="459"/>
      <c r="AL141" s="460"/>
      <c r="AM141" s="458">
        <f>304718-62802</f>
        <v>241916</v>
      </c>
      <c r="AN141" s="459"/>
      <c r="AO141" s="459"/>
      <c r="AP141" s="460"/>
      <c r="AQ141" s="458">
        <v>1000000</v>
      </c>
      <c r="AR141" s="459"/>
      <c r="AS141" s="459"/>
      <c r="AT141" s="460"/>
      <c r="AU141" s="458">
        <v>1828216</v>
      </c>
      <c r="AV141" s="459"/>
      <c r="AW141" s="459"/>
      <c r="AX141" s="460"/>
      <c r="AY141" s="458">
        <v>0</v>
      </c>
      <c r="AZ141" s="459"/>
      <c r="BA141" s="459"/>
      <c r="BB141" s="460"/>
      <c r="BC141" s="458">
        <v>1194729</v>
      </c>
      <c r="BD141" s="459"/>
      <c r="BE141" s="459"/>
      <c r="BF141" s="460"/>
      <c r="BG141" s="458">
        <v>388800</v>
      </c>
      <c r="BH141" s="459"/>
      <c r="BI141" s="459"/>
      <c r="BJ141" s="460"/>
      <c r="BK141" s="458">
        <v>0</v>
      </c>
      <c r="BL141" s="459"/>
      <c r="BM141" s="459"/>
      <c r="BN141" s="460"/>
      <c r="BO141" s="458">
        <v>1193830</v>
      </c>
      <c r="BP141" s="459"/>
      <c r="BQ141" s="459"/>
      <c r="BR141" s="460"/>
      <c r="BS141" s="499">
        <f t="shared" si="5"/>
        <v>0.65300270865149412</v>
      </c>
      <c r="BT141" s="500"/>
    </row>
    <row r="142" spans="1:72" ht="20.100000000000001" hidden="1" customHeight="1" x14ac:dyDescent="0.2">
      <c r="A142" s="548" t="s">
        <v>671</v>
      </c>
      <c r="B142" s="391"/>
      <c r="C142" s="408" t="s">
        <v>78</v>
      </c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10"/>
      <c r="AC142" s="437" t="s">
        <v>101</v>
      </c>
      <c r="AD142" s="438"/>
      <c r="AE142" s="458"/>
      <c r="AF142" s="459"/>
      <c r="AG142" s="459"/>
      <c r="AH142" s="460"/>
      <c r="AI142" s="458"/>
      <c r="AJ142" s="459"/>
      <c r="AK142" s="459"/>
      <c r="AL142" s="460"/>
      <c r="AM142" s="458"/>
      <c r="AN142" s="459"/>
      <c r="AO142" s="459"/>
      <c r="AP142" s="460"/>
      <c r="AQ142" s="458"/>
      <c r="AR142" s="459"/>
      <c r="AS142" s="459"/>
      <c r="AT142" s="460"/>
      <c r="AU142" s="458"/>
      <c r="AV142" s="459"/>
      <c r="AW142" s="459"/>
      <c r="AX142" s="460"/>
      <c r="AY142" s="458"/>
      <c r="AZ142" s="459"/>
      <c r="BA142" s="459"/>
      <c r="BB142" s="460"/>
      <c r="BC142" s="458"/>
      <c r="BD142" s="459"/>
      <c r="BE142" s="459"/>
      <c r="BF142" s="460"/>
      <c r="BG142" s="458"/>
      <c r="BH142" s="459"/>
      <c r="BI142" s="459"/>
      <c r="BJ142" s="460"/>
      <c r="BK142" s="458"/>
      <c r="BL142" s="459"/>
      <c r="BM142" s="459"/>
      <c r="BN142" s="460"/>
      <c r="BO142" s="458"/>
      <c r="BP142" s="459"/>
      <c r="BQ142" s="459"/>
      <c r="BR142" s="460"/>
      <c r="BS142" s="499" t="str">
        <f t="shared" si="5"/>
        <v>n.é.</v>
      </c>
      <c r="BT142" s="500"/>
    </row>
    <row r="143" spans="1:72" ht="20.100000000000001" hidden="1" customHeight="1" x14ac:dyDescent="0.2">
      <c r="A143" s="548" t="s">
        <v>672</v>
      </c>
      <c r="B143" s="391"/>
      <c r="C143" s="408" t="s">
        <v>79</v>
      </c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10"/>
      <c r="AC143" s="437" t="s">
        <v>102</v>
      </c>
      <c r="AD143" s="438"/>
      <c r="AE143" s="458"/>
      <c r="AF143" s="459"/>
      <c r="AG143" s="459"/>
      <c r="AH143" s="460"/>
      <c r="AI143" s="458"/>
      <c r="AJ143" s="459"/>
      <c r="AK143" s="459"/>
      <c r="AL143" s="460"/>
      <c r="AM143" s="458"/>
      <c r="AN143" s="459"/>
      <c r="AO143" s="459"/>
      <c r="AP143" s="460"/>
      <c r="AQ143" s="458"/>
      <c r="AR143" s="459"/>
      <c r="AS143" s="459"/>
      <c r="AT143" s="460"/>
      <c r="AU143" s="458"/>
      <c r="AV143" s="459"/>
      <c r="AW143" s="459"/>
      <c r="AX143" s="460"/>
      <c r="AY143" s="458"/>
      <c r="AZ143" s="459"/>
      <c r="BA143" s="459"/>
      <c r="BB143" s="460"/>
      <c r="BC143" s="458"/>
      <c r="BD143" s="459"/>
      <c r="BE143" s="459"/>
      <c r="BF143" s="460"/>
      <c r="BG143" s="458"/>
      <c r="BH143" s="459"/>
      <c r="BI143" s="459"/>
      <c r="BJ143" s="460"/>
      <c r="BK143" s="458"/>
      <c r="BL143" s="459"/>
      <c r="BM143" s="459"/>
      <c r="BN143" s="460"/>
      <c r="BO143" s="458"/>
      <c r="BP143" s="459"/>
      <c r="BQ143" s="459"/>
      <c r="BR143" s="460"/>
      <c r="BS143" s="499" t="str">
        <f t="shared" si="5"/>
        <v>n.é.</v>
      </c>
      <c r="BT143" s="500"/>
    </row>
    <row r="144" spans="1:72" ht="20.100000000000001" hidden="1" customHeight="1" x14ac:dyDescent="0.2">
      <c r="A144" s="548" t="s">
        <v>673</v>
      </c>
      <c r="B144" s="391"/>
      <c r="C144" s="408" t="s">
        <v>80</v>
      </c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10"/>
      <c r="AC144" s="437" t="s">
        <v>103</v>
      </c>
      <c r="AD144" s="438"/>
      <c r="AE144" s="458"/>
      <c r="AF144" s="459"/>
      <c r="AG144" s="459"/>
      <c r="AH144" s="460"/>
      <c r="AI144" s="458"/>
      <c r="AJ144" s="459"/>
      <c r="AK144" s="459"/>
      <c r="AL144" s="460"/>
      <c r="AM144" s="458"/>
      <c r="AN144" s="459"/>
      <c r="AO144" s="459"/>
      <c r="AP144" s="460"/>
      <c r="AQ144" s="458"/>
      <c r="AR144" s="459"/>
      <c r="AS144" s="459"/>
      <c r="AT144" s="460"/>
      <c r="AU144" s="458"/>
      <c r="AV144" s="459"/>
      <c r="AW144" s="459"/>
      <c r="AX144" s="460"/>
      <c r="AY144" s="458"/>
      <c r="AZ144" s="459"/>
      <c r="BA144" s="459"/>
      <c r="BB144" s="460"/>
      <c r="BC144" s="458"/>
      <c r="BD144" s="459"/>
      <c r="BE144" s="459"/>
      <c r="BF144" s="460"/>
      <c r="BG144" s="458"/>
      <c r="BH144" s="459"/>
      <c r="BI144" s="459"/>
      <c r="BJ144" s="460"/>
      <c r="BK144" s="458"/>
      <c r="BL144" s="459"/>
      <c r="BM144" s="459"/>
      <c r="BN144" s="460"/>
      <c r="BO144" s="458"/>
      <c r="BP144" s="459"/>
      <c r="BQ144" s="459"/>
      <c r="BR144" s="460"/>
      <c r="BS144" s="499" t="str">
        <f t="shared" si="5"/>
        <v>n.é.</v>
      </c>
      <c r="BT144" s="500"/>
    </row>
    <row r="145" spans="1:72" ht="20.100000000000001" customHeight="1" x14ac:dyDescent="0.2">
      <c r="A145" s="548" t="s">
        <v>674</v>
      </c>
      <c r="B145" s="391"/>
      <c r="C145" s="408" t="s">
        <v>81</v>
      </c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10"/>
      <c r="AC145" s="437" t="s">
        <v>104</v>
      </c>
      <c r="AD145" s="438"/>
      <c r="AE145" s="458">
        <f>AI145+AM145+AQ145</f>
        <v>361480</v>
      </c>
      <c r="AF145" s="459"/>
      <c r="AG145" s="459"/>
      <c r="AH145" s="460"/>
      <c r="AI145" s="458">
        <v>50000</v>
      </c>
      <c r="AJ145" s="459"/>
      <c r="AK145" s="459"/>
      <c r="AL145" s="460"/>
      <c r="AM145" s="458">
        <v>0</v>
      </c>
      <c r="AN145" s="459"/>
      <c r="AO145" s="459"/>
      <c r="AP145" s="460"/>
      <c r="AQ145" s="458">
        <v>311480</v>
      </c>
      <c r="AR145" s="459"/>
      <c r="AS145" s="459"/>
      <c r="AT145" s="460"/>
      <c r="AU145" s="458">
        <v>538820</v>
      </c>
      <c r="AV145" s="459"/>
      <c r="AW145" s="459"/>
      <c r="AX145" s="460"/>
      <c r="AY145" s="458">
        <v>0</v>
      </c>
      <c r="AZ145" s="459"/>
      <c r="BA145" s="459"/>
      <c r="BB145" s="460"/>
      <c r="BC145" s="458">
        <v>538820</v>
      </c>
      <c r="BD145" s="459"/>
      <c r="BE145" s="459"/>
      <c r="BF145" s="460"/>
      <c r="BG145" s="458">
        <v>0</v>
      </c>
      <c r="BH145" s="459"/>
      <c r="BI145" s="459"/>
      <c r="BJ145" s="460"/>
      <c r="BK145" s="458">
        <v>0</v>
      </c>
      <c r="BL145" s="459"/>
      <c r="BM145" s="459"/>
      <c r="BN145" s="460"/>
      <c r="BO145" s="458">
        <v>538820</v>
      </c>
      <c r="BP145" s="459"/>
      <c r="BQ145" s="459"/>
      <c r="BR145" s="460"/>
      <c r="BS145" s="499">
        <f t="shared" si="5"/>
        <v>1</v>
      </c>
      <c r="BT145" s="500"/>
    </row>
    <row r="146" spans="1:72" ht="20.100000000000001" customHeight="1" x14ac:dyDescent="0.2">
      <c r="A146" s="554" t="s">
        <v>675</v>
      </c>
      <c r="B146" s="475"/>
      <c r="C146" s="476" t="s">
        <v>802</v>
      </c>
      <c r="D146" s="477"/>
      <c r="E146" s="477"/>
      <c r="F146" s="477"/>
      <c r="G146" s="477"/>
      <c r="H146" s="477"/>
      <c r="I146" s="477"/>
      <c r="J146" s="477"/>
      <c r="K146" s="477"/>
      <c r="L146" s="477"/>
      <c r="M146" s="477"/>
      <c r="N146" s="477"/>
      <c r="O146" s="477"/>
      <c r="P146" s="477"/>
      <c r="Q146" s="477"/>
      <c r="R146" s="477"/>
      <c r="S146" s="477"/>
      <c r="T146" s="477"/>
      <c r="U146" s="477"/>
      <c r="V146" s="477"/>
      <c r="W146" s="477"/>
      <c r="X146" s="477"/>
      <c r="Y146" s="477"/>
      <c r="Z146" s="477"/>
      <c r="AA146" s="477"/>
      <c r="AB146" s="478"/>
      <c r="AC146" s="543" t="s">
        <v>105</v>
      </c>
      <c r="AD146" s="544"/>
      <c r="AE146" s="466">
        <f>AI146+AM146+AQ146</f>
        <v>2189696</v>
      </c>
      <c r="AF146" s="467"/>
      <c r="AG146" s="467"/>
      <c r="AH146" s="468"/>
      <c r="AI146" s="466">
        <f>SUM(AI141:AL145)</f>
        <v>636300</v>
      </c>
      <c r="AJ146" s="467"/>
      <c r="AK146" s="467"/>
      <c r="AL146" s="468"/>
      <c r="AM146" s="466">
        <f>SUM(AM141:AP145)</f>
        <v>241916</v>
      </c>
      <c r="AN146" s="467"/>
      <c r="AO146" s="467"/>
      <c r="AP146" s="468"/>
      <c r="AQ146" s="466">
        <f>SUM(AQ141:AT145)</f>
        <v>1311480</v>
      </c>
      <c r="AR146" s="467"/>
      <c r="AS146" s="467"/>
      <c r="AT146" s="468"/>
      <c r="AU146" s="466">
        <f>SUM(AU141:AX145)</f>
        <v>2367036</v>
      </c>
      <c r="AV146" s="467"/>
      <c r="AW146" s="467"/>
      <c r="AX146" s="468"/>
      <c r="AY146" s="466">
        <f>SUM(AY141:BB145)</f>
        <v>0</v>
      </c>
      <c r="AZ146" s="467"/>
      <c r="BA146" s="467"/>
      <c r="BB146" s="468"/>
      <c r="BC146" s="466">
        <f>SUM(BC141:BF145)</f>
        <v>1733549</v>
      </c>
      <c r="BD146" s="467"/>
      <c r="BE146" s="467"/>
      <c r="BF146" s="468"/>
      <c r="BG146" s="466">
        <f>SUM(BG141:BJ145)</f>
        <v>388800</v>
      </c>
      <c r="BH146" s="467"/>
      <c r="BI146" s="467"/>
      <c r="BJ146" s="468"/>
      <c r="BK146" s="466">
        <f>SUM(BK141:BN145)</f>
        <v>0</v>
      </c>
      <c r="BL146" s="467"/>
      <c r="BM146" s="467"/>
      <c r="BN146" s="468"/>
      <c r="BO146" s="466">
        <f>SUM(BO141:BR145)</f>
        <v>1732650</v>
      </c>
      <c r="BP146" s="467"/>
      <c r="BQ146" s="467"/>
      <c r="BR146" s="468"/>
      <c r="BS146" s="504">
        <f t="shared" si="5"/>
        <v>0.73199140190516743</v>
      </c>
      <c r="BT146" s="505"/>
    </row>
    <row r="147" spans="1:72" ht="20.100000000000001" customHeight="1" x14ac:dyDescent="0.2">
      <c r="A147" s="554" t="s">
        <v>676</v>
      </c>
      <c r="B147" s="475"/>
      <c r="C147" s="476" t="s">
        <v>803</v>
      </c>
      <c r="D147" s="477"/>
      <c r="E147" s="477"/>
      <c r="F147" s="477"/>
      <c r="G147" s="477"/>
      <c r="H147" s="477"/>
      <c r="I147" s="477"/>
      <c r="J147" s="477"/>
      <c r="K147" s="477"/>
      <c r="L147" s="477"/>
      <c r="M147" s="477"/>
      <c r="N147" s="477"/>
      <c r="O147" s="477"/>
      <c r="P147" s="477"/>
      <c r="Q147" s="477"/>
      <c r="R147" s="477"/>
      <c r="S147" s="477"/>
      <c r="T147" s="477"/>
      <c r="U147" s="477"/>
      <c r="V147" s="477"/>
      <c r="W147" s="477"/>
      <c r="X147" s="477"/>
      <c r="Y147" s="477"/>
      <c r="Z147" s="477"/>
      <c r="AA147" s="477"/>
      <c r="AB147" s="478"/>
      <c r="AC147" s="543" t="s">
        <v>57</v>
      </c>
      <c r="AD147" s="544"/>
      <c r="AE147" s="466">
        <f>AI147+AM147+AQ147</f>
        <v>11198342</v>
      </c>
      <c r="AF147" s="467"/>
      <c r="AG147" s="467"/>
      <c r="AH147" s="468"/>
      <c r="AI147" s="466">
        <f>AI126+AI129+AI137+AI140+AI146</f>
        <v>4922800</v>
      </c>
      <c r="AJ147" s="467"/>
      <c r="AK147" s="467"/>
      <c r="AL147" s="468"/>
      <c r="AM147" s="466">
        <f>AM126+AM129+AM137+AM140+AM146</f>
        <v>1211957</v>
      </c>
      <c r="AN147" s="467"/>
      <c r="AO147" s="467"/>
      <c r="AP147" s="468"/>
      <c r="AQ147" s="466">
        <f>AQ126+AQ129+AQ137+AQ140+AQ146</f>
        <v>5063585</v>
      </c>
      <c r="AR147" s="467"/>
      <c r="AS147" s="467"/>
      <c r="AT147" s="468"/>
      <c r="AU147" s="466">
        <f>AU126+AU129+AU137+AU140+AU146</f>
        <v>13116547</v>
      </c>
      <c r="AV147" s="467"/>
      <c r="AW147" s="467"/>
      <c r="AX147" s="468"/>
      <c r="AY147" s="466">
        <f>AY126+AY129+AY137+AY140+AY146</f>
        <v>0</v>
      </c>
      <c r="AZ147" s="467"/>
      <c r="BA147" s="467"/>
      <c r="BB147" s="468"/>
      <c r="BC147" s="466">
        <f>BC126+BC129+BC137+BC140+BC146</f>
        <v>10180268</v>
      </c>
      <c r="BD147" s="467"/>
      <c r="BE147" s="467"/>
      <c r="BF147" s="468"/>
      <c r="BG147" s="466">
        <f>BG126+BG129+BG137+BG140+BG146</f>
        <v>1828800</v>
      </c>
      <c r="BH147" s="467"/>
      <c r="BI147" s="467"/>
      <c r="BJ147" s="468"/>
      <c r="BK147" s="466">
        <f>BK126+BK129+BK137+BK140+BK146</f>
        <v>0</v>
      </c>
      <c r="BL147" s="467"/>
      <c r="BM147" s="467"/>
      <c r="BN147" s="468"/>
      <c r="BO147" s="466">
        <f>BO126+BO129+BO137+BO140+BO146</f>
        <v>10176040</v>
      </c>
      <c r="BP147" s="467"/>
      <c r="BQ147" s="467"/>
      <c r="BR147" s="468"/>
      <c r="BS147" s="504">
        <f t="shared" si="5"/>
        <v>0.77581698902920104</v>
      </c>
      <c r="BT147" s="505"/>
    </row>
    <row r="148" spans="1:72" ht="20.100000000000001" hidden="1" customHeight="1" x14ac:dyDescent="0.2">
      <c r="A148" s="548" t="s">
        <v>677</v>
      </c>
      <c r="B148" s="391"/>
      <c r="C148" s="408" t="s">
        <v>108</v>
      </c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  <c r="AA148" s="409"/>
      <c r="AB148" s="410"/>
      <c r="AC148" s="437" t="s">
        <v>116</v>
      </c>
      <c r="AD148" s="438"/>
      <c r="AE148" s="458"/>
      <c r="AF148" s="459"/>
      <c r="AG148" s="459"/>
      <c r="AH148" s="460"/>
      <c r="AI148" s="458"/>
      <c r="AJ148" s="459"/>
      <c r="AK148" s="459"/>
      <c r="AL148" s="460"/>
      <c r="AM148" s="458"/>
      <c r="AN148" s="459"/>
      <c r="AO148" s="459"/>
      <c r="AP148" s="460"/>
      <c r="AQ148" s="458"/>
      <c r="AR148" s="459"/>
      <c r="AS148" s="459"/>
      <c r="AT148" s="460"/>
      <c r="AU148" s="458"/>
      <c r="AV148" s="459"/>
      <c r="AW148" s="459"/>
      <c r="AX148" s="460"/>
      <c r="AY148" s="458"/>
      <c r="AZ148" s="459"/>
      <c r="BA148" s="459"/>
      <c r="BB148" s="460"/>
      <c r="BC148" s="458"/>
      <c r="BD148" s="459"/>
      <c r="BE148" s="459"/>
      <c r="BF148" s="460"/>
      <c r="BG148" s="458"/>
      <c r="BH148" s="459"/>
      <c r="BI148" s="459"/>
      <c r="BJ148" s="460"/>
      <c r="BK148" s="458"/>
      <c r="BL148" s="459"/>
      <c r="BM148" s="459"/>
      <c r="BN148" s="460"/>
      <c r="BO148" s="458"/>
      <c r="BP148" s="459"/>
      <c r="BQ148" s="459"/>
      <c r="BR148" s="460"/>
      <c r="BS148" s="499" t="str">
        <f t="shared" si="5"/>
        <v>n.é.</v>
      </c>
      <c r="BT148" s="500"/>
    </row>
    <row r="149" spans="1:72" ht="20.100000000000001" hidden="1" customHeight="1" x14ac:dyDescent="0.2">
      <c r="A149" s="548" t="s">
        <v>678</v>
      </c>
      <c r="B149" s="391"/>
      <c r="C149" s="408" t="s">
        <v>109</v>
      </c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09"/>
      <c r="T149" s="409"/>
      <c r="U149" s="409"/>
      <c r="V149" s="409"/>
      <c r="W149" s="409"/>
      <c r="X149" s="409"/>
      <c r="Y149" s="409"/>
      <c r="Z149" s="409"/>
      <c r="AA149" s="409"/>
      <c r="AB149" s="410"/>
      <c r="AC149" s="437" t="s">
        <v>117</v>
      </c>
      <c r="AD149" s="438"/>
      <c r="AE149" s="458"/>
      <c r="AF149" s="459"/>
      <c r="AG149" s="459"/>
      <c r="AH149" s="460"/>
      <c r="AI149" s="458"/>
      <c r="AJ149" s="459"/>
      <c r="AK149" s="459"/>
      <c r="AL149" s="460"/>
      <c r="AM149" s="458"/>
      <c r="AN149" s="459"/>
      <c r="AO149" s="459"/>
      <c r="AP149" s="460"/>
      <c r="AQ149" s="458"/>
      <c r="AR149" s="459"/>
      <c r="AS149" s="459"/>
      <c r="AT149" s="460"/>
      <c r="AU149" s="458"/>
      <c r="AV149" s="459"/>
      <c r="AW149" s="459"/>
      <c r="AX149" s="460"/>
      <c r="AY149" s="458"/>
      <c r="AZ149" s="459"/>
      <c r="BA149" s="459"/>
      <c r="BB149" s="460"/>
      <c r="BC149" s="458"/>
      <c r="BD149" s="459"/>
      <c r="BE149" s="459"/>
      <c r="BF149" s="460"/>
      <c r="BG149" s="458"/>
      <c r="BH149" s="459"/>
      <c r="BI149" s="459"/>
      <c r="BJ149" s="460"/>
      <c r="BK149" s="458"/>
      <c r="BL149" s="459"/>
      <c r="BM149" s="459"/>
      <c r="BN149" s="460"/>
      <c r="BO149" s="458"/>
      <c r="BP149" s="459"/>
      <c r="BQ149" s="459"/>
      <c r="BR149" s="460"/>
      <c r="BS149" s="499" t="str">
        <f t="shared" si="5"/>
        <v>n.é.</v>
      </c>
      <c r="BT149" s="500"/>
    </row>
    <row r="150" spans="1:72" ht="20.100000000000001" hidden="1" customHeight="1" x14ac:dyDescent="0.2">
      <c r="A150" s="548" t="s">
        <v>679</v>
      </c>
      <c r="B150" s="391"/>
      <c r="C150" s="545" t="s">
        <v>110</v>
      </c>
      <c r="D150" s="546"/>
      <c r="E150" s="546"/>
      <c r="F150" s="546"/>
      <c r="G150" s="546"/>
      <c r="H150" s="546"/>
      <c r="I150" s="546"/>
      <c r="J150" s="546"/>
      <c r="K150" s="546"/>
      <c r="L150" s="546"/>
      <c r="M150" s="546"/>
      <c r="N150" s="546"/>
      <c r="O150" s="546"/>
      <c r="P150" s="546"/>
      <c r="Q150" s="546"/>
      <c r="R150" s="546"/>
      <c r="S150" s="546"/>
      <c r="T150" s="546"/>
      <c r="U150" s="546"/>
      <c r="V150" s="546"/>
      <c r="W150" s="546"/>
      <c r="X150" s="546"/>
      <c r="Y150" s="546"/>
      <c r="Z150" s="546"/>
      <c r="AA150" s="546"/>
      <c r="AB150" s="547"/>
      <c r="AC150" s="437" t="s">
        <v>118</v>
      </c>
      <c r="AD150" s="438"/>
      <c r="AE150" s="458"/>
      <c r="AF150" s="459"/>
      <c r="AG150" s="459"/>
      <c r="AH150" s="460"/>
      <c r="AI150" s="458"/>
      <c r="AJ150" s="459"/>
      <c r="AK150" s="459"/>
      <c r="AL150" s="460"/>
      <c r="AM150" s="458"/>
      <c r="AN150" s="459"/>
      <c r="AO150" s="459"/>
      <c r="AP150" s="460"/>
      <c r="AQ150" s="458"/>
      <c r="AR150" s="459"/>
      <c r="AS150" s="459"/>
      <c r="AT150" s="460"/>
      <c r="AU150" s="458"/>
      <c r="AV150" s="459"/>
      <c r="AW150" s="459"/>
      <c r="AX150" s="460"/>
      <c r="AY150" s="458"/>
      <c r="AZ150" s="459"/>
      <c r="BA150" s="459"/>
      <c r="BB150" s="460"/>
      <c r="BC150" s="458"/>
      <c r="BD150" s="459"/>
      <c r="BE150" s="459"/>
      <c r="BF150" s="460"/>
      <c r="BG150" s="458"/>
      <c r="BH150" s="459"/>
      <c r="BI150" s="459"/>
      <c r="BJ150" s="460"/>
      <c r="BK150" s="458"/>
      <c r="BL150" s="459"/>
      <c r="BM150" s="459"/>
      <c r="BN150" s="460"/>
      <c r="BO150" s="458"/>
      <c r="BP150" s="459"/>
      <c r="BQ150" s="459"/>
      <c r="BR150" s="460"/>
      <c r="BS150" s="499" t="str">
        <f t="shared" si="5"/>
        <v>n.é.</v>
      </c>
      <c r="BT150" s="500"/>
    </row>
    <row r="151" spans="1:72" ht="20.100000000000001" hidden="1" customHeight="1" x14ac:dyDescent="0.2">
      <c r="A151" s="548" t="s">
        <v>680</v>
      </c>
      <c r="B151" s="391"/>
      <c r="C151" s="545" t="s">
        <v>111</v>
      </c>
      <c r="D151" s="546"/>
      <c r="E151" s="546"/>
      <c r="F151" s="546"/>
      <c r="G151" s="546"/>
      <c r="H151" s="546"/>
      <c r="I151" s="546"/>
      <c r="J151" s="546"/>
      <c r="K151" s="546"/>
      <c r="L151" s="546"/>
      <c r="M151" s="546"/>
      <c r="N151" s="546"/>
      <c r="O151" s="546"/>
      <c r="P151" s="546"/>
      <c r="Q151" s="546"/>
      <c r="R151" s="546"/>
      <c r="S151" s="546"/>
      <c r="T151" s="546"/>
      <c r="U151" s="546"/>
      <c r="V151" s="546"/>
      <c r="W151" s="546"/>
      <c r="X151" s="546"/>
      <c r="Y151" s="546"/>
      <c r="Z151" s="546"/>
      <c r="AA151" s="546"/>
      <c r="AB151" s="547"/>
      <c r="AC151" s="437" t="s">
        <v>119</v>
      </c>
      <c r="AD151" s="438"/>
      <c r="AE151" s="458"/>
      <c r="AF151" s="459"/>
      <c r="AG151" s="459"/>
      <c r="AH151" s="460"/>
      <c r="AI151" s="458"/>
      <c r="AJ151" s="459"/>
      <c r="AK151" s="459"/>
      <c r="AL151" s="460"/>
      <c r="AM151" s="458"/>
      <c r="AN151" s="459"/>
      <c r="AO151" s="459"/>
      <c r="AP151" s="460"/>
      <c r="AQ151" s="458"/>
      <c r="AR151" s="459"/>
      <c r="AS151" s="459"/>
      <c r="AT151" s="460"/>
      <c r="AU151" s="458"/>
      <c r="AV151" s="459"/>
      <c r="AW151" s="459"/>
      <c r="AX151" s="460"/>
      <c r="AY151" s="458"/>
      <c r="AZ151" s="459"/>
      <c r="BA151" s="459"/>
      <c r="BB151" s="460"/>
      <c r="BC151" s="458"/>
      <c r="BD151" s="459"/>
      <c r="BE151" s="459"/>
      <c r="BF151" s="460"/>
      <c r="BG151" s="458"/>
      <c r="BH151" s="459"/>
      <c r="BI151" s="459"/>
      <c r="BJ151" s="460"/>
      <c r="BK151" s="458"/>
      <c r="BL151" s="459"/>
      <c r="BM151" s="459"/>
      <c r="BN151" s="460"/>
      <c r="BO151" s="458"/>
      <c r="BP151" s="459"/>
      <c r="BQ151" s="459"/>
      <c r="BR151" s="460"/>
      <c r="BS151" s="499" t="str">
        <f t="shared" si="5"/>
        <v>n.é.</v>
      </c>
      <c r="BT151" s="500"/>
    </row>
    <row r="152" spans="1:72" ht="20.100000000000001" hidden="1" customHeight="1" x14ac:dyDescent="0.2">
      <c r="A152" s="548" t="s">
        <v>681</v>
      </c>
      <c r="B152" s="391"/>
      <c r="C152" s="545" t="s">
        <v>112</v>
      </c>
      <c r="D152" s="546"/>
      <c r="E152" s="546"/>
      <c r="F152" s="546"/>
      <c r="G152" s="546"/>
      <c r="H152" s="546"/>
      <c r="I152" s="546"/>
      <c r="J152" s="546"/>
      <c r="K152" s="546"/>
      <c r="L152" s="546"/>
      <c r="M152" s="546"/>
      <c r="N152" s="546"/>
      <c r="O152" s="546"/>
      <c r="P152" s="546"/>
      <c r="Q152" s="546"/>
      <c r="R152" s="546"/>
      <c r="S152" s="546"/>
      <c r="T152" s="546"/>
      <c r="U152" s="546"/>
      <c r="V152" s="546"/>
      <c r="W152" s="546"/>
      <c r="X152" s="546"/>
      <c r="Y152" s="546"/>
      <c r="Z152" s="546"/>
      <c r="AA152" s="546"/>
      <c r="AB152" s="547"/>
      <c r="AC152" s="437" t="s">
        <v>120</v>
      </c>
      <c r="AD152" s="438"/>
      <c r="AE152" s="458"/>
      <c r="AF152" s="459"/>
      <c r="AG152" s="459"/>
      <c r="AH152" s="460"/>
      <c r="AI152" s="458"/>
      <c r="AJ152" s="459"/>
      <c r="AK152" s="459"/>
      <c r="AL152" s="460"/>
      <c r="AM152" s="458"/>
      <c r="AN152" s="459"/>
      <c r="AO152" s="459"/>
      <c r="AP152" s="460"/>
      <c r="AQ152" s="458"/>
      <c r="AR152" s="459"/>
      <c r="AS152" s="459"/>
      <c r="AT152" s="460"/>
      <c r="AU152" s="458"/>
      <c r="AV152" s="459"/>
      <c r="AW152" s="459"/>
      <c r="AX152" s="460"/>
      <c r="AY152" s="458"/>
      <c r="AZ152" s="459"/>
      <c r="BA152" s="459"/>
      <c r="BB152" s="460"/>
      <c r="BC152" s="458"/>
      <c r="BD152" s="459"/>
      <c r="BE152" s="459"/>
      <c r="BF152" s="460"/>
      <c r="BG152" s="458"/>
      <c r="BH152" s="459"/>
      <c r="BI152" s="459"/>
      <c r="BJ152" s="460"/>
      <c r="BK152" s="458"/>
      <c r="BL152" s="459"/>
      <c r="BM152" s="459"/>
      <c r="BN152" s="460"/>
      <c r="BO152" s="458"/>
      <c r="BP152" s="459"/>
      <c r="BQ152" s="459"/>
      <c r="BR152" s="460"/>
      <c r="BS152" s="499" t="str">
        <f t="shared" si="5"/>
        <v>n.é.</v>
      </c>
      <c r="BT152" s="500"/>
    </row>
    <row r="153" spans="1:72" ht="20.100000000000001" hidden="1" customHeight="1" x14ac:dyDescent="0.2">
      <c r="A153" s="548" t="s">
        <v>682</v>
      </c>
      <c r="B153" s="391"/>
      <c r="C153" s="408" t="s">
        <v>113</v>
      </c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09"/>
      <c r="T153" s="409"/>
      <c r="U153" s="409"/>
      <c r="V153" s="409"/>
      <c r="W153" s="409"/>
      <c r="X153" s="409"/>
      <c r="Y153" s="409"/>
      <c r="Z153" s="409"/>
      <c r="AA153" s="409"/>
      <c r="AB153" s="410"/>
      <c r="AC153" s="437" t="s">
        <v>121</v>
      </c>
      <c r="AD153" s="438"/>
      <c r="AE153" s="458"/>
      <c r="AF153" s="459"/>
      <c r="AG153" s="459"/>
      <c r="AH153" s="460"/>
      <c r="AI153" s="458"/>
      <c r="AJ153" s="459"/>
      <c r="AK153" s="459"/>
      <c r="AL153" s="460"/>
      <c r="AM153" s="458"/>
      <c r="AN153" s="459"/>
      <c r="AO153" s="459"/>
      <c r="AP153" s="460"/>
      <c r="AQ153" s="458"/>
      <c r="AR153" s="459"/>
      <c r="AS153" s="459"/>
      <c r="AT153" s="460"/>
      <c r="AU153" s="458"/>
      <c r="AV153" s="459"/>
      <c r="AW153" s="459"/>
      <c r="AX153" s="460"/>
      <c r="AY153" s="458"/>
      <c r="AZ153" s="459"/>
      <c r="BA153" s="459"/>
      <c r="BB153" s="460"/>
      <c r="BC153" s="458"/>
      <c r="BD153" s="459"/>
      <c r="BE153" s="459"/>
      <c r="BF153" s="460"/>
      <c r="BG153" s="458"/>
      <c r="BH153" s="459"/>
      <c r="BI153" s="459"/>
      <c r="BJ153" s="460"/>
      <c r="BK153" s="458"/>
      <c r="BL153" s="459"/>
      <c r="BM153" s="459"/>
      <c r="BN153" s="460"/>
      <c r="BO153" s="458"/>
      <c r="BP153" s="459"/>
      <c r="BQ153" s="459"/>
      <c r="BR153" s="460"/>
      <c r="BS153" s="499" t="str">
        <f t="shared" si="5"/>
        <v>n.é.</v>
      </c>
      <c r="BT153" s="500"/>
    </row>
    <row r="154" spans="1:72" ht="20.100000000000001" hidden="1" customHeight="1" x14ac:dyDescent="0.2">
      <c r="A154" s="548" t="s">
        <v>683</v>
      </c>
      <c r="B154" s="391"/>
      <c r="C154" s="408" t="s">
        <v>114</v>
      </c>
      <c r="D154" s="409"/>
      <c r="E154" s="409"/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10"/>
      <c r="AC154" s="437" t="s">
        <v>122</v>
      </c>
      <c r="AD154" s="438"/>
      <c r="AE154" s="458"/>
      <c r="AF154" s="459"/>
      <c r="AG154" s="459"/>
      <c r="AH154" s="460"/>
      <c r="AI154" s="458"/>
      <c r="AJ154" s="459"/>
      <c r="AK154" s="459"/>
      <c r="AL154" s="460"/>
      <c r="AM154" s="458"/>
      <c r="AN154" s="459"/>
      <c r="AO154" s="459"/>
      <c r="AP154" s="460"/>
      <c r="AQ154" s="458"/>
      <c r="AR154" s="459"/>
      <c r="AS154" s="459"/>
      <c r="AT154" s="460"/>
      <c r="AU154" s="458"/>
      <c r="AV154" s="459"/>
      <c r="AW154" s="459"/>
      <c r="AX154" s="460"/>
      <c r="AY154" s="458"/>
      <c r="AZ154" s="459"/>
      <c r="BA154" s="459"/>
      <c r="BB154" s="460"/>
      <c r="BC154" s="458"/>
      <c r="BD154" s="459"/>
      <c r="BE154" s="459"/>
      <c r="BF154" s="460"/>
      <c r="BG154" s="458"/>
      <c r="BH154" s="459"/>
      <c r="BI154" s="459"/>
      <c r="BJ154" s="460"/>
      <c r="BK154" s="458"/>
      <c r="BL154" s="459"/>
      <c r="BM154" s="459"/>
      <c r="BN154" s="460"/>
      <c r="BO154" s="458"/>
      <c r="BP154" s="459"/>
      <c r="BQ154" s="459"/>
      <c r="BR154" s="460"/>
      <c r="BS154" s="499" t="str">
        <f t="shared" si="5"/>
        <v>n.é.</v>
      </c>
      <c r="BT154" s="500"/>
    </row>
    <row r="155" spans="1:72" ht="20.100000000000001" hidden="1" customHeight="1" x14ac:dyDescent="0.2">
      <c r="A155" s="548" t="s">
        <v>684</v>
      </c>
      <c r="B155" s="391"/>
      <c r="C155" s="408" t="s">
        <v>115</v>
      </c>
      <c r="D155" s="409"/>
      <c r="E155" s="409"/>
      <c r="F155" s="409"/>
      <c r="G155" s="409"/>
      <c r="H155" s="409"/>
      <c r="I155" s="409"/>
      <c r="J155" s="409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  <c r="AA155" s="409"/>
      <c r="AB155" s="410"/>
      <c r="AC155" s="437" t="s">
        <v>123</v>
      </c>
      <c r="AD155" s="438"/>
      <c r="AE155" s="458"/>
      <c r="AF155" s="459"/>
      <c r="AG155" s="459"/>
      <c r="AH155" s="460"/>
      <c r="AI155" s="458"/>
      <c r="AJ155" s="459"/>
      <c r="AK155" s="459"/>
      <c r="AL155" s="460"/>
      <c r="AM155" s="458"/>
      <c r="AN155" s="459"/>
      <c r="AO155" s="459"/>
      <c r="AP155" s="460"/>
      <c r="AQ155" s="458"/>
      <c r="AR155" s="459"/>
      <c r="AS155" s="459"/>
      <c r="AT155" s="460"/>
      <c r="AU155" s="458"/>
      <c r="AV155" s="459"/>
      <c r="AW155" s="459"/>
      <c r="AX155" s="460"/>
      <c r="AY155" s="458"/>
      <c r="AZ155" s="459"/>
      <c r="BA155" s="459"/>
      <c r="BB155" s="460"/>
      <c r="BC155" s="458"/>
      <c r="BD155" s="459"/>
      <c r="BE155" s="459"/>
      <c r="BF155" s="460"/>
      <c r="BG155" s="458"/>
      <c r="BH155" s="459"/>
      <c r="BI155" s="459"/>
      <c r="BJ155" s="460"/>
      <c r="BK155" s="458"/>
      <c r="BL155" s="459"/>
      <c r="BM155" s="459"/>
      <c r="BN155" s="460"/>
      <c r="BO155" s="458"/>
      <c r="BP155" s="459"/>
      <c r="BQ155" s="459"/>
      <c r="BR155" s="460"/>
      <c r="BS155" s="499" t="str">
        <f t="shared" si="5"/>
        <v>n.é.</v>
      </c>
      <c r="BT155" s="500"/>
    </row>
    <row r="156" spans="1:72" ht="20.100000000000001" customHeight="1" x14ac:dyDescent="0.2">
      <c r="A156" s="554" t="s">
        <v>685</v>
      </c>
      <c r="B156" s="475"/>
      <c r="C156" s="476" t="s">
        <v>804</v>
      </c>
      <c r="D156" s="477"/>
      <c r="E156" s="477"/>
      <c r="F156" s="477"/>
      <c r="G156" s="477"/>
      <c r="H156" s="477"/>
      <c r="I156" s="477"/>
      <c r="J156" s="477"/>
      <c r="K156" s="477"/>
      <c r="L156" s="477"/>
      <c r="M156" s="477"/>
      <c r="N156" s="477"/>
      <c r="O156" s="477"/>
      <c r="P156" s="477"/>
      <c r="Q156" s="477"/>
      <c r="R156" s="477"/>
      <c r="S156" s="477"/>
      <c r="T156" s="477"/>
      <c r="U156" s="477"/>
      <c r="V156" s="477"/>
      <c r="W156" s="477"/>
      <c r="X156" s="477"/>
      <c r="Y156" s="477"/>
      <c r="Z156" s="477"/>
      <c r="AA156" s="477"/>
      <c r="AB156" s="478"/>
      <c r="AC156" s="543" t="s">
        <v>58</v>
      </c>
      <c r="AD156" s="544"/>
      <c r="AE156" s="466">
        <f>AI156+AQ156</f>
        <v>0</v>
      </c>
      <c r="AF156" s="467"/>
      <c r="AG156" s="467"/>
      <c r="AH156" s="468"/>
      <c r="AI156" s="466">
        <f>SUM(AI148:AL155)</f>
        <v>0</v>
      </c>
      <c r="AJ156" s="467"/>
      <c r="AK156" s="467"/>
      <c r="AL156" s="468"/>
      <c r="AM156" s="466">
        <f>SUM(AM148:AP155)</f>
        <v>0</v>
      </c>
      <c r="AN156" s="467"/>
      <c r="AO156" s="467"/>
      <c r="AP156" s="468"/>
      <c r="AQ156" s="466">
        <f>SUM(AQ148:AT155)</f>
        <v>0</v>
      </c>
      <c r="AR156" s="467"/>
      <c r="AS156" s="467"/>
      <c r="AT156" s="468"/>
      <c r="AU156" s="466">
        <f>SUM(AU148:AX155)</f>
        <v>0</v>
      </c>
      <c r="AV156" s="467"/>
      <c r="AW156" s="467"/>
      <c r="AX156" s="468"/>
      <c r="AY156" s="466">
        <f>SUM(AY148:BB155)</f>
        <v>0</v>
      </c>
      <c r="AZ156" s="467"/>
      <c r="BA156" s="467"/>
      <c r="BB156" s="468"/>
      <c r="BC156" s="466">
        <f>SUM(BC148:BF155)</f>
        <v>0</v>
      </c>
      <c r="BD156" s="467"/>
      <c r="BE156" s="467"/>
      <c r="BF156" s="468"/>
      <c r="BG156" s="466">
        <f>SUM(BG148:BJ155)</f>
        <v>0</v>
      </c>
      <c r="BH156" s="467"/>
      <c r="BI156" s="467"/>
      <c r="BJ156" s="468"/>
      <c r="BK156" s="466">
        <f>SUM(BK148:BN155)</f>
        <v>0</v>
      </c>
      <c r="BL156" s="467"/>
      <c r="BM156" s="467"/>
      <c r="BN156" s="468"/>
      <c r="BO156" s="466">
        <f>SUM(BO148:BR155)</f>
        <v>0</v>
      </c>
      <c r="BP156" s="467"/>
      <c r="BQ156" s="467"/>
      <c r="BR156" s="468"/>
      <c r="BS156" s="504" t="str">
        <f t="shared" si="5"/>
        <v>n.é.</v>
      </c>
      <c r="BT156" s="505"/>
    </row>
    <row r="157" spans="1:72" ht="20.100000000000001" hidden="1" customHeight="1" x14ac:dyDescent="0.2">
      <c r="A157" s="548" t="s">
        <v>713</v>
      </c>
      <c r="B157" s="391"/>
      <c r="C157" s="487" t="s">
        <v>142</v>
      </c>
      <c r="D157" s="488"/>
      <c r="E157" s="488"/>
      <c r="F157" s="488"/>
      <c r="G157" s="488"/>
      <c r="H157" s="488"/>
      <c r="I157" s="488"/>
      <c r="J157" s="488"/>
      <c r="K157" s="488"/>
      <c r="L157" s="488"/>
      <c r="M157" s="488"/>
      <c r="N157" s="488"/>
      <c r="O157" s="488"/>
      <c r="P157" s="488"/>
      <c r="Q157" s="488"/>
      <c r="R157" s="488"/>
      <c r="S157" s="488"/>
      <c r="T157" s="488"/>
      <c r="U157" s="488"/>
      <c r="V157" s="488"/>
      <c r="W157" s="488"/>
      <c r="X157" s="488"/>
      <c r="Y157" s="488"/>
      <c r="Z157" s="488"/>
      <c r="AA157" s="488"/>
      <c r="AB157" s="489"/>
      <c r="AC157" s="437" t="s">
        <v>131</v>
      </c>
      <c r="AD157" s="438"/>
      <c r="AE157" s="458"/>
      <c r="AF157" s="459"/>
      <c r="AG157" s="459"/>
      <c r="AH157" s="460"/>
      <c r="AI157" s="458"/>
      <c r="AJ157" s="459"/>
      <c r="AK157" s="459"/>
      <c r="AL157" s="460"/>
      <c r="AM157" s="458"/>
      <c r="AN157" s="459"/>
      <c r="AO157" s="459"/>
      <c r="AP157" s="460"/>
      <c r="AQ157" s="458"/>
      <c r="AR157" s="459"/>
      <c r="AS157" s="459"/>
      <c r="AT157" s="460"/>
      <c r="AU157" s="458"/>
      <c r="AV157" s="459"/>
      <c r="AW157" s="459"/>
      <c r="AX157" s="460"/>
      <c r="AY157" s="458"/>
      <c r="AZ157" s="459"/>
      <c r="BA157" s="459"/>
      <c r="BB157" s="460"/>
      <c r="BC157" s="458"/>
      <c r="BD157" s="459"/>
      <c r="BE157" s="459"/>
      <c r="BF157" s="460"/>
      <c r="BG157" s="458"/>
      <c r="BH157" s="459"/>
      <c r="BI157" s="459"/>
      <c r="BJ157" s="460"/>
      <c r="BK157" s="458"/>
      <c r="BL157" s="459"/>
      <c r="BM157" s="459"/>
      <c r="BN157" s="460"/>
      <c r="BO157" s="458"/>
      <c r="BP157" s="459"/>
      <c r="BQ157" s="459"/>
      <c r="BR157" s="460"/>
      <c r="BS157" s="499" t="str">
        <f t="shared" si="5"/>
        <v>n.é.</v>
      </c>
      <c r="BT157" s="500"/>
    </row>
    <row r="158" spans="1:72" ht="20.100000000000001" hidden="1" customHeight="1" x14ac:dyDescent="0.2">
      <c r="A158" s="548" t="s">
        <v>714</v>
      </c>
      <c r="B158" s="549"/>
      <c r="C158" s="487" t="s">
        <v>687</v>
      </c>
      <c r="D158" s="488"/>
      <c r="E158" s="488"/>
      <c r="F158" s="488"/>
      <c r="G158" s="488"/>
      <c r="H158" s="488"/>
      <c r="I158" s="488"/>
      <c r="J158" s="488"/>
      <c r="K158" s="488"/>
      <c r="L158" s="488"/>
      <c r="M158" s="488"/>
      <c r="N158" s="488"/>
      <c r="O158" s="488"/>
      <c r="P158" s="488"/>
      <c r="Q158" s="488"/>
      <c r="R158" s="488"/>
      <c r="S158" s="488"/>
      <c r="T158" s="488"/>
      <c r="U158" s="488"/>
      <c r="V158" s="488"/>
      <c r="W158" s="488"/>
      <c r="X158" s="488"/>
      <c r="Y158" s="488"/>
      <c r="Z158" s="488"/>
      <c r="AA158" s="488"/>
      <c r="AB158" s="489"/>
      <c r="AC158" s="437" t="s">
        <v>686</v>
      </c>
      <c r="AD158" s="438"/>
      <c r="AE158" s="458"/>
      <c r="AF158" s="459"/>
      <c r="AG158" s="459"/>
      <c r="AH158" s="460"/>
      <c r="AI158" s="458"/>
      <c r="AJ158" s="459"/>
      <c r="AK158" s="459"/>
      <c r="AL158" s="460"/>
      <c r="AM158" s="458"/>
      <c r="AN158" s="459"/>
      <c r="AO158" s="459"/>
      <c r="AP158" s="460"/>
      <c r="AQ158" s="458"/>
      <c r="AR158" s="459"/>
      <c r="AS158" s="459"/>
      <c r="AT158" s="460"/>
      <c r="AU158" s="458"/>
      <c r="AV158" s="459"/>
      <c r="AW158" s="459"/>
      <c r="AX158" s="460"/>
      <c r="AY158" s="458"/>
      <c r="AZ158" s="459"/>
      <c r="BA158" s="459"/>
      <c r="BB158" s="460"/>
      <c r="BC158" s="458"/>
      <c r="BD158" s="459"/>
      <c r="BE158" s="459"/>
      <c r="BF158" s="460"/>
      <c r="BG158" s="458"/>
      <c r="BH158" s="459"/>
      <c r="BI158" s="459"/>
      <c r="BJ158" s="460"/>
      <c r="BK158" s="458"/>
      <c r="BL158" s="459"/>
      <c r="BM158" s="459"/>
      <c r="BN158" s="460"/>
      <c r="BO158" s="458"/>
      <c r="BP158" s="459"/>
      <c r="BQ158" s="459"/>
      <c r="BR158" s="460"/>
      <c r="BS158" s="499" t="str">
        <f t="shared" si="5"/>
        <v>n.é.</v>
      </c>
      <c r="BT158" s="500"/>
    </row>
    <row r="159" spans="1:72" ht="20.100000000000001" hidden="1" customHeight="1" x14ac:dyDescent="0.2">
      <c r="A159" s="548" t="s">
        <v>715</v>
      </c>
      <c r="B159" s="549"/>
      <c r="C159" s="487" t="s">
        <v>688</v>
      </c>
      <c r="D159" s="488"/>
      <c r="E159" s="488"/>
      <c r="F159" s="488"/>
      <c r="G159" s="488"/>
      <c r="H159" s="488"/>
      <c r="I159" s="488"/>
      <c r="J159" s="488"/>
      <c r="K159" s="488"/>
      <c r="L159" s="488"/>
      <c r="M159" s="488"/>
      <c r="N159" s="488"/>
      <c r="O159" s="488"/>
      <c r="P159" s="488"/>
      <c r="Q159" s="488"/>
      <c r="R159" s="488"/>
      <c r="S159" s="488"/>
      <c r="T159" s="488"/>
      <c r="U159" s="488"/>
      <c r="V159" s="488"/>
      <c r="W159" s="488"/>
      <c r="X159" s="488"/>
      <c r="Y159" s="488"/>
      <c r="Z159" s="488"/>
      <c r="AA159" s="488"/>
      <c r="AB159" s="489"/>
      <c r="AC159" s="437" t="s">
        <v>689</v>
      </c>
      <c r="AD159" s="438"/>
      <c r="AE159" s="458"/>
      <c r="AF159" s="459"/>
      <c r="AG159" s="459"/>
      <c r="AH159" s="460"/>
      <c r="AI159" s="458"/>
      <c r="AJ159" s="459"/>
      <c r="AK159" s="459"/>
      <c r="AL159" s="460"/>
      <c r="AM159" s="458"/>
      <c r="AN159" s="459"/>
      <c r="AO159" s="459"/>
      <c r="AP159" s="460"/>
      <c r="AQ159" s="458"/>
      <c r="AR159" s="459"/>
      <c r="AS159" s="459"/>
      <c r="AT159" s="460"/>
      <c r="AU159" s="458"/>
      <c r="AV159" s="459"/>
      <c r="AW159" s="459"/>
      <c r="AX159" s="460"/>
      <c r="AY159" s="458"/>
      <c r="AZ159" s="459"/>
      <c r="BA159" s="459"/>
      <c r="BB159" s="460"/>
      <c r="BC159" s="458"/>
      <c r="BD159" s="459"/>
      <c r="BE159" s="459"/>
      <c r="BF159" s="460"/>
      <c r="BG159" s="458"/>
      <c r="BH159" s="459"/>
      <c r="BI159" s="459"/>
      <c r="BJ159" s="460"/>
      <c r="BK159" s="458"/>
      <c r="BL159" s="459"/>
      <c r="BM159" s="459"/>
      <c r="BN159" s="460"/>
      <c r="BO159" s="458"/>
      <c r="BP159" s="459"/>
      <c r="BQ159" s="459"/>
      <c r="BR159" s="460"/>
      <c r="BS159" s="499" t="str">
        <f t="shared" si="5"/>
        <v>n.é.</v>
      </c>
      <c r="BT159" s="500"/>
    </row>
    <row r="160" spans="1:72" ht="20.100000000000001" hidden="1" customHeight="1" x14ac:dyDescent="0.2">
      <c r="A160" s="548" t="s">
        <v>716</v>
      </c>
      <c r="B160" s="549"/>
      <c r="C160" s="487" t="s">
        <v>690</v>
      </c>
      <c r="D160" s="488"/>
      <c r="E160" s="488"/>
      <c r="F160" s="488"/>
      <c r="G160" s="488"/>
      <c r="H160" s="488"/>
      <c r="I160" s="488"/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  <c r="Z160" s="488"/>
      <c r="AA160" s="488"/>
      <c r="AB160" s="489"/>
      <c r="AC160" s="437" t="s">
        <v>691</v>
      </c>
      <c r="AD160" s="438"/>
      <c r="AE160" s="458"/>
      <c r="AF160" s="459"/>
      <c r="AG160" s="459"/>
      <c r="AH160" s="460"/>
      <c r="AI160" s="458"/>
      <c r="AJ160" s="459"/>
      <c r="AK160" s="459"/>
      <c r="AL160" s="460"/>
      <c r="AM160" s="458"/>
      <c r="AN160" s="459"/>
      <c r="AO160" s="459"/>
      <c r="AP160" s="460"/>
      <c r="AQ160" s="458"/>
      <c r="AR160" s="459"/>
      <c r="AS160" s="459"/>
      <c r="AT160" s="460"/>
      <c r="AU160" s="458"/>
      <c r="AV160" s="459"/>
      <c r="AW160" s="459"/>
      <c r="AX160" s="460"/>
      <c r="AY160" s="458"/>
      <c r="AZ160" s="459"/>
      <c r="BA160" s="459"/>
      <c r="BB160" s="460"/>
      <c r="BC160" s="458"/>
      <c r="BD160" s="459"/>
      <c r="BE160" s="459"/>
      <c r="BF160" s="460"/>
      <c r="BG160" s="458"/>
      <c r="BH160" s="459"/>
      <c r="BI160" s="459"/>
      <c r="BJ160" s="460"/>
      <c r="BK160" s="458"/>
      <c r="BL160" s="459"/>
      <c r="BM160" s="459"/>
      <c r="BN160" s="460"/>
      <c r="BO160" s="458"/>
      <c r="BP160" s="459"/>
      <c r="BQ160" s="459"/>
      <c r="BR160" s="460"/>
      <c r="BS160" s="499" t="str">
        <f t="shared" si="5"/>
        <v>n.é.</v>
      </c>
      <c r="BT160" s="500"/>
    </row>
    <row r="161" spans="1:72" ht="20.100000000000001" hidden="1" customHeight="1" x14ac:dyDescent="0.2">
      <c r="A161" s="548" t="s">
        <v>717</v>
      </c>
      <c r="B161" s="549"/>
      <c r="C161" s="487" t="s">
        <v>425</v>
      </c>
      <c r="D161" s="488"/>
      <c r="E161" s="488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  <c r="R161" s="488"/>
      <c r="S161" s="488"/>
      <c r="T161" s="488"/>
      <c r="U161" s="488"/>
      <c r="V161" s="488"/>
      <c r="W161" s="488"/>
      <c r="X161" s="488"/>
      <c r="Y161" s="488"/>
      <c r="Z161" s="488"/>
      <c r="AA161" s="488"/>
      <c r="AB161" s="489"/>
      <c r="AC161" s="437" t="s">
        <v>132</v>
      </c>
      <c r="AD161" s="438"/>
      <c r="AE161" s="458"/>
      <c r="AF161" s="459"/>
      <c r="AG161" s="459"/>
      <c r="AH161" s="460"/>
      <c r="AI161" s="458"/>
      <c r="AJ161" s="459"/>
      <c r="AK161" s="459"/>
      <c r="AL161" s="460"/>
      <c r="AM161" s="458"/>
      <c r="AN161" s="459"/>
      <c r="AO161" s="459"/>
      <c r="AP161" s="460"/>
      <c r="AQ161" s="458"/>
      <c r="AR161" s="459"/>
      <c r="AS161" s="459"/>
      <c r="AT161" s="460"/>
      <c r="AU161" s="458"/>
      <c r="AV161" s="459"/>
      <c r="AW161" s="459"/>
      <c r="AX161" s="460"/>
      <c r="AY161" s="458"/>
      <c r="AZ161" s="459"/>
      <c r="BA161" s="459"/>
      <c r="BB161" s="460"/>
      <c r="BC161" s="458"/>
      <c r="BD161" s="459"/>
      <c r="BE161" s="459"/>
      <c r="BF161" s="460"/>
      <c r="BG161" s="458"/>
      <c r="BH161" s="459"/>
      <c r="BI161" s="459"/>
      <c r="BJ161" s="460"/>
      <c r="BK161" s="458"/>
      <c r="BL161" s="459"/>
      <c r="BM161" s="459"/>
      <c r="BN161" s="460"/>
      <c r="BO161" s="458"/>
      <c r="BP161" s="459"/>
      <c r="BQ161" s="459"/>
      <c r="BR161" s="460"/>
      <c r="BS161" s="499" t="str">
        <f t="shared" si="5"/>
        <v>n.é.</v>
      </c>
      <c r="BT161" s="500"/>
    </row>
    <row r="162" spans="1:72" ht="20.100000000000001" hidden="1" customHeight="1" x14ac:dyDescent="0.2">
      <c r="A162" s="548" t="s">
        <v>718</v>
      </c>
      <c r="B162" s="549"/>
      <c r="C162" s="487" t="s">
        <v>424</v>
      </c>
      <c r="D162" s="488"/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  <c r="V162" s="488"/>
      <c r="W162" s="488"/>
      <c r="X162" s="488"/>
      <c r="Y162" s="488"/>
      <c r="Z162" s="488"/>
      <c r="AA162" s="488"/>
      <c r="AB162" s="489"/>
      <c r="AC162" s="437" t="s">
        <v>133</v>
      </c>
      <c r="AD162" s="438"/>
      <c r="AE162" s="458"/>
      <c r="AF162" s="459"/>
      <c r="AG162" s="459"/>
      <c r="AH162" s="460"/>
      <c r="AI162" s="458"/>
      <c r="AJ162" s="459"/>
      <c r="AK162" s="459"/>
      <c r="AL162" s="460"/>
      <c r="AM162" s="458"/>
      <c r="AN162" s="459"/>
      <c r="AO162" s="459"/>
      <c r="AP162" s="460"/>
      <c r="AQ162" s="458"/>
      <c r="AR162" s="459"/>
      <c r="AS162" s="459"/>
      <c r="AT162" s="460"/>
      <c r="AU162" s="458"/>
      <c r="AV162" s="459"/>
      <c r="AW162" s="459"/>
      <c r="AX162" s="460"/>
      <c r="AY162" s="458"/>
      <c r="AZ162" s="459"/>
      <c r="BA162" s="459"/>
      <c r="BB162" s="460"/>
      <c r="BC162" s="458"/>
      <c r="BD162" s="459"/>
      <c r="BE162" s="459"/>
      <c r="BF162" s="460"/>
      <c r="BG162" s="458"/>
      <c r="BH162" s="459"/>
      <c r="BI162" s="459"/>
      <c r="BJ162" s="460"/>
      <c r="BK162" s="458"/>
      <c r="BL162" s="459"/>
      <c r="BM162" s="459"/>
      <c r="BN162" s="460"/>
      <c r="BO162" s="458"/>
      <c r="BP162" s="459"/>
      <c r="BQ162" s="459"/>
      <c r="BR162" s="460"/>
      <c r="BS162" s="499" t="str">
        <f t="shared" si="5"/>
        <v>n.é.</v>
      </c>
      <c r="BT162" s="500"/>
    </row>
    <row r="163" spans="1:72" ht="20.100000000000001" hidden="1" customHeight="1" x14ac:dyDescent="0.2">
      <c r="A163" s="548" t="s">
        <v>719</v>
      </c>
      <c r="B163" s="549"/>
      <c r="C163" s="487" t="s">
        <v>423</v>
      </c>
      <c r="D163" s="488"/>
      <c r="E163" s="488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9"/>
      <c r="AC163" s="437" t="s">
        <v>134</v>
      </c>
      <c r="AD163" s="438"/>
      <c r="AE163" s="458"/>
      <c r="AF163" s="459"/>
      <c r="AG163" s="459"/>
      <c r="AH163" s="460"/>
      <c r="AI163" s="458"/>
      <c r="AJ163" s="459"/>
      <c r="AK163" s="459"/>
      <c r="AL163" s="460"/>
      <c r="AM163" s="458"/>
      <c r="AN163" s="459"/>
      <c r="AO163" s="459"/>
      <c r="AP163" s="460"/>
      <c r="AQ163" s="458"/>
      <c r="AR163" s="459"/>
      <c r="AS163" s="459"/>
      <c r="AT163" s="460"/>
      <c r="AU163" s="458"/>
      <c r="AV163" s="459"/>
      <c r="AW163" s="459"/>
      <c r="AX163" s="460"/>
      <c r="AY163" s="458"/>
      <c r="AZ163" s="459"/>
      <c r="BA163" s="459"/>
      <c r="BB163" s="460"/>
      <c r="BC163" s="458"/>
      <c r="BD163" s="459"/>
      <c r="BE163" s="459"/>
      <c r="BF163" s="460"/>
      <c r="BG163" s="458"/>
      <c r="BH163" s="459"/>
      <c r="BI163" s="459"/>
      <c r="BJ163" s="460"/>
      <c r="BK163" s="458"/>
      <c r="BL163" s="459"/>
      <c r="BM163" s="459"/>
      <c r="BN163" s="460"/>
      <c r="BO163" s="458"/>
      <c r="BP163" s="459"/>
      <c r="BQ163" s="459"/>
      <c r="BR163" s="460"/>
      <c r="BS163" s="499" t="str">
        <f t="shared" si="5"/>
        <v>n.é.</v>
      </c>
      <c r="BT163" s="500"/>
    </row>
    <row r="164" spans="1:72" ht="22.5" customHeight="1" x14ac:dyDescent="0.2">
      <c r="A164" s="548" t="s">
        <v>720</v>
      </c>
      <c r="B164" s="549"/>
      <c r="C164" s="487" t="s">
        <v>143</v>
      </c>
      <c r="D164" s="488"/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  <c r="V164" s="488"/>
      <c r="W164" s="488"/>
      <c r="X164" s="488"/>
      <c r="Y164" s="488"/>
      <c r="Z164" s="488"/>
      <c r="AA164" s="488"/>
      <c r="AB164" s="489"/>
      <c r="AC164" s="437" t="s">
        <v>135</v>
      </c>
      <c r="AD164" s="438"/>
      <c r="AE164" s="458">
        <f>AI164+AM164+AQ164</f>
        <v>535345</v>
      </c>
      <c r="AF164" s="459"/>
      <c r="AG164" s="459"/>
      <c r="AH164" s="460"/>
      <c r="AI164" s="458">
        <v>0</v>
      </c>
      <c r="AJ164" s="459"/>
      <c r="AK164" s="459"/>
      <c r="AL164" s="460"/>
      <c r="AM164" s="458">
        <v>0</v>
      </c>
      <c r="AN164" s="459"/>
      <c r="AO164" s="459"/>
      <c r="AP164" s="460"/>
      <c r="AQ164" s="458">
        <v>535345</v>
      </c>
      <c r="AR164" s="459"/>
      <c r="AS164" s="459"/>
      <c r="AT164" s="460"/>
      <c r="AU164" s="458">
        <v>535345</v>
      </c>
      <c r="AV164" s="459"/>
      <c r="AW164" s="459"/>
      <c r="AX164" s="460"/>
      <c r="AY164" s="458">
        <v>0</v>
      </c>
      <c r="AZ164" s="459"/>
      <c r="BA164" s="459"/>
      <c r="BB164" s="460"/>
      <c r="BC164" s="458">
        <v>0</v>
      </c>
      <c r="BD164" s="459"/>
      <c r="BE164" s="459"/>
      <c r="BF164" s="460"/>
      <c r="BG164" s="458">
        <v>0</v>
      </c>
      <c r="BH164" s="459"/>
      <c r="BI164" s="459"/>
      <c r="BJ164" s="460"/>
      <c r="BK164" s="458">
        <v>0</v>
      </c>
      <c r="BL164" s="459"/>
      <c r="BM164" s="459"/>
      <c r="BN164" s="460"/>
      <c r="BO164" s="458"/>
      <c r="BP164" s="459"/>
      <c r="BQ164" s="459"/>
      <c r="BR164" s="460"/>
      <c r="BS164" s="499">
        <f t="shared" si="5"/>
        <v>0</v>
      </c>
      <c r="BT164" s="500"/>
    </row>
    <row r="165" spans="1:72" ht="22.5" hidden="1" customHeight="1" x14ac:dyDescent="0.2">
      <c r="A165" s="548" t="s">
        <v>721</v>
      </c>
      <c r="B165" s="549"/>
      <c r="C165" s="487" t="s">
        <v>422</v>
      </c>
      <c r="D165" s="488"/>
      <c r="E165" s="488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  <c r="Z165" s="488"/>
      <c r="AA165" s="488"/>
      <c r="AB165" s="489"/>
      <c r="AC165" s="437" t="s">
        <v>136</v>
      </c>
      <c r="AD165" s="438"/>
      <c r="AE165" s="458"/>
      <c r="AF165" s="459"/>
      <c r="AG165" s="459"/>
      <c r="AH165" s="460"/>
      <c r="AI165" s="458"/>
      <c r="AJ165" s="459"/>
      <c r="AK165" s="459"/>
      <c r="AL165" s="460"/>
      <c r="AM165" s="458"/>
      <c r="AN165" s="459"/>
      <c r="AO165" s="459"/>
      <c r="AP165" s="460"/>
      <c r="AQ165" s="458"/>
      <c r="AR165" s="459"/>
      <c r="AS165" s="459"/>
      <c r="AT165" s="460"/>
      <c r="AU165" s="458"/>
      <c r="AV165" s="459"/>
      <c r="AW165" s="459"/>
      <c r="AX165" s="460"/>
      <c r="AY165" s="458"/>
      <c r="AZ165" s="459"/>
      <c r="BA165" s="459"/>
      <c r="BB165" s="460"/>
      <c r="BC165" s="458"/>
      <c r="BD165" s="459"/>
      <c r="BE165" s="459"/>
      <c r="BF165" s="460"/>
      <c r="BG165" s="458"/>
      <c r="BH165" s="459"/>
      <c r="BI165" s="459"/>
      <c r="BJ165" s="460"/>
      <c r="BK165" s="458"/>
      <c r="BL165" s="459"/>
      <c r="BM165" s="459"/>
      <c r="BN165" s="460"/>
      <c r="BO165" s="458"/>
      <c r="BP165" s="459"/>
      <c r="BQ165" s="459"/>
      <c r="BR165" s="460"/>
      <c r="BS165" s="499" t="str">
        <f t="shared" si="5"/>
        <v>n.é.</v>
      </c>
      <c r="BT165" s="500"/>
    </row>
    <row r="166" spans="1:72" ht="18.75" hidden="1" customHeight="1" x14ac:dyDescent="0.2">
      <c r="A166" s="548" t="s">
        <v>722</v>
      </c>
      <c r="B166" s="549"/>
      <c r="C166" s="487" t="s">
        <v>421</v>
      </c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9"/>
      <c r="AC166" s="437" t="s">
        <v>137</v>
      </c>
      <c r="AD166" s="438"/>
      <c r="AE166" s="458"/>
      <c r="AF166" s="459"/>
      <c r="AG166" s="459"/>
      <c r="AH166" s="460"/>
      <c r="AI166" s="458"/>
      <c r="AJ166" s="459"/>
      <c r="AK166" s="459"/>
      <c r="AL166" s="460"/>
      <c r="AM166" s="458"/>
      <c r="AN166" s="459"/>
      <c r="AO166" s="459"/>
      <c r="AP166" s="460"/>
      <c r="AQ166" s="458"/>
      <c r="AR166" s="459"/>
      <c r="AS166" s="459"/>
      <c r="AT166" s="460"/>
      <c r="AU166" s="458"/>
      <c r="AV166" s="459"/>
      <c r="AW166" s="459"/>
      <c r="AX166" s="460"/>
      <c r="AY166" s="458"/>
      <c r="AZ166" s="459"/>
      <c r="BA166" s="459"/>
      <c r="BB166" s="460"/>
      <c r="BC166" s="458"/>
      <c r="BD166" s="459"/>
      <c r="BE166" s="459"/>
      <c r="BF166" s="460"/>
      <c r="BG166" s="458"/>
      <c r="BH166" s="459"/>
      <c r="BI166" s="459"/>
      <c r="BJ166" s="460"/>
      <c r="BK166" s="458"/>
      <c r="BL166" s="459"/>
      <c r="BM166" s="459"/>
      <c r="BN166" s="460"/>
      <c r="BO166" s="458"/>
      <c r="BP166" s="459"/>
      <c r="BQ166" s="459"/>
      <c r="BR166" s="460"/>
      <c r="BS166" s="499" t="str">
        <f t="shared" si="5"/>
        <v>n.é.</v>
      </c>
      <c r="BT166" s="500"/>
    </row>
    <row r="167" spans="1:72" ht="27" hidden="1" customHeight="1" x14ac:dyDescent="0.2">
      <c r="A167" s="548" t="s">
        <v>723</v>
      </c>
      <c r="B167" s="549"/>
      <c r="C167" s="487" t="s">
        <v>144</v>
      </c>
      <c r="D167" s="488"/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488"/>
      <c r="X167" s="488"/>
      <c r="Y167" s="488"/>
      <c r="Z167" s="488"/>
      <c r="AA167" s="488"/>
      <c r="AB167" s="489"/>
      <c r="AC167" s="437" t="s">
        <v>138</v>
      </c>
      <c r="AD167" s="438"/>
      <c r="AE167" s="458"/>
      <c r="AF167" s="459"/>
      <c r="AG167" s="459"/>
      <c r="AH167" s="460"/>
      <c r="AI167" s="458"/>
      <c r="AJ167" s="459"/>
      <c r="AK167" s="459"/>
      <c r="AL167" s="460"/>
      <c r="AM167" s="458"/>
      <c r="AN167" s="459"/>
      <c r="AO167" s="459"/>
      <c r="AP167" s="460"/>
      <c r="AQ167" s="458"/>
      <c r="AR167" s="459"/>
      <c r="AS167" s="459"/>
      <c r="AT167" s="460"/>
      <c r="AU167" s="458"/>
      <c r="AV167" s="459"/>
      <c r="AW167" s="459"/>
      <c r="AX167" s="460"/>
      <c r="AY167" s="458"/>
      <c r="AZ167" s="459"/>
      <c r="BA167" s="459"/>
      <c r="BB167" s="460"/>
      <c r="BC167" s="458"/>
      <c r="BD167" s="459"/>
      <c r="BE167" s="459"/>
      <c r="BF167" s="460"/>
      <c r="BG167" s="458"/>
      <c r="BH167" s="459"/>
      <c r="BI167" s="459"/>
      <c r="BJ167" s="460"/>
      <c r="BK167" s="458"/>
      <c r="BL167" s="459"/>
      <c r="BM167" s="459"/>
      <c r="BN167" s="460"/>
      <c r="BO167" s="458"/>
      <c r="BP167" s="459"/>
      <c r="BQ167" s="459"/>
      <c r="BR167" s="460"/>
      <c r="BS167" s="499" t="str">
        <f t="shared" si="5"/>
        <v>n.é.</v>
      </c>
      <c r="BT167" s="500"/>
    </row>
    <row r="168" spans="1:72" ht="23.25" hidden="1" customHeight="1" x14ac:dyDescent="0.2">
      <c r="A168" s="548" t="s">
        <v>724</v>
      </c>
      <c r="B168" s="549"/>
      <c r="C168" s="538" t="s">
        <v>145</v>
      </c>
      <c r="D168" s="539"/>
      <c r="E168" s="539"/>
      <c r="F168" s="539"/>
      <c r="G168" s="539"/>
      <c r="H168" s="539"/>
      <c r="I168" s="539"/>
      <c r="J168" s="539"/>
      <c r="K168" s="539"/>
      <c r="L168" s="539"/>
      <c r="M168" s="539"/>
      <c r="N168" s="539"/>
      <c r="O168" s="539"/>
      <c r="P168" s="539"/>
      <c r="Q168" s="539"/>
      <c r="R168" s="539"/>
      <c r="S168" s="539"/>
      <c r="T168" s="539"/>
      <c r="U168" s="539"/>
      <c r="V168" s="539"/>
      <c r="W168" s="539"/>
      <c r="X168" s="539"/>
      <c r="Y168" s="539"/>
      <c r="Z168" s="539"/>
      <c r="AA168" s="539"/>
      <c r="AB168" s="540"/>
      <c r="AC168" s="437" t="s">
        <v>139</v>
      </c>
      <c r="AD168" s="438"/>
      <c r="AE168" s="458"/>
      <c r="AF168" s="459"/>
      <c r="AG168" s="459"/>
      <c r="AH168" s="460"/>
      <c r="AI168" s="458"/>
      <c r="AJ168" s="459"/>
      <c r="AK168" s="459"/>
      <c r="AL168" s="460"/>
      <c r="AM168" s="458"/>
      <c r="AN168" s="459"/>
      <c r="AO168" s="459"/>
      <c r="AP168" s="460"/>
      <c r="AQ168" s="458"/>
      <c r="AR168" s="459"/>
      <c r="AS168" s="459"/>
      <c r="AT168" s="460"/>
      <c r="AU168" s="458"/>
      <c r="AV168" s="459"/>
      <c r="AW168" s="459"/>
      <c r="AX168" s="460"/>
      <c r="AY168" s="458"/>
      <c r="AZ168" s="459"/>
      <c r="BA168" s="459"/>
      <c r="BB168" s="460"/>
      <c r="BC168" s="458"/>
      <c r="BD168" s="459"/>
      <c r="BE168" s="459"/>
      <c r="BF168" s="460"/>
      <c r="BG168" s="458"/>
      <c r="BH168" s="459"/>
      <c r="BI168" s="459"/>
      <c r="BJ168" s="460"/>
      <c r="BK168" s="458"/>
      <c r="BL168" s="459"/>
      <c r="BM168" s="459"/>
      <c r="BN168" s="460"/>
      <c r="BO168" s="458"/>
      <c r="BP168" s="459"/>
      <c r="BQ168" s="459"/>
      <c r="BR168" s="460"/>
      <c r="BS168" s="499" t="str">
        <f t="shared" si="5"/>
        <v>n.é.</v>
      </c>
      <c r="BT168" s="500"/>
    </row>
    <row r="169" spans="1:72" ht="24.75" hidden="1" customHeight="1" x14ac:dyDescent="0.2">
      <c r="A169" s="548" t="s">
        <v>725</v>
      </c>
      <c r="B169" s="549"/>
      <c r="C169" s="487" t="s">
        <v>692</v>
      </c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  <c r="V169" s="488"/>
      <c r="W169" s="488"/>
      <c r="X169" s="488"/>
      <c r="Y169" s="488"/>
      <c r="Z169" s="488"/>
      <c r="AA169" s="488"/>
      <c r="AB169" s="489"/>
      <c r="AC169" s="437" t="s">
        <v>140</v>
      </c>
      <c r="AD169" s="550"/>
      <c r="AE169" s="458"/>
      <c r="AF169" s="459"/>
      <c r="AG169" s="459"/>
      <c r="AH169" s="460"/>
      <c r="AI169" s="458"/>
      <c r="AJ169" s="459"/>
      <c r="AK169" s="459"/>
      <c r="AL169" s="460"/>
      <c r="AM169" s="458"/>
      <c r="AN169" s="459"/>
      <c r="AO169" s="459"/>
      <c r="AP169" s="460"/>
      <c r="AQ169" s="458"/>
      <c r="AR169" s="459"/>
      <c r="AS169" s="459"/>
      <c r="AT169" s="460"/>
      <c r="AU169" s="458"/>
      <c r="AV169" s="459"/>
      <c r="AW169" s="459"/>
      <c r="AX169" s="460"/>
      <c r="AY169" s="458"/>
      <c r="AZ169" s="459"/>
      <c r="BA169" s="459"/>
      <c r="BB169" s="460"/>
      <c r="BC169" s="458"/>
      <c r="BD169" s="459"/>
      <c r="BE169" s="459"/>
      <c r="BF169" s="460"/>
      <c r="BG169" s="458"/>
      <c r="BH169" s="459"/>
      <c r="BI169" s="459"/>
      <c r="BJ169" s="460"/>
      <c r="BK169" s="458"/>
      <c r="BL169" s="459"/>
      <c r="BM169" s="459"/>
      <c r="BN169" s="460"/>
      <c r="BO169" s="458"/>
      <c r="BP169" s="459"/>
      <c r="BQ169" s="459"/>
      <c r="BR169" s="460"/>
      <c r="BS169" s="499" t="str">
        <f t="shared" si="5"/>
        <v>n.é.</v>
      </c>
      <c r="BT169" s="500"/>
    </row>
    <row r="170" spans="1:72" ht="19.5" hidden="1" customHeight="1" x14ac:dyDescent="0.2">
      <c r="A170" s="548" t="s">
        <v>726</v>
      </c>
      <c r="B170" s="549"/>
      <c r="C170" s="487" t="s">
        <v>146</v>
      </c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  <c r="S170" s="488"/>
      <c r="T170" s="488"/>
      <c r="U170" s="488"/>
      <c r="V170" s="488"/>
      <c r="W170" s="488"/>
      <c r="X170" s="488"/>
      <c r="Y170" s="488"/>
      <c r="Z170" s="488"/>
      <c r="AA170" s="488"/>
      <c r="AB170" s="489"/>
      <c r="AC170" s="437" t="s">
        <v>141</v>
      </c>
      <c r="AD170" s="550"/>
      <c r="AE170" s="458"/>
      <c r="AF170" s="459"/>
      <c r="AG170" s="459"/>
      <c r="AH170" s="460"/>
      <c r="AI170" s="458"/>
      <c r="AJ170" s="459"/>
      <c r="AK170" s="459"/>
      <c r="AL170" s="460"/>
      <c r="AM170" s="458"/>
      <c r="AN170" s="459"/>
      <c r="AO170" s="459"/>
      <c r="AP170" s="460"/>
      <c r="AQ170" s="458"/>
      <c r="AR170" s="459"/>
      <c r="AS170" s="459"/>
      <c r="AT170" s="460"/>
      <c r="AU170" s="458"/>
      <c r="AV170" s="459"/>
      <c r="AW170" s="459"/>
      <c r="AX170" s="460"/>
      <c r="AY170" s="458"/>
      <c r="AZ170" s="459"/>
      <c r="BA170" s="459"/>
      <c r="BB170" s="460"/>
      <c r="BC170" s="458"/>
      <c r="BD170" s="459"/>
      <c r="BE170" s="459"/>
      <c r="BF170" s="460"/>
      <c r="BG170" s="458"/>
      <c r="BH170" s="459"/>
      <c r="BI170" s="459"/>
      <c r="BJ170" s="460"/>
      <c r="BK170" s="458"/>
      <c r="BL170" s="459"/>
      <c r="BM170" s="459"/>
      <c r="BN170" s="460"/>
      <c r="BO170" s="458"/>
      <c r="BP170" s="459"/>
      <c r="BQ170" s="459"/>
      <c r="BR170" s="460"/>
      <c r="BS170" s="499" t="str">
        <f t="shared" si="5"/>
        <v>n.é.</v>
      </c>
      <c r="BT170" s="500"/>
    </row>
    <row r="171" spans="1:72" ht="22.5" hidden="1" customHeight="1" x14ac:dyDescent="0.2">
      <c r="A171" s="548" t="s">
        <v>727</v>
      </c>
      <c r="B171" s="549"/>
      <c r="C171" s="538" t="s">
        <v>147</v>
      </c>
      <c r="D171" s="539"/>
      <c r="E171" s="539"/>
      <c r="F171" s="539"/>
      <c r="G171" s="539"/>
      <c r="H171" s="539"/>
      <c r="I171" s="539"/>
      <c r="J171" s="539"/>
      <c r="K171" s="539"/>
      <c r="L171" s="539"/>
      <c r="M171" s="539"/>
      <c r="N171" s="539"/>
      <c r="O171" s="539"/>
      <c r="P171" s="539"/>
      <c r="Q171" s="539"/>
      <c r="R171" s="539"/>
      <c r="S171" s="539"/>
      <c r="T171" s="539"/>
      <c r="U171" s="539"/>
      <c r="V171" s="539"/>
      <c r="W171" s="539"/>
      <c r="X171" s="539"/>
      <c r="Y171" s="539"/>
      <c r="Z171" s="539"/>
      <c r="AA171" s="539"/>
      <c r="AB171" s="540"/>
      <c r="AC171" s="437" t="s">
        <v>693</v>
      </c>
      <c r="AD171" s="438"/>
      <c r="AE171" s="458"/>
      <c r="AF171" s="459"/>
      <c r="AG171" s="459"/>
      <c r="AH171" s="460"/>
      <c r="AI171" s="458"/>
      <c r="AJ171" s="459"/>
      <c r="AK171" s="459"/>
      <c r="AL171" s="460"/>
      <c r="AM171" s="458"/>
      <c r="AN171" s="459"/>
      <c r="AO171" s="459"/>
      <c r="AP171" s="460"/>
      <c r="AQ171" s="458"/>
      <c r="AR171" s="459"/>
      <c r="AS171" s="459"/>
      <c r="AT171" s="460"/>
      <c r="AU171" s="458"/>
      <c r="AV171" s="459"/>
      <c r="AW171" s="459"/>
      <c r="AX171" s="460"/>
      <c r="AY171" s="283" t="s">
        <v>612</v>
      </c>
      <c r="AZ171" s="284"/>
      <c r="BA171" s="284"/>
      <c r="BB171" s="285"/>
      <c r="BC171" s="283" t="s">
        <v>612</v>
      </c>
      <c r="BD171" s="284"/>
      <c r="BE171" s="284"/>
      <c r="BF171" s="285"/>
      <c r="BG171" s="283" t="s">
        <v>612</v>
      </c>
      <c r="BH171" s="284"/>
      <c r="BI171" s="284"/>
      <c r="BJ171" s="285"/>
      <c r="BK171" s="283" t="s">
        <v>612</v>
      </c>
      <c r="BL171" s="284"/>
      <c r="BM171" s="284"/>
      <c r="BN171" s="285"/>
      <c r="BO171" s="283" t="s">
        <v>612</v>
      </c>
      <c r="BP171" s="284"/>
      <c r="BQ171" s="284"/>
      <c r="BR171" s="285"/>
      <c r="BS171" s="286" t="s">
        <v>614</v>
      </c>
      <c r="BT171" s="287"/>
    </row>
    <row r="172" spans="1:72" ht="16.5" customHeight="1" x14ac:dyDescent="0.2">
      <c r="A172" s="554" t="s">
        <v>728</v>
      </c>
      <c r="B172" s="555"/>
      <c r="C172" s="476" t="s">
        <v>805</v>
      </c>
      <c r="D172" s="477"/>
      <c r="E172" s="477"/>
      <c r="F172" s="477"/>
      <c r="G172" s="477"/>
      <c r="H172" s="477"/>
      <c r="I172" s="477"/>
      <c r="J172" s="477"/>
      <c r="K172" s="477"/>
      <c r="L172" s="477"/>
      <c r="M172" s="477"/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  <c r="Y172" s="477"/>
      <c r="Z172" s="477"/>
      <c r="AA172" s="477"/>
      <c r="AB172" s="478"/>
      <c r="AC172" s="543" t="s">
        <v>59</v>
      </c>
      <c r="AD172" s="544"/>
      <c r="AE172" s="466">
        <f>AI172+AQ172</f>
        <v>535345</v>
      </c>
      <c r="AF172" s="467"/>
      <c r="AG172" s="467"/>
      <c r="AH172" s="468"/>
      <c r="AI172" s="466">
        <v>0</v>
      </c>
      <c r="AJ172" s="467"/>
      <c r="AK172" s="467"/>
      <c r="AL172" s="468"/>
      <c r="AM172" s="466">
        <v>0</v>
      </c>
      <c r="AN172" s="467"/>
      <c r="AO172" s="467"/>
      <c r="AP172" s="468"/>
      <c r="AQ172" s="466">
        <f>SUBTOTAL(9,AQ164:AT171)</f>
        <v>535345</v>
      </c>
      <c r="AR172" s="467"/>
      <c r="AS172" s="467"/>
      <c r="AT172" s="468"/>
      <c r="AU172" s="466">
        <f>SUM(AU157:AX171)</f>
        <v>535345</v>
      </c>
      <c r="AV172" s="467"/>
      <c r="AW172" s="467"/>
      <c r="AX172" s="468"/>
      <c r="AY172" s="466">
        <f>SUM(AY157:BB171)</f>
        <v>0</v>
      </c>
      <c r="AZ172" s="467"/>
      <c r="BA172" s="467"/>
      <c r="BB172" s="468"/>
      <c r="BC172" s="466">
        <f>SUM(BC157:BF171)</f>
        <v>0</v>
      </c>
      <c r="BD172" s="467"/>
      <c r="BE172" s="467"/>
      <c r="BF172" s="468"/>
      <c r="BG172" s="466">
        <f>SUM(BG157:BJ171)</f>
        <v>0</v>
      </c>
      <c r="BH172" s="467"/>
      <c r="BI172" s="467"/>
      <c r="BJ172" s="468"/>
      <c r="BK172" s="466">
        <f>SUM(BK157:BN171)</f>
        <v>0</v>
      </c>
      <c r="BL172" s="467"/>
      <c r="BM172" s="467"/>
      <c r="BN172" s="468"/>
      <c r="BO172" s="466">
        <f>SUM(BO157:BR171)</f>
        <v>0</v>
      </c>
      <c r="BP172" s="467"/>
      <c r="BQ172" s="467"/>
      <c r="BR172" s="468"/>
      <c r="BS172" s="504">
        <f t="shared" ref="BS172:BS203" si="6">IF(AU172&gt;0,BO172/AU172,"n.é.")</f>
        <v>0</v>
      </c>
      <c r="BT172" s="505"/>
    </row>
    <row r="173" spans="1:72" ht="20.100000000000001" hidden="1" customHeight="1" x14ac:dyDescent="0.2">
      <c r="A173" s="548" t="s">
        <v>729</v>
      </c>
      <c r="B173" s="549"/>
      <c r="C173" s="551" t="s">
        <v>148</v>
      </c>
      <c r="D173" s="552"/>
      <c r="E173" s="552"/>
      <c r="F173" s="552"/>
      <c r="G173" s="552"/>
      <c r="H173" s="552"/>
      <c r="I173" s="552"/>
      <c r="J173" s="552"/>
      <c r="K173" s="552"/>
      <c r="L173" s="552"/>
      <c r="M173" s="552"/>
      <c r="N173" s="552"/>
      <c r="O173" s="552"/>
      <c r="P173" s="552"/>
      <c r="Q173" s="552"/>
      <c r="R173" s="552"/>
      <c r="S173" s="552"/>
      <c r="T173" s="552"/>
      <c r="U173" s="552"/>
      <c r="V173" s="552"/>
      <c r="W173" s="552"/>
      <c r="X173" s="552"/>
      <c r="Y173" s="552"/>
      <c r="Z173" s="552"/>
      <c r="AA173" s="552"/>
      <c r="AB173" s="553"/>
      <c r="AC173" s="437" t="s">
        <v>124</v>
      </c>
      <c r="AD173" s="438"/>
      <c r="AE173" s="458"/>
      <c r="AF173" s="459"/>
      <c r="AG173" s="459"/>
      <c r="AH173" s="460"/>
      <c r="AI173" s="458"/>
      <c r="AJ173" s="459"/>
      <c r="AK173" s="459"/>
      <c r="AL173" s="460"/>
      <c r="AM173" s="458"/>
      <c r="AN173" s="459"/>
      <c r="AO173" s="459"/>
      <c r="AP173" s="460"/>
      <c r="AQ173" s="458"/>
      <c r="AR173" s="459"/>
      <c r="AS173" s="459"/>
      <c r="AT173" s="460"/>
      <c r="AU173" s="458"/>
      <c r="AV173" s="459"/>
      <c r="AW173" s="459"/>
      <c r="AX173" s="460"/>
      <c r="AY173" s="458"/>
      <c r="AZ173" s="459"/>
      <c r="BA173" s="459"/>
      <c r="BB173" s="460"/>
      <c r="BC173" s="458"/>
      <c r="BD173" s="459"/>
      <c r="BE173" s="459"/>
      <c r="BF173" s="460"/>
      <c r="BG173" s="458"/>
      <c r="BH173" s="459"/>
      <c r="BI173" s="459"/>
      <c r="BJ173" s="460"/>
      <c r="BK173" s="458"/>
      <c r="BL173" s="459"/>
      <c r="BM173" s="459"/>
      <c r="BN173" s="460"/>
      <c r="BO173" s="458"/>
      <c r="BP173" s="459"/>
      <c r="BQ173" s="459"/>
      <c r="BR173" s="460"/>
      <c r="BS173" s="499" t="str">
        <f t="shared" si="6"/>
        <v>n.é.</v>
      </c>
      <c r="BT173" s="500"/>
    </row>
    <row r="174" spans="1:72" ht="20.100000000000001" hidden="1" customHeight="1" x14ac:dyDescent="0.2">
      <c r="A174" s="548" t="s">
        <v>730</v>
      </c>
      <c r="B174" s="549"/>
      <c r="C174" s="551" t="s">
        <v>149</v>
      </c>
      <c r="D174" s="552"/>
      <c r="E174" s="552"/>
      <c r="F174" s="552"/>
      <c r="G174" s="552"/>
      <c r="H174" s="552"/>
      <c r="I174" s="552"/>
      <c r="J174" s="552"/>
      <c r="K174" s="552"/>
      <c r="L174" s="552"/>
      <c r="M174" s="552"/>
      <c r="N174" s="552"/>
      <c r="O174" s="552"/>
      <c r="P174" s="552"/>
      <c r="Q174" s="552"/>
      <c r="R174" s="552"/>
      <c r="S174" s="552"/>
      <c r="T174" s="552"/>
      <c r="U174" s="552"/>
      <c r="V174" s="552"/>
      <c r="W174" s="552"/>
      <c r="X174" s="552"/>
      <c r="Y174" s="552"/>
      <c r="Z174" s="552"/>
      <c r="AA174" s="552"/>
      <c r="AB174" s="553"/>
      <c r="AC174" s="437" t="s">
        <v>125</v>
      </c>
      <c r="AD174" s="438"/>
      <c r="AE174" s="458"/>
      <c r="AF174" s="459"/>
      <c r="AG174" s="459"/>
      <c r="AH174" s="460"/>
      <c r="AI174" s="458"/>
      <c r="AJ174" s="459"/>
      <c r="AK174" s="459"/>
      <c r="AL174" s="460"/>
      <c r="AM174" s="458"/>
      <c r="AN174" s="459"/>
      <c r="AO174" s="459"/>
      <c r="AP174" s="460"/>
      <c r="AQ174" s="458"/>
      <c r="AR174" s="459"/>
      <c r="AS174" s="459"/>
      <c r="AT174" s="460"/>
      <c r="AU174" s="458"/>
      <c r="AV174" s="459"/>
      <c r="AW174" s="459"/>
      <c r="AX174" s="460"/>
      <c r="AY174" s="458"/>
      <c r="AZ174" s="459"/>
      <c r="BA174" s="459"/>
      <c r="BB174" s="460"/>
      <c r="BC174" s="458"/>
      <c r="BD174" s="459"/>
      <c r="BE174" s="459"/>
      <c r="BF174" s="460"/>
      <c r="BG174" s="458"/>
      <c r="BH174" s="459"/>
      <c r="BI174" s="459"/>
      <c r="BJ174" s="460"/>
      <c r="BK174" s="458"/>
      <c r="BL174" s="459"/>
      <c r="BM174" s="459"/>
      <c r="BN174" s="460"/>
      <c r="BO174" s="458"/>
      <c r="BP174" s="459"/>
      <c r="BQ174" s="459"/>
      <c r="BR174" s="460"/>
      <c r="BS174" s="499" t="str">
        <f t="shared" si="6"/>
        <v>n.é.</v>
      </c>
      <c r="BT174" s="500"/>
    </row>
    <row r="175" spans="1:72" ht="20.100000000000001" hidden="1" customHeight="1" x14ac:dyDescent="0.2">
      <c r="A175" s="548" t="s">
        <v>731</v>
      </c>
      <c r="B175" s="549"/>
      <c r="C175" s="551" t="s">
        <v>150</v>
      </c>
      <c r="D175" s="552"/>
      <c r="E175" s="552"/>
      <c r="F175" s="552"/>
      <c r="G175" s="552"/>
      <c r="H175" s="552"/>
      <c r="I175" s="552"/>
      <c r="J175" s="552"/>
      <c r="K175" s="552"/>
      <c r="L175" s="552"/>
      <c r="M175" s="552"/>
      <c r="N175" s="552"/>
      <c r="O175" s="552"/>
      <c r="P175" s="552"/>
      <c r="Q175" s="552"/>
      <c r="R175" s="552"/>
      <c r="S175" s="552"/>
      <c r="T175" s="552"/>
      <c r="U175" s="552"/>
      <c r="V175" s="552"/>
      <c r="W175" s="552"/>
      <c r="X175" s="552"/>
      <c r="Y175" s="552"/>
      <c r="Z175" s="552"/>
      <c r="AA175" s="552"/>
      <c r="AB175" s="553"/>
      <c r="AC175" s="437" t="s">
        <v>126</v>
      </c>
      <c r="AD175" s="438"/>
      <c r="AE175" s="458"/>
      <c r="AF175" s="459"/>
      <c r="AG175" s="459"/>
      <c r="AH175" s="460"/>
      <c r="AI175" s="458"/>
      <c r="AJ175" s="459"/>
      <c r="AK175" s="459"/>
      <c r="AL175" s="460"/>
      <c r="AM175" s="458"/>
      <c r="AN175" s="459"/>
      <c r="AO175" s="459"/>
      <c r="AP175" s="460"/>
      <c r="AQ175" s="458"/>
      <c r="AR175" s="459"/>
      <c r="AS175" s="459"/>
      <c r="AT175" s="460"/>
      <c r="AU175" s="458"/>
      <c r="AV175" s="459"/>
      <c r="AW175" s="459"/>
      <c r="AX175" s="460"/>
      <c r="AY175" s="458"/>
      <c r="AZ175" s="459"/>
      <c r="BA175" s="459"/>
      <c r="BB175" s="460"/>
      <c r="BC175" s="458"/>
      <c r="BD175" s="459"/>
      <c r="BE175" s="459"/>
      <c r="BF175" s="460"/>
      <c r="BG175" s="458"/>
      <c r="BH175" s="459"/>
      <c r="BI175" s="459"/>
      <c r="BJ175" s="460"/>
      <c r="BK175" s="458"/>
      <c r="BL175" s="459"/>
      <c r="BM175" s="459"/>
      <c r="BN175" s="460"/>
      <c r="BO175" s="458"/>
      <c r="BP175" s="459"/>
      <c r="BQ175" s="459"/>
      <c r="BR175" s="460"/>
      <c r="BS175" s="499" t="str">
        <f t="shared" si="6"/>
        <v>n.é.</v>
      </c>
      <c r="BT175" s="500"/>
    </row>
    <row r="176" spans="1:72" ht="20.100000000000001" hidden="1" customHeight="1" x14ac:dyDescent="0.2">
      <c r="A176" s="548" t="s">
        <v>732</v>
      </c>
      <c r="B176" s="549"/>
      <c r="C176" s="551" t="s">
        <v>151</v>
      </c>
      <c r="D176" s="552"/>
      <c r="E176" s="552"/>
      <c r="F176" s="552"/>
      <c r="G176" s="552"/>
      <c r="H176" s="552"/>
      <c r="I176" s="552"/>
      <c r="J176" s="552"/>
      <c r="K176" s="552"/>
      <c r="L176" s="552"/>
      <c r="M176" s="552"/>
      <c r="N176" s="552"/>
      <c r="O176" s="552"/>
      <c r="P176" s="552"/>
      <c r="Q176" s="552"/>
      <c r="R176" s="552"/>
      <c r="S176" s="552"/>
      <c r="T176" s="552"/>
      <c r="U176" s="552"/>
      <c r="V176" s="552"/>
      <c r="W176" s="552"/>
      <c r="X176" s="552"/>
      <c r="Y176" s="552"/>
      <c r="Z176" s="552"/>
      <c r="AA176" s="552"/>
      <c r="AB176" s="553"/>
      <c r="AC176" s="437" t="s">
        <v>127</v>
      </c>
      <c r="AD176" s="438"/>
      <c r="AE176" s="458"/>
      <c r="AF176" s="459"/>
      <c r="AG176" s="459"/>
      <c r="AH176" s="460"/>
      <c r="AI176" s="458"/>
      <c r="AJ176" s="459"/>
      <c r="AK176" s="459"/>
      <c r="AL176" s="460"/>
      <c r="AM176" s="458"/>
      <c r="AN176" s="459"/>
      <c r="AO176" s="459"/>
      <c r="AP176" s="460"/>
      <c r="AQ176" s="458"/>
      <c r="AR176" s="459"/>
      <c r="AS176" s="459"/>
      <c r="AT176" s="460"/>
      <c r="AU176" s="458"/>
      <c r="AV176" s="459"/>
      <c r="AW176" s="459"/>
      <c r="AX176" s="460"/>
      <c r="AY176" s="458"/>
      <c r="AZ176" s="459"/>
      <c r="BA176" s="459"/>
      <c r="BB176" s="460"/>
      <c r="BC176" s="458"/>
      <c r="BD176" s="459"/>
      <c r="BE176" s="459"/>
      <c r="BF176" s="460"/>
      <c r="BG176" s="458"/>
      <c r="BH176" s="459"/>
      <c r="BI176" s="459"/>
      <c r="BJ176" s="460"/>
      <c r="BK176" s="458"/>
      <c r="BL176" s="459"/>
      <c r="BM176" s="459"/>
      <c r="BN176" s="460"/>
      <c r="BO176" s="458"/>
      <c r="BP176" s="459"/>
      <c r="BQ176" s="459"/>
      <c r="BR176" s="460"/>
      <c r="BS176" s="499" t="str">
        <f t="shared" si="6"/>
        <v>n.é.</v>
      </c>
      <c r="BT176" s="500"/>
    </row>
    <row r="177" spans="1:72" ht="20.100000000000001" hidden="1" customHeight="1" x14ac:dyDescent="0.2">
      <c r="A177" s="548" t="s">
        <v>733</v>
      </c>
      <c r="B177" s="549"/>
      <c r="C177" s="429" t="s">
        <v>152</v>
      </c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1"/>
      <c r="AC177" s="437" t="s">
        <v>128</v>
      </c>
      <c r="AD177" s="438"/>
      <c r="AE177" s="458"/>
      <c r="AF177" s="459"/>
      <c r="AG177" s="459"/>
      <c r="AH177" s="460"/>
      <c r="AI177" s="458"/>
      <c r="AJ177" s="459"/>
      <c r="AK177" s="459"/>
      <c r="AL177" s="460"/>
      <c r="AM177" s="458"/>
      <c r="AN177" s="459"/>
      <c r="AO177" s="459"/>
      <c r="AP177" s="460"/>
      <c r="AQ177" s="458"/>
      <c r="AR177" s="459"/>
      <c r="AS177" s="459"/>
      <c r="AT177" s="460"/>
      <c r="AU177" s="458"/>
      <c r="AV177" s="459"/>
      <c r="AW177" s="459"/>
      <c r="AX177" s="460"/>
      <c r="AY177" s="458"/>
      <c r="AZ177" s="459"/>
      <c r="BA177" s="459"/>
      <c r="BB177" s="460"/>
      <c r="BC177" s="458"/>
      <c r="BD177" s="459"/>
      <c r="BE177" s="459"/>
      <c r="BF177" s="460"/>
      <c r="BG177" s="458"/>
      <c r="BH177" s="459"/>
      <c r="BI177" s="459"/>
      <c r="BJ177" s="460"/>
      <c r="BK177" s="458"/>
      <c r="BL177" s="459"/>
      <c r="BM177" s="459"/>
      <c r="BN177" s="460"/>
      <c r="BO177" s="458"/>
      <c r="BP177" s="459"/>
      <c r="BQ177" s="459"/>
      <c r="BR177" s="460"/>
      <c r="BS177" s="499" t="str">
        <f t="shared" si="6"/>
        <v>n.é.</v>
      </c>
      <c r="BT177" s="500"/>
    </row>
    <row r="178" spans="1:72" ht="20.100000000000001" hidden="1" customHeight="1" x14ac:dyDescent="0.2">
      <c r="A178" s="548" t="s">
        <v>734</v>
      </c>
      <c r="B178" s="549"/>
      <c r="C178" s="429" t="s">
        <v>153</v>
      </c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1"/>
      <c r="AC178" s="437" t="s">
        <v>129</v>
      </c>
      <c r="AD178" s="438"/>
      <c r="AE178" s="458"/>
      <c r="AF178" s="459"/>
      <c r="AG178" s="459"/>
      <c r="AH178" s="460"/>
      <c r="AI178" s="458"/>
      <c r="AJ178" s="459"/>
      <c r="AK178" s="459"/>
      <c r="AL178" s="460"/>
      <c r="AM178" s="458"/>
      <c r="AN178" s="459"/>
      <c r="AO178" s="459"/>
      <c r="AP178" s="460"/>
      <c r="AQ178" s="458"/>
      <c r="AR178" s="459"/>
      <c r="AS178" s="459"/>
      <c r="AT178" s="460"/>
      <c r="AU178" s="458"/>
      <c r="AV178" s="459"/>
      <c r="AW178" s="459"/>
      <c r="AX178" s="460"/>
      <c r="AY178" s="458"/>
      <c r="AZ178" s="459"/>
      <c r="BA178" s="459"/>
      <c r="BB178" s="460"/>
      <c r="BC178" s="458"/>
      <c r="BD178" s="459"/>
      <c r="BE178" s="459"/>
      <c r="BF178" s="460"/>
      <c r="BG178" s="458"/>
      <c r="BH178" s="459"/>
      <c r="BI178" s="459"/>
      <c r="BJ178" s="460"/>
      <c r="BK178" s="458"/>
      <c r="BL178" s="459"/>
      <c r="BM178" s="459"/>
      <c r="BN178" s="460"/>
      <c r="BO178" s="458"/>
      <c r="BP178" s="459"/>
      <c r="BQ178" s="459"/>
      <c r="BR178" s="460"/>
      <c r="BS178" s="499" t="str">
        <f t="shared" si="6"/>
        <v>n.é.</v>
      </c>
      <c r="BT178" s="500"/>
    </row>
    <row r="179" spans="1:72" ht="18.75" hidden="1" customHeight="1" x14ac:dyDescent="0.2">
      <c r="A179" s="548" t="s">
        <v>735</v>
      </c>
      <c r="B179" s="549"/>
      <c r="C179" s="429" t="s">
        <v>154</v>
      </c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1"/>
      <c r="AC179" s="437" t="s">
        <v>130</v>
      </c>
      <c r="AD179" s="438"/>
      <c r="AE179" s="458"/>
      <c r="AF179" s="459"/>
      <c r="AG179" s="459"/>
      <c r="AH179" s="460"/>
      <c r="AI179" s="458"/>
      <c r="AJ179" s="459"/>
      <c r="AK179" s="459"/>
      <c r="AL179" s="460"/>
      <c r="AM179" s="458"/>
      <c r="AN179" s="459"/>
      <c r="AO179" s="459"/>
      <c r="AP179" s="460"/>
      <c r="AQ179" s="458"/>
      <c r="AR179" s="459"/>
      <c r="AS179" s="459"/>
      <c r="AT179" s="460"/>
      <c r="AU179" s="458"/>
      <c r="AV179" s="459"/>
      <c r="AW179" s="459"/>
      <c r="AX179" s="460"/>
      <c r="AY179" s="458"/>
      <c r="AZ179" s="459"/>
      <c r="BA179" s="459"/>
      <c r="BB179" s="460"/>
      <c r="BC179" s="458"/>
      <c r="BD179" s="459"/>
      <c r="BE179" s="459"/>
      <c r="BF179" s="460"/>
      <c r="BG179" s="458"/>
      <c r="BH179" s="459"/>
      <c r="BI179" s="459"/>
      <c r="BJ179" s="460"/>
      <c r="BK179" s="458"/>
      <c r="BL179" s="459"/>
      <c r="BM179" s="459"/>
      <c r="BN179" s="460"/>
      <c r="BO179" s="458"/>
      <c r="BP179" s="459"/>
      <c r="BQ179" s="459"/>
      <c r="BR179" s="460"/>
      <c r="BS179" s="499" t="str">
        <f t="shared" si="6"/>
        <v>n.é.</v>
      </c>
      <c r="BT179" s="500"/>
    </row>
    <row r="180" spans="1:72" s="3" customFormat="1" ht="20.100000000000001" customHeight="1" x14ac:dyDescent="0.2">
      <c r="A180" s="554" t="s">
        <v>736</v>
      </c>
      <c r="B180" s="555"/>
      <c r="C180" s="516" t="s">
        <v>783</v>
      </c>
      <c r="D180" s="517"/>
      <c r="E180" s="517"/>
      <c r="F180" s="517"/>
      <c r="G180" s="517"/>
      <c r="H180" s="517"/>
      <c r="I180" s="517"/>
      <c r="J180" s="517"/>
      <c r="K180" s="517"/>
      <c r="L180" s="517"/>
      <c r="M180" s="517"/>
      <c r="N180" s="517"/>
      <c r="O180" s="517"/>
      <c r="P180" s="517"/>
      <c r="Q180" s="517"/>
      <c r="R180" s="517"/>
      <c r="S180" s="517"/>
      <c r="T180" s="517"/>
      <c r="U180" s="517"/>
      <c r="V180" s="517"/>
      <c r="W180" s="517"/>
      <c r="X180" s="517"/>
      <c r="Y180" s="517"/>
      <c r="Z180" s="517"/>
      <c r="AA180" s="517"/>
      <c r="AB180" s="518"/>
      <c r="AC180" s="543" t="s">
        <v>60</v>
      </c>
      <c r="AD180" s="544"/>
      <c r="AE180" s="466">
        <f>AI180+AQ180</f>
        <v>0</v>
      </c>
      <c r="AF180" s="467"/>
      <c r="AG180" s="467"/>
      <c r="AH180" s="468"/>
      <c r="AI180" s="466">
        <f>SUM(AI173:AL179)</f>
        <v>0</v>
      </c>
      <c r="AJ180" s="467"/>
      <c r="AK180" s="467"/>
      <c r="AL180" s="468"/>
      <c r="AM180" s="466">
        <f>SUM(AM173:AP179)</f>
        <v>0</v>
      </c>
      <c r="AN180" s="467"/>
      <c r="AO180" s="467"/>
      <c r="AP180" s="468"/>
      <c r="AQ180" s="466">
        <f>SUM(AQ173:AT179)</f>
        <v>0</v>
      </c>
      <c r="AR180" s="467"/>
      <c r="AS180" s="467"/>
      <c r="AT180" s="468"/>
      <c r="AU180" s="466">
        <f>SUM(AU173:AX179)</f>
        <v>0</v>
      </c>
      <c r="AV180" s="467"/>
      <c r="AW180" s="467"/>
      <c r="AX180" s="468"/>
      <c r="AY180" s="466">
        <f>SUM(AY173:BB179)</f>
        <v>0</v>
      </c>
      <c r="AZ180" s="467"/>
      <c r="BA180" s="467"/>
      <c r="BB180" s="468"/>
      <c r="BC180" s="466">
        <f>SUM(BC173:BF179)</f>
        <v>0</v>
      </c>
      <c r="BD180" s="467"/>
      <c r="BE180" s="467"/>
      <c r="BF180" s="468"/>
      <c r="BG180" s="466">
        <f>SUM(BG173:BJ179)</f>
        <v>0</v>
      </c>
      <c r="BH180" s="467"/>
      <c r="BI180" s="467"/>
      <c r="BJ180" s="468"/>
      <c r="BK180" s="466">
        <f>SUM(BK173:BN179)</f>
        <v>0</v>
      </c>
      <c r="BL180" s="467"/>
      <c r="BM180" s="467"/>
      <c r="BN180" s="468"/>
      <c r="BO180" s="466">
        <f>SUM(BO173:BR179)</f>
        <v>0</v>
      </c>
      <c r="BP180" s="467"/>
      <c r="BQ180" s="467"/>
      <c r="BR180" s="468"/>
      <c r="BS180" s="504" t="str">
        <f t="shared" si="6"/>
        <v>n.é.</v>
      </c>
      <c r="BT180" s="505"/>
    </row>
    <row r="181" spans="1:72" ht="20.100000000000001" hidden="1" customHeight="1" x14ac:dyDescent="0.2">
      <c r="A181" s="548" t="s">
        <v>737</v>
      </c>
      <c r="B181" s="549"/>
      <c r="C181" s="408" t="s">
        <v>167</v>
      </c>
      <c r="D181" s="409"/>
      <c r="E181" s="409"/>
      <c r="F181" s="409"/>
      <c r="G181" s="409"/>
      <c r="H181" s="409"/>
      <c r="I181" s="409"/>
      <c r="J181" s="409"/>
      <c r="K181" s="409"/>
      <c r="L181" s="409"/>
      <c r="M181" s="409"/>
      <c r="N181" s="409"/>
      <c r="O181" s="409"/>
      <c r="P181" s="409"/>
      <c r="Q181" s="409"/>
      <c r="R181" s="409"/>
      <c r="S181" s="409"/>
      <c r="T181" s="409"/>
      <c r="U181" s="409"/>
      <c r="V181" s="409"/>
      <c r="W181" s="409"/>
      <c r="X181" s="409"/>
      <c r="Y181" s="409"/>
      <c r="Z181" s="409"/>
      <c r="AA181" s="409"/>
      <c r="AB181" s="410"/>
      <c r="AC181" s="437" t="s">
        <v>155</v>
      </c>
      <c r="AD181" s="438"/>
      <c r="AE181" s="458"/>
      <c r="AF181" s="459"/>
      <c r="AG181" s="459"/>
      <c r="AH181" s="460"/>
      <c r="AI181" s="458"/>
      <c r="AJ181" s="459"/>
      <c r="AK181" s="459"/>
      <c r="AL181" s="460"/>
      <c r="AM181" s="458"/>
      <c r="AN181" s="459"/>
      <c r="AO181" s="459"/>
      <c r="AP181" s="460"/>
      <c r="AQ181" s="458"/>
      <c r="AR181" s="459"/>
      <c r="AS181" s="459"/>
      <c r="AT181" s="460"/>
      <c r="AU181" s="458"/>
      <c r="AV181" s="459"/>
      <c r="AW181" s="459"/>
      <c r="AX181" s="460"/>
      <c r="AY181" s="458"/>
      <c r="AZ181" s="459"/>
      <c r="BA181" s="459"/>
      <c r="BB181" s="460"/>
      <c r="BC181" s="458"/>
      <c r="BD181" s="459"/>
      <c r="BE181" s="459"/>
      <c r="BF181" s="460"/>
      <c r="BG181" s="458"/>
      <c r="BH181" s="459"/>
      <c r="BI181" s="459"/>
      <c r="BJ181" s="460"/>
      <c r="BK181" s="458"/>
      <c r="BL181" s="459"/>
      <c r="BM181" s="459"/>
      <c r="BN181" s="460"/>
      <c r="BO181" s="458"/>
      <c r="BP181" s="459"/>
      <c r="BQ181" s="459"/>
      <c r="BR181" s="460"/>
      <c r="BS181" s="499" t="str">
        <f t="shared" si="6"/>
        <v>n.é.</v>
      </c>
      <c r="BT181" s="500"/>
    </row>
    <row r="182" spans="1:72" ht="20.100000000000001" hidden="1" customHeight="1" x14ac:dyDescent="0.2">
      <c r="A182" s="548" t="s">
        <v>738</v>
      </c>
      <c r="B182" s="549"/>
      <c r="C182" s="408" t="s">
        <v>168</v>
      </c>
      <c r="D182" s="409"/>
      <c r="E182" s="409"/>
      <c r="F182" s="409"/>
      <c r="G182" s="409"/>
      <c r="H182" s="409"/>
      <c r="I182" s="409"/>
      <c r="J182" s="409"/>
      <c r="K182" s="409"/>
      <c r="L182" s="409"/>
      <c r="M182" s="409"/>
      <c r="N182" s="409"/>
      <c r="O182" s="409"/>
      <c r="P182" s="409"/>
      <c r="Q182" s="409"/>
      <c r="R182" s="409"/>
      <c r="S182" s="409"/>
      <c r="T182" s="409"/>
      <c r="U182" s="409"/>
      <c r="V182" s="409"/>
      <c r="W182" s="409"/>
      <c r="X182" s="409"/>
      <c r="Y182" s="409"/>
      <c r="Z182" s="409"/>
      <c r="AA182" s="409"/>
      <c r="AB182" s="410"/>
      <c r="AC182" s="437" t="s">
        <v>156</v>
      </c>
      <c r="AD182" s="438"/>
      <c r="AE182" s="458"/>
      <c r="AF182" s="459"/>
      <c r="AG182" s="459"/>
      <c r="AH182" s="460"/>
      <c r="AI182" s="458"/>
      <c r="AJ182" s="459"/>
      <c r="AK182" s="459"/>
      <c r="AL182" s="460"/>
      <c r="AM182" s="458"/>
      <c r="AN182" s="459"/>
      <c r="AO182" s="459"/>
      <c r="AP182" s="460"/>
      <c r="AQ182" s="458"/>
      <c r="AR182" s="459"/>
      <c r="AS182" s="459"/>
      <c r="AT182" s="460"/>
      <c r="AU182" s="458"/>
      <c r="AV182" s="459"/>
      <c r="AW182" s="459"/>
      <c r="AX182" s="460"/>
      <c r="AY182" s="458"/>
      <c r="AZ182" s="459"/>
      <c r="BA182" s="459"/>
      <c r="BB182" s="460"/>
      <c r="BC182" s="458"/>
      <c r="BD182" s="459"/>
      <c r="BE182" s="459"/>
      <c r="BF182" s="460"/>
      <c r="BG182" s="458"/>
      <c r="BH182" s="459"/>
      <c r="BI182" s="459"/>
      <c r="BJ182" s="460"/>
      <c r="BK182" s="458"/>
      <c r="BL182" s="459"/>
      <c r="BM182" s="459"/>
      <c r="BN182" s="460"/>
      <c r="BO182" s="458"/>
      <c r="BP182" s="459"/>
      <c r="BQ182" s="459"/>
      <c r="BR182" s="460"/>
      <c r="BS182" s="499" t="str">
        <f t="shared" si="6"/>
        <v>n.é.</v>
      </c>
      <c r="BT182" s="500"/>
    </row>
    <row r="183" spans="1:72" ht="20.100000000000001" hidden="1" customHeight="1" x14ac:dyDescent="0.2">
      <c r="A183" s="548" t="s">
        <v>739</v>
      </c>
      <c r="B183" s="549"/>
      <c r="C183" s="408" t="s">
        <v>169</v>
      </c>
      <c r="D183" s="409"/>
      <c r="E183" s="409"/>
      <c r="F183" s="409"/>
      <c r="G183" s="409"/>
      <c r="H183" s="409"/>
      <c r="I183" s="409"/>
      <c r="J183" s="409"/>
      <c r="K183" s="409"/>
      <c r="L183" s="409"/>
      <c r="M183" s="409"/>
      <c r="N183" s="409"/>
      <c r="O183" s="409"/>
      <c r="P183" s="409"/>
      <c r="Q183" s="409"/>
      <c r="R183" s="409"/>
      <c r="S183" s="409"/>
      <c r="T183" s="409"/>
      <c r="U183" s="409"/>
      <c r="V183" s="409"/>
      <c r="W183" s="409"/>
      <c r="X183" s="409"/>
      <c r="Y183" s="409"/>
      <c r="Z183" s="409"/>
      <c r="AA183" s="409"/>
      <c r="AB183" s="410"/>
      <c r="AC183" s="437" t="s">
        <v>157</v>
      </c>
      <c r="AD183" s="438"/>
      <c r="AE183" s="458"/>
      <c r="AF183" s="459"/>
      <c r="AG183" s="459"/>
      <c r="AH183" s="460"/>
      <c r="AI183" s="458"/>
      <c r="AJ183" s="459"/>
      <c r="AK183" s="459"/>
      <c r="AL183" s="460"/>
      <c r="AM183" s="458"/>
      <c r="AN183" s="459"/>
      <c r="AO183" s="459"/>
      <c r="AP183" s="460"/>
      <c r="AQ183" s="458"/>
      <c r="AR183" s="459"/>
      <c r="AS183" s="459"/>
      <c r="AT183" s="460"/>
      <c r="AU183" s="458"/>
      <c r="AV183" s="459"/>
      <c r="AW183" s="459"/>
      <c r="AX183" s="460"/>
      <c r="AY183" s="458"/>
      <c r="AZ183" s="459"/>
      <c r="BA183" s="459"/>
      <c r="BB183" s="460"/>
      <c r="BC183" s="458"/>
      <c r="BD183" s="459"/>
      <c r="BE183" s="459"/>
      <c r="BF183" s="460"/>
      <c r="BG183" s="458"/>
      <c r="BH183" s="459"/>
      <c r="BI183" s="459"/>
      <c r="BJ183" s="460"/>
      <c r="BK183" s="458"/>
      <c r="BL183" s="459"/>
      <c r="BM183" s="459"/>
      <c r="BN183" s="460"/>
      <c r="BO183" s="458"/>
      <c r="BP183" s="459"/>
      <c r="BQ183" s="459"/>
      <c r="BR183" s="460"/>
      <c r="BS183" s="499" t="str">
        <f t="shared" si="6"/>
        <v>n.é.</v>
      </c>
      <c r="BT183" s="500"/>
    </row>
    <row r="184" spans="1:72" ht="20.100000000000001" hidden="1" customHeight="1" x14ac:dyDescent="0.2">
      <c r="A184" s="548" t="s">
        <v>740</v>
      </c>
      <c r="B184" s="549"/>
      <c r="C184" s="408" t="s">
        <v>170</v>
      </c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409"/>
      <c r="Z184" s="409"/>
      <c r="AA184" s="409"/>
      <c r="AB184" s="410"/>
      <c r="AC184" s="437" t="s">
        <v>158</v>
      </c>
      <c r="AD184" s="438"/>
      <c r="AE184" s="458"/>
      <c r="AF184" s="459"/>
      <c r="AG184" s="459"/>
      <c r="AH184" s="460"/>
      <c r="AI184" s="458"/>
      <c r="AJ184" s="459"/>
      <c r="AK184" s="459"/>
      <c r="AL184" s="460"/>
      <c r="AM184" s="458"/>
      <c r="AN184" s="459"/>
      <c r="AO184" s="459"/>
      <c r="AP184" s="460"/>
      <c r="AQ184" s="458"/>
      <c r="AR184" s="459"/>
      <c r="AS184" s="459"/>
      <c r="AT184" s="460"/>
      <c r="AU184" s="458"/>
      <c r="AV184" s="459"/>
      <c r="AW184" s="459"/>
      <c r="AX184" s="460"/>
      <c r="AY184" s="458"/>
      <c r="AZ184" s="459"/>
      <c r="BA184" s="459"/>
      <c r="BB184" s="460"/>
      <c r="BC184" s="458"/>
      <c r="BD184" s="459"/>
      <c r="BE184" s="459"/>
      <c r="BF184" s="460"/>
      <c r="BG184" s="458"/>
      <c r="BH184" s="459"/>
      <c r="BI184" s="459"/>
      <c r="BJ184" s="460"/>
      <c r="BK184" s="458"/>
      <c r="BL184" s="459"/>
      <c r="BM184" s="459"/>
      <c r="BN184" s="460"/>
      <c r="BO184" s="458"/>
      <c r="BP184" s="459"/>
      <c r="BQ184" s="459"/>
      <c r="BR184" s="460"/>
      <c r="BS184" s="499" t="str">
        <f t="shared" si="6"/>
        <v>n.é.</v>
      </c>
      <c r="BT184" s="500"/>
    </row>
    <row r="185" spans="1:72" s="3" customFormat="1" ht="20.100000000000001" customHeight="1" x14ac:dyDescent="0.2">
      <c r="A185" s="554" t="s">
        <v>741</v>
      </c>
      <c r="B185" s="555"/>
      <c r="C185" s="476" t="s">
        <v>784</v>
      </c>
      <c r="D185" s="477"/>
      <c r="E185" s="477"/>
      <c r="F185" s="477"/>
      <c r="G185" s="477"/>
      <c r="H185" s="477"/>
      <c r="I185" s="477"/>
      <c r="J185" s="477"/>
      <c r="K185" s="477"/>
      <c r="L185" s="477"/>
      <c r="M185" s="477"/>
      <c r="N185" s="477"/>
      <c r="O185" s="477"/>
      <c r="P185" s="477"/>
      <c r="Q185" s="477"/>
      <c r="R185" s="477"/>
      <c r="S185" s="477"/>
      <c r="T185" s="477"/>
      <c r="U185" s="477"/>
      <c r="V185" s="477"/>
      <c r="W185" s="477"/>
      <c r="X185" s="477"/>
      <c r="Y185" s="477"/>
      <c r="Z185" s="477"/>
      <c r="AA185" s="477"/>
      <c r="AB185" s="478"/>
      <c r="AC185" s="543" t="s">
        <v>61</v>
      </c>
      <c r="AD185" s="544"/>
      <c r="AE185" s="466">
        <f>AI185+AQ185</f>
        <v>0</v>
      </c>
      <c r="AF185" s="467"/>
      <c r="AG185" s="467"/>
      <c r="AH185" s="468"/>
      <c r="AI185" s="466">
        <f>SUM(AI181:AL184)</f>
        <v>0</v>
      </c>
      <c r="AJ185" s="467"/>
      <c r="AK185" s="467"/>
      <c r="AL185" s="468"/>
      <c r="AM185" s="466">
        <f>SUM(AM181:AP184)</f>
        <v>0</v>
      </c>
      <c r="AN185" s="467"/>
      <c r="AO185" s="467"/>
      <c r="AP185" s="468"/>
      <c r="AQ185" s="466">
        <f>SUM(AQ181:AT184)</f>
        <v>0</v>
      </c>
      <c r="AR185" s="467"/>
      <c r="AS185" s="467"/>
      <c r="AT185" s="468"/>
      <c r="AU185" s="466">
        <f>SUM(AU181:AX184)</f>
        <v>0</v>
      </c>
      <c r="AV185" s="467"/>
      <c r="AW185" s="467"/>
      <c r="AX185" s="468"/>
      <c r="AY185" s="466">
        <f>SUM(AY181:BB184)</f>
        <v>0</v>
      </c>
      <c r="AZ185" s="467"/>
      <c r="BA185" s="467"/>
      <c r="BB185" s="468"/>
      <c r="BC185" s="466">
        <f>SUM(BC181:BF184)</f>
        <v>0</v>
      </c>
      <c r="BD185" s="467"/>
      <c r="BE185" s="467"/>
      <c r="BF185" s="468"/>
      <c r="BG185" s="466">
        <f>SUM(BG181:BJ184)</f>
        <v>0</v>
      </c>
      <c r="BH185" s="467"/>
      <c r="BI185" s="467"/>
      <c r="BJ185" s="468"/>
      <c r="BK185" s="466">
        <f>SUM(BK181:BN184)</f>
        <v>0</v>
      </c>
      <c r="BL185" s="467"/>
      <c r="BM185" s="467"/>
      <c r="BN185" s="468"/>
      <c r="BO185" s="466">
        <f>SUM(BO181:BR184)</f>
        <v>0</v>
      </c>
      <c r="BP185" s="467"/>
      <c r="BQ185" s="467"/>
      <c r="BR185" s="468"/>
      <c r="BS185" s="504" t="str">
        <f t="shared" si="6"/>
        <v>n.é.</v>
      </c>
      <c r="BT185" s="505"/>
    </row>
    <row r="186" spans="1:72" ht="20.100000000000001" hidden="1" customHeight="1" x14ac:dyDescent="0.2">
      <c r="A186" s="548" t="s">
        <v>742</v>
      </c>
      <c r="B186" s="549"/>
      <c r="C186" s="408" t="s">
        <v>416</v>
      </c>
      <c r="D186" s="409"/>
      <c r="E186" s="409"/>
      <c r="F186" s="409"/>
      <c r="G186" s="409"/>
      <c r="H186" s="409"/>
      <c r="I186" s="40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409"/>
      <c r="Z186" s="409"/>
      <c r="AA186" s="409"/>
      <c r="AB186" s="410"/>
      <c r="AC186" s="437" t="s">
        <v>159</v>
      </c>
      <c r="AD186" s="438"/>
      <c r="AE186" s="458"/>
      <c r="AF186" s="459"/>
      <c r="AG186" s="459"/>
      <c r="AH186" s="460"/>
      <c r="AI186" s="458"/>
      <c r="AJ186" s="459"/>
      <c r="AK186" s="459"/>
      <c r="AL186" s="460"/>
      <c r="AM186" s="458"/>
      <c r="AN186" s="459"/>
      <c r="AO186" s="459"/>
      <c r="AP186" s="460"/>
      <c r="AQ186" s="458"/>
      <c r="AR186" s="459"/>
      <c r="AS186" s="459"/>
      <c r="AT186" s="460"/>
      <c r="AU186" s="458"/>
      <c r="AV186" s="459"/>
      <c r="AW186" s="459"/>
      <c r="AX186" s="460"/>
      <c r="AY186" s="458"/>
      <c r="AZ186" s="459"/>
      <c r="BA186" s="459"/>
      <c r="BB186" s="460"/>
      <c r="BC186" s="458"/>
      <c r="BD186" s="459"/>
      <c r="BE186" s="459"/>
      <c r="BF186" s="460"/>
      <c r="BG186" s="458"/>
      <c r="BH186" s="459"/>
      <c r="BI186" s="459"/>
      <c r="BJ186" s="460"/>
      <c r="BK186" s="458"/>
      <c r="BL186" s="459"/>
      <c r="BM186" s="459"/>
      <c r="BN186" s="460"/>
      <c r="BO186" s="458"/>
      <c r="BP186" s="459"/>
      <c r="BQ186" s="459"/>
      <c r="BR186" s="460"/>
      <c r="BS186" s="499" t="str">
        <f t="shared" si="6"/>
        <v>n.é.</v>
      </c>
      <c r="BT186" s="500"/>
    </row>
    <row r="187" spans="1:72" ht="20.100000000000001" hidden="1" customHeight="1" x14ac:dyDescent="0.2">
      <c r="A187" s="548" t="s">
        <v>743</v>
      </c>
      <c r="B187" s="549"/>
      <c r="C187" s="408" t="s">
        <v>417</v>
      </c>
      <c r="D187" s="409"/>
      <c r="E187" s="409"/>
      <c r="F187" s="409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  <c r="X187" s="409"/>
      <c r="Y187" s="409"/>
      <c r="Z187" s="409"/>
      <c r="AA187" s="409"/>
      <c r="AB187" s="410"/>
      <c r="AC187" s="437" t="s">
        <v>160</v>
      </c>
      <c r="AD187" s="438"/>
      <c r="AE187" s="458"/>
      <c r="AF187" s="459"/>
      <c r="AG187" s="459"/>
      <c r="AH187" s="460"/>
      <c r="AI187" s="458"/>
      <c r="AJ187" s="459"/>
      <c r="AK187" s="459"/>
      <c r="AL187" s="460"/>
      <c r="AM187" s="458"/>
      <c r="AN187" s="459"/>
      <c r="AO187" s="459"/>
      <c r="AP187" s="460"/>
      <c r="AQ187" s="458"/>
      <c r="AR187" s="459"/>
      <c r="AS187" s="459"/>
      <c r="AT187" s="460"/>
      <c r="AU187" s="458"/>
      <c r="AV187" s="459"/>
      <c r="AW187" s="459"/>
      <c r="AX187" s="460"/>
      <c r="AY187" s="458"/>
      <c r="AZ187" s="459"/>
      <c r="BA187" s="459"/>
      <c r="BB187" s="460"/>
      <c r="BC187" s="458"/>
      <c r="BD187" s="459"/>
      <c r="BE187" s="459"/>
      <c r="BF187" s="460"/>
      <c r="BG187" s="458"/>
      <c r="BH187" s="459"/>
      <c r="BI187" s="459"/>
      <c r="BJ187" s="460"/>
      <c r="BK187" s="458"/>
      <c r="BL187" s="459"/>
      <c r="BM187" s="459"/>
      <c r="BN187" s="460"/>
      <c r="BO187" s="458"/>
      <c r="BP187" s="459"/>
      <c r="BQ187" s="459"/>
      <c r="BR187" s="460"/>
      <c r="BS187" s="499" t="str">
        <f t="shared" si="6"/>
        <v>n.é.</v>
      </c>
      <c r="BT187" s="500"/>
    </row>
    <row r="188" spans="1:72" ht="20.100000000000001" hidden="1" customHeight="1" x14ac:dyDescent="0.2">
      <c r="A188" s="548" t="s">
        <v>744</v>
      </c>
      <c r="B188" s="549"/>
      <c r="C188" s="408" t="s">
        <v>418</v>
      </c>
      <c r="D188" s="409"/>
      <c r="E188" s="409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409"/>
      <c r="Z188" s="409"/>
      <c r="AA188" s="409"/>
      <c r="AB188" s="410"/>
      <c r="AC188" s="437" t="s">
        <v>161</v>
      </c>
      <c r="AD188" s="438"/>
      <c r="AE188" s="458"/>
      <c r="AF188" s="459"/>
      <c r="AG188" s="459"/>
      <c r="AH188" s="460"/>
      <c r="AI188" s="458"/>
      <c r="AJ188" s="459"/>
      <c r="AK188" s="459"/>
      <c r="AL188" s="460"/>
      <c r="AM188" s="458"/>
      <c r="AN188" s="459"/>
      <c r="AO188" s="459"/>
      <c r="AP188" s="460"/>
      <c r="AQ188" s="458"/>
      <c r="AR188" s="459"/>
      <c r="AS188" s="459"/>
      <c r="AT188" s="460"/>
      <c r="AU188" s="458"/>
      <c r="AV188" s="459"/>
      <c r="AW188" s="459"/>
      <c r="AX188" s="460"/>
      <c r="AY188" s="458"/>
      <c r="AZ188" s="459"/>
      <c r="BA188" s="459"/>
      <c r="BB188" s="460"/>
      <c r="BC188" s="458"/>
      <c r="BD188" s="459"/>
      <c r="BE188" s="459"/>
      <c r="BF188" s="460"/>
      <c r="BG188" s="458"/>
      <c r="BH188" s="459"/>
      <c r="BI188" s="459"/>
      <c r="BJ188" s="460"/>
      <c r="BK188" s="458"/>
      <c r="BL188" s="459"/>
      <c r="BM188" s="459"/>
      <c r="BN188" s="460"/>
      <c r="BO188" s="458"/>
      <c r="BP188" s="459"/>
      <c r="BQ188" s="459"/>
      <c r="BR188" s="460"/>
      <c r="BS188" s="499" t="str">
        <f t="shared" si="6"/>
        <v>n.é.</v>
      </c>
      <c r="BT188" s="500"/>
    </row>
    <row r="189" spans="1:72" ht="20.100000000000001" hidden="1" customHeight="1" x14ac:dyDescent="0.2">
      <c r="A189" s="548" t="s">
        <v>745</v>
      </c>
      <c r="B189" s="549"/>
      <c r="C189" s="408" t="s">
        <v>171</v>
      </c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  <c r="AA189" s="409"/>
      <c r="AB189" s="410"/>
      <c r="AC189" s="437" t="s">
        <v>162</v>
      </c>
      <c r="AD189" s="438"/>
      <c r="AE189" s="458"/>
      <c r="AF189" s="459"/>
      <c r="AG189" s="459"/>
      <c r="AH189" s="460"/>
      <c r="AI189" s="458"/>
      <c r="AJ189" s="459"/>
      <c r="AK189" s="459"/>
      <c r="AL189" s="460"/>
      <c r="AM189" s="458"/>
      <c r="AN189" s="459"/>
      <c r="AO189" s="459"/>
      <c r="AP189" s="460"/>
      <c r="AQ189" s="458"/>
      <c r="AR189" s="459"/>
      <c r="AS189" s="459"/>
      <c r="AT189" s="460"/>
      <c r="AU189" s="458"/>
      <c r="AV189" s="459"/>
      <c r="AW189" s="459"/>
      <c r="AX189" s="460"/>
      <c r="AY189" s="458"/>
      <c r="AZ189" s="459"/>
      <c r="BA189" s="459"/>
      <c r="BB189" s="460"/>
      <c r="BC189" s="458"/>
      <c r="BD189" s="459"/>
      <c r="BE189" s="459"/>
      <c r="BF189" s="460"/>
      <c r="BG189" s="458"/>
      <c r="BH189" s="459"/>
      <c r="BI189" s="459"/>
      <c r="BJ189" s="460"/>
      <c r="BK189" s="458"/>
      <c r="BL189" s="459"/>
      <c r="BM189" s="459"/>
      <c r="BN189" s="460"/>
      <c r="BO189" s="458"/>
      <c r="BP189" s="459"/>
      <c r="BQ189" s="459"/>
      <c r="BR189" s="460"/>
      <c r="BS189" s="499" t="str">
        <f t="shared" si="6"/>
        <v>n.é.</v>
      </c>
      <c r="BT189" s="500"/>
    </row>
    <row r="190" spans="1:72" ht="20.100000000000001" hidden="1" customHeight="1" x14ac:dyDescent="0.2">
      <c r="A190" s="548" t="s">
        <v>746</v>
      </c>
      <c r="B190" s="549"/>
      <c r="C190" s="408" t="s">
        <v>419</v>
      </c>
      <c r="D190" s="409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409"/>
      <c r="Z190" s="409"/>
      <c r="AA190" s="409"/>
      <c r="AB190" s="410"/>
      <c r="AC190" s="437" t="s">
        <v>163</v>
      </c>
      <c r="AD190" s="438"/>
      <c r="AE190" s="458"/>
      <c r="AF190" s="459"/>
      <c r="AG190" s="459"/>
      <c r="AH190" s="460"/>
      <c r="AI190" s="458"/>
      <c r="AJ190" s="459"/>
      <c r="AK190" s="459"/>
      <c r="AL190" s="460"/>
      <c r="AM190" s="458"/>
      <c r="AN190" s="459"/>
      <c r="AO190" s="459"/>
      <c r="AP190" s="460"/>
      <c r="AQ190" s="458"/>
      <c r="AR190" s="459"/>
      <c r="AS190" s="459"/>
      <c r="AT190" s="460"/>
      <c r="AU190" s="458"/>
      <c r="AV190" s="459"/>
      <c r="AW190" s="459"/>
      <c r="AX190" s="460"/>
      <c r="AY190" s="458"/>
      <c r="AZ190" s="459"/>
      <c r="BA190" s="459"/>
      <c r="BB190" s="460"/>
      <c r="BC190" s="458"/>
      <c r="BD190" s="459"/>
      <c r="BE190" s="459"/>
      <c r="BF190" s="460"/>
      <c r="BG190" s="458"/>
      <c r="BH190" s="459"/>
      <c r="BI190" s="459"/>
      <c r="BJ190" s="460"/>
      <c r="BK190" s="458"/>
      <c r="BL190" s="459"/>
      <c r="BM190" s="459"/>
      <c r="BN190" s="460"/>
      <c r="BO190" s="458"/>
      <c r="BP190" s="459"/>
      <c r="BQ190" s="459"/>
      <c r="BR190" s="460"/>
      <c r="BS190" s="499" t="str">
        <f t="shared" si="6"/>
        <v>n.é.</v>
      </c>
      <c r="BT190" s="500"/>
    </row>
    <row r="191" spans="1:72" ht="20.100000000000001" hidden="1" customHeight="1" x14ac:dyDescent="0.2">
      <c r="A191" s="548" t="s">
        <v>747</v>
      </c>
      <c r="B191" s="549"/>
      <c r="C191" s="408" t="s">
        <v>420</v>
      </c>
      <c r="D191" s="409"/>
      <c r="E191" s="409"/>
      <c r="F191" s="409"/>
      <c r="G191" s="409"/>
      <c r="H191" s="409"/>
      <c r="I191" s="409"/>
      <c r="J191" s="409"/>
      <c r="K191" s="409"/>
      <c r="L191" s="409"/>
      <c r="M191" s="409"/>
      <c r="N191" s="409"/>
      <c r="O191" s="409"/>
      <c r="P191" s="409"/>
      <c r="Q191" s="409"/>
      <c r="R191" s="409"/>
      <c r="S191" s="409"/>
      <c r="T191" s="409"/>
      <c r="U191" s="409"/>
      <c r="V191" s="409"/>
      <c r="W191" s="409"/>
      <c r="X191" s="409"/>
      <c r="Y191" s="409"/>
      <c r="Z191" s="409"/>
      <c r="AA191" s="409"/>
      <c r="AB191" s="410"/>
      <c r="AC191" s="437" t="s">
        <v>164</v>
      </c>
      <c r="AD191" s="438"/>
      <c r="AE191" s="458"/>
      <c r="AF191" s="459"/>
      <c r="AG191" s="459"/>
      <c r="AH191" s="460"/>
      <c r="AI191" s="458"/>
      <c r="AJ191" s="459"/>
      <c r="AK191" s="459"/>
      <c r="AL191" s="460"/>
      <c r="AM191" s="458"/>
      <c r="AN191" s="459"/>
      <c r="AO191" s="459"/>
      <c r="AP191" s="460"/>
      <c r="AQ191" s="458"/>
      <c r="AR191" s="459"/>
      <c r="AS191" s="459"/>
      <c r="AT191" s="460"/>
      <c r="AU191" s="458"/>
      <c r="AV191" s="459"/>
      <c r="AW191" s="459"/>
      <c r="AX191" s="460"/>
      <c r="AY191" s="458"/>
      <c r="AZ191" s="459"/>
      <c r="BA191" s="459"/>
      <c r="BB191" s="460"/>
      <c r="BC191" s="458"/>
      <c r="BD191" s="459"/>
      <c r="BE191" s="459"/>
      <c r="BF191" s="460"/>
      <c r="BG191" s="458"/>
      <c r="BH191" s="459"/>
      <c r="BI191" s="459"/>
      <c r="BJ191" s="460"/>
      <c r="BK191" s="458"/>
      <c r="BL191" s="459"/>
      <c r="BM191" s="459"/>
      <c r="BN191" s="460"/>
      <c r="BO191" s="458"/>
      <c r="BP191" s="459"/>
      <c r="BQ191" s="459"/>
      <c r="BR191" s="460"/>
      <c r="BS191" s="499" t="str">
        <f t="shared" si="6"/>
        <v>n.é.</v>
      </c>
      <c r="BT191" s="500"/>
    </row>
    <row r="192" spans="1:72" ht="20.100000000000001" hidden="1" customHeight="1" x14ac:dyDescent="0.2">
      <c r="A192" s="548" t="s">
        <v>748</v>
      </c>
      <c r="B192" s="549"/>
      <c r="C192" s="408" t="s">
        <v>172</v>
      </c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09"/>
      <c r="Z192" s="409"/>
      <c r="AA192" s="409"/>
      <c r="AB192" s="410"/>
      <c r="AC192" s="437" t="s">
        <v>165</v>
      </c>
      <c r="AD192" s="438"/>
      <c r="AE192" s="458"/>
      <c r="AF192" s="459"/>
      <c r="AG192" s="459"/>
      <c r="AH192" s="460"/>
      <c r="AI192" s="458"/>
      <c r="AJ192" s="459"/>
      <c r="AK192" s="459"/>
      <c r="AL192" s="460"/>
      <c r="AM192" s="458"/>
      <c r="AN192" s="459"/>
      <c r="AO192" s="459"/>
      <c r="AP192" s="460"/>
      <c r="AQ192" s="458"/>
      <c r="AR192" s="459"/>
      <c r="AS192" s="459"/>
      <c r="AT192" s="460"/>
      <c r="AU192" s="458"/>
      <c r="AV192" s="459"/>
      <c r="AW192" s="459"/>
      <c r="AX192" s="460"/>
      <c r="AY192" s="458"/>
      <c r="AZ192" s="459"/>
      <c r="BA192" s="459"/>
      <c r="BB192" s="460"/>
      <c r="BC192" s="458"/>
      <c r="BD192" s="459"/>
      <c r="BE192" s="459"/>
      <c r="BF192" s="460"/>
      <c r="BG192" s="458"/>
      <c r="BH192" s="459"/>
      <c r="BI192" s="459"/>
      <c r="BJ192" s="460"/>
      <c r="BK192" s="458"/>
      <c r="BL192" s="459"/>
      <c r="BM192" s="459"/>
      <c r="BN192" s="460"/>
      <c r="BO192" s="458"/>
      <c r="BP192" s="459"/>
      <c r="BQ192" s="459"/>
      <c r="BR192" s="460"/>
      <c r="BS192" s="499" t="str">
        <f t="shared" si="6"/>
        <v>n.é.</v>
      </c>
      <c r="BT192" s="500"/>
    </row>
    <row r="193" spans="1:72" ht="20.100000000000001" hidden="1" customHeight="1" x14ac:dyDescent="0.2">
      <c r="A193" s="548" t="s">
        <v>749</v>
      </c>
      <c r="B193" s="549"/>
      <c r="C193" s="408" t="s">
        <v>694</v>
      </c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409"/>
      <c r="U193" s="409"/>
      <c r="V193" s="409"/>
      <c r="W193" s="409"/>
      <c r="X193" s="409"/>
      <c r="Y193" s="409"/>
      <c r="Z193" s="409"/>
      <c r="AA193" s="409"/>
      <c r="AB193" s="410"/>
      <c r="AC193" s="437" t="s">
        <v>166</v>
      </c>
      <c r="AD193" s="438"/>
      <c r="AE193" s="458"/>
      <c r="AF193" s="459"/>
      <c r="AG193" s="459"/>
      <c r="AH193" s="460"/>
      <c r="AI193" s="458"/>
      <c r="AJ193" s="459"/>
      <c r="AK193" s="459"/>
      <c r="AL193" s="460"/>
      <c r="AM193" s="458"/>
      <c r="AN193" s="459"/>
      <c r="AO193" s="459"/>
      <c r="AP193" s="460"/>
      <c r="AQ193" s="458"/>
      <c r="AR193" s="459"/>
      <c r="AS193" s="459"/>
      <c r="AT193" s="460"/>
      <c r="AU193" s="458"/>
      <c r="AV193" s="459"/>
      <c r="AW193" s="459"/>
      <c r="AX193" s="460"/>
      <c r="AY193" s="458"/>
      <c r="AZ193" s="459"/>
      <c r="BA193" s="459"/>
      <c r="BB193" s="460"/>
      <c r="BC193" s="458"/>
      <c r="BD193" s="459"/>
      <c r="BE193" s="459"/>
      <c r="BF193" s="460"/>
      <c r="BG193" s="458"/>
      <c r="BH193" s="459"/>
      <c r="BI193" s="459"/>
      <c r="BJ193" s="460"/>
      <c r="BK193" s="458"/>
      <c r="BL193" s="459"/>
      <c r="BM193" s="459"/>
      <c r="BN193" s="460"/>
      <c r="BO193" s="458"/>
      <c r="BP193" s="459"/>
      <c r="BQ193" s="459"/>
      <c r="BR193" s="460"/>
      <c r="BS193" s="499" t="str">
        <f t="shared" si="6"/>
        <v>n.é.</v>
      </c>
      <c r="BT193" s="500"/>
    </row>
    <row r="194" spans="1:72" ht="20.100000000000001" hidden="1" customHeight="1" x14ac:dyDescent="0.2">
      <c r="A194" s="548" t="s">
        <v>750</v>
      </c>
      <c r="B194" s="549"/>
      <c r="C194" s="408" t="s">
        <v>173</v>
      </c>
      <c r="D194" s="409"/>
      <c r="E194" s="409"/>
      <c r="F194" s="409"/>
      <c r="G194" s="409"/>
      <c r="H194" s="409"/>
      <c r="I194" s="409"/>
      <c r="J194" s="409"/>
      <c r="K194" s="409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  <c r="X194" s="409"/>
      <c r="Y194" s="409"/>
      <c r="Z194" s="409"/>
      <c r="AA194" s="409"/>
      <c r="AB194" s="410"/>
      <c r="AC194" s="437" t="s">
        <v>695</v>
      </c>
      <c r="AD194" s="438"/>
      <c r="AE194" s="458"/>
      <c r="AF194" s="459"/>
      <c r="AG194" s="459"/>
      <c r="AH194" s="460"/>
      <c r="AI194" s="458"/>
      <c r="AJ194" s="459"/>
      <c r="AK194" s="459"/>
      <c r="AL194" s="460"/>
      <c r="AM194" s="458"/>
      <c r="AN194" s="459"/>
      <c r="AO194" s="459"/>
      <c r="AP194" s="460"/>
      <c r="AQ194" s="458"/>
      <c r="AR194" s="459"/>
      <c r="AS194" s="459"/>
      <c r="AT194" s="460"/>
      <c r="AU194" s="458"/>
      <c r="AV194" s="459"/>
      <c r="AW194" s="459"/>
      <c r="AX194" s="460"/>
      <c r="AY194" s="458"/>
      <c r="AZ194" s="459"/>
      <c r="BA194" s="459"/>
      <c r="BB194" s="460"/>
      <c r="BC194" s="458"/>
      <c r="BD194" s="459"/>
      <c r="BE194" s="459"/>
      <c r="BF194" s="460"/>
      <c r="BG194" s="458"/>
      <c r="BH194" s="459"/>
      <c r="BI194" s="459"/>
      <c r="BJ194" s="460"/>
      <c r="BK194" s="458"/>
      <c r="BL194" s="459"/>
      <c r="BM194" s="459"/>
      <c r="BN194" s="460"/>
      <c r="BO194" s="458"/>
      <c r="BP194" s="459"/>
      <c r="BQ194" s="459"/>
      <c r="BR194" s="460"/>
      <c r="BS194" s="499" t="str">
        <f t="shared" si="6"/>
        <v>n.é.</v>
      </c>
      <c r="BT194" s="500"/>
    </row>
    <row r="195" spans="1:72" ht="20.100000000000001" customHeight="1" x14ac:dyDescent="0.2">
      <c r="A195" s="554" t="s">
        <v>751</v>
      </c>
      <c r="B195" s="555"/>
      <c r="C195" s="476" t="s">
        <v>785</v>
      </c>
      <c r="D195" s="477"/>
      <c r="E195" s="477"/>
      <c r="F195" s="477"/>
      <c r="G195" s="477"/>
      <c r="H195" s="477"/>
      <c r="I195" s="477"/>
      <c r="J195" s="477"/>
      <c r="K195" s="477"/>
      <c r="L195" s="477"/>
      <c r="M195" s="477"/>
      <c r="N195" s="477"/>
      <c r="O195" s="477"/>
      <c r="P195" s="477"/>
      <c r="Q195" s="477"/>
      <c r="R195" s="477"/>
      <c r="S195" s="477"/>
      <c r="T195" s="477"/>
      <c r="U195" s="477"/>
      <c r="V195" s="477"/>
      <c r="W195" s="477"/>
      <c r="X195" s="477"/>
      <c r="Y195" s="477"/>
      <c r="Z195" s="477"/>
      <c r="AA195" s="477"/>
      <c r="AB195" s="478"/>
      <c r="AC195" s="543" t="s">
        <v>62</v>
      </c>
      <c r="AD195" s="544"/>
      <c r="AE195" s="466">
        <f>AI195+AQ195</f>
        <v>0</v>
      </c>
      <c r="AF195" s="467"/>
      <c r="AG195" s="467"/>
      <c r="AH195" s="468"/>
      <c r="AI195" s="466">
        <f>SUM(AI186:AL194)</f>
        <v>0</v>
      </c>
      <c r="AJ195" s="467"/>
      <c r="AK195" s="467"/>
      <c r="AL195" s="468"/>
      <c r="AM195" s="466">
        <f>SUM(AM186:AP194)</f>
        <v>0</v>
      </c>
      <c r="AN195" s="467"/>
      <c r="AO195" s="467"/>
      <c r="AP195" s="468"/>
      <c r="AQ195" s="466">
        <f>SUM(AQ186:AT194)</f>
        <v>0</v>
      </c>
      <c r="AR195" s="467"/>
      <c r="AS195" s="467"/>
      <c r="AT195" s="468"/>
      <c r="AU195" s="466">
        <f>SUM(AU186:AX194)</f>
        <v>0</v>
      </c>
      <c r="AV195" s="467"/>
      <c r="AW195" s="467"/>
      <c r="AX195" s="468"/>
      <c r="AY195" s="466">
        <f>SUM(AY186:BB194)</f>
        <v>0</v>
      </c>
      <c r="AZ195" s="467"/>
      <c r="BA195" s="467"/>
      <c r="BB195" s="468"/>
      <c r="BC195" s="466">
        <f>SUM(BC186:BF194)</f>
        <v>0</v>
      </c>
      <c r="BD195" s="467"/>
      <c r="BE195" s="467"/>
      <c r="BF195" s="468"/>
      <c r="BG195" s="466">
        <f>SUM(BG186:BJ194)</f>
        <v>0</v>
      </c>
      <c r="BH195" s="467"/>
      <c r="BI195" s="467"/>
      <c r="BJ195" s="468"/>
      <c r="BK195" s="466">
        <f>SUM(BK186:BN194)</f>
        <v>0</v>
      </c>
      <c r="BL195" s="467"/>
      <c r="BM195" s="467"/>
      <c r="BN195" s="468"/>
      <c r="BO195" s="466">
        <f>SUM(BO186:BR194)</f>
        <v>0</v>
      </c>
      <c r="BP195" s="467"/>
      <c r="BQ195" s="467"/>
      <c r="BR195" s="468"/>
      <c r="BS195" s="504" t="str">
        <f t="shared" si="6"/>
        <v>n.é.</v>
      </c>
      <c r="BT195" s="505"/>
    </row>
    <row r="196" spans="1:72" s="3" customFormat="1" ht="20.100000000000001" customHeight="1" x14ac:dyDescent="0.2">
      <c r="A196" s="556" t="s">
        <v>752</v>
      </c>
      <c r="B196" s="557"/>
      <c r="C196" s="558" t="s">
        <v>786</v>
      </c>
      <c r="D196" s="559"/>
      <c r="E196" s="559"/>
      <c r="F196" s="559"/>
      <c r="G196" s="559"/>
      <c r="H196" s="559"/>
      <c r="I196" s="559"/>
      <c r="J196" s="559"/>
      <c r="K196" s="559"/>
      <c r="L196" s="559"/>
      <c r="M196" s="559"/>
      <c r="N196" s="559"/>
      <c r="O196" s="559"/>
      <c r="P196" s="559"/>
      <c r="Q196" s="559"/>
      <c r="R196" s="559"/>
      <c r="S196" s="559"/>
      <c r="T196" s="559"/>
      <c r="U196" s="559"/>
      <c r="V196" s="559"/>
      <c r="W196" s="559"/>
      <c r="X196" s="559"/>
      <c r="Y196" s="559"/>
      <c r="Z196" s="559"/>
      <c r="AA196" s="559"/>
      <c r="AB196" s="560"/>
      <c r="AC196" s="445" t="s">
        <v>174</v>
      </c>
      <c r="AD196" s="446"/>
      <c r="AE196" s="506">
        <f>AI196+AM196+AQ196</f>
        <v>113305045</v>
      </c>
      <c r="AF196" s="507"/>
      <c r="AG196" s="507"/>
      <c r="AH196" s="508"/>
      <c r="AI196" s="506">
        <f>AI121+AI122+AI147+AI156+AI172+AI180+AI185+AI195</f>
        <v>53209299</v>
      </c>
      <c r="AJ196" s="507"/>
      <c r="AK196" s="507"/>
      <c r="AL196" s="508"/>
      <c r="AM196" s="506">
        <f>AM121+AM122+AM147+AM156+AM172+AM180+AM185+AM195</f>
        <v>20271811</v>
      </c>
      <c r="AN196" s="507"/>
      <c r="AO196" s="507"/>
      <c r="AP196" s="508"/>
      <c r="AQ196" s="506">
        <f>AQ121+AQ122+AQ147+AQ156+AQ172+AQ180+AQ185+AQ195</f>
        <v>39823935</v>
      </c>
      <c r="AR196" s="507"/>
      <c r="AS196" s="507"/>
      <c r="AT196" s="508"/>
      <c r="AU196" s="506">
        <f>AU121+AU122+AU147+AU156+AU172+AU180+AU185+AU195</f>
        <v>115732845</v>
      </c>
      <c r="AV196" s="507"/>
      <c r="AW196" s="507"/>
      <c r="AX196" s="508"/>
      <c r="AY196" s="506">
        <f>AY121+AY122+AY147+AY156+AY172+AY180+AY185+AY195</f>
        <v>0</v>
      </c>
      <c r="AZ196" s="507"/>
      <c r="BA196" s="507"/>
      <c r="BB196" s="508"/>
      <c r="BC196" s="506">
        <f>BC121+BC122+BC147+BC156+BC172+BC180+BC185+BC195</f>
        <v>109337319</v>
      </c>
      <c r="BD196" s="507"/>
      <c r="BE196" s="507"/>
      <c r="BF196" s="508"/>
      <c r="BG196" s="506">
        <f>BG121+BG122+BG147+BG156+BG172+BG180+BG185+BG195</f>
        <v>200828800</v>
      </c>
      <c r="BH196" s="507"/>
      <c r="BI196" s="507"/>
      <c r="BJ196" s="508"/>
      <c r="BK196" s="506">
        <f>BK121+BK122+BK147+BK156+BK172+BK180+BK185+BK195</f>
        <v>0</v>
      </c>
      <c r="BL196" s="507"/>
      <c r="BM196" s="507"/>
      <c r="BN196" s="508"/>
      <c r="BO196" s="506">
        <f>BO121+BO122+BO147+BO156+BO172+BO180+BO185+BO195</f>
        <v>109242157</v>
      </c>
      <c r="BP196" s="507"/>
      <c r="BQ196" s="507"/>
      <c r="BR196" s="508"/>
      <c r="BS196" s="512">
        <f t="shared" si="6"/>
        <v>0.94391662971734602</v>
      </c>
      <c r="BT196" s="513"/>
    </row>
    <row r="197" spans="1:72" ht="20.100000000000001" hidden="1" customHeight="1" x14ac:dyDescent="0.2">
      <c r="A197" s="548" t="s">
        <v>753</v>
      </c>
      <c r="B197" s="549"/>
      <c r="C197" s="408" t="s">
        <v>696</v>
      </c>
      <c r="D197" s="409"/>
      <c r="E197" s="409"/>
      <c r="F197" s="409"/>
      <c r="G197" s="409"/>
      <c r="H197" s="409"/>
      <c r="I197" s="409"/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09"/>
      <c r="W197" s="409"/>
      <c r="X197" s="409"/>
      <c r="Y197" s="409"/>
      <c r="Z197" s="409"/>
      <c r="AA197" s="409"/>
      <c r="AB197" s="410"/>
      <c r="AC197" s="432" t="s">
        <v>381</v>
      </c>
      <c r="AD197" s="433"/>
      <c r="AE197" s="458"/>
      <c r="AF197" s="459"/>
      <c r="AG197" s="459"/>
      <c r="AH197" s="460"/>
      <c r="AI197" s="458"/>
      <c r="AJ197" s="459"/>
      <c r="AK197" s="459"/>
      <c r="AL197" s="460"/>
      <c r="AM197" s="458"/>
      <c r="AN197" s="459"/>
      <c r="AO197" s="459"/>
      <c r="AP197" s="460"/>
      <c r="AQ197" s="458"/>
      <c r="AR197" s="459"/>
      <c r="AS197" s="459"/>
      <c r="AT197" s="460"/>
      <c r="AU197" s="458"/>
      <c r="AV197" s="459"/>
      <c r="AW197" s="459"/>
      <c r="AX197" s="460"/>
      <c r="AY197" s="458"/>
      <c r="AZ197" s="459"/>
      <c r="BA197" s="459"/>
      <c r="BB197" s="460"/>
      <c r="BC197" s="458"/>
      <c r="BD197" s="459"/>
      <c r="BE197" s="459"/>
      <c r="BF197" s="460"/>
      <c r="BG197" s="458"/>
      <c r="BH197" s="459"/>
      <c r="BI197" s="459"/>
      <c r="BJ197" s="460"/>
      <c r="BK197" s="458"/>
      <c r="BL197" s="459"/>
      <c r="BM197" s="459"/>
      <c r="BN197" s="460"/>
      <c r="BO197" s="458"/>
      <c r="BP197" s="459"/>
      <c r="BQ197" s="459"/>
      <c r="BR197" s="460"/>
      <c r="BS197" s="504" t="str">
        <f t="shared" si="6"/>
        <v>n.é.</v>
      </c>
      <c r="BT197" s="505"/>
    </row>
    <row r="198" spans="1:72" ht="20.100000000000001" hidden="1" customHeight="1" x14ac:dyDescent="0.2">
      <c r="A198" s="548" t="s">
        <v>754</v>
      </c>
      <c r="B198" s="549"/>
      <c r="C198" s="408" t="s">
        <v>382</v>
      </c>
      <c r="D198" s="409"/>
      <c r="E198" s="409"/>
      <c r="F198" s="409"/>
      <c r="G198" s="409"/>
      <c r="H198" s="409"/>
      <c r="I198" s="409"/>
      <c r="J198" s="409"/>
      <c r="K198" s="409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  <c r="X198" s="409"/>
      <c r="Y198" s="409"/>
      <c r="Z198" s="409"/>
      <c r="AA198" s="409"/>
      <c r="AB198" s="410"/>
      <c r="AC198" s="432" t="s">
        <v>383</v>
      </c>
      <c r="AD198" s="433"/>
      <c r="AE198" s="458"/>
      <c r="AF198" s="459"/>
      <c r="AG198" s="459"/>
      <c r="AH198" s="460"/>
      <c r="AI198" s="458"/>
      <c r="AJ198" s="459"/>
      <c r="AK198" s="459"/>
      <c r="AL198" s="460"/>
      <c r="AM198" s="458"/>
      <c r="AN198" s="459"/>
      <c r="AO198" s="459"/>
      <c r="AP198" s="460"/>
      <c r="AQ198" s="458"/>
      <c r="AR198" s="459"/>
      <c r="AS198" s="459"/>
      <c r="AT198" s="460"/>
      <c r="AU198" s="458"/>
      <c r="AV198" s="459"/>
      <c r="AW198" s="459"/>
      <c r="AX198" s="460"/>
      <c r="AY198" s="458"/>
      <c r="AZ198" s="459"/>
      <c r="BA198" s="459"/>
      <c r="BB198" s="460"/>
      <c r="BC198" s="458"/>
      <c r="BD198" s="459"/>
      <c r="BE198" s="459"/>
      <c r="BF198" s="460"/>
      <c r="BG198" s="458"/>
      <c r="BH198" s="459"/>
      <c r="BI198" s="459"/>
      <c r="BJ198" s="460"/>
      <c r="BK198" s="458"/>
      <c r="BL198" s="459"/>
      <c r="BM198" s="459"/>
      <c r="BN198" s="460"/>
      <c r="BO198" s="458"/>
      <c r="BP198" s="459"/>
      <c r="BQ198" s="459"/>
      <c r="BR198" s="460"/>
      <c r="BS198" s="504" t="str">
        <f t="shared" si="6"/>
        <v>n.é.</v>
      </c>
      <c r="BT198" s="505"/>
    </row>
    <row r="199" spans="1:72" ht="20.100000000000001" hidden="1" customHeight="1" x14ac:dyDescent="0.2">
      <c r="A199" s="548" t="s">
        <v>755</v>
      </c>
      <c r="B199" s="549"/>
      <c r="C199" s="408" t="s">
        <v>697</v>
      </c>
      <c r="D199" s="409"/>
      <c r="E199" s="409"/>
      <c r="F199" s="409"/>
      <c r="G199" s="409"/>
      <c r="H199" s="409"/>
      <c r="I199" s="409"/>
      <c r="J199" s="409"/>
      <c r="K199" s="409"/>
      <c r="L199" s="409"/>
      <c r="M199" s="409"/>
      <c r="N199" s="409"/>
      <c r="O199" s="409"/>
      <c r="P199" s="409"/>
      <c r="Q199" s="409"/>
      <c r="R199" s="409"/>
      <c r="S199" s="409"/>
      <c r="T199" s="409"/>
      <c r="U199" s="409"/>
      <c r="V199" s="409"/>
      <c r="W199" s="409"/>
      <c r="X199" s="409"/>
      <c r="Y199" s="409"/>
      <c r="Z199" s="409"/>
      <c r="AA199" s="409"/>
      <c r="AB199" s="410"/>
      <c r="AC199" s="432" t="s">
        <v>384</v>
      </c>
      <c r="AD199" s="433"/>
      <c r="AE199" s="458"/>
      <c r="AF199" s="459"/>
      <c r="AG199" s="459"/>
      <c r="AH199" s="460"/>
      <c r="AI199" s="458"/>
      <c r="AJ199" s="459"/>
      <c r="AK199" s="459"/>
      <c r="AL199" s="460"/>
      <c r="AM199" s="458"/>
      <c r="AN199" s="459"/>
      <c r="AO199" s="459"/>
      <c r="AP199" s="460"/>
      <c r="AQ199" s="458"/>
      <c r="AR199" s="459"/>
      <c r="AS199" s="459"/>
      <c r="AT199" s="460"/>
      <c r="AU199" s="458"/>
      <c r="AV199" s="459"/>
      <c r="AW199" s="459"/>
      <c r="AX199" s="460"/>
      <c r="AY199" s="458"/>
      <c r="AZ199" s="459"/>
      <c r="BA199" s="459"/>
      <c r="BB199" s="460"/>
      <c r="BC199" s="458"/>
      <c r="BD199" s="459"/>
      <c r="BE199" s="459"/>
      <c r="BF199" s="460"/>
      <c r="BG199" s="458"/>
      <c r="BH199" s="459"/>
      <c r="BI199" s="459"/>
      <c r="BJ199" s="460"/>
      <c r="BK199" s="458"/>
      <c r="BL199" s="459"/>
      <c r="BM199" s="459"/>
      <c r="BN199" s="460"/>
      <c r="BO199" s="458"/>
      <c r="BP199" s="459"/>
      <c r="BQ199" s="459"/>
      <c r="BR199" s="460"/>
      <c r="BS199" s="504" t="str">
        <f t="shared" si="6"/>
        <v>n.é.</v>
      </c>
      <c r="BT199" s="505"/>
    </row>
    <row r="200" spans="1:72" ht="20.100000000000001" customHeight="1" x14ac:dyDescent="0.2">
      <c r="A200" s="554" t="s">
        <v>756</v>
      </c>
      <c r="B200" s="555"/>
      <c r="C200" s="476" t="s">
        <v>787</v>
      </c>
      <c r="D200" s="477"/>
      <c r="E200" s="477"/>
      <c r="F200" s="477"/>
      <c r="G200" s="477"/>
      <c r="H200" s="477"/>
      <c r="I200" s="477"/>
      <c r="J200" s="477"/>
      <c r="K200" s="477"/>
      <c r="L200" s="477"/>
      <c r="M200" s="477"/>
      <c r="N200" s="477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  <c r="Y200" s="477"/>
      <c r="Z200" s="477"/>
      <c r="AA200" s="477"/>
      <c r="AB200" s="478"/>
      <c r="AC200" s="514" t="s">
        <v>385</v>
      </c>
      <c r="AD200" s="515"/>
      <c r="AE200" s="466">
        <f>AI200+AQ200</f>
        <v>0</v>
      </c>
      <c r="AF200" s="467"/>
      <c r="AG200" s="467"/>
      <c r="AH200" s="468"/>
      <c r="AI200" s="562">
        <f>SUM(AI197:AL199)</f>
        <v>0</v>
      </c>
      <c r="AJ200" s="562"/>
      <c r="AK200" s="562"/>
      <c r="AL200" s="562"/>
      <c r="AM200" s="562">
        <f>SUM(AM197:AP199)</f>
        <v>0</v>
      </c>
      <c r="AN200" s="562"/>
      <c r="AO200" s="562"/>
      <c r="AP200" s="562"/>
      <c r="AQ200" s="562">
        <f>SUM(AQ197:AT199)</f>
        <v>0</v>
      </c>
      <c r="AR200" s="562"/>
      <c r="AS200" s="562"/>
      <c r="AT200" s="562"/>
      <c r="AU200" s="562">
        <f>SUM(AU197:AX199)</f>
        <v>0</v>
      </c>
      <c r="AV200" s="562"/>
      <c r="AW200" s="562"/>
      <c r="AX200" s="562"/>
      <c r="AY200" s="562">
        <f>SUM(AY197:BB199)</f>
        <v>0</v>
      </c>
      <c r="AZ200" s="562"/>
      <c r="BA200" s="562"/>
      <c r="BB200" s="562"/>
      <c r="BC200" s="562">
        <f>SUM(BC197:BF199)</f>
        <v>0</v>
      </c>
      <c r="BD200" s="562"/>
      <c r="BE200" s="562"/>
      <c r="BF200" s="562"/>
      <c r="BG200" s="562">
        <f>SUM(BG197:BJ199)</f>
        <v>0</v>
      </c>
      <c r="BH200" s="562"/>
      <c r="BI200" s="562"/>
      <c r="BJ200" s="562"/>
      <c r="BK200" s="562">
        <f>SUM(BK197:BN199)</f>
        <v>0</v>
      </c>
      <c r="BL200" s="562"/>
      <c r="BM200" s="562"/>
      <c r="BN200" s="562"/>
      <c r="BO200" s="562">
        <f>SUM(BO197:BR199)</f>
        <v>0</v>
      </c>
      <c r="BP200" s="562"/>
      <c r="BQ200" s="562"/>
      <c r="BR200" s="562"/>
      <c r="BS200" s="504" t="str">
        <f t="shared" si="6"/>
        <v>n.é.</v>
      </c>
      <c r="BT200" s="505"/>
    </row>
    <row r="201" spans="1:72" ht="20.100000000000001" hidden="1" customHeight="1" x14ac:dyDescent="0.2">
      <c r="A201" s="548" t="s">
        <v>757</v>
      </c>
      <c r="B201" s="549"/>
      <c r="C201" s="429" t="s">
        <v>386</v>
      </c>
      <c r="D201" s="430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  <c r="AA201" s="430"/>
      <c r="AB201" s="431"/>
      <c r="AC201" s="432" t="s">
        <v>387</v>
      </c>
      <c r="AD201" s="433"/>
      <c r="AE201" s="458"/>
      <c r="AF201" s="459"/>
      <c r="AG201" s="459"/>
      <c r="AH201" s="460"/>
      <c r="AI201" s="458"/>
      <c r="AJ201" s="459"/>
      <c r="AK201" s="459"/>
      <c r="AL201" s="460"/>
      <c r="AM201" s="458"/>
      <c r="AN201" s="459"/>
      <c r="AO201" s="459"/>
      <c r="AP201" s="460"/>
      <c r="AQ201" s="458"/>
      <c r="AR201" s="459"/>
      <c r="AS201" s="459"/>
      <c r="AT201" s="460"/>
      <c r="AU201" s="458"/>
      <c r="AV201" s="459"/>
      <c r="AW201" s="459"/>
      <c r="AX201" s="460"/>
      <c r="AY201" s="458"/>
      <c r="AZ201" s="459"/>
      <c r="BA201" s="459"/>
      <c r="BB201" s="460"/>
      <c r="BC201" s="458"/>
      <c r="BD201" s="459"/>
      <c r="BE201" s="459"/>
      <c r="BF201" s="460"/>
      <c r="BG201" s="458"/>
      <c r="BH201" s="459"/>
      <c r="BI201" s="459"/>
      <c r="BJ201" s="460"/>
      <c r="BK201" s="458"/>
      <c r="BL201" s="459"/>
      <c r="BM201" s="459"/>
      <c r="BN201" s="460"/>
      <c r="BO201" s="458"/>
      <c r="BP201" s="459"/>
      <c r="BQ201" s="459"/>
      <c r="BR201" s="460"/>
      <c r="BS201" s="504" t="str">
        <f t="shared" si="6"/>
        <v>n.é.</v>
      </c>
      <c r="BT201" s="505"/>
    </row>
    <row r="202" spans="1:72" ht="20.100000000000001" hidden="1" customHeight="1" x14ac:dyDescent="0.2">
      <c r="A202" s="548" t="s">
        <v>758</v>
      </c>
      <c r="B202" s="549"/>
      <c r="C202" s="408" t="s">
        <v>389</v>
      </c>
      <c r="D202" s="409"/>
      <c r="E202" s="409"/>
      <c r="F202" s="409"/>
      <c r="G202" s="409"/>
      <c r="H202" s="409"/>
      <c r="I202" s="409"/>
      <c r="J202" s="409"/>
      <c r="K202" s="409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409"/>
      <c r="Z202" s="409"/>
      <c r="AA202" s="409"/>
      <c r="AB202" s="410"/>
      <c r="AC202" s="432" t="s">
        <v>388</v>
      </c>
      <c r="AD202" s="433"/>
      <c r="AE202" s="458"/>
      <c r="AF202" s="459"/>
      <c r="AG202" s="459"/>
      <c r="AH202" s="460"/>
      <c r="AI202" s="458"/>
      <c r="AJ202" s="459"/>
      <c r="AK202" s="459"/>
      <c r="AL202" s="460"/>
      <c r="AM202" s="458"/>
      <c r="AN202" s="459"/>
      <c r="AO202" s="459"/>
      <c r="AP202" s="460"/>
      <c r="AQ202" s="458"/>
      <c r="AR202" s="459"/>
      <c r="AS202" s="459"/>
      <c r="AT202" s="460"/>
      <c r="AU202" s="458"/>
      <c r="AV202" s="459"/>
      <c r="AW202" s="459"/>
      <c r="AX202" s="460"/>
      <c r="AY202" s="458"/>
      <c r="AZ202" s="459"/>
      <c r="BA202" s="459"/>
      <c r="BB202" s="460"/>
      <c r="BC202" s="458"/>
      <c r="BD202" s="459"/>
      <c r="BE202" s="459"/>
      <c r="BF202" s="460"/>
      <c r="BG202" s="458"/>
      <c r="BH202" s="459"/>
      <c r="BI202" s="459"/>
      <c r="BJ202" s="460"/>
      <c r="BK202" s="458"/>
      <c r="BL202" s="459"/>
      <c r="BM202" s="459"/>
      <c r="BN202" s="460"/>
      <c r="BO202" s="458"/>
      <c r="BP202" s="459"/>
      <c r="BQ202" s="459"/>
      <c r="BR202" s="460"/>
      <c r="BS202" s="504" t="str">
        <f t="shared" si="6"/>
        <v>n.é.</v>
      </c>
      <c r="BT202" s="505"/>
    </row>
    <row r="203" spans="1:72" ht="20.100000000000001" hidden="1" customHeight="1" x14ac:dyDescent="0.2">
      <c r="A203" s="548" t="s">
        <v>759</v>
      </c>
      <c r="B203" s="549"/>
      <c r="C203" s="408" t="s">
        <v>698</v>
      </c>
      <c r="D203" s="409"/>
      <c r="E203" s="409"/>
      <c r="F203" s="409"/>
      <c r="G203" s="409"/>
      <c r="H203" s="409"/>
      <c r="I203" s="409"/>
      <c r="J203" s="409"/>
      <c r="K203" s="409"/>
      <c r="L203" s="409"/>
      <c r="M203" s="409"/>
      <c r="N203" s="409"/>
      <c r="O203" s="409"/>
      <c r="P203" s="409"/>
      <c r="Q203" s="409"/>
      <c r="R203" s="409"/>
      <c r="S203" s="409"/>
      <c r="T203" s="409"/>
      <c r="U203" s="409"/>
      <c r="V203" s="409"/>
      <c r="W203" s="409"/>
      <c r="X203" s="409"/>
      <c r="Y203" s="409"/>
      <c r="Z203" s="409"/>
      <c r="AA203" s="409"/>
      <c r="AB203" s="410"/>
      <c r="AC203" s="432" t="s">
        <v>390</v>
      </c>
      <c r="AD203" s="433"/>
      <c r="AE203" s="458"/>
      <c r="AF203" s="459"/>
      <c r="AG203" s="459"/>
      <c r="AH203" s="460"/>
      <c r="AI203" s="458"/>
      <c r="AJ203" s="459"/>
      <c r="AK203" s="459"/>
      <c r="AL203" s="460"/>
      <c r="AM203" s="458"/>
      <c r="AN203" s="459"/>
      <c r="AO203" s="459"/>
      <c r="AP203" s="460"/>
      <c r="AQ203" s="458"/>
      <c r="AR203" s="459"/>
      <c r="AS203" s="459"/>
      <c r="AT203" s="460"/>
      <c r="AU203" s="458"/>
      <c r="AV203" s="459"/>
      <c r="AW203" s="459"/>
      <c r="AX203" s="460"/>
      <c r="AY203" s="458"/>
      <c r="AZ203" s="459"/>
      <c r="BA203" s="459"/>
      <c r="BB203" s="460"/>
      <c r="BC203" s="458"/>
      <c r="BD203" s="459"/>
      <c r="BE203" s="459"/>
      <c r="BF203" s="460"/>
      <c r="BG203" s="458"/>
      <c r="BH203" s="459"/>
      <c r="BI203" s="459"/>
      <c r="BJ203" s="460"/>
      <c r="BK203" s="458"/>
      <c r="BL203" s="459"/>
      <c r="BM203" s="459"/>
      <c r="BN203" s="460"/>
      <c r="BO203" s="458"/>
      <c r="BP203" s="459"/>
      <c r="BQ203" s="459"/>
      <c r="BR203" s="460"/>
      <c r="BS203" s="504" t="str">
        <f t="shared" si="6"/>
        <v>n.é.</v>
      </c>
      <c r="BT203" s="505"/>
    </row>
    <row r="204" spans="1:72" ht="20.100000000000001" hidden="1" customHeight="1" x14ac:dyDescent="0.2">
      <c r="A204" s="548" t="s">
        <v>760</v>
      </c>
      <c r="B204" s="549"/>
      <c r="C204" s="408" t="s">
        <v>699</v>
      </c>
      <c r="D204" s="409"/>
      <c r="E204" s="409"/>
      <c r="F204" s="409"/>
      <c r="G204" s="409"/>
      <c r="H204" s="409"/>
      <c r="I204" s="409"/>
      <c r="J204" s="409"/>
      <c r="K204" s="409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  <c r="X204" s="409"/>
      <c r="Y204" s="409"/>
      <c r="Z204" s="409"/>
      <c r="AA204" s="409"/>
      <c r="AB204" s="410"/>
      <c r="AC204" s="432" t="s">
        <v>391</v>
      </c>
      <c r="AD204" s="433"/>
      <c r="AE204" s="458"/>
      <c r="AF204" s="459"/>
      <c r="AG204" s="459"/>
      <c r="AH204" s="460"/>
      <c r="AI204" s="458"/>
      <c r="AJ204" s="459"/>
      <c r="AK204" s="459"/>
      <c r="AL204" s="460"/>
      <c r="AM204" s="458"/>
      <c r="AN204" s="459"/>
      <c r="AO204" s="459"/>
      <c r="AP204" s="460"/>
      <c r="AQ204" s="458"/>
      <c r="AR204" s="459"/>
      <c r="AS204" s="459"/>
      <c r="AT204" s="460"/>
      <c r="AU204" s="458"/>
      <c r="AV204" s="459"/>
      <c r="AW204" s="459"/>
      <c r="AX204" s="460"/>
      <c r="AY204" s="458"/>
      <c r="AZ204" s="459"/>
      <c r="BA204" s="459"/>
      <c r="BB204" s="460"/>
      <c r="BC204" s="458"/>
      <c r="BD204" s="459"/>
      <c r="BE204" s="459"/>
      <c r="BF204" s="460"/>
      <c r="BG204" s="458"/>
      <c r="BH204" s="459"/>
      <c r="BI204" s="459"/>
      <c r="BJ204" s="460"/>
      <c r="BK204" s="458"/>
      <c r="BL204" s="459"/>
      <c r="BM204" s="459"/>
      <c r="BN204" s="460"/>
      <c r="BO204" s="458"/>
      <c r="BP204" s="459"/>
      <c r="BQ204" s="459"/>
      <c r="BR204" s="460"/>
      <c r="BS204" s="504" t="str">
        <f t="shared" ref="BS204:BS226" si="7">IF(AU204&gt;0,BO204/AU204,"n.é.")</f>
        <v>n.é.</v>
      </c>
      <c r="BT204" s="505"/>
    </row>
    <row r="205" spans="1:72" ht="20.100000000000001" hidden="1" customHeight="1" x14ac:dyDescent="0.2">
      <c r="A205" s="548" t="s">
        <v>761</v>
      </c>
      <c r="B205" s="549"/>
      <c r="C205" s="408" t="s">
        <v>700</v>
      </c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09"/>
      <c r="P205" s="409"/>
      <c r="Q205" s="409"/>
      <c r="R205" s="409"/>
      <c r="S205" s="409"/>
      <c r="T205" s="409"/>
      <c r="U205" s="409"/>
      <c r="V205" s="409"/>
      <c r="W205" s="409"/>
      <c r="X205" s="409"/>
      <c r="Y205" s="409"/>
      <c r="Z205" s="409"/>
      <c r="AA205" s="409"/>
      <c r="AB205" s="410"/>
      <c r="AC205" s="432" t="s">
        <v>701</v>
      </c>
      <c r="AD205" s="433"/>
      <c r="AE205" s="458"/>
      <c r="AF205" s="459"/>
      <c r="AG205" s="459"/>
      <c r="AH205" s="460"/>
      <c r="AI205" s="458"/>
      <c r="AJ205" s="459"/>
      <c r="AK205" s="459"/>
      <c r="AL205" s="460"/>
      <c r="AM205" s="458"/>
      <c r="AN205" s="459"/>
      <c r="AO205" s="459"/>
      <c r="AP205" s="460"/>
      <c r="AQ205" s="458"/>
      <c r="AR205" s="459"/>
      <c r="AS205" s="459"/>
      <c r="AT205" s="460"/>
      <c r="AU205" s="458"/>
      <c r="AV205" s="459"/>
      <c r="AW205" s="459"/>
      <c r="AX205" s="460"/>
      <c r="AY205" s="458"/>
      <c r="AZ205" s="459"/>
      <c r="BA205" s="459"/>
      <c r="BB205" s="460"/>
      <c r="BC205" s="458"/>
      <c r="BD205" s="459"/>
      <c r="BE205" s="459"/>
      <c r="BF205" s="460"/>
      <c r="BG205" s="458"/>
      <c r="BH205" s="459"/>
      <c r="BI205" s="459"/>
      <c r="BJ205" s="460"/>
      <c r="BK205" s="458"/>
      <c r="BL205" s="459"/>
      <c r="BM205" s="459"/>
      <c r="BN205" s="460"/>
      <c r="BO205" s="458"/>
      <c r="BP205" s="459"/>
      <c r="BQ205" s="459"/>
      <c r="BR205" s="460"/>
      <c r="BS205" s="504" t="str">
        <f t="shared" si="7"/>
        <v>n.é.</v>
      </c>
      <c r="BT205" s="505"/>
    </row>
    <row r="206" spans="1:72" ht="20.100000000000001" customHeight="1" x14ac:dyDescent="0.2">
      <c r="A206" s="554" t="s">
        <v>762</v>
      </c>
      <c r="B206" s="555"/>
      <c r="C206" s="516" t="s">
        <v>788</v>
      </c>
      <c r="D206" s="517"/>
      <c r="E206" s="517"/>
      <c r="F206" s="517"/>
      <c r="G206" s="517"/>
      <c r="H206" s="517"/>
      <c r="I206" s="517"/>
      <c r="J206" s="517"/>
      <c r="K206" s="517"/>
      <c r="L206" s="517"/>
      <c r="M206" s="517"/>
      <c r="N206" s="517"/>
      <c r="O206" s="517"/>
      <c r="P206" s="517"/>
      <c r="Q206" s="517"/>
      <c r="R206" s="517"/>
      <c r="S206" s="517"/>
      <c r="T206" s="517"/>
      <c r="U206" s="517"/>
      <c r="V206" s="517"/>
      <c r="W206" s="517"/>
      <c r="X206" s="517"/>
      <c r="Y206" s="517"/>
      <c r="Z206" s="517"/>
      <c r="AA206" s="517"/>
      <c r="AB206" s="518"/>
      <c r="AC206" s="514" t="s">
        <v>392</v>
      </c>
      <c r="AD206" s="515"/>
      <c r="AE206" s="466">
        <f>AI206+AQ206</f>
        <v>0</v>
      </c>
      <c r="AF206" s="467"/>
      <c r="AG206" s="467"/>
      <c r="AH206" s="468"/>
      <c r="AI206" s="562">
        <f>SUM(AI201:AL205)</f>
        <v>0</v>
      </c>
      <c r="AJ206" s="562"/>
      <c r="AK206" s="562"/>
      <c r="AL206" s="562"/>
      <c r="AM206" s="562">
        <f>SUM(AM201:AP205)</f>
        <v>0</v>
      </c>
      <c r="AN206" s="562"/>
      <c r="AO206" s="562"/>
      <c r="AP206" s="562"/>
      <c r="AQ206" s="562">
        <f>SUM(AQ201:AT205)</f>
        <v>0</v>
      </c>
      <c r="AR206" s="562"/>
      <c r="AS206" s="562"/>
      <c r="AT206" s="562"/>
      <c r="AU206" s="562">
        <f>SUM(AU201:AX205)</f>
        <v>0</v>
      </c>
      <c r="AV206" s="562"/>
      <c r="AW206" s="562"/>
      <c r="AX206" s="562"/>
      <c r="AY206" s="562">
        <f>SUM(AY201:BB205)</f>
        <v>0</v>
      </c>
      <c r="AZ206" s="562"/>
      <c r="BA206" s="562"/>
      <c r="BB206" s="562"/>
      <c r="BC206" s="562">
        <f>SUM(BC201:BF205)</f>
        <v>0</v>
      </c>
      <c r="BD206" s="562"/>
      <c r="BE206" s="562"/>
      <c r="BF206" s="562"/>
      <c r="BG206" s="562">
        <f>SUM(BG201:BJ205)</f>
        <v>0</v>
      </c>
      <c r="BH206" s="562"/>
      <c r="BI206" s="562"/>
      <c r="BJ206" s="562"/>
      <c r="BK206" s="562">
        <f>SUM(BK201:BN205)</f>
        <v>0</v>
      </c>
      <c r="BL206" s="562"/>
      <c r="BM206" s="562"/>
      <c r="BN206" s="562"/>
      <c r="BO206" s="562">
        <f>SUM(BO201:BR205)</f>
        <v>0</v>
      </c>
      <c r="BP206" s="562"/>
      <c r="BQ206" s="562"/>
      <c r="BR206" s="562"/>
      <c r="BS206" s="504" t="str">
        <f t="shared" si="7"/>
        <v>n.é.</v>
      </c>
      <c r="BT206" s="505"/>
    </row>
    <row r="207" spans="1:72" ht="20.100000000000001" hidden="1" customHeight="1" x14ac:dyDescent="0.2">
      <c r="A207" s="548" t="s">
        <v>763</v>
      </c>
      <c r="B207" s="549"/>
      <c r="C207" s="429" t="s">
        <v>393</v>
      </c>
      <c r="D207" s="430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1"/>
      <c r="AC207" s="432" t="s">
        <v>394</v>
      </c>
      <c r="AD207" s="433"/>
      <c r="AE207" s="458"/>
      <c r="AF207" s="459"/>
      <c r="AG207" s="459"/>
      <c r="AH207" s="460"/>
      <c r="AI207" s="458"/>
      <c r="AJ207" s="459"/>
      <c r="AK207" s="459"/>
      <c r="AL207" s="460"/>
      <c r="AM207" s="458"/>
      <c r="AN207" s="459"/>
      <c r="AO207" s="459"/>
      <c r="AP207" s="460"/>
      <c r="AQ207" s="458"/>
      <c r="AR207" s="459"/>
      <c r="AS207" s="459"/>
      <c r="AT207" s="460"/>
      <c r="AU207" s="458"/>
      <c r="AV207" s="459"/>
      <c r="AW207" s="459"/>
      <c r="AX207" s="460"/>
      <c r="AY207" s="458"/>
      <c r="AZ207" s="459"/>
      <c r="BA207" s="459"/>
      <c r="BB207" s="460"/>
      <c r="BC207" s="458"/>
      <c r="BD207" s="459"/>
      <c r="BE207" s="459"/>
      <c r="BF207" s="460"/>
      <c r="BG207" s="458"/>
      <c r="BH207" s="459"/>
      <c r="BI207" s="459"/>
      <c r="BJ207" s="460"/>
      <c r="BK207" s="458"/>
      <c r="BL207" s="459"/>
      <c r="BM207" s="459"/>
      <c r="BN207" s="460"/>
      <c r="BO207" s="458"/>
      <c r="BP207" s="459"/>
      <c r="BQ207" s="459"/>
      <c r="BR207" s="460"/>
      <c r="BS207" s="499" t="str">
        <f t="shared" si="7"/>
        <v>n.é.</v>
      </c>
      <c r="BT207" s="500"/>
    </row>
    <row r="208" spans="1:72" ht="20.100000000000001" hidden="1" customHeight="1" x14ac:dyDescent="0.2">
      <c r="A208" s="548" t="s">
        <v>764</v>
      </c>
      <c r="B208" s="549"/>
      <c r="C208" s="429" t="s">
        <v>395</v>
      </c>
      <c r="D208" s="430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1"/>
      <c r="AC208" s="432" t="s">
        <v>396</v>
      </c>
      <c r="AD208" s="433"/>
      <c r="AE208" s="458"/>
      <c r="AF208" s="459"/>
      <c r="AG208" s="459"/>
      <c r="AH208" s="460"/>
      <c r="AI208" s="458"/>
      <c r="AJ208" s="459"/>
      <c r="AK208" s="459"/>
      <c r="AL208" s="460"/>
      <c r="AM208" s="458"/>
      <c r="AN208" s="459"/>
      <c r="AO208" s="459"/>
      <c r="AP208" s="460"/>
      <c r="AQ208" s="458"/>
      <c r="AR208" s="459"/>
      <c r="AS208" s="459"/>
      <c r="AT208" s="460"/>
      <c r="AU208" s="458"/>
      <c r="AV208" s="459"/>
      <c r="AW208" s="459"/>
      <c r="AX208" s="460"/>
      <c r="AY208" s="458"/>
      <c r="AZ208" s="459"/>
      <c r="BA208" s="459"/>
      <c r="BB208" s="460"/>
      <c r="BC208" s="458"/>
      <c r="BD208" s="459"/>
      <c r="BE208" s="459"/>
      <c r="BF208" s="460"/>
      <c r="BG208" s="458"/>
      <c r="BH208" s="459"/>
      <c r="BI208" s="459"/>
      <c r="BJ208" s="460"/>
      <c r="BK208" s="458"/>
      <c r="BL208" s="459"/>
      <c r="BM208" s="459"/>
      <c r="BN208" s="460"/>
      <c r="BO208" s="458"/>
      <c r="BP208" s="459"/>
      <c r="BQ208" s="459"/>
      <c r="BR208" s="460"/>
      <c r="BS208" s="499" t="str">
        <f t="shared" si="7"/>
        <v>n.é.</v>
      </c>
      <c r="BT208" s="500"/>
    </row>
    <row r="209" spans="1:72" ht="20.100000000000001" hidden="1" customHeight="1" x14ac:dyDescent="0.2">
      <c r="A209" s="548" t="s">
        <v>765</v>
      </c>
      <c r="B209" s="549"/>
      <c r="C209" s="429" t="s">
        <v>397</v>
      </c>
      <c r="D209" s="430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1"/>
      <c r="AC209" s="432" t="s">
        <v>398</v>
      </c>
      <c r="AD209" s="433"/>
      <c r="AE209" s="458"/>
      <c r="AF209" s="459"/>
      <c r="AG209" s="459"/>
      <c r="AH209" s="460"/>
      <c r="AI209" s="458"/>
      <c r="AJ209" s="459"/>
      <c r="AK209" s="459"/>
      <c r="AL209" s="460"/>
      <c r="AM209" s="458"/>
      <c r="AN209" s="459"/>
      <c r="AO209" s="459"/>
      <c r="AP209" s="460"/>
      <c r="AQ209" s="458"/>
      <c r="AR209" s="459"/>
      <c r="AS209" s="459"/>
      <c r="AT209" s="460"/>
      <c r="AU209" s="458"/>
      <c r="AV209" s="459"/>
      <c r="AW209" s="459"/>
      <c r="AX209" s="460"/>
      <c r="AY209" s="458"/>
      <c r="AZ209" s="459"/>
      <c r="BA209" s="459"/>
      <c r="BB209" s="460"/>
      <c r="BC209" s="458"/>
      <c r="BD209" s="459"/>
      <c r="BE209" s="459"/>
      <c r="BF209" s="460"/>
      <c r="BG209" s="458"/>
      <c r="BH209" s="459"/>
      <c r="BI209" s="459"/>
      <c r="BJ209" s="460"/>
      <c r="BK209" s="458"/>
      <c r="BL209" s="459"/>
      <c r="BM209" s="459"/>
      <c r="BN209" s="460"/>
      <c r="BO209" s="458"/>
      <c r="BP209" s="459"/>
      <c r="BQ209" s="459"/>
      <c r="BR209" s="460"/>
      <c r="BS209" s="499" t="str">
        <f t="shared" si="7"/>
        <v>n.é.</v>
      </c>
      <c r="BT209" s="500"/>
    </row>
    <row r="210" spans="1:72" ht="20.100000000000001" hidden="1" customHeight="1" x14ac:dyDescent="0.2">
      <c r="A210" s="548" t="s">
        <v>766</v>
      </c>
      <c r="B210" s="549"/>
      <c r="C210" s="429" t="s">
        <v>702</v>
      </c>
      <c r="D210" s="430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  <c r="AA210" s="430"/>
      <c r="AB210" s="431"/>
      <c r="AC210" s="432" t="s">
        <v>399</v>
      </c>
      <c r="AD210" s="433"/>
      <c r="AE210" s="458"/>
      <c r="AF210" s="459"/>
      <c r="AG210" s="459"/>
      <c r="AH210" s="460"/>
      <c r="AI210" s="458"/>
      <c r="AJ210" s="459"/>
      <c r="AK210" s="459"/>
      <c r="AL210" s="460"/>
      <c r="AM210" s="458"/>
      <c r="AN210" s="459"/>
      <c r="AO210" s="459"/>
      <c r="AP210" s="460"/>
      <c r="AQ210" s="458"/>
      <c r="AR210" s="459"/>
      <c r="AS210" s="459"/>
      <c r="AT210" s="460"/>
      <c r="AU210" s="458"/>
      <c r="AV210" s="459"/>
      <c r="AW210" s="459"/>
      <c r="AX210" s="460"/>
      <c r="AY210" s="458"/>
      <c r="AZ210" s="459"/>
      <c r="BA210" s="459"/>
      <c r="BB210" s="460"/>
      <c r="BC210" s="458"/>
      <c r="BD210" s="459"/>
      <c r="BE210" s="459"/>
      <c r="BF210" s="460"/>
      <c r="BG210" s="458"/>
      <c r="BH210" s="459"/>
      <c r="BI210" s="459"/>
      <c r="BJ210" s="460"/>
      <c r="BK210" s="458"/>
      <c r="BL210" s="459"/>
      <c r="BM210" s="459"/>
      <c r="BN210" s="460"/>
      <c r="BO210" s="458"/>
      <c r="BP210" s="459"/>
      <c r="BQ210" s="459"/>
      <c r="BR210" s="460"/>
      <c r="BS210" s="499" t="str">
        <f t="shared" si="7"/>
        <v>n.é.</v>
      </c>
      <c r="BT210" s="500"/>
    </row>
    <row r="211" spans="1:72" ht="20.100000000000001" hidden="1" customHeight="1" x14ac:dyDescent="0.2">
      <c r="A211" s="548" t="s">
        <v>767</v>
      </c>
      <c r="B211" s="549"/>
      <c r="C211" s="429" t="s">
        <v>400</v>
      </c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1"/>
      <c r="AC211" s="432" t="s">
        <v>401</v>
      </c>
      <c r="AD211" s="433"/>
      <c r="AE211" s="458"/>
      <c r="AF211" s="459"/>
      <c r="AG211" s="459"/>
      <c r="AH211" s="460"/>
      <c r="AI211" s="458"/>
      <c r="AJ211" s="459"/>
      <c r="AK211" s="459"/>
      <c r="AL211" s="460"/>
      <c r="AM211" s="458"/>
      <c r="AN211" s="459"/>
      <c r="AO211" s="459"/>
      <c r="AP211" s="460"/>
      <c r="AQ211" s="458"/>
      <c r="AR211" s="459"/>
      <c r="AS211" s="459"/>
      <c r="AT211" s="460"/>
      <c r="AU211" s="458"/>
      <c r="AV211" s="459"/>
      <c r="AW211" s="459"/>
      <c r="AX211" s="460"/>
      <c r="AY211" s="458"/>
      <c r="AZ211" s="459"/>
      <c r="BA211" s="459"/>
      <c r="BB211" s="460"/>
      <c r="BC211" s="458"/>
      <c r="BD211" s="459"/>
      <c r="BE211" s="459"/>
      <c r="BF211" s="460"/>
      <c r="BG211" s="458"/>
      <c r="BH211" s="459"/>
      <c r="BI211" s="459"/>
      <c r="BJ211" s="460"/>
      <c r="BK211" s="458"/>
      <c r="BL211" s="459"/>
      <c r="BM211" s="459"/>
      <c r="BN211" s="460"/>
      <c r="BO211" s="458"/>
      <c r="BP211" s="459"/>
      <c r="BQ211" s="459"/>
      <c r="BR211" s="460"/>
      <c r="BS211" s="499" t="str">
        <f t="shared" si="7"/>
        <v>n.é.</v>
      </c>
      <c r="BT211" s="500"/>
    </row>
    <row r="212" spans="1:72" ht="20.100000000000001" hidden="1" customHeight="1" x14ac:dyDescent="0.2">
      <c r="A212" s="548" t="s">
        <v>768</v>
      </c>
      <c r="B212" s="549"/>
      <c r="C212" s="429" t="s">
        <v>402</v>
      </c>
      <c r="D212" s="430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1"/>
      <c r="AC212" s="432" t="s">
        <v>403</v>
      </c>
      <c r="AD212" s="433"/>
      <c r="AE212" s="458"/>
      <c r="AF212" s="459"/>
      <c r="AG212" s="459"/>
      <c r="AH212" s="460"/>
      <c r="AI212" s="458"/>
      <c r="AJ212" s="459"/>
      <c r="AK212" s="459"/>
      <c r="AL212" s="460"/>
      <c r="AM212" s="458"/>
      <c r="AN212" s="459"/>
      <c r="AO212" s="459"/>
      <c r="AP212" s="460"/>
      <c r="AQ212" s="458"/>
      <c r="AR212" s="459"/>
      <c r="AS212" s="459"/>
      <c r="AT212" s="460"/>
      <c r="AU212" s="458"/>
      <c r="AV212" s="459"/>
      <c r="AW212" s="459"/>
      <c r="AX212" s="460"/>
      <c r="AY212" s="458"/>
      <c r="AZ212" s="459"/>
      <c r="BA212" s="459"/>
      <c r="BB212" s="460"/>
      <c r="BC212" s="458"/>
      <c r="BD212" s="459"/>
      <c r="BE212" s="459"/>
      <c r="BF212" s="460"/>
      <c r="BG212" s="458"/>
      <c r="BH212" s="459"/>
      <c r="BI212" s="459"/>
      <c r="BJ212" s="460"/>
      <c r="BK212" s="458"/>
      <c r="BL212" s="459"/>
      <c r="BM212" s="459"/>
      <c r="BN212" s="460"/>
      <c r="BO212" s="458"/>
      <c r="BP212" s="459"/>
      <c r="BQ212" s="459"/>
      <c r="BR212" s="460"/>
      <c r="BS212" s="499" t="str">
        <f t="shared" si="7"/>
        <v>n.é.</v>
      </c>
      <c r="BT212" s="500"/>
    </row>
    <row r="213" spans="1:72" ht="20.100000000000001" hidden="1" customHeight="1" x14ac:dyDescent="0.2">
      <c r="A213" s="548" t="s">
        <v>769</v>
      </c>
      <c r="B213" s="549"/>
      <c r="C213" s="429" t="s">
        <v>705</v>
      </c>
      <c r="D213" s="430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1"/>
      <c r="AC213" s="432" t="s">
        <v>706</v>
      </c>
      <c r="AD213" s="433"/>
      <c r="AE213" s="458"/>
      <c r="AF213" s="459"/>
      <c r="AG213" s="459"/>
      <c r="AH213" s="460"/>
      <c r="AI213" s="458"/>
      <c r="AJ213" s="459"/>
      <c r="AK213" s="459"/>
      <c r="AL213" s="460"/>
      <c r="AM213" s="458"/>
      <c r="AN213" s="459"/>
      <c r="AO213" s="459"/>
      <c r="AP213" s="460"/>
      <c r="AQ213" s="458"/>
      <c r="AR213" s="459"/>
      <c r="AS213" s="459"/>
      <c r="AT213" s="460"/>
      <c r="AU213" s="458"/>
      <c r="AV213" s="459"/>
      <c r="AW213" s="459"/>
      <c r="AX213" s="460"/>
      <c r="AY213" s="458"/>
      <c r="AZ213" s="459"/>
      <c r="BA213" s="459"/>
      <c r="BB213" s="460"/>
      <c r="BC213" s="458"/>
      <c r="BD213" s="459"/>
      <c r="BE213" s="459"/>
      <c r="BF213" s="460"/>
      <c r="BG213" s="458"/>
      <c r="BH213" s="459"/>
      <c r="BI213" s="459"/>
      <c r="BJ213" s="460"/>
      <c r="BK213" s="458"/>
      <c r="BL213" s="459"/>
      <c r="BM213" s="459"/>
      <c r="BN213" s="460"/>
      <c r="BO213" s="458"/>
      <c r="BP213" s="459"/>
      <c r="BQ213" s="459"/>
      <c r="BR213" s="460"/>
      <c r="BS213" s="499" t="str">
        <f t="shared" si="7"/>
        <v>n.é.</v>
      </c>
      <c r="BT213" s="500"/>
    </row>
    <row r="214" spans="1:72" ht="20.100000000000001" hidden="1" customHeight="1" x14ac:dyDescent="0.2">
      <c r="A214" s="548" t="s">
        <v>770</v>
      </c>
      <c r="B214" s="549"/>
      <c r="C214" s="429" t="s">
        <v>704</v>
      </c>
      <c r="D214" s="430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1"/>
      <c r="AC214" s="432" t="s">
        <v>707</v>
      </c>
      <c r="AD214" s="433"/>
      <c r="AE214" s="458"/>
      <c r="AF214" s="459"/>
      <c r="AG214" s="459"/>
      <c r="AH214" s="460"/>
      <c r="AI214" s="458"/>
      <c r="AJ214" s="459"/>
      <c r="AK214" s="459"/>
      <c r="AL214" s="460"/>
      <c r="AM214" s="458"/>
      <c r="AN214" s="459"/>
      <c r="AO214" s="459"/>
      <c r="AP214" s="460"/>
      <c r="AQ214" s="458"/>
      <c r="AR214" s="459"/>
      <c r="AS214" s="459"/>
      <c r="AT214" s="460"/>
      <c r="AU214" s="458"/>
      <c r="AV214" s="459"/>
      <c r="AW214" s="459"/>
      <c r="AX214" s="460"/>
      <c r="AY214" s="458"/>
      <c r="AZ214" s="459"/>
      <c r="BA214" s="459"/>
      <c r="BB214" s="460"/>
      <c r="BC214" s="458"/>
      <c r="BD214" s="459"/>
      <c r="BE214" s="459"/>
      <c r="BF214" s="460"/>
      <c r="BG214" s="458"/>
      <c r="BH214" s="459"/>
      <c r="BI214" s="459"/>
      <c r="BJ214" s="460"/>
      <c r="BK214" s="458"/>
      <c r="BL214" s="459"/>
      <c r="BM214" s="459"/>
      <c r="BN214" s="460"/>
      <c r="BO214" s="458"/>
      <c r="BP214" s="459"/>
      <c r="BQ214" s="459"/>
      <c r="BR214" s="460"/>
      <c r="BS214" s="499" t="str">
        <f t="shared" si="7"/>
        <v>n.é.</v>
      </c>
      <c r="BT214" s="500"/>
    </row>
    <row r="215" spans="1:72" s="3" customFormat="1" ht="20.100000000000001" customHeight="1" x14ac:dyDescent="0.2">
      <c r="A215" s="554" t="s">
        <v>771</v>
      </c>
      <c r="B215" s="555"/>
      <c r="C215" s="516" t="s">
        <v>789</v>
      </c>
      <c r="D215" s="517"/>
      <c r="E215" s="517"/>
      <c r="F215" s="517"/>
      <c r="G215" s="517"/>
      <c r="H215" s="517"/>
      <c r="I215" s="517"/>
      <c r="J215" s="517"/>
      <c r="K215" s="517"/>
      <c r="L215" s="517"/>
      <c r="M215" s="517"/>
      <c r="N215" s="517"/>
      <c r="O215" s="517"/>
      <c r="P215" s="517"/>
      <c r="Q215" s="517"/>
      <c r="R215" s="517"/>
      <c r="S215" s="517"/>
      <c r="T215" s="517"/>
      <c r="U215" s="517"/>
      <c r="V215" s="517"/>
      <c r="W215" s="517"/>
      <c r="X215" s="517"/>
      <c r="Y215" s="517"/>
      <c r="Z215" s="517"/>
      <c r="AA215" s="517"/>
      <c r="AB215" s="518"/>
      <c r="AC215" s="514" t="s">
        <v>703</v>
      </c>
      <c r="AD215" s="515"/>
      <c r="AE215" s="519">
        <f>AI215+AQ215</f>
        <v>0</v>
      </c>
      <c r="AF215" s="520"/>
      <c r="AG215" s="520"/>
      <c r="AH215" s="521"/>
      <c r="AI215" s="577">
        <f>SUM(AI213:AL214)</f>
        <v>0</v>
      </c>
      <c r="AJ215" s="577"/>
      <c r="AK215" s="577"/>
      <c r="AL215" s="577"/>
      <c r="AM215" s="577">
        <f>SUM(AM213:AP214)</f>
        <v>0</v>
      </c>
      <c r="AN215" s="577"/>
      <c r="AO215" s="577"/>
      <c r="AP215" s="577"/>
      <c r="AQ215" s="577">
        <f>SUM(AQ213:AT214)</f>
        <v>0</v>
      </c>
      <c r="AR215" s="577"/>
      <c r="AS215" s="577"/>
      <c r="AT215" s="577"/>
      <c r="AU215" s="577">
        <f>SUM(AU213:AX214)</f>
        <v>0</v>
      </c>
      <c r="AV215" s="577"/>
      <c r="AW215" s="577"/>
      <c r="AX215" s="577"/>
      <c r="AY215" s="577">
        <f>SUM(AY213:BB214)</f>
        <v>0</v>
      </c>
      <c r="AZ215" s="577"/>
      <c r="BA215" s="577"/>
      <c r="BB215" s="577"/>
      <c r="BC215" s="577">
        <f>SUM(BC213:BF214)</f>
        <v>0</v>
      </c>
      <c r="BD215" s="577"/>
      <c r="BE215" s="577"/>
      <c r="BF215" s="577"/>
      <c r="BG215" s="577">
        <f>SUM(BG213:BJ214)</f>
        <v>0</v>
      </c>
      <c r="BH215" s="577"/>
      <c r="BI215" s="577"/>
      <c r="BJ215" s="577"/>
      <c r="BK215" s="577">
        <f>SUM(BK213:BN214)</f>
        <v>0</v>
      </c>
      <c r="BL215" s="577"/>
      <c r="BM215" s="577"/>
      <c r="BN215" s="577"/>
      <c r="BO215" s="577">
        <f>SUM(BO213:BR214)</f>
        <v>0</v>
      </c>
      <c r="BP215" s="577"/>
      <c r="BQ215" s="577"/>
      <c r="BR215" s="577"/>
      <c r="BS215" s="504" t="str">
        <f t="shared" si="7"/>
        <v>n.é.</v>
      </c>
      <c r="BT215" s="505"/>
    </row>
    <row r="216" spans="1:72" ht="20.100000000000001" customHeight="1" x14ac:dyDescent="0.2">
      <c r="A216" s="554" t="s">
        <v>772</v>
      </c>
      <c r="B216" s="555"/>
      <c r="C216" s="516" t="s">
        <v>790</v>
      </c>
      <c r="D216" s="517"/>
      <c r="E216" s="517"/>
      <c r="F216" s="517"/>
      <c r="G216" s="517"/>
      <c r="H216" s="517"/>
      <c r="I216" s="517"/>
      <c r="J216" s="517"/>
      <c r="K216" s="517"/>
      <c r="L216" s="517"/>
      <c r="M216" s="517"/>
      <c r="N216" s="517"/>
      <c r="O216" s="517"/>
      <c r="P216" s="517"/>
      <c r="Q216" s="517"/>
      <c r="R216" s="517"/>
      <c r="S216" s="517"/>
      <c r="T216" s="517"/>
      <c r="U216" s="517"/>
      <c r="V216" s="517"/>
      <c r="W216" s="517"/>
      <c r="X216" s="517"/>
      <c r="Y216" s="517"/>
      <c r="Z216" s="517"/>
      <c r="AA216" s="517"/>
      <c r="AB216" s="518"/>
      <c r="AC216" s="514" t="s">
        <v>404</v>
      </c>
      <c r="AD216" s="515"/>
      <c r="AE216" s="466">
        <f>AI216+AQ216</f>
        <v>0</v>
      </c>
      <c r="AF216" s="467"/>
      <c r="AG216" s="467"/>
      <c r="AH216" s="468"/>
      <c r="AI216" s="562">
        <f>AI200+SUM(AI206:AL212)+AI215</f>
        <v>0</v>
      </c>
      <c r="AJ216" s="562"/>
      <c r="AK216" s="562"/>
      <c r="AL216" s="562"/>
      <c r="AM216" s="562">
        <f>AM200+SUM(AM206:AP212)+AM215</f>
        <v>0</v>
      </c>
      <c r="AN216" s="562"/>
      <c r="AO216" s="562"/>
      <c r="AP216" s="562"/>
      <c r="AQ216" s="562">
        <f>AQ200+SUM(AQ206:AT212)+AQ215</f>
        <v>0</v>
      </c>
      <c r="AR216" s="562"/>
      <c r="AS216" s="562"/>
      <c r="AT216" s="562"/>
      <c r="AU216" s="562">
        <f>AU200+SUM(AU206:AX212)+AU215</f>
        <v>0</v>
      </c>
      <c r="AV216" s="562"/>
      <c r="AW216" s="562"/>
      <c r="AX216" s="562"/>
      <c r="AY216" s="562">
        <f>AY200+SUM(AY206:BB212)+AY215</f>
        <v>0</v>
      </c>
      <c r="AZ216" s="562"/>
      <c r="BA216" s="562"/>
      <c r="BB216" s="562"/>
      <c r="BC216" s="562">
        <f>BC200+SUM(BC206:BF212)+BC215</f>
        <v>0</v>
      </c>
      <c r="BD216" s="562"/>
      <c r="BE216" s="562"/>
      <c r="BF216" s="562"/>
      <c r="BG216" s="562">
        <f>BG200+SUM(BG206:BJ212)+BG215</f>
        <v>0</v>
      </c>
      <c r="BH216" s="562"/>
      <c r="BI216" s="562"/>
      <c r="BJ216" s="562"/>
      <c r="BK216" s="562">
        <f>BK200+SUM(BK206:BN212)+BK215</f>
        <v>0</v>
      </c>
      <c r="BL216" s="562"/>
      <c r="BM216" s="562"/>
      <c r="BN216" s="562"/>
      <c r="BO216" s="562">
        <f>BO200+SUM(BO206:BR212)+BO215</f>
        <v>0</v>
      </c>
      <c r="BP216" s="562"/>
      <c r="BQ216" s="562"/>
      <c r="BR216" s="562"/>
      <c r="BS216" s="504" t="str">
        <f t="shared" si="7"/>
        <v>n.é.</v>
      </c>
      <c r="BT216" s="505"/>
    </row>
    <row r="217" spans="1:72" ht="20.100000000000001" hidden="1" customHeight="1" x14ac:dyDescent="0.2">
      <c r="A217" s="548" t="s">
        <v>773</v>
      </c>
      <c r="B217" s="549"/>
      <c r="C217" s="429" t="s">
        <v>405</v>
      </c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1"/>
      <c r="AC217" s="432" t="s">
        <v>406</v>
      </c>
      <c r="AD217" s="433"/>
      <c r="AE217" s="458"/>
      <c r="AF217" s="459"/>
      <c r="AG217" s="459"/>
      <c r="AH217" s="460"/>
      <c r="AI217" s="458"/>
      <c r="AJ217" s="459"/>
      <c r="AK217" s="459"/>
      <c r="AL217" s="460"/>
      <c r="AM217" s="458"/>
      <c r="AN217" s="459"/>
      <c r="AO217" s="459"/>
      <c r="AP217" s="460"/>
      <c r="AQ217" s="458"/>
      <c r="AR217" s="459"/>
      <c r="AS217" s="459"/>
      <c r="AT217" s="460"/>
      <c r="AU217" s="458"/>
      <c r="AV217" s="459"/>
      <c r="AW217" s="459"/>
      <c r="AX217" s="460"/>
      <c r="AY217" s="458"/>
      <c r="AZ217" s="459"/>
      <c r="BA217" s="459"/>
      <c r="BB217" s="460"/>
      <c r="BC217" s="458"/>
      <c r="BD217" s="459"/>
      <c r="BE217" s="459"/>
      <c r="BF217" s="460"/>
      <c r="BG217" s="458"/>
      <c r="BH217" s="459"/>
      <c r="BI217" s="459"/>
      <c r="BJ217" s="460"/>
      <c r="BK217" s="458"/>
      <c r="BL217" s="459"/>
      <c r="BM217" s="459"/>
      <c r="BN217" s="460"/>
      <c r="BO217" s="458"/>
      <c r="BP217" s="459"/>
      <c r="BQ217" s="459"/>
      <c r="BR217" s="460"/>
      <c r="BS217" s="504" t="str">
        <f t="shared" si="7"/>
        <v>n.é.</v>
      </c>
      <c r="BT217" s="505"/>
    </row>
    <row r="218" spans="1:72" ht="20.100000000000001" hidden="1" customHeight="1" x14ac:dyDescent="0.2">
      <c r="A218" s="548" t="s">
        <v>774</v>
      </c>
      <c r="B218" s="549"/>
      <c r="C218" s="408" t="s">
        <v>407</v>
      </c>
      <c r="D218" s="409"/>
      <c r="E218" s="409"/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409"/>
      <c r="Q218" s="409"/>
      <c r="R218" s="409"/>
      <c r="S218" s="409"/>
      <c r="T218" s="409"/>
      <c r="U218" s="409"/>
      <c r="V218" s="409"/>
      <c r="W218" s="409"/>
      <c r="X218" s="409"/>
      <c r="Y218" s="409"/>
      <c r="Z218" s="409"/>
      <c r="AA218" s="409"/>
      <c r="AB218" s="410"/>
      <c r="AC218" s="432" t="s">
        <v>408</v>
      </c>
      <c r="AD218" s="433"/>
      <c r="AE218" s="458"/>
      <c r="AF218" s="459"/>
      <c r="AG218" s="459"/>
      <c r="AH218" s="460"/>
      <c r="AI218" s="458"/>
      <c r="AJ218" s="459"/>
      <c r="AK218" s="459"/>
      <c r="AL218" s="460"/>
      <c r="AM218" s="458"/>
      <c r="AN218" s="459"/>
      <c r="AO218" s="459"/>
      <c r="AP218" s="460"/>
      <c r="AQ218" s="458"/>
      <c r="AR218" s="459"/>
      <c r="AS218" s="459"/>
      <c r="AT218" s="460"/>
      <c r="AU218" s="458"/>
      <c r="AV218" s="459"/>
      <c r="AW218" s="459"/>
      <c r="AX218" s="460"/>
      <c r="AY218" s="458"/>
      <c r="AZ218" s="459"/>
      <c r="BA218" s="459"/>
      <c r="BB218" s="460"/>
      <c r="BC218" s="458"/>
      <c r="BD218" s="459"/>
      <c r="BE218" s="459"/>
      <c r="BF218" s="460"/>
      <c r="BG218" s="458"/>
      <c r="BH218" s="459"/>
      <c r="BI218" s="459"/>
      <c r="BJ218" s="460"/>
      <c r="BK218" s="458"/>
      <c r="BL218" s="459"/>
      <c r="BM218" s="459"/>
      <c r="BN218" s="460"/>
      <c r="BO218" s="458"/>
      <c r="BP218" s="459"/>
      <c r="BQ218" s="459"/>
      <c r="BR218" s="460"/>
      <c r="BS218" s="504" t="str">
        <f t="shared" si="7"/>
        <v>n.é.</v>
      </c>
      <c r="BT218" s="505"/>
    </row>
    <row r="219" spans="1:72" ht="20.100000000000001" hidden="1" customHeight="1" x14ac:dyDescent="0.2">
      <c r="A219" s="548" t="s">
        <v>775</v>
      </c>
      <c r="B219" s="549"/>
      <c r="C219" s="429" t="s">
        <v>409</v>
      </c>
      <c r="D219" s="430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1"/>
      <c r="AC219" s="432" t="s">
        <v>410</v>
      </c>
      <c r="AD219" s="433"/>
      <c r="AE219" s="458"/>
      <c r="AF219" s="459"/>
      <c r="AG219" s="459"/>
      <c r="AH219" s="460"/>
      <c r="AI219" s="458"/>
      <c r="AJ219" s="459"/>
      <c r="AK219" s="459"/>
      <c r="AL219" s="460"/>
      <c r="AM219" s="458"/>
      <c r="AN219" s="459"/>
      <c r="AO219" s="459"/>
      <c r="AP219" s="460"/>
      <c r="AQ219" s="458"/>
      <c r="AR219" s="459"/>
      <c r="AS219" s="459"/>
      <c r="AT219" s="460"/>
      <c r="AU219" s="458"/>
      <c r="AV219" s="459"/>
      <c r="AW219" s="459"/>
      <c r="AX219" s="460"/>
      <c r="AY219" s="458"/>
      <c r="AZ219" s="459"/>
      <c r="BA219" s="459"/>
      <c r="BB219" s="460"/>
      <c r="BC219" s="458"/>
      <c r="BD219" s="459"/>
      <c r="BE219" s="459"/>
      <c r="BF219" s="460"/>
      <c r="BG219" s="458"/>
      <c r="BH219" s="459"/>
      <c r="BI219" s="459"/>
      <c r="BJ219" s="460"/>
      <c r="BK219" s="458"/>
      <c r="BL219" s="459"/>
      <c r="BM219" s="459"/>
      <c r="BN219" s="460"/>
      <c r="BO219" s="458"/>
      <c r="BP219" s="459"/>
      <c r="BQ219" s="459"/>
      <c r="BR219" s="460"/>
      <c r="BS219" s="504" t="str">
        <f t="shared" si="7"/>
        <v>n.é.</v>
      </c>
      <c r="BT219" s="505"/>
    </row>
    <row r="220" spans="1:72" ht="20.100000000000001" hidden="1" customHeight="1" x14ac:dyDescent="0.2">
      <c r="A220" s="548" t="s">
        <v>776</v>
      </c>
      <c r="B220" s="549"/>
      <c r="C220" s="429" t="s">
        <v>710</v>
      </c>
      <c r="D220" s="430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  <c r="AA220" s="430"/>
      <c r="AB220" s="431"/>
      <c r="AC220" s="432" t="s">
        <v>411</v>
      </c>
      <c r="AD220" s="433"/>
      <c r="AE220" s="458"/>
      <c r="AF220" s="459"/>
      <c r="AG220" s="459"/>
      <c r="AH220" s="460"/>
      <c r="AI220" s="458"/>
      <c r="AJ220" s="459"/>
      <c r="AK220" s="459"/>
      <c r="AL220" s="460"/>
      <c r="AM220" s="458"/>
      <c r="AN220" s="459"/>
      <c r="AO220" s="459"/>
      <c r="AP220" s="460"/>
      <c r="AQ220" s="458"/>
      <c r="AR220" s="459"/>
      <c r="AS220" s="459"/>
      <c r="AT220" s="460"/>
      <c r="AU220" s="458"/>
      <c r="AV220" s="459"/>
      <c r="AW220" s="459"/>
      <c r="AX220" s="460"/>
      <c r="AY220" s="458"/>
      <c r="AZ220" s="459"/>
      <c r="BA220" s="459"/>
      <c r="BB220" s="460"/>
      <c r="BC220" s="458"/>
      <c r="BD220" s="459"/>
      <c r="BE220" s="459"/>
      <c r="BF220" s="460"/>
      <c r="BG220" s="458"/>
      <c r="BH220" s="459"/>
      <c r="BI220" s="459"/>
      <c r="BJ220" s="460"/>
      <c r="BK220" s="458"/>
      <c r="BL220" s="459"/>
      <c r="BM220" s="459"/>
      <c r="BN220" s="460"/>
      <c r="BO220" s="458"/>
      <c r="BP220" s="459"/>
      <c r="BQ220" s="459"/>
      <c r="BR220" s="460"/>
      <c r="BS220" s="504" t="str">
        <f t="shared" si="7"/>
        <v>n.é.</v>
      </c>
      <c r="BT220" s="505"/>
    </row>
    <row r="221" spans="1:72" ht="20.100000000000001" hidden="1" customHeight="1" x14ac:dyDescent="0.2">
      <c r="A221" s="548" t="s">
        <v>777</v>
      </c>
      <c r="B221" s="549"/>
      <c r="C221" s="429" t="s">
        <v>708</v>
      </c>
      <c r="D221" s="430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  <c r="Q221" s="430"/>
      <c r="R221" s="430"/>
      <c r="S221" s="430"/>
      <c r="T221" s="430"/>
      <c r="U221" s="430"/>
      <c r="V221" s="430"/>
      <c r="W221" s="430"/>
      <c r="X221" s="430"/>
      <c r="Y221" s="430"/>
      <c r="Z221" s="430"/>
      <c r="AA221" s="430"/>
      <c r="AB221" s="431"/>
      <c r="AC221" s="432" t="s">
        <v>709</v>
      </c>
      <c r="AD221" s="433"/>
      <c r="AE221" s="458"/>
      <c r="AF221" s="459"/>
      <c r="AG221" s="459"/>
      <c r="AH221" s="460"/>
      <c r="AI221" s="458"/>
      <c r="AJ221" s="459"/>
      <c r="AK221" s="459"/>
      <c r="AL221" s="460"/>
      <c r="AM221" s="458"/>
      <c r="AN221" s="459"/>
      <c r="AO221" s="459"/>
      <c r="AP221" s="460"/>
      <c r="AQ221" s="458"/>
      <c r="AR221" s="459"/>
      <c r="AS221" s="459"/>
      <c r="AT221" s="460"/>
      <c r="AU221" s="458"/>
      <c r="AV221" s="459"/>
      <c r="AW221" s="459"/>
      <c r="AX221" s="460"/>
      <c r="AY221" s="458"/>
      <c r="AZ221" s="459"/>
      <c r="BA221" s="459"/>
      <c r="BB221" s="460"/>
      <c r="BC221" s="458"/>
      <c r="BD221" s="459"/>
      <c r="BE221" s="459"/>
      <c r="BF221" s="460"/>
      <c r="BG221" s="458"/>
      <c r="BH221" s="459"/>
      <c r="BI221" s="459"/>
      <c r="BJ221" s="460"/>
      <c r="BK221" s="458"/>
      <c r="BL221" s="459"/>
      <c r="BM221" s="459"/>
      <c r="BN221" s="460"/>
      <c r="BO221" s="458"/>
      <c r="BP221" s="459"/>
      <c r="BQ221" s="459"/>
      <c r="BR221" s="460"/>
      <c r="BS221" s="504" t="str">
        <f t="shared" si="7"/>
        <v>n.é.</v>
      </c>
      <c r="BT221" s="505"/>
    </row>
    <row r="222" spans="1:72" s="3" customFormat="1" ht="20.100000000000001" customHeight="1" x14ac:dyDescent="0.2">
      <c r="A222" s="554" t="s">
        <v>778</v>
      </c>
      <c r="B222" s="555"/>
      <c r="C222" s="516" t="s">
        <v>791</v>
      </c>
      <c r="D222" s="517"/>
      <c r="E222" s="517"/>
      <c r="F222" s="517"/>
      <c r="G222" s="517"/>
      <c r="H222" s="517"/>
      <c r="I222" s="517"/>
      <c r="J222" s="517"/>
      <c r="K222" s="517"/>
      <c r="L222" s="517"/>
      <c r="M222" s="517"/>
      <c r="N222" s="517"/>
      <c r="O222" s="517"/>
      <c r="P222" s="517"/>
      <c r="Q222" s="517"/>
      <c r="R222" s="517"/>
      <c r="S222" s="517"/>
      <c r="T222" s="517"/>
      <c r="U222" s="517"/>
      <c r="V222" s="517"/>
      <c r="W222" s="517"/>
      <c r="X222" s="517"/>
      <c r="Y222" s="517"/>
      <c r="Z222" s="517"/>
      <c r="AA222" s="517"/>
      <c r="AB222" s="518"/>
      <c r="AC222" s="514" t="s">
        <v>412</v>
      </c>
      <c r="AD222" s="515"/>
      <c r="AE222" s="466">
        <f>AI222+AQ222</f>
        <v>0</v>
      </c>
      <c r="AF222" s="467"/>
      <c r="AG222" s="467"/>
      <c r="AH222" s="468"/>
      <c r="AI222" s="562">
        <f>SUM(AI217:AL221)</f>
        <v>0</v>
      </c>
      <c r="AJ222" s="562"/>
      <c r="AK222" s="562"/>
      <c r="AL222" s="562"/>
      <c r="AM222" s="562">
        <f>SUM(AM217:AP221)</f>
        <v>0</v>
      </c>
      <c r="AN222" s="562"/>
      <c r="AO222" s="562"/>
      <c r="AP222" s="562"/>
      <c r="AQ222" s="562">
        <f>SUM(AQ217:AT221)</f>
        <v>0</v>
      </c>
      <c r="AR222" s="562"/>
      <c r="AS222" s="562"/>
      <c r="AT222" s="562"/>
      <c r="AU222" s="562">
        <f>SUM(AU217:AX221)</f>
        <v>0</v>
      </c>
      <c r="AV222" s="562"/>
      <c r="AW222" s="562"/>
      <c r="AX222" s="562"/>
      <c r="AY222" s="562">
        <f>SUM(AY217:BB221)</f>
        <v>0</v>
      </c>
      <c r="AZ222" s="562"/>
      <c r="BA222" s="562"/>
      <c r="BB222" s="562"/>
      <c r="BC222" s="562">
        <f>SUM(BC217:BF221)</f>
        <v>0</v>
      </c>
      <c r="BD222" s="562"/>
      <c r="BE222" s="562"/>
      <c r="BF222" s="562"/>
      <c r="BG222" s="562">
        <f>SUM(BG217:BJ221)</f>
        <v>0</v>
      </c>
      <c r="BH222" s="562"/>
      <c r="BI222" s="562"/>
      <c r="BJ222" s="562"/>
      <c r="BK222" s="562">
        <f>SUM(BK217:BN221)</f>
        <v>0</v>
      </c>
      <c r="BL222" s="562"/>
      <c r="BM222" s="562"/>
      <c r="BN222" s="562"/>
      <c r="BO222" s="562">
        <f>SUM(BO217:BR221)</f>
        <v>0</v>
      </c>
      <c r="BP222" s="562"/>
      <c r="BQ222" s="562"/>
      <c r="BR222" s="562"/>
      <c r="BS222" s="504" t="str">
        <f t="shared" si="7"/>
        <v>n.é.</v>
      </c>
      <c r="BT222" s="505"/>
    </row>
    <row r="223" spans="1:72" ht="20.100000000000001" hidden="1" customHeight="1" x14ac:dyDescent="0.2">
      <c r="A223" s="548" t="s">
        <v>779</v>
      </c>
      <c r="B223" s="549"/>
      <c r="C223" s="408" t="s">
        <v>413</v>
      </c>
      <c r="D223" s="409"/>
      <c r="E223" s="409"/>
      <c r="F223" s="409"/>
      <c r="G223" s="409"/>
      <c r="H223" s="409"/>
      <c r="I223" s="409"/>
      <c r="J223" s="409"/>
      <c r="K223" s="409"/>
      <c r="L223" s="409"/>
      <c r="M223" s="409"/>
      <c r="N223" s="409"/>
      <c r="O223" s="409"/>
      <c r="P223" s="409"/>
      <c r="Q223" s="409"/>
      <c r="R223" s="409"/>
      <c r="S223" s="409"/>
      <c r="T223" s="409"/>
      <c r="U223" s="409"/>
      <c r="V223" s="409"/>
      <c r="W223" s="409"/>
      <c r="X223" s="409"/>
      <c r="Y223" s="409"/>
      <c r="Z223" s="409"/>
      <c r="AA223" s="409"/>
      <c r="AB223" s="410"/>
      <c r="AC223" s="432" t="s">
        <v>414</v>
      </c>
      <c r="AD223" s="433"/>
      <c r="AE223" s="458"/>
      <c r="AF223" s="459"/>
      <c r="AG223" s="459"/>
      <c r="AH223" s="460"/>
      <c r="AI223" s="458"/>
      <c r="AJ223" s="459"/>
      <c r="AK223" s="459"/>
      <c r="AL223" s="460"/>
      <c r="AM223" s="458"/>
      <c r="AN223" s="459"/>
      <c r="AO223" s="459"/>
      <c r="AP223" s="460"/>
      <c r="AQ223" s="458"/>
      <c r="AR223" s="459"/>
      <c r="AS223" s="459"/>
      <c r="AT223" s="460"/>
      <c r="AU223" s="458"/>
      <c r="AV223" s="459"/>
      <c r="AW223" s="459"/>
      <c r="AX223" s="460"/>
      <c r="AY223" s="458"/>
      <c r="AZ223" s="459"/>
      <c r="BA223" s="459"/>
      <c r="BB223" s="460"/>
      <c r="BC223" s="458"/>
      <c r="BD223" s="459"/>
      <c r="BE223" s="459"/>
      <c r="BF223" s="460"/>
      <c r="BG223" s="458"/>
      <c r="BH223" s="459"/>
      <c r="BI223" s="459"/>
      <c r="BJ223" s="460"/>
      <c r="BK223" s="458"/>
      <c r="BL223" s="459"/>
      <c r="BM223" s="459"/>
      <c r="BN223" s="460"/>
      <c r="BO223" s="458"/>
      <c r="BP223" s="459"/>
      <c r="BQ223" s="459"/>
      <c r="BR223" s="460"/>
      <c r="BS223" s="499" t="str">
        <f t="shared" si="7"/>
        <v>n.é.</v>
      </c>
      <c r="BT223" s="500"/>
    </row>
    <row r="224" spans="1:72" ht="20.100000000000001" hidden="1" customHeight="1" x14ac:dyDescent="0.2">
      <c r="A224" s="548" t="s">
        <v>780</v>
      </c>
      <c r="B224" s="549"/>
      <c r="C224" s="408" t="s">
        <v>711</v>
      </c>
      <c r="D224" s="409"/>
      <c r="E224" s="409"/>
      <c r="F224" s="409"/>
      <c r="G224" s="409"/>
      <c r="H224" s="409"/>
      <c r="I224" s="409"/>
      <c r="J224" s="409"/>
      <c r="K224" s="409"/>
      <c r="L224" s="409"/>
      <c r="M224" s="409"/>
      <c r="N224" s="409"/>
      <c r="O224" s="409"/>
      <c r="P224" s="409"/>
      <c r="Q224" s="409"/>
      <c r="R224" s="409"/>
      <c r="S224" s="409"/>
      <c r="T224" s="409"/>
      <c r="U224" s="409"/>
      <c r="V224" s="409"/>
      <c r="W224" s="409"/>
      <c r="X224" s="409"/>
      <c r="Y224" s="409"/>
      <c r="Z224" s="409"/>
      <c r="AA224" s="409"/>
      <c r="AB224" s="410"/>
      <c r="AC224" s="432" t="s">
        <v>712</v>
      </c>
      <c r="AD224" s="433"/>
      <c r="AE224" s="458"/>
      <c r="AF224" s="459"/>
      <c r="AG224" s="459"/>
      <c r="AH224" s="460"/>
      <c r="AI224" s="458"/>
      <c r="AJ224" s="459"/>
      <c r="AK224" s="459"/>
      <c r="AL224" s="460"/>
      <c r="AM224" s="458"/>
      <c r="AN224" s="459"/>
      <c r="AO224" s="459"/>
      <c r="AP224" s="460"/>
      <c r="AQ224" s="458"/>
      <c r="AR224" s="459"/>
      <c r="AS224" s="459"/>
      <c r="AT224" s="460"/>
      <c r="AU224" s="458"/>
      <c r="AV224" s="459"/>
      <c r="AW224" s="459"/>
      <c r="AX224" s="460"/>
      <c r="AY224" s="458"/>
      <c r="AZ224" s="459"/>
      <c r="BA224" s="459"/>
      <c r="BB224" s="460"/>
      <c r="BC224" s="458"/>
      <c r="BD224" s="459"/>
      <c r="BE224" s="459"/>
      <c r="BF224" s="460"/>
      <c r="BG224" s="458"/>
      <c r="BH224" s="459"/>
      <c r="BI224" s="459"/>
      <c r="BJ224" s="460"/>
      <c r="BK224" s="458"/>
      <c r="BL224" s="459"/>
      <c r="BM224" s="459"/>
      <c r="BN224" s="460"/>
      <c r="BO224" s="458"/>
      <c r="BP224" s="459"/>
      <c r="BQ224" s="459"/>
      <c r="BR224" s="460"/>
      <c r="BS224" s="499" t="str">
        <f t="shared" si="7"/>
        <v>n.é.</v>
      </c>
      <c r="BT224" s="500"/>
    </row>
    <row r="225" spans="1:72" s="3" customFormat="1" ht="20.100000000000001" customHeight="1" x14ac:dyDescent="0.2">
      <c r="A225" s="556" t="s">
        <v>781</v>
      </c>
      <c r="B225" s="557"/>
      <c r="C225" s="558" t="s">
        <v>792</v>
      </c>
      <c r="D225" s="559"/>
      <c r="E225" s="559"/>
      <c r="F225" s="559"/>
      <c r="G225" s="559"/>
      <c r="H225" s="559"/>
      <c r="I225" s="559"/>
      <c r="J225" s="559"/>
      <c r="K225" s="559"/>
      <c r="L225" s="559"/>
      <c r="M225" s="559"/>
      <c r="N225" s="559"/>
      <c r="O225" s="559"/>
      <c r="P225" s="559"/>
      <c r="Q225" s="559"/>
      <c r="R225" s="559"/>
      <c r="S225" s="559"/>
      <c r="T225" s="559"/>
      <c r="U225" s="559"/>
      <c r="V225" s="559"/>
      <c r="W225" s="559"/>
      <c r="X225" s="559"/>
      <c r="Y225" s="559"/>
      <c r="Z225" s="559"/>
      <c r="AA225" s="559"/>
      <c r="AB225" s="560"/>
      <c r="AC225" s="570" t="s">
        <v>415</v>
      </c>
      <c r="AD225" s="571"/>
      <c r="AE225" s="506">
        <f>AI225+AQ225</f>
        <v>0</v>
      </c>
      <c r="AF225" s="507"/>
      <c r="AG225" s="507"/>
      <c r="AH225" s="508"/>
      <c r="AI225" s="569">
        <f>AI216+AI222+AI223+AI224</f>
        <v>0</v>
      </c>
      <c r="AJ225" s="569"/>
      <c r="AK225" s="569"/>
      <c r="AL225" s="569"/>
      <c r="AM225" s="569">
        <f>AM216+AM222+AM223+AM224</f>
        <v>0</v>
      </c>
      <c r="AN225" s="569"/>
      <c r="AO225" s="569"/>
      <c r="AP225" s="569"/>
      <c r="AQ225" s="569">
        <f>AQ216+AQ222+AQ223+AQ224</f>
        <v>0</v>
      </c>
      <c r="AR225" s="569"/>
      <c r="AS225" s="569"/>
      <c r="AT225" s="569"/>
      <c r="AU225" s="569">
        <f>AU216+AU222+AU223+AU224</f>
        <v>0</v>
      </c>
      <c r="AV225" s="569"/>
      <c r="AW225" s="569"/>
      <c r="AX225" s="569"/>
      <c r="AY225" s="569">
        <f>AY216+AY222+AY223+AY224</f>
        <v>0</v>
      </c>
      <c r="AZ225" s="569"/>
      <c r="BA225" s="569"/>
      <c r="BB225" s="569"/>
      <c r="BC225" s="569">
        <f>BC216+BC222+BC223+BC224</f>
        <v>0</v>
      </c>
      <c r="BD225" s="569"/>
      <c r="BE225" s="569"/>
      <c r="BF225" s="569"/>
      <c r="BG225" s="569">
        <f>BG216+BG222+BG223+BG224</f>
        <v>0</v>
      </c>
      <c r="BH225" s="569"/>
      <c r="BI225" s="569"/>
      <c r="BJ225" s="569"/>
      <c r="BK225" s="569">
        <f>BK216+BK222+BK223+BK224</f>
        <v>0</v>
      </c>
      <c r="BL225" s="569"/>
      <c r="BM225" s="569"/>
      <c r="BN225" s="569"/>
      <c r="BO225" s="569">
        <f>BO216+BO222+BO223+BO224</f>
        <v>0</v>
      </c>
      <c r="BP225" s="569"/>
      <c r="BQ225" s="569"/>
      <c r="BR225" s="569"/>
      <c r="BS225" s="512" t="str">
        <f t="shared" si="7"/>
        <v>n.é.</v>
      </c>
      <c r="BT225" s="513"/>
    </row>
    <row r="226" spans="1:72" s="3" customFormat="1" ht="20.100000000000001" customHeight="1" x14ac:dyDescent="0.2">
      <c r="A226" s="424" t="s">
        <v>782</v>
      </c>
      <c r="B226" s="425"/>
      <c r="C226" s="448" t="s">
        <v>793</v>
      </c>
      <c r="D226" s="449"/>
      <c r="E226" s="449"/>
      <c r="F226" s="449"/>
      <c r="G226" s="449"/>
      <c r="H226" s="449"/>
      <c r="I226" s="449"/>
      <c r="J226" s="449"/>
      <c r="K226" s="449"/>
      <c r="L226" s="449"/>
      <c r="M226" s="449"/>
      <c r="N226" s="449"/>
      <c r="O226" s="449"/>
      <c r="P226" s="449"/>
      <c r="Q226" s="449"/>
      <c r="R226" s="449"/>
      <c r="S226" s="449"/>
      <c r="T226" s="449"/>
      <c r="U226" s="449"/>
      <c r="V226" s="449"/>
      <c r="W226" s="449"/>
      <c r="X226" s="449"/>
      <c r="Y226" s="449"/>
      <c r="Z226" s="449"/>
      <c r="AA226" s="449"/>
      <c r="AB226" s="450"/>
      <c r="AC226" s="451"/>
      <c r="AD226" s="452"/>
      <c r="AE226" s="578">
        <f>AI226+AM226+AQ226</f>
        <v>113305045</v>
      </c>
      <c r="AF226" s="579"/>
      <c r="AG226" s="579"/>
      <c r="AH226" s="580"/>
      <c r="AI226" s="566">
        <f>AI196+AI225</f>
        <v>53209299</v>
      </c>
      <c r="AJ226" s="566"/>
      <c r="AK226" s="566"/>
      <c r="AL226" s="566"/>
      <c r="AM226" s="566">
        <f>AM196+AM225</f>
        <v>20271811</v>
      </c>
      <c r="AN226" s="566"/>
      <c r="AO226" s="566"/>
      <c r="AP226" s="566"/>
      <c r="AQ226" s="566">
        <f>AQ196+AQ225</f>
        <v>39823935</v>
      </c>
      <c r="AR226" s="566"/>
      <c r="AS226" s="566"/>
      <c r="AT226" s="566"/>
      <c r="AU226" s="566">
        <f>AU196+AU225</f>
        <v>115732845</v>
      </c>
      <c r="AV226" s="566"/>
      <c r="AW226" s="566"/>
      <c r="AX226" s="566"/>
      <c r="AY226" s="566">
        <f>AY196+AY225</f>
        <v>0</v>
      </c>
      <c r="AZ226" s="566"/>
      <c r="BA226" s="566"/>
      <c r="BB226" s="566"/>
      <c r="BC226" s="566">
        <f>BC196+BC225</f>
        <v>109337319</v>
      </c>
      <c r="BD226" s="566"/>
      <c r="BE226" s="566"/>
      <c r="BF226" s="566"/>
      <c r="BG226" s="566">
        <f>BG196+BG225</f>
        <v>200828800</v>
      </c>
      <c r="BH226" s="566"/>
      <c r="BI226" s="566"/>
      <c r="BJ226" s="566"/>
      <c r="BK226" s="566">
        <f>BK196+BK225</f>
        <v>0</v>
      </c>
      <c r="BL226" s="566"/>
      <c r="BM226" s="566"/>
      <c r="BN226" s="566"/>
      <c r="BO226" s="566">
        <f>BO196+BO225</f>
        <v>109242157</v>
      </c>
      <c r="BP226" s="566"/>
      <c r="BQ226" s="566"/>
      <c r="BR226" s="566"/>
      <c r="BS226" s="567">
        <f t="shared" si="7"/>
        <v>0.94391662971734602</v>
      </c>
      <c r="BT226" s="568"/>
    </row>
    <row r="228" spans="1:72" x14ac:dyDescent="0.2">
      <c r="AC228" s="304"/>
      <c r="AD228" s="304"/>
      <c r="AE228" s="299">
        <f>AE226-AE102</f>
        <v>0</v>
      </c>
      <c r="AF228" s="299"/>
      <c r="AG228" s="299"/>
      <c r="AH228" s="299"/>
      <c r="AI228" s="299">
        <f>AI226-AI102</f>
        <v>0</v>
      </c>
      <c r="AJ228" s="299"/>
      <c r="AK228" s="299"/>
      <c r="AL228" s="299"/>
      <c r="AM228" s="299">
        <f>AM226-AM102</f>
        <v>0</v>
      </c>
      <c r="AN228" s="299"/>
      <c r="AO228" s="299"/>
      <c r="AP228" s="299"/>
      <c r="AQ228" s="299">
        <f>AQ226-AQ102</f>
        <v>0</v>
      </c>
      <c r="AR228" s="299"/>
      <c r="AS228" s="299"/>
      <c r="AT228" s="299"/>
      <c r="AU228" s="299">
        <f>AU226-AU102</f>
        <v>0</v>
      </c>
      <c r="AV228" s="299"/>
      <c r="AW228" s="299"/>
      <c r="AX228" s="299"/>
      <c r="AY228" s="298"/>
      <c r="AZ228" s="298"/>
      <c r="BA228" s="298"/>
      <c r="BB228" s="298"/>
      <c r="BC228" s="298"/>
      <c r="BD228" s="298"/>
      <c r="BE228" s="298"/>
      <c r="BF228" s="298"/>
      <c r="BG228" s="298"/>
      <c r="BH228" s="298"/>
      <c r="BI228" s="298"/>
      <c r="BJ228" s="298"/>
      <c r="BK228" s="298"/>
      <c r="BL228" s="298"/>
      <c r="BM228" s="298"/>
      <c r="BN228" s="298"/>
      <c r="BO228" s="299">
        <f>BO102-BO226</f>
        <v>1090019</v>
      </c>
      <c r="BP228" s="299"/>
      <c r="BQ228" s="299"/>
      <c r="BR228" s="299"/>
      <c r="BS228" s="300"/>
      <c r="BT228" s="300"/>
    </row>
  </sheetData>
  <autoFilter ref="A7:BT226" xr:uid="{00000000-0009-0000-0000-000004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70" showButton="0"/>
  </autoFilter>
  <mergeCells count="3110">
    <mergeCell ref="A8:B8"/>
    <mergeCell ref="C8:AB8"/>
    <mergeCell ref="A1:BT1"/>
    <mergeCell ref="A2:BT2"/>
    <mergeCell ref="A3:BT3"/>
    <mergeCell ref="A4:BT4"/>
    <mergeCell ref="A5:B6"/>
    <mergeCell ref="C5:AB6"/>
    <mergeCell ref="AC5:AD6"/>
    <mergeCell ref="AE5:AX5"/>
    <mergeCell ref="AY5:BN5"/>
    <mergeCell ref="BO5:BR6"/>
    <mergeCell ref="A11:B11"/>
    <mergeCell ref="C7:AB7"/>
    <mergeCell ref="AC7:AD7"/>
    <mergeCell ref="AE7:AH7"/>
    <mergeCell ref="AU7:AX7"/>
    <mergeCell ref="A9:B9"/>
    <mergeCell ref="C9:AB9"/>
    <mergeCell ref="AC9:AD9"/>
    <mergeCell ref="AE9:AH9"/>
    <mergeCell ref="AU9:AX9"/>
    <mergeCell ref="BK6:BN6"/>
    <mergeCell ref="AY9:BB9"/>
    <mergeCell ref="BC9:BF9"/>
    <mergeCell ref="BG9:BJ9"/>
    <mergeCell ref="BK9:BN9"/>
    <mergeCell ref="BO9:BR9"/>
    <mergeCell ref="AY8:BB8"/>
    <mergeCell ref="BC8:BF8"/>
    <mergeCell ref="BG8:BJ8"/>
    <mergeCell ref="BK8:BN8"/>
    <mergeCell ref="BS13:BT13"/>
    <mergeCell ref="BC12:BF12"/>
    <mergeCell ref="BG12:BJ12"/>
    <mergeCell ref="AY7:BB7"/>
    <mergeCell ref="BS5:BT6"/>
    <mergeCell ref="AE6:AH6"/>
    <mergeCell ref="AU6:AX6"/>
    <mergeCell ref="AY6:BB6"/>
    <mergeCell ref="BC6:BF6"/>
    <mergeCell ref="BG6:BJ6"/>
    <mergeCell ref="AE11:AH11"/>
    <mergeCell ref="AU11:AX11"/>
    <mergeCell ref="AY11:BB11"/>
    <mergeCell ref="AY10:BB10"/>
    <mergeCell ref="AM6:AP6"/>
    <mergeCell ref="AM7:AP7"/>
    <mergeCell ref="AM8:AP8"/>
    <mergeCell ref="AM9:AP9"/>
    <mergeCell ref="AM10:AP10"/>
    <mergeCell ref="AM11:AP11"/>
    <mergeCell ref="BC7:BF7"/>
    <mergeCell ref="BG7:BJ7"/>
    <mergeCell ref="BK7:BN7"/>
    <mergeCell ref="BO7:BR7"/>
    <mergeCell ref="BS7:BT7"/>
    <mergeCell ref="A7:B7"/>
    <mergeCell ref="AY13:BB13"/>
    <mergeCell ref="BC13:BF13"/>
    <mergeCell ref="BG13:BJ13"/>
    <mergeCell ref="BK13:BN13"/>
    <mergeCell ref="BO13:BR13"/>
    <mergeCell ref="BC11:BF11"/>
    <mergeCell ref="BG11:BJ11"/>
    <mergeCell ref="BK11:BN11"/>
    <mergeCell ref="BO11:BR11"/>
    <mergeCell ref="BK12:BN12"/>
    <mergeCell ref="BO12:BR12"/>
    <mergeCell ref="BS12:BT12"/>
    <mergeCell ref="AC8:AD8"/>
    <mergeCell ref="AE8:AH8"/>
    <mergeCell ref="AU8:AX8"/>
    <mergeCell ref="BS9:BT9"/>
    <mergeCell ref="BS11:BT11"/>
    <mergeCell ref="BO8:BR8"/>
    <mergeCell ref="BS8:BT8"/>
    <mergeCell ref="BC10:BF10"/>
    <mergeCell ref="BG10:BJ10"/>
    <mergeCell ref="BK10:BN10"/>
    <mergeCell ref="BO10:BR10"/>
    <mergeCell ref="BS10:BT10"/>
    <mergeCell ref="A10:B10"/>
    <mergeCell ref="C10:AB10"/>
    <mergeCell ref="AC10:AD10"/>
    <mergeCell ref="AE10:AH10"/>
    <mergeCell ref="AU10:AX10"/>
    <mergeCell ref="C11:AB11"/>
    <mergeCell ref="AC11:AD11"/>
    <mergeCell ref="C14:AB14"/>
    <mergeCell ref="AC14:AD14"/>
    <mergeCell ref="AE14:AH14"/>
    <mergeCell ref="AU14:AX14"/>
    <mergeCell ref="AY12:BB12"/>
    <mergeCell ref="AY15:BB15"/>
    <mergeCell ref="BC15:BF15"/>
    <mergeCell ref="BG15:BJ15"/>
    <mergeCell ref="BK15:BN15"/>
    <mergeCell ref="BO15:BR15"/>
    <mergeCell ref="BC14:BF14"/>
    <mergeCell ref="BG14:BJ14"/>
    <mergeCell ref="BK14:BN14"/>
    <mergeCell ref="BO14:BR14"/>
    <mergeCell ref="A13:B13"/>
    <mergeCell ref="C13:AB13"/>
    <mergeCell ref="AC13:AD13"/>
    <mergeCell ref="AE13:AH13"/>
    <mergeCell ref="AU13:AX13"/>
    <mergeCell ref="A12:B12"/>
    <mergeCell ref="C12:AB12"/>
    <mergeCell ref="AC12:AD12"/>
    <mergeCell ref="AE12:AH12"/>
    <mergeCell ref="AU12:AX12"/>
    <mergeCell ref="AM12:AP12"/>
    <mergeCell ref="AM13:AP13"/>
    <mergeCell ref="AM14:AP14"/>
    <mergeCell ref="AM15:AP15"/>
    <mergeCell ref="A17:B17"/>
    <mergeCell ref="C17:AB17"/>
    <mergeCell ref="AC17:AD17"/>
    <mergeCell ref="AE17:AH17"/>
    <mergeCell ref="AU17:AX17"/>
    <mergeCell ref="A16:B16"/>
    <mergeCell ref="C16:AB16"/>
    <mergeCell ref="AC16:AD16"/>
    <mergeCell ref="AE16:AH16"/>
    <mergeCell ref="AU16:AX16"/>
    <mergeCell ref="AY14:BB14"/>
    <mergeCell ref="BC16:BF16"/>
    <mergeCell ref="BG16:BJ16"/>
    <mergeCell ref="BK16:BN16"/>
    <mergeCell ref="BO16:BR16"/>
    <mergeCell ref="BS16:BT16"/>
    <mergeCell ref="AY16:BB16"/>
    <mergeCell ref="BS15:BT15"/>
    <mergeCell ref="BS14:BT14"/>
    <mergeCell ref="AY17:BB17"/>
    <mergeCell ref="BC17:BF17"/>
    <mergeCell ref="BG17:BJ17"/>
    <mergeCell ref="BK17:BN17"/>
    <mergeCell ref="BO17:BR17"/>
    <mergeCell ref="BS17:BT17"/>
    <mergeCell ref="AI17:AL17"/>
    <mergeCell ref="A15:B15"/>
    <mergeCell ref="C15:AB15"/>
    <mergeCell ref="AC15:AD15"/>
    <mergeCell ref="AE15:AH15"/>
    <mergeCell ref="AU15:AX15"/>
    <mergeCell ref="A14:B14"/>
    <mergeCell ref="A18:B18"/>
    <mergeCell ref="C18:AB18"/>
    <mergeCell ref="AC18:AD18"/>
    <mergeCell ref="AE18:AH18"/>
    <mergeCell ref="AU18:AX18"/>
    <mergeCell ref="AY18:BB18"/>
    <mergeCell ref="AM18:AP18"/>
    <mergeCell ref="BC18:BF18"/>
    <mergeCell ref="BG18:BJ18"/>
    <mergeCell ref="BK18:BN18"/>
    <mergeCell ref="BO18:BR18"/>
    <mergeCell ref="BS18:BT18"/>
    <mergeCell ref="A19:B19"/>
    <mergeCell ref="C19:AB19"/>
    <mergeCell ref="AC19:AD19"/>
    <mergeCell ref="AE19:AH19"/>
    <mergeCell ref="AU19:AX19"/>
    <mergeCell ref="AY19:BB19"/>
    <mergeCell ref="BC19:BF19"/>
    <mergeCell ref="BG19:BJ19"/>
    <mergeCell ref="BK19:BN19"/>
    <mergeCell ref="BO19:BR19"/>
    <mergeCell ref="BS19:BT19"/>
    <mergeCell ref="AI18:AL18"/>
    <mergeCell ref="AI19:AL19"/>
    <mergeCell ref="AM19:AP19"/>
    <mergeCell ref="A20:B20"/>
    <mergeCell ref="C20:AB20"/>
    <mergeCell ref="AC20:AD20"/>
    <mergeCell ref="AE20:AH20"/>
    <mergeCell ref="AU20:AX20"/>
    <mergeCell ref="AY20:BB20"/>
    <mergeCell ref="BC20:BF20"/>
    <mergeCell ref="BG20:BJ20"/>
    <mergeCell ref="BK20:BN20"/>
    <mergeCell ref="BO20:BR20"/>
    <mergeCell ref="BS20:BT20"/>
    <mergeCell ref="A21:B21"/>
    <mergeCell ref="C21:AB21"/>
    <mergeCell ref="AC21:AD21"/>
    <mergeCell ref="AE21:AH21"/>
    <mergeCell ref="AU21:AX21"/>
    <mergeCell ref="AY21:BB21"/>
    <mergeCell ref="BC21:BF21"/>
    <mergeCell ref="BG21:BJ21"/>
    <mergeCell ref="BK21:BN21"/>
    <mergeCell ref="BO21:BR21"/>
    <mergeCell ref="BS21:BT21"/>
    <mergeCell ref="AI20:AL20"/>
    <mergeCell ref="AI21:AL21"/>
    <mergeCell ref="AM20:AP20"/>
    <mergeCell ref="AM21:AP21"/>
    <mergeCell ref="BC22:BF22"/>
    <mergeCell ref="BG22:BJ22"/>
    <mergeCell ref="BK22:BN22"/>
    <mergeCell ref="BO22:BR22"/>
    <mergeCell ref="BS22:BT22"/>
    <mergeCell ref="A22:B22"/>
    <mergeCell ref="C22:AB22"/>
    <mergeCell ref="AC22:AD22"/>
    <mergeCell ref="AE22:AH22"/>
    <mergeCell ref="AU22:AX22"/>
    <mergeCell ref="AI24:AL24"/>
    <mergeCell ref="AQ23:AT23"/>
    <mergeCell ref="AQ24:AT24"/>
    <mergeCell ref="AM23:AP23"/>
    <mergeCell ref="AM24:AP24"/>
    <mergeCell ref="AY22:BB22"/>
    <mergeCell ref="A23:B23"/>
    <mergeCell ref="C23:AB23"/>
    <mergeCell ref="AC23:AD23"/>
    <mergeCell ref="AE23:AH23"/>
    <mergeCell ref="AU23:AX23"/>
    <mergeCell ref="AY23:BB23"/>
    <mergeCell ref="AI23:AL23"/>
    <mergeCell ref="BC23:BF23"/>
    <mergeCell ref="BG23:BJ23"/>
    <mergeCell ref="BK23:BN23"/>
    <mergeCell ref="BO23:BR23"/>
    <mergeCell ref="BS23:BT23"/>
    <mergeCell ref="A24:B24"/>
    <mergeCell ref="C24:AB24"/>
    <mergeCell ref="AC24:AD24"/>
    <mergeCell ref="AE24:AH24"/>
    <mergeCell ref="AU24:AX24"/>
    <mergeCell ref="AY24:BB24"/>
    <mergeCell ref="BC24:BF24"/>
    <mergeCell ref="BG24:BJ24"/>
    <mergeCell ref="BK24:BN24"/>
    <mergeCell ref="BO24:BR24"/>
    <mergeCell ref="BS24:BT24"/>
    <mergeCell ref="AY25:BB25"/>
    <mergeCell ref="AI25:AL25"/>
    <mergeCell ref="AI26:AL26"/>
    <mergeCell ref="AQ25:AT25"/>
    <mergeCell ref="AQ26:AT26"/>
    <mergeCell ref="AM25:AP25"/>
    <mergeCell ref="AM26:AP26"/>
    <mergeCell ref="A26:B26"/>
    <mergeCell ref="C26:AB26"/>
    <mergeCell ref="AC26:AD26"/>
    <mergeCell ref="AE26:AH26"/>
    <mergeCell ref="AU26:AX26"/>
    <mergeCell ref="A25:B25"/>
    <mergeCell ref="C25:AB25"/>
    <mergeCell ref="AC25:AD25"/>
    <mergeCell ref="AE25:AH25"/>
    <mergeCell ref="AU25:AX25"/>
    <mergeCell ref="BC26:BF26"/>
    <mergeCell ref="BG26:BJ26"/>
    <mergeCell ref="BK26:BN26"/>
    <mergeCell ref="BO26:BR26"/>
    <mergeCell ref="BS26:BT26"/>
    <mergeCell ref="BC25:BF25"/>
    <mergeCell ref="BG25:BJ25"/>
    <mergeCell ref="BK25:BN25"/>
    <mergeCell ref="BO25:BR25"/>
    <mergeCell ref="BS25:BT25"/>
    <mergeCell ref="AI28:AL28"/>
    <mergeCell ref="AQ27:AT27"/>
    <mergeCell ref="AQ28:AT28"/>
    <mergeCell ref="AM27:AP27"/>
    <mergeCell ref="AM28:AP28"/>
    <mergeCell ref="AY26:BB26"/>
    <mergeCell ref="A27:B27"/>
    <mergeCell ref="C27:AB27"/>
    <mergeCell ref="AC27:AD27"/>
    <mergeCell ref="AE27:AH27"/>
    <mergeCell ref="AU27:AX27"/>
    <mergeCell ref="AY27:BB27"/>
    <mergeCell ref="AI27:AL27"/>
    <mergeCell ref="BC27:BF27"/>
    <mergeCell ref="BG27:BJ27"/>
    <mergeCell ref="BK27:BN27"/>
    <mergeCell ref="BO27:BR27"/>
    <mergeCell ref="BS27:BT27"/>
    <mergeCell ref="A28:B28"/>
    <mergeCell ref="C28:AB28"/>
    <mergeCell ref="AC28:AD28"/>
    <mergeCell ref="AE28:AH28"/>
    <mergeCell ref="AU28:AX28"/>
    <mergeCell ref="AY28:BB28"/>
    <mergeCell ref="BC28:BF28"/>
    <mergeCell ref="BG28:BJ28"/>
    <mergeCell ref="BK28:BN28"/>
    <mergeCell ref="BO28:BR28"/>
    <mergeCell ref="BS28:BT28"/>
    <mergeCell ref="AY29:BB29"/>
    <mergeCell ref="AI29:AL29"/>
    <mergeCell ref="AI30:AL30"/>
    <mergeCell ref="AQ29:AT29"/>
    <mergeCell ref="AQ30:AT30"/>
    <mergeCell ref="AM29:AP29"/>
    <mergeCell ref="AM30:AP30"/>
    <mergeCell ref="A30:B30"/>
    <mergeCell ref="C30:AB30"/>
    <mergeCell ref="AC30:AD30"/>
    <mergeCell ref="AE30:AH30"/>
    <mergeCell ref="AU30:AX30"/>
    <mergeCell ref="A29:B29"/>
    <mergeCell ref="C29:AB29"/>
    <mergeCell ref="AC29:AD29"/>
    <mergeCell ref="AE29:AH29"/>
    <mergeCell ref="AU29:AX29"/>
    <mergeCell ref="BC30:BF30"/>
    <mergeCell ref="BG30:BJ30"/>
    <mergeCell ref="BK30:BN30"/>
    <mergeCell ref="BO30:BR30"/>
    <mergeCell ref="BS30:BT30"/>
    <mergeCell ref="BC29:BF29"/>
    <mergeCell ref="BG29:BJ29"/>
    <mergeCell ref="BK29:BN29"/>
    <mergeCell ref="BO29:BR29"/>
    <mergeCell ref="BS29:BT29"/>
    <mergeCell ref="AI32:AL32"/>
    <mergeCell ref="AQ31:AT31"/>
    <mergeCell ref="AQ32:AT32"/>
    <mergeCell ref="AM31:AP31"/>
    <mergeCell ref="AM32:AP32"/>
    <mergeCell ref="AY30:BB30"/>
    <mergeCell ref="A31:B31"/>
    <mergeCell ref="C31:AB31"/>
    <mergeCell ref="AC31:AD31"/>
    <mergeCell ref="AE31:AH31"/>
    <mergeCell ref="AU31:AX31"/>
    <mergeCell ref="AY31:BB31"/>
    <mergeCell ref="AI31:AL31"/>
    <mergeCell ref="BC31:BF31"/>
    <mergeCell ref="BG31:BJ31"/>
    <mergeCell ref="BK31:BN31"/>
    <mergeCell ref="BO31:BR31"/>
    <mergeCell ref="BS31:BT31"/>
    <mergeCell ref="A32:B32"/>
    <mergeCell ref="C32:AB32"/>
    <mergeCell ref="AC32:AD32"/>
    <mergeCell ref="AE32:AH32"/>
    <mergeCell ref="AU32:AX32"/>
    <mergeCell ref="AY32:BB32"/>
    <mergeCell ref="BC32:BF32"/>
    <mergeCell ref="BG32:BJ32"/>
    <mergeCell ref="BK32:BN32"/>
    <mergeCell ref="BO32:BR32"/>
    <mergeCell ref="BS32:BT32"/>
    <mergeCell ref="A33:B33"/>
    <mergeCell ref="C33:AB33"/>
    <mergeCell ref="AC33:AD33"/>
    <mergeCell ref="AE33:AH33"/>
    <mergeCell ref="AU33:AX33"/>
    <mergeCell ref="AI33:AL33"/>
    <mergeCell ref="AQ33:AT33"/>
    <mergeCell ref="AM33:AP33"/>
    <mergeCell ref="AY33:BB33"/>
    <mergeCell ref="BC33:BF33"/>
    <mergeCell ref="BG33:BJ33"/>
    <mergeCell ref="BK33:BN33"/>
    <mergeCell ref="BO33:BR33"/>
    <mergeCell ref="BS33:BT33"/>
    <mergeCell ref="BC34:BF34"/>
    <mergeCell ref="BG34:BJ34"/>
    <mergeCell ref="BK34:BN34"/>
    <mergeCell ref="BO34:BR34"/>
    <mergeCell ref="BS34:BT34"/>
    <mergeCell ref="A34:B34"/>
    <mergeCell ref="C34:AB34"/>
    <mergeCell ref="AC34:AD34"/>
    <mergeCell ref="AE34:AH34"/>
    <mergeCell ref="AU34:AX34"/>
    <mergeCell ref="AI36:AL36"/>
    <mergeCell ref="AQ35:AT35"/>
    <mergeCell ref="AQ36:AT36"/>
    <mergeCell ref="AM35:AP35"/>
    <mergeCell ref="AM36:AP36"/>
    <mergeCell ref="AY34:BB34"/>
    <mergeCell ref="AI34:AL34"/>
    <mergeCell ref="AQ34:AT34"/>
    <mergeCell ref="AM34:AP34"/>
    <mergeCell ref="A35:B35"/>
    <mergeCell ref="C35:AB35"/>
    <mergeCell ref="AC35:AD35"/>
    <mergeCell ref="AE35:AH35"/>
    <mergeCell ref="AU35:AX35"/>
    <mergeCell ref="AY35:BB35"/>
    <mergeCell ref="AI35:AL35"/>
    <mergeCell ref="BC35:BF35"/>
    <mergeCell ref="BG35:BJ35"/>
    <mergeCell ref="BK35:BN35"/>
    <mergeCell ref="BO35:BR35"/>
    <mergeCell ref="BS35:BT35"/>
    <mergeCell ref="A36:B36"/>
    <mergeCell ref="AC39:AD39"/>
    <mergeCell ref="AE39:AH39"/>
    <mergeCell ref="AU39:AX39"/>
    <mergeCell ref="BG39:BJ39"/>
    <mergeCell ref="BK39:BN39"/>
    <mergeCell ref="BO39:BR39"/>
    <mergeCell ref="BS39:BT39"/>
    <mergeCell ref="AI39:AL39"/>
    <mergeCell ref="AM39:AP39"/>
    <mergeCell ref="AQ39:AT39"/>
    <mergeCell ref="C36:AB36"/>
    <mergeCell ref="AC36:AD36"/>
    <mergeCell ref="AE36:AH36"/>
    <mergeCell ref="AU36:AX36"/>
    <mergeCell ref="AY36:BB36"/>
    <mergeCell ref="BC36:BF36"/>
    <mergeCell ref="BG36:BJ36"/>
    <mergeCell ref="BK36:BN36"/>
    <mergeCell ref="BO36:BR36"/>
    <mergeCell ref="BS36:BT36"/>
    <mergeCell ref="AY37:BB37"/>
    <mergeCell ref="AI37:AL37"/>
    <mergeCell ref="AI38:AL38"/>
    <mergeCell ref="AQ37:AT37"/>
    <mergeCell ref="AQ38:AT38"/>
    <mergeCell ref="AM37:AP37"/>
    <mergeCell ref="BC37:BF37"/>
    <mergeCell ref="BG37:BJ37"/>
    <mergeCell ref="BK37:BN37"/>
    <mergeCell ref="BO37:BR37"/>
    <mergeCell ref="BS37:BT37"/>
    <mergeCell ref="AM38:AP38"/>
    <mergeCell ref="AY39:BB39"/>
    <mergeCell ref="BC39:BF39"/>
    <mergeCell ref="BK40:BN40"/>
    <mergeCell ref="BO40:BR40"/>
    <mergeCell ref="BS40:BT40"/>
    <mergeCell ref="A41:B41"/>
    <mergeCell ref="C41:AB41"/>
    <mergeCell ref="AC41:AD41"/>
    <mergeCell ref="AE41:AH41"/>
    <mergeCell ref="AU41:AX41"/>
    <mergeCell ref="A40:B40"/>
    <mergeCell ref="C40:AB40"/>
    <mergeCell ref="AI41:AL41"/>
    <mergeCell ref="AQ41:AT41"/>
    <mergeCell ref="A37:B37"/>
    <mergeCell ref="C37:AB37"/>
    <mergeCell ref="AC37:AD37"/>
    <mergeCell ref="AE37:AH37"/>
    <mergeCell ref="AU37:AX37"/>
    <mergeCell ref="A38:B38"/>
    <mergeCell ref="C38:AB38"/>
    <mergeCell ref="AC38:AD38"/>
    <mergeCell ref="AE38:AH38"/>
    <mergeCell ref="AU38:AX38"/>
    <mergeCell ref="AY38:BB38"/>
    <mergeCell ref="BC38:BF38"/>
    <mergeCell ref="BG38:BJ38"/>
    <mergeCell ref="BK38:BN38"/>
    <mergeCell ref="BO38:BR38"/>
    <mergeCell ref="BS38:BT38"/>
    <mergeCell ref="A39:B39"/>
    <mergeCell ref="C39:AB39"/>
    <mergeCell ref="BG40:BJ40"/>
    <mergeCell ref="AM41:AP41"/>
    <mergeCell ref="AM42:AP42"/>
    <mergeCell ref="AY41:BB41"/>
    <mergeCell ref="BC41:BF41"/>
    <mergeCell ref="BG41:BJ41"/>
    <mergeCell ref="BK41:BN41"/>
    <mergeCell ref="BO41:BR41"/>
    <mergeCell ref="BS41:BT41"/>
    <mergeCell ref="BG42:BJ42"/>
    <mergeCell ref="BK42:BN42"/>
    <mergeCell ref="BO42:BR42"/>
    <mergeCell ref="BS42:BT42"/>
    <mergeCell ref="AI40:AL40"/>
    <mergeCell ref="A42:B42"/>
    <mergeCell ref="C42:AB42"/>
    <mergeCell ref="AC42:AD42"/>
    <mergeCell ref="AE42:AH42"/>
    <mergeCell ref="AU42:AX42"/>
    <mergeCell ref="AY42:BB42"/>
    <mergeCell ref="AQ40:AT40"/>
    <mergeCell ref="AM40:AP40"/>
    <mergeCell ref="AC40:AD40"/>
    <mergeCell ref="AE40:AH40"/>
    <mergeCell ref="AU40:AX40"/>
    <mergeCell ref="AY40:BB40"/>
    <mergeCell ref="BC42:BF42"/>
    <mergeCell ref="AM43:AP43"/>
    <mergeCell ref="AM44:AP44"/>
    <mergeCell ref="A44:B44"/>
    <mergeCell ref="C44:AB44"/>
    <mergeCell ref="AC44:AD44"/>
    <mergeCell ref="AE44:AH44"/>
    <mergeCell ref="AU44:AX44"/>
    <mergeCell ref="A43:B43"/>
    <mergeCell ref="C43:AB43"/>
    <mergeCell ref="AC43:AD43"/>
    <mergeCell ref="AE43:AH43"/>
    <mergeCell ref="AU43:AX43"/>
    <mergeCell ref="BC44:BF44"/>
    <mergeCell ref="AI42:AL42"/>
    <mergeCell ref="AQ42:AT42"/>
    <mergeCell ref="BC40:BF40"/>
    <mergeCell ref="BG44:BJ44"/>
    <mergeCell ref="BK44:BN44"/>
    <mergeCell ref="BO44:BR44"/>
    <mergeCell ref="BS44:BT44"/>
    <mergeCell ref="BC43:BF43"/>
    <mergeCell ref="BG43:BJ43"/>
    <mergeCell ref="BK43:BN43"/>
    <mergeCell ref="BO43:BR43"/>
    <mergeCell ref="BS43:BT43"/>
    <mergeCell ref="AY45:BB45"/>
    <mergeCell ref="AI45:AL45"/>
    <mergeCell ref="AI46:AL46"/>
    <mergeCell ref="AQ45:AT45"/>
    <mergeCell ref="AQ46:AT46"/>
    <mergeCell ref="AY44:BB44"/>
    <mergeCell ref="AM45:AP45"/>
    <mergeCell ref="AM46:AP46"/>
    <mergeCell ref="BC45:BF45"/>
    <mergeCell ref="BG45:BJ45"/>
    <mergeCell ref="BK45:BN45"/>
    <mergeCell ref="BO45:BR45"/>
    <mergeCell ref="BS45:BT45"/>
    <mergeCell ref="AY43:BB43"/>
    <mergeCell ref="AI43:AL43"/>
    <mergeCell ref="AI44:AL44"/>
    <mergeCell ref="AQ43:AT43"/>
    <mergeCell ref="AQ44:AT44"/>
    <mergeCell ref="A45:B45"/>
    <mergeCell ref="C45:AB45"/>
    <mergeCell ref="AC45:AD45"/>
    <mergeCell ref="AE45:AH45"/>
    <mergeCell ref="AU45:AX45"/>
    <mergeCell ref="BC46:BF46"/>
    <mergeCell ref="BG46:BJ46"/>
    <mergeCell ref="BK46:BN46"/>
    <mergeCell ref="BO46:BR46"/>
    <mergeCell ref="BS46:BT46"/>
    <mergeCell ref="A46:B46"/>
    <mergeCell ref="C46:AB46"/>
    <mergeCell ref="AC46:AD46"/>
    <mergeCell ref="AE46:AH46"/>
    <mergeCell ref="AU46:AX46"/>
    <mergeCell ref="AY47:BB47"/>
    <mergeCell ref="AI47:AL47"/>
    <mergeCell ref="BC47:BF47"/>
    <mergeCell ref="BG47:BJ47"/>
    <mergeCell ref="BK47:BN47"/>
    <mergeCell ref="BO47:BR47"/>
    <mergeCell ref="BS47:BT47"/>
    <mergeCell ref="AQ47:AT47"/>
    <mergeCell ref="AQ48:AT48"/>
    <mergeCell ref="AY46:BB46"/>
    <mergeCell ref="AM47:AP47"/>
    <mergeCell ref="AM48:AP48"/>
    <mergeCell ref="AU48:AX48"/>
    <mergeCell ref="A49:B49"/>
    <mergeCell ref="C49:AB49"/>
    <mergeCell ref="AC49:AD49"/>
    <mergeCell ref="AE49:AH49"/>
    <mergeCell ref="AU49:AX49"/>
    <mergeCell ref="A47:B47"/>
    <mergeCell ref="C47:AB47"/>
    <mergeCell ref="AC47:AD47"/>
    <mergeCell ref="AE47:AH47"/>
    <mergeCell ref="AU47:AX47"/>
    <mergeCell ref="BC48:BF48"/>
    <mergeCell ref="BG48:BJ48"/>
    <mergeCell ref="BK48:BN48"/>
    <mergeCell ref="BO48:BR48"/>
    <mergeCell ref="BS48:BT48"/>
    <mergeCell ref="A48:B48"/>
    <mergeCell ref="C48:AB48"/>
    <mergeCell ref="AC48:AD48"/>
    <mergeCell ref="AE48:AH48"/>
    <mergeCell ref="AY50:BB50"/>
    <mergeCell ref="AY49:BB49"/>
    <mergeCell ref="AI49:AL49"/>
    <mergeCell ref="AI50:AL50"/>
    <mergeCell ref="AQ49:AT49"/>
    <mergeCell ref="AQ50:AT50"/>
    <mergeCell ref="AY48:BB48"/>
    <mergeCell ref="AM49:AP49"/>
    <mergeCell ref="AM50:AP50"/>
    <mergeCell ref="AI48:AL48"/>
    <mergeCell ref="A51:B51"/>
    <mergeCell ref="C51:AB51"/>
    <mergeCell ref="AC51:AD51"/>
    <mergeCell ref="AE51:AH51"/>
    <mergeCell ref="AU51:AX51"/>
    <mergeCell ref="A50:B50"/>
    <mergeCell ref="C50:AB50"/>
    <mergeCell ref="AC50:AD50"/>
    <mergeCell ref="AE50:AH50"/>
    <mergeCell ref="AU50:AX50"/>
    <mergeCell ref="BC50:BF50"/>
    <mergeCell ref="BG50:BJ50"/>
    <mergeCell ref="BK50:BN50"/>
    <mergeCell ref="BO50:BR50"/>
    <mergeCell ref="BS50:BT50"/>
    <mergeCell ref="BC49:BF49"/>
    <mergeCell ref="BG49:BJ49"/>
    <mergeCell ref="BK49:BN49"/>
    <mergeCell ref="BO49:BR49"/>
    <mergeCell ref="BS49:BT49"/>
    <mergeCell ref="BC51:BF51"/>
    <mergeCell ref="BG51:BJ51"/>
    <mergeCell ref="BK51:BN51"/>
    <mergeCell ref="BO51:BR51"/>
    <mergeCell ref="BS51:BT51"/>
    <mergeCell ref="AY53:BB53"/>
    <mergeCell ref="AI53:AL53"/>
    <mergeCell ref="AI54:AL54"/>
    <mergeCell ref="AQ53:AT53"/>
    <mergeCell ref="AQ54:AT54"/>
    <mergeCell ref="AY52:BB52"/>
    <mergeCell ref="AM53:AP53"/>
    <mergeCell ref="AM54:AP54"/>
    <mergeCell ref="AY51:BB51"/>
    <mergeCell ref="AI51:AL51"/>
    <mergeCell ref="AI52:AL52"/>
    <mergeCell ref="AQ51:AT51"/>
    <mergeCell ref="AQ52:AT52"/>
    <mergeCell ref="AM51:AP51"/>
    <mergeCell ref="AM52:AP52"/>
    <mergeCell ref="AU52:AX52"/>
    <mergeCell ref="A53:B53"/>
    <mergeCell ref="C53:AB53"/>
    <mergeCell ref="AC53:AD53"/>
    <mergeCell ref="AE53:AH53"/>
    <mergeCell ref="AU53:AX53"/>
    <mergeCell ref="BC54:BF54"/>
    <mergeCell ref="BG54:BJ54"/>
    <mergeCell ref="BK54:BN54"/>
    <mergeCell ref="BO54:BR54"/>
    <mergeCell ref="BS54:BT54"/>
    <mergeCell ref="BC53:BF53"/>
    <mergeCell ref="BG53:BJ53"/>
    <mergeCell ref="BK53:BN53"/>
    <mergeCell ref="BO53:BR53"/>
    <mergeCell ref="BS53:BT53"/>
    <mergeCell ref="BC52:BF52"/>
    <mergeCell ref="BG52:BJ52"/>
    <mergeCell ref="BK52:BN52"/>
    <mergeCell ref="BO52:BR52"/>
    <mergeCell ref="BS52:BT52"/>
    <mergeCell ref="A52:B52"/>
    <mergeCell ref="C52:AB52"/>
    <mergeCell ref="AC52:AD52"/>
    <mergeCell ref="AE52:AH52"/>
    <mergeCell ref="AI56:AL56"/>
    <mergeCell ref="AQ55:AT55"/>
    <mergeCell ref="AQ56:AT56"/>
    <mergeCell ref="AM55:AP55"/>
    <mergeCell ref="AM56:AP56"/>
    <mergeCell ref="AY54:BB54"/>
    <mergeCell ref="A55:B55"/>
    <mergeCell ref="C55:AB55"/>
    <mergeCell ref="AC55:AD55"/>
    <mergeCell ref="AE55:AH55"/>
    <mergeCell ref="AU55:AX55"/>
    <mergeCell ref="AY55:BB55"/>
    <mergeCell ref="AI55:AL55"/>
    <mergeCell ref="BC55:BF55"/>
    <mergeCell ref="BG55:BJ55"/>
    <mergeCell ref="BK55:BN55"/>
    <mergeCell ref="BO55:BR55"/>
    <mergeCell ref="A54:B54"/>
    <mergeCell ref="C54:AB54"/>
    <mergeCell ref="AC54:AD54"/>
    <mergeCell ref="AE54:AH54"/>
    <mergeCell ref="AU54:AX54"/>
    <mergeCell ref="BS55:BT55"/>
    <mergeCell ref="A56:B56"/>
    <mergeCell ref="C56:AB56"/>
    <mergeCell ref="AC56:AD56"/>
    <mergeCell ref="AE56:AH56"/>
    <mergeCell ref="AU56:AX56"/>
    <mergeCell ref="AY56:BB56"/>
    <mergeCell ref="BC56:BF56"/>
    <mergeCell ref="BG56:BJ56"/>
    <mergeCell ref="BK56:BN56"/>
    <mergeCell ref="BO56:BR56"/>
    <mergeCell ref="BS56:BT56"/>
    <mergeCell ref="AY57:BB57"/>
    <mergeCell ref="AI57:AL57"/>
    <mergeCell ref="AI58:AL58"/>
    <mergeCell ref="AQ57:AT57"/>
    <mergeCell ref="AQ58:AT58"/>
    <mergeCell ref="AM57:AP57"/>
    <mergeCell ref="AM58:AP58"/>
    <mergeCell ref="A58:B58"/>
    <mergeCell ref="C58:AB58"/>
    <mergeCell ref="AC58:AD58"/>
    <mergeCell ref="AE58:AH58"/>
    <mergeCell ref="AU58:AX58"/>
    <mergeCell ref="A57:B57"/>
    <mergeCell ref="C57:AB57"/>
    <mergeCell ref="AC57:AD57"/>
    <mergeCell ref="AE57:AH57"/>
    <mergeCell ref="AU57:AX57"/>
    <mergeCell ref="BC58:BF58"/>
    <mergeCell ref="BG58:BJ58"/>
    <mergeCell ref="BK58:BN58"/>
    <mergeCell ref="BO58:BR58"/>
    <mergeCell ref="BS58:BT58"/>
    <mergeCell ref="BC57:BF57"/>
    <mergeCell ref="BG57:BJ57"/>
    <mergeCell ref="BK57:BN57"/>
    <mergeCell ref="BO57:BR57"/>
    <mergeCell ref="BS57:BT57"/>
    <mergeCell ref="AI60:AL60"/>
    <mergeCell ref="AQ59:AT59"/>
    <mergeCell ref="AQ60:AT60"/>
    <mergeCell ref="AM59:AP59"/>
    <mergeCell ref="AM60:AP60"/>
    <mergeCell ref="AY58:BB58"/>
    <mergeCell ref="A59:B59"/>
    <mergeCell ref="C59:AB59"/>
    <mergeCell ref="AC59:AD59"/>
    <mergeCell ref="AE59:AH59"/>
    <mergeCell ref="AU59:AX59"/>
    <mergeCell ref="AY59:BB59"/>
    <mergeCell ref="AI59:AL59"/>
    <mergeCell ref="BC59:BF59"/>
    <mergeCell ref="BG59:BJ59"/>
    <mergeCell ref="BK59:BN59"/>
    <mergeCell ref="BO59:BR59"/>
    <mergeCell ref="BS59:BT59"/>
    <mergeCell ref="A60:B60"/>
    <mergeCell ref="C60:AB60"/>
    <mergeCell ref="AC60:AD60"/>
    <mergeCell ref="AE60:AH60"/>
    <mergeCell ref="AU60:AX60"/>
    <mergeCell ref="AY60:BB60"/>
    <mergeCell ref="BC60:BF60"/>
    <mergeCell ref="BG60:BJ60"/>
    <mergeCell ref="BK60:BN60"/>
    <mergeCell ref="BO60:BR60"/>
    <mergeCell ref="BS60:BT60"/>
    <mergeCell ref="AY61:BB61"/>
    <mergeCell ref="AI61:AL61"/>
    <mergeCell ref="AI62:AL62"/>
    <mergeCell ref="AQ61:AT61"/>
    <mergeCell ref="AQ62:AT62"/>
    <mergeCell ref="AM61:AP61"/>
    <mergeCell ref="AM62:AP62"/>
    <mergeCell ref="A62:B62"/>
    <mergeCell ref="C62:AB62"/>
    <mergeCell ref="AC62:AD62"/>
    <mergeCell ref="AE62:AH62"/>
    <mergeCell ref="AU62:AX62"/>
    <mergeCell ref="A61:B61"/>
    <mergeCell ref="C61:AB61"/>
    <mergeCell ref="AC61:AD61"/>
    <mergeCell ref="AE61:AH61"/>
    <mergeCell ref="AU61:AX61"/>
    <mergeCell ref="BC62:BF62"/>
    <mergeCell ref="BG62:BJ62"/>
    <mergeCell ref="BK62:BN62"/>
    <mergeCell ref="BO62:BR62"/>
    <mergeCell ref="BS62:BT62"/>
    <mergeCell ref="BC61:BF61"/>
    <mergeCell ref="BG61:BJ61"/>
    <mergeCell ref="BK61:BN61"/>
    <mergeCell ref="BO61:BR61"/>
    <mergeCell ref="BS61:BT61"/>
    <mergeCell ref="AI64:AL64"/>
    <mergeCell ref="AQ63:AT63"/>
    <mergeCell ref="AQ64:AT64"/>
    <mergeCell ref="AM63:AP63"/>
    <mergeCell ref="AM64:AP64"/>
    <mergeCell ref="AY62:BB62"/>
    <mergeCell ref="A63:B63"/>
    <mergeCell ref="C63:AB63"/>
    <mergeCell ref="AC63:AD63"/>
    <mergeCell ref="AE63:AH63"/>
    <mergeCell ref="AU63:AX63"/>
    <mergeCell ref="AY63:BB63"/>
    <mergeCell ref="AI63:AL63"/>
    <mergeCell ref="BC63:BF63"/>
    <mergeCell ref="BG63:BJ63"/>
    <mergeCell ref="BK63:BN63"/>
    <mergeCell ref="BO63:BR63"/>
    <mergeCell ref="BS63:BT63"/>
    <mergeCell ref="A64:B64"/>
    <mergeCell ref="C64:AB64"/>
    <mergeCell ref="AC64:AD64"/>
    <mergeCell ref="AE64:AH64"/>
    <mergeCell ref="AU64:AX64"/>
    <mergeCell ref="AY64:BB64"/>
    <mergeCell ref="BC64:BF64"/>
    <mergeCell ref="BG64:BJ64"/>
    <mergeCell ref="BK64:BN64"/>
    <mergeCell ref="BO64:BR64"/>
    <mergeCell ref="BS64:BT64"/>
    <mergeCell ref="AY65:BB65"/>
    <mergeCell ref="AI65:AL65"/>
    <mergeCell ref="AI66:AL66"/>
    <mergeCell ref="AQ65:AT65"/>
    <mergeCell ref="AQ66:AT66"/>
    <mergeCell ref="AM65:AP65"/>
    <mergeCell ref="AM66:AP66"/>
    <mergeCell ref="A66:B66"/>
    <mergeCell ref="C66:AB66"/>
    <mergeCell ref="AC66:AD66"/>
    <mergeCell ref="AE66:AH66"/>
    <mergeCell ref="AU66:AX66"/>
    <mergeCell ref="A65:B65"/>
    <mergeCell ref="C65:AB65"/>
    <mergeCell ref="AC65:AD65"/>
    <mergeCell ref="AE65:AH65"/>
    <mergeCell ref="AU65:AX65"/>
    <mergeCell ref="BC66:BF66"/>
    <mergeCell ref="BG66:BJ66"/>
    <mergeCell ref="BK66:BN66"/>
    <mergeCell ref="BO66:BR66"/>
    <mergeCell ref="BS66:BT66"/>
    <mergeCell ref="BC65:BF65"/>
    <mergeCell ref="BG65:BJ65"/>
    <mergeCell ref="BK65:BN65"/>
    <mergeCell ref="BO65:BR65"/>
    <mergeCell ref="BS65:BT65"/>
    <mergeCell ref="AI68:AL68"/>
    <mergeCell ref="AQ67:AT67"/>
    <mergeCell ref="AQ68:AT68"/>
    <mergeCell ref="AM67:AP67"/>
    <mergeCell ref="AM68:AP68"/>
    <mergeCell ref="AY66:BB66"/>
    <mergeCell ref="A67:B67"/>
    <mergeCell ref="C67:AB67"/>
    <mergeCell ref="AC67:AD67"/>
    <mergeCell ref="AE67:AH67"/>
    <mergeCell ref="AU67:AX67"/>
    <mergeCell ref="AY67:BB67"/>
    <mergeCell ref="AI67:AL67"/>
    <mergeCell ref="BC67:BF67"/>
    <mergeCell ref="BG67:BJ67"/>
    <mergeCell ref="BK67:BN67"/>
    <mergeCell ref="BO67:BR67"/>
    <mergeCell ref="BS67:BT67"/>
    <mergeCell ref="A68:B68"/>
    <mergeCell ref="C68:AB68"/>
    <mergeCell ref="AC68:AD68"/>
    <mergeCell ref="AE68:AH68"/>
    <mergeCell ref="AU68:AX68"/>
    <mergeCell ref="AY68:BB68"/>
    <mergeCell ref="BC68:BF68"/>
    <mergeCell ref="BG68:BJ68"/>
    <mergeCell ref="BK68:BN68"/>
    <mergeCell ref="BO68:BR68"/>
    <mergeCell ref="BS68:BT68"/>
    <mergeCell ref="AY69:BB69"/>
    <mergeCell ref="AI69:AL69"/>
    <mergeCell ref="AI70:AL70"/>
    <mergeCell ref="AQ69:AT69"/>
    <mergeCell ref="AQ70:AT70"/>
    <mergeCell ref="AM69:AP69"/>
    <mergeCell ref="AM70:AP70"/>
    <mergeCell ref="BC69:BF69"/>
    <mergeCell ref="BG69:BJ69"/>
    <mergeCell ref="BK69:BN69"/>
    <mergeCell ref="BO69:BR69"/>
    <mergeCell ref="BS69:BT69"/>
    <mergeCell ref="A69:B69"/>
    <mergeCell ref="C69:AB69"/>
    <mergeCell ref="AC69:AD69"/>
    <mergeCell ref="AE69:AH69"/>
    <mergeCell ref="AU69:AX69"/>
    <mergeCell ref="A70:B70"/>
    <mergeCell ref="C70:AB70"/>
    <mergeCell ref="AC70:AD70"/>
    <mergeCell ref="AE70:AH70"/>
    <mergeCell ref="AU70:AX70"/>
    <mergeCell ref="AY70:BB70"/>
    <mergeCell ref="BC70:BF70"/>
    <mergeCell ref="BG70:BJ70"/>
    <mergeCell ref="BK70:BN70"/>
    <mergeCell ref="BO70:BR70"/>
    <mergeCell ref="BS70:BT70"/>
    <mergeCell ref="BK71:BN71"/>
    <mergeCell ref="BO71:BR71"/>
    <mergeCell ref="BS71:BT71"/>
    <mergeCell ref="AI71:AL71"/>
    <mergeCell ref="AI72:AL72"/>
    <mergeCell ref="AQ71:AT71"/>
    <mergeCell ref="AQ72:AT72"/>
    <mergeCell ref="AM71:AP71"/>
    <mergeCell ref="AM72:AP72"/>
    <mergeCell ref="AC72:AD72"/>
    <mergeCell ref="AE72:AH72"/>
    <mergeCell ref="AU72:AX72"/>
    <mergeCell ref="AY72:BB72"/>
    <mergeCell ref="AY71:BB71"/>
    <mergeCell ref="BC71:BF71"/>
    <mergeCell ref="BK72:BN72"/>
    <mergeCell ref="BO72:BR72"/>
    <mergeCell ref="BS72:BT72"/>
    <mergeCell ref="A72:B72"/>
    <mergeCell ref="C72:AB72"/>
    <mergeCell ref="AI73:AL73"/>
    <mergeCell ref="AI74:AL74"/>
    <mergeCell ref="AQ73:AT73"/>
    <mergeCell ref="AQ74:AT74"/>
    <mergeCell ref="BC72:BF72"/>
    <mergeCell ref="BG72:BJ72"/>
    <mergeCell ref="AM73:AP73"/>
    <mergeCell ref="AM74:AP74"/>
    <mergeCell ref="AY73:BB73"/>
    <mergeCell ref="BC73:BF73"/>
    <mergeCell ref="BG73:BJ73"/>
    <mergeCell ref="A71:B71"/>
    <mergeCell ref="C71:AB71"/>
    <mergeCell ref="AC71:AD71"/>
    <mergeCell ref="AE71:AH71"/>
    <mergeCell ref="AU71:AX71"/>
    <mergeCell ref="BG71:BJ71"/>
    <mergeCell ref="BK73:BN73"/>
    <mergeCell ref="BO73:BR73"/>
    <mergeCell ref="BS73:BT73"/>
    <mergeCell ref="A74:B74"/>
    <mergeCell ref="C74:AB74"/>
    <mergeCell ref="AC74:AD74"/>
    <mergeCell ref="AE74:AH74"/>
    <mergeCell ref="AU74:AX74"/>
    <mergeCell ref="AY74:BB74"/>
    <mergeCell ref="BC74:BF74"/>
    <mergeCell ref="BG74:BJ74"/>
    <mergeCell ref="BK74:BN74"/>
    <mergeCell ref="BO74:BR74"/>
    <mergeCell ref="BS74:BT74"/>
    <mergeCell ref="A75:B75"/>
    <mergeCell ref="C75:AB75"/>
    <mergeCell ref="AC75:AD75"/>
    <mergeCell ref="AE75:AH75"/>
    <mergeCell ref="AU75:AX75"/>
    <mergeCell ref="BG75:BJ75"/>
    <mergeCell ref="BK75:BN75"/>
    <mergeCell ref="BO75:BR75"/>
    <mergeCell ref="BS75:BT75"/>
    <mergeCell ref="AI75:AL75"/>
    <mergeCell ref="A73:B73"/>
    <mergeCell ref="C73:AB73"/>
    <mergeCell ref="AC73:AD73"/>
    <mergeCell ref="AE73:AH73"/>
    <mergeCell ref="AU73:AX73"/>
    <mergeCell ref="AQ75:AT75"/>
    <mergeCell ref="AM75:AP75"/>
    <mergeCell ref="AM76:AP76"/>
    <mergeCell ref="AC76:AD76"/>
    <mergeCell ref="AE76:AH76"/>
    <mergeCell ref="AU76:AX76"/>
    <mergeCell ref="AY76:BB76"/>
    <mergeCell ref="AY75:BB75"/>
    <mergeCell ref="BC75:BF75"/>
    <mergeCell ref="BK76:BN76"/>
    <mergeCell ref="BO76:BR76"/>
    <mergeCell ref="BS76:BT76"/>
    <mergeCell ref="A77:B77"/>
    <mergeCell ref="C77:AB77"/>
    <mergeCell ref="AC77:AD77"/>
    <mergeCell ref="AE77:AH77"/>
    <mergeCell ref="AU77:AX77"/>
    <mergeCell ref="A76:B76"/>
    <mergeCell ref="C76:AB76"/>
    <mergeCell ref="AI77:AL77"/>
    <mergeCell ref="AI78:AL78"/>
    <mergeCell ref="AQ77:AT77"/>
    <mergeCell ref="AQ78:AT78"/>
    <mergeCell ref="BC76:BF76"/>
    <mergeCell ref="BG76:BJ76"/>
    <mergeCell ref="AM77:AP77"/>
    <mergeCell ref="AM78:AP78"/>
    <mergeCell ref="AY77:BB77"/>
    <mergeCell ref="BC77:BF77"/>
    <mergeCell ref="BG77:BJ77"/>
    <mergeCell ref="BK77:BN77"/>
    <mergeCell ref="BO77:BR77"/>
    <mergeCell ref="BS77:BT77"/>
    <mergeCell ref="A78:B78"/>
    <mergeCell ref="C78:AB78"/>
    <mergeCell ref="AC78:AD78"/>
    <mergeCell ref="AE78:AH78"/>
    <mergeCell ref="AU78:AX78"/>
    <mergeCell ref="AY78:BB78"/>
    <mergeCell ref="BC78:BF78"/>
    <mergeCell ref="BG78:BJ78"/>
    <mergeCell ref="BK78:BN78"/>
    <mergeCell ref="BO78:BR78"/>
    <mergeCell ref="BS78:BT78"/>
    <mergeCell ref="AI76:AL76"/>
    <mergeCell ref="AQ76:AT76"/>
    <mergeCell ref="BK79:BN79"/>
    <mergeCell ref="BO79:BR79"/>
    <mergeCell ref="BS79:BT79"/>
    <mergeCell ref="AI79:AL79"/>
    <mergeCell ref="AI80:AL80"/>
    <mergeCell ref="AQ79:AT79"/>
    <mergeCell ref="AQ80:AT80"/>
    <mergeCell ref="AM79:AP79"/>
    <mergeCell ref="AM80:AP80"/>
    <mergeCell ref="AC80:AD80"/>
    <mergeCell ref="AE80:AH80"/>
    <mergeCell ref="AU80:AX80"/>
    <mergeCell ref="AY80:BB80"/>
    <mergeCell ref="AY79:BB79"/>
    <mergeCell ref="BC79:BF79"/>
    <mergeCell ref="BK80:BN80"/>
    <mergeCell ref="BO80:BR80"/>
    <mergeCell ref="BS80:BT80"/>
    <mergeCell ref="A80:B80"/>
    <mergeCell ref="C80:AB80"/>
    <mergeCell ref="AI81:AL81"/>
    <mergeCell ref="AI82:AL82"/>
    <mergeCell ref="AQ81:AT81"/>
    <mergeCell ref="AQ82:AT82"/>
    <mergeCell ref="BC80:BF80"/>
    <mergeCell ref="BG80:BJ80"/>
    <mergeCell ref="AM81:AP81"/>
    <mergeCell ref="AM82:AP82"/>
    <mergeCell ref="AY81:BB81"/>
    <mergeCell ref="BC81:BF81"/>
    <mergeCell ref="BG81:BJ81"/>
    <mergeCell ref="A79:B79"/>
    <mergeCell ref="C79:AB79"/>
    <mergeCell ref="AC79:AD79"/>
    <mergeCell ref="AE79:AH79"/>
    <mergeCell ref="AU79:AX79"/>
    <mergeCell ref="BG79:BJ79"/>
    <mergeCell ref="BK81:BN81"/>
    <mergeCell ref="BO81:BR81"/>
    <mergeCell ref="BS81:BT81"/>
    <mergeCell ref="A82:B82"/>
    <mergeCell ref="C82:AB82"/>
    <mergeCell ref="AC82:AD82"/>
    <mergeCell ref="AE82:AH82"/>
    <mergeCell ref="AU82:AX82"/>
    <mergeCell ref="AY82:BB82"/>
    <mergeCell ref="BC82:BF82"/>
    <mergeCell ref="BG82:BJ82"/>
    <mergeCell ref="BK82:BN82"/>
    <mergeCell ref="BO82:BR82"/>
    <mergeCell ref="BS82:BT82"/>
    <mergeCell ref="A83:B83"/>
    <mergeCell ref="C83:AB83"/>
    <mergeCell ref="AC83:AD83"/>
    <mergeCell ref="AE83:AH83"/>
    <mergeCell ref="AU83:AX83"/>
    <mergeCell ref="BC83:BF83"/>
    <mergeCell ref="BG83:BJ83"/>
    <mergeCell ref="BK83:BN83"/>
    <mergeCell ref="BO83:BR83"/>
    <mergeCell ref="BS83:BT83"/>
    <mergeCell ref="AI83:AL83"/>
    <mergeCell ref="AQ83:AT83"/>
    <mergeCell ref="AM83:AP83"/>
    <mergeCell ref="A81:B81"/>
    <mergeCell ref="C81:AB81"/>
    <mergeCell ref="AC81:AD81"/>
    <mergeCell ref="AE81:AH81"/>
    <mergeCell ref="AU81:AX81"/>
    <mergeCell ref="AE84:AH84"/>
    <mergeCell ref="AU84:AX84"/>
    <mergeCell ref="AY84:BB84"/>
    <mergeCell ref="AY83:BB83"/>
    <mergeCell ref="AI84:AL84"/>
    <mergeCell ref="AQ84:AT84"/>
    <mergeCell ref="AM84:AP84"/>
    <mergeCell ref="BG84:BJ84"/>
    <mergeCell ref="BK84:BN84"/>
    <mergeCell ref="BO84:BR84"/>
    <mergeCell ref="BS84:BT84"/>
    <mergeCell ref="A85:B85"/>
    <mergeCell ref="C85:AB85"/>
    <mergeCell ref="AC85:AD85"/>
    <mergeCell ref="AE85:AH85"/>
    <mergeCell ref="AU85:AX85"/>
    <mergeCell ref="A84:B84"/>
    <mergeCell ref="AI85:AL85"/>
    <mergeCell ref="AI86:AL86"/>
    <mergeCell ref="AQ85:AT85"/>
    <mergeCell ref="AQ86:AT86"/>
    <mergeCell ref="AM87:AP87"/>
    <mergeCell ref="BC84:BF84"/>
    <mergeCell ref="AM85:AP85"/>
    <mergeCell ref="AM86:AP86"/>
    <mergeCell ref="AY85:BB85"/>
    <mergeCell ref="BC85:BF85"/>
    <mergeCell ref="BG85:BJ85"/>
    <mergeCell ref="BK85:BN85"/>
    <mergeCell ref="BO85:BR85"/>
    <mergeCell ref="BS85:BT85"/>
    <mergeCell ref="A86:B86"/>
    <mergeCell ref="C86:AB86"/>
    <mergeCell ref="AC86:AD86"/>
    <mergeCell ref="AE86:AH86"/>
    <mergeCell ref="AU86:AX86"/>
    <mergeCell ref="AY86:BB86"/>
    <mergeCell ref="BC86:BF86"/>
    <mergeCell ref="BG86:BJ86"/>
    <mergeCell ref="BK86:BN86"/>
    <mergeCell ref="BO86:BR86"/>
    <mergeCell ref="BS86:BT86"/>
    <mergeCell ref="A87:B87"/>
    <mergeCell ref="C87:AB87"/>
    <mergeCell ref="AC87:AD87"/>
    <mergeCell ref="AE87:AH87"/>
    <mergeCell ref="AU87:AX87"/>
    <mergeCell ref="AI87:AL87"/>
    <mergeCell ref="C84:AB84"/>
    <mergeCell ref="AC84:AD84"/>
    <mergeCell ref="AI88:AL88"/>
    <mergeCell ref="AQ87:AT87"/>
    <mergeCell ref="AQ88:AT88"/>
    <mergeCell ref="AM88:AP88"/>
    <mergeCell ref="AM89:AP89"/>
    <mergeCell ref="AY87:BB87"/>
    <mergeCell ref="BC87:BF87"/>
    <mergeCell ref="BG87:BJ87"/>
    <mergeCell ref="BK87:BN87"/>
    <mergeCell ref="BO87:BR87"/>
    <mergeCell ref="BS87:BT87"/>
    <mergeCell ref="A88:B88"/>
    <mergeCell ref="C88:AB88"/>
    <mergeCell ref="AC88:AD88"/>
    <mergeCell ref="AE88:AH88"/>
    <mergeCell ref="AU88:AX88"/>
    <mergeCell ref="AY88:BB88"/>
    <mergeCell ref="BC88:BF88"/>
    <mergeCell ref="BG88:BJ88"/>
    <mergeCell ref="BK88:BN88"/>
    <mergeCell ref="BO88:BR88"/>
    <mergeCell ref="BS88:BT88"/>
    <mergeCell ref="A89:B89"/>
    <mergeCell ref="C89:AB89"/>
    <mergeCell ref="AC89:AD89"/>
    <mergeCell ref="AE89:AH89"/>
    <mergeCell ref="AU89:AX89"/>
    <mergeCell ref="AI89:AL89"/>
    <mergeCell ref="AI90:AL90"/>
    <mergeCell ref="AQ89:AT89"/>
    <mergeCell ref="AQ90:AT90"/>
    <mergeCell ref="AM90:AP90"/>
    <mergeCell ref="AM91:AP91"/>
    <mergeCell ref="AY89:BB89"/>
    <mergeCell ref="BC89:BF89"/>
    <mergeCell ref="BG89:BJ89"/>
    <mergeCell ref="BK89:BN89"/>
    <mergeCell ref="BO89:BR89"/>
    <mergeCell ref="BS89:BT89"/>
    <mergeCell ref="A90:B90"/>
    <mergeCell ref="C90:AB90"/>
    <mergeCell ref="AC90:AD90"/>
    <mergeCell ref="AE90:AH90"/>
    <mergeCell ref="AU90:AX90"/>
    <mergeCell ref="AY90:BB90"/>
    <mergeCell ref="BC90:BF90"/>
    <mergeCell ref="BG90:BJ90"/>
    <mergeCell ref="BK90:BN90"/>
    <mergeCell ref="BO90:BR90"/>
    <mergeCell ref="BS90:BT90"/>
    <mergeCell ref="A91:B91"/>
    <mergeCell ref="C91:AB91"/>
    <mergeCell ref="AC91:AD91"/>
    <mergeCell ref="AE91:AH91"/>
    <mergeCell ref="AU91:AX91"/>
    <mergeCell ref="AI91:AL91"/>
    <mergeCell ref="AI92:AL92"/>
    <mergeCell ref="AQ91:AT91"/>
    <mergeCell ref="AQ92:AT92"/>
    <mergeCell ref="AM92:AP92"/>
    <mergeCell ref="AM93:AP93"/>
    <mergeCell ref="AY91:BB91"/>
    <mergeCell ref="BC91:BF91"/>
    <mergeCell ref="BG91:BJ91"/>
    <mergeCell ref="BK91:BN91"/>
    <mergeCell ref="BO91:BR91"/>
    <mergeCell ref="BS91:BT91"/>
    <mergeCell ref="A92:B92"/>
    <mergeCell ref="C92:AB92"/>
    <mergeCell ref="AC92:AD92"/>
    <mergeCell ref="AE92:AH92"/>
    <mergeCell ref="AU92:AX92"/>
    <mergeCell ref="AY92:BB92"/>
    <mergeCell ref="BC92:BF92"/>
    <mergeCell ref="BG92:BJ92"/>
    <mergeCell ref="BK92:BN92"/>
    <mergeCell ref="BO92:BR92"/>
    <mergeCell ref="BS92:BT92"/>
    <mergeCell ref="A93:B93"/>
    <mergeCell ref="C93:AB93"/>
    <mergeCell ref="AC93:AD93"/>
    <mergeCell ref="AE93:AH93"/>
    <mergeCell ref="AU93:AX93"/>
    <mergeCell ref="AI93:AL93"/>
    <mergeCell ref="AI94:AL94"/>
    <mergeCell ref="AQ93:AT93"/>
    <mergeCell ref="AQ94:AT94"/>
    <mergeCell ref="AM94:AP94"/>
    <mergeCell ref="AM95:AP95"/>
    <mergeCell ref="AY93:BB93"/>
    <mergeCell ref="BC93:BF93"/>
    <mergeCell ref="BG93:BJ93"/>
    <mergeCell ref="BK93:BN93"/>
    <mergeCell ref="BO93:BR93"/>
    <mergeCell ref="BS93:BT93"/>
    <mergeCell ref="A94:B94"/>
    <mergeCell ref="C94:AB94"/>
    <mergeCell ref="AC94:AD94"/>
    <mergeCell ref="AE94:AH94"/>
    <mergeCell ref="AU94:AX94"/>
    <mergeCell ref="AY94:BB94"/>
    <mergeCell ref="BC94:BF94"/>
    <mergeCell ref="BG94:BJ94"/>
    <mergeCell ref="BK94:BN94"/>
    <mergeCell ref="BO94:BR94"/>
    <mergeCell ref="BS94:BT94"/>
    <mergeCell ref="A95:B95"/>
    <mergeCell ref="C95:AB95"/>
    <mergeCell ref="AC95:AD95"/>
    <mergeCell ref="AE95:AH95"/>
    <mergeCell ref="AU95:AX95"/>
    <mergeCell ref="AI95:AL95"/>
    <mergeCell ref="AI96:AL96"/>
    <mergeCell ref="AQ95:AT95"/>
    <mergeCell ref="AQ96:AT96"/>
    <mergeCell ref="AM96:AP96"/>
    <mergeCell ref="AM97:AP97"/>
    <mergeCell ref="AY95:BB95"/>
    <mergeCell ref="BC95:BF95"/>
    <mergeCell ref="BG95:BJ95"/>
    <mergeCell ref="BK95:BN95"/>
    <mergeCell ref="BO95:BR95"/>
    <mergeCell ref="BS95:BT95"/>
    <mergeCell ref="A96:B96"/>
    <mergeCell ref="C96:AB96"/>
    <mergeCell ref="AC96:AD96"/>
    <mergeCell ref="AE96:AH96"/>
    <mergeCell ref="AU96:AX96"/>
    <mergeCell ref="AY96:BB96"/>
    <mergeCell ref="BC96:BF96"/>
    <mergeCell ref="BG96:BJ96"/>
    <mergeCell ref="BK96:BN96"/>
    <mergeCell ref="BO96:BR96"/>
    <mergeCell ref="BS96:BT96"/>
    <mergeCell ref="A97:B97"/>
    <mergeCell ref="C97:AB97"/>
    <mergeCell ref="AC97:AD97"/>
    <mergeCell ref="AE97:AH97"/>
    <mergeCell ref="AU97:AX97"/>
    <mergeCell ref="AI97:AL97"/>
    <mergeCell ref="AI98:AL98"/>
    <mergeCell ref="AQ97:AT97"/>
    <mergeCell ref="AQ98:AT98"/>
    <mergeCell ref="AM98:AP98"/>
    <mergeCell ref="AM99:AP99"/>
    <mergeCell ref="AY97:BB97"/>
    <mergeCell ref="BC97:BF97"/>
    <mergeCell ref="BG97:BJ97"/>
    <mergeCell ref="BK97:BN97"/>
    <mergeCell ref="BO97:BR97"/>
    <mergeCell ref="BS97:BT97"/>
    <mergeCell ref="A98:B98"/>
    <mergeCell ref="C98:AB98"/>
    <mergeCell ref="AC98:AD98"/>
    <mergeCell ref="AE98:AH98"/>
    <mergeCell ref="AU98:AX98"/>
    <mergeCell ref="AY98:BB98"/>
    <mergeCell ref="BC98:BF98"/>
    <mergeCell ref="BG98:BJ98"/>
    <mergeCell ref="BK98:BN98"/>
    <mergeCell ref="BO98:BR98"/>
    <mergeCell ref="BS98:BT98"/>
    <mergeCell ref="A99:B99"/>
    <mergeCell ref="C99:AB99"/>
    <mergeCell ref="AC99:AD99"/>
    <mergeCell ref="AE99:AH99"/>
    <mergeCell ref="AU99:AX99"/>
    <mergeCell ref="AI99:AL99"/>
    <mergeCell ref="AI100:AL100"/>
    <mergeCell ref="AQ99:AT99"/>
    <mergeCell ref="AQ100:AT100"/>
    <mergeCell ref="AM100:AP100"/>
    <mergeCell ref="AM101:AP101"/>
    <mergeCell ref="AY99:BB99"/>
    <mergeCell ref="BC99:BF99"/>
    <mergeCell ref="BG99:BJ99"/>
    <mergeCell ref="BK99:BN99"/>
    <mergeCell ref="BO99:BR99"/>
    <mergeCell ref="BS99:BT99"/>
    <mergeCell ref="A100:B100"/>
    <mergeCell ref="C100:AB100"/>
    <mergeCell ref="AC100:AD100"/>
    <mergeCell ref="AE100:AH100"/>
    <mergeCell ref="AU100:AX100"/>
    <mergeCell ref="AY100:BB100"/>
    <mergeCell ref="BC100:BF100"/>
    <mergeCell ref="BG100:BJ100"/>
    <mergeCell ref="BK100:BN100"/>
    <mergeCell ref="BO100:BR100"/>
    <mergeCell ref="BS100:BT100"/>
    <mergeCell ref="A101:B101"/>
    <mergeCell ref="C101:AB101"/>
    <mergeCell ref="AC101:AD101"/>
    <mergeCell ref="AE101:AH101"/>
    <mergeCell ref="AU101:AX101"/>
    <mergeCell ref="AI101:AL101"/>
    <mergeCell ref="AI102:AL102"/>
    <mergeCell ref="AQ101:AT101"/>
    <mergeCell ref="AQ102:AT102"/>
    <mergeCell ref="AM102:AP102"/>
    <mergeCell ref="AM103:AP103"/>
    <mergeCell ref="AY101:BB101"/>
    <mergeCell ref="BC101:BF101"/>
    <mergeCell ref="BG101:BJ101"/>
    <mergeCell ref="BK101:BN101"/>
    <mergeCell ref="BO101:BR101"/>
    <mergeCell ref="BS101:BT101"/>
    <mergeCell ref="A102:B102"/>
    <mergeCell ref="AE102:AH102"/>
    <mergeCell ref="AU102:AX102"/>
    <mergeCell ref="AY102:BB102"/>
    <mergeCell ref="BC102:BF102"/>
    <mergeCell ref="BG102:BJ102"/>
    <mergeCell ref="BK102:BN102"/>
    <mergeCell ref="BO102:BR102"/>
    <mergeCell ref="BS102:BT102"/>
    <mergeCell ref="A103:B103"/>
    <mergeCell ref="C103:AB103"/>
    <mergeCell ref="AC103:AD103"/>
    <mergeCell ref="AE103:AH103"/>
    <mergeCell ref="AU103:AX103"/>
    <mergeCell ref="AY103:BB103"/>
    <mergeCell ref="BC103:BF103"/>
    <mergeCell ref="AI103:AL103"/>
    <mergeCell ref="AI104:AL104"/>
    <mergeCell ref="AQ103:AT103"/>
    <mergeCell ref="AQ104:AT104"/>
    <mergeCell ref="AM104:AP104"/>
    <mergeCell ref="AM105:AP105"/>
    <mergeCell ref="BG103:BJ103"/>
    <mergeCell ref="BK103:BN103"/>
    <mergeCell ref="BO103:BR103"/>
    <mergeCell ref="BS103:BT103"/>
    <mergeCell ref="A104:B104"/>
    <mergeCell ref="C104:AB104"/>
    <mergeCell ref="AC104:AD104"/>
    <mergeCell ref="AE104:AH104"/>
    <mergeCell ref="AU104:AX104"/>
    <mergeCell ref="AY104:BB104"/>
    <mergeCell ref="BC104:BF104"/>
    <mergeCell ref="BG104:BJ104"/>
    <mergeCell ref="BK104:BN104"/>
    <mergeCell ref="BO104:BR104"/>
    <mergeCell ref="BS104:BT104"/>
    <mergeCell ref="A105:B105"/>
    <mergeCell ref="C105:AB105"/>
    <mergeCell ref="AC105:AD105"/>
    <mergeCell ref="AE105:AH105"/>
    <mergeCell ref="AU105:AX105"/>
    <mergeCell ref="AI105:AL105"/>
    <mergeCell ref="AI106:AL106"/>
    <mergeCell ref="AQ105:AT105"/>
    <mergeCell ref="AQ106:AT106"/>
    <mergeCell ref="AM106:AP106"/>
    <mergeCell ref="AM107:AP107"/>
    <mergeCell ref="AY105:BB105"/>
    <mergeCell ref="BC105:BF105"/>
    <mergeCell ref="BG105:BJ105"/>
    <mergeCell ref="BK105:BN105"/>
    <mergeCell ref="BO105:BR105"/>
    <mergeCell ref="BS105:BT105"/>
    <mergeCell ref="A106:B106"/>
    <mergeCell ref="C106:AB106"/>
    <mergeCell ref="AC106:AD106"/>
    <mergeCell ref="AE106:AH106"/>
    <mergeCell ref="AU106:AX106"/>
    <mergeCell ref="AY106:BB106"/>
    <mergeCell ref="BC106:BF106"/>
    <mergeCell ref="BG106:BJ106"/>
    <mergeCell ref="BK106:BN106"/>
    <mergeCell ref="BO106:BR106"/>
    <mergeCell ref="BS106:BT106"/>
    <mergeCell ref="A107:B107"/>
    <mergeCell ref="C107:AB107"/>
    <mergeCell ref="AC107:AD107"/>
    <mergeCell ref="AE107:AH107"/>
    <mergeCell ref="AU107:AX107"/>
    <mergeCell ref="AI107:AL107"/>
    <mergeCell ref="AI108:AL108"/>
    <mergeCell ref="AQ107:AT107"/>
    <mergeCell ref="AQ108:AT108"/>
    <mergeCell ref="AM108:AP108"/>
    <mergeCell ref="AM109:AP109"/>
    <mergeCell ref="AY107:BB107"/>
    <mergeCell ref="BC107:BF107"/>
    <mergeCell ref="BG107:BJ107"/>
    <mergeCell ref="BK107:BN107"/>
    <mergeCell ref="BO107:BR107"/>
    <mergeCell ref="BS107:BT107"/>
    <mergeCell ref="A108:B108"/>
    <mergeCell ref="C108:AB108"/>
    <mergeCell ref="AC108:AD108"/>
    <mergeCell ref="AE108:AH108"/>
    <mergeCell ref="AU108:AX108"/>
    <mergeCell ref="AY108:BB108"/>
    <mergeCell ref="BC108:BF108"/>
    <mergeCell ref="BG108:BJ108"/>
    <mergeCell ref="BK108:BN108"/>
    <mergeCell ref="BO108:BR108"/>
    <mergeCell ref="BS108:BT108"/>
    <mergeCell ref="A109:B109"/>
    <mergeCell ref="C109:AB109"/>
    <mergeCell ref="AC109:AD109"/>
    <mergeCell ref="AE109:AH109"/>
    <mergeCell ref="AU109:AX109"/>
    <mergeCell ref="AI109:AL109"/>
    <mergeCell ref="AI110:AL110"/>
    <mergeCell ref="AQ109:AT109"/>
    <mergeCell ref="AQ110:AT110"/>
    <mergeCell ref="AM110:AP110"/>
    <mergeCell ref="AM111:AP111"/>
    <mergeCell ref="AY109:BB109"/>
    <mergeCell ref="BC109:BF109"/>
    <mergeCell ref="BG109:BJ109"/>
    <mergeCell ref="BK109:BN109"/>
    <mergeCell ref="BO109:BR109"/>
    <mergeCell ref="BS109:BT109"/>
    <mergeCell ref="A110:B110"/>
    <mergeCell ref="C110:AB110"/>
    <mergeCell ref="AC110:AD110"/>
    <mergeCell ref="AE110:AH110"/>
    <mergeCell ref="AU110:AX110"/>
    <mergeCell ref="AY110:BB110"/>
    <mergeCell ref="BC110:BF110"/>
    <mergeCell ref="BG110:BJ110"/>
    <mergeCell ref="BK110:BN110"/>
    <mergeCell ref="BO110:BR110"/>
    <mergeCell ref="BS110:BT110"/>
    <mergeCell ref="A111:B111"/>
    <mergeCell ref="C111:AB111"/>
    <mergeCell ref="AC111:AD111"/>
    <mergeCell ref="AE111:AH111"/>
    <mergeCell ref="AU111:AX111"/>
    <mergeCell ref="AI111:AL111"/>
    <mergeCell ref="AI112:AL112"/>
    <mergeCell ref="AQ111:AT111"/>
    <mergeCell ref="AQ112:AT112"/>
    <mergeCell ref="AM112:AP112"/>
    <mergeCell ref="AM113:AP113"/>
    <mergeCell ref="AY111:BB111"/>
    <mergeCell ref="BC111:BF111"/>
    <mergeCell ref="BG111:BJ111"/>
    <mergeCell ref="BK111:BN111"/>
    <mergeCell ref="BO111:BR111"/>
    <mergeCell ref="BS111:BT111"/>
    <mergeCell ref="A112:B112"/>
    <mergeCell ref="C112:AB112"/>
    <mergeCell ref="AC112:AD112"/>
    <mergeCell ref="AE112:AH112"/>
    <mergeCell ref="AU112:AX112"/>
    <mergeCell ref="AY112:BB112"/>
    <mergeCell ref="BC112:BF112"/>
    <mergeCell ref="BG112:BJ112"/>
    <mergeCell ref="BK112:BN112"/>
    <mergeCell ref="BO112:BR112"/>
    <mergeCell ref="BS112:BT112"/>
    <mergeCell ref="A113:B113"/>
    <mergeCell ref="C113:AB113"/>
    <mergeCell ref="AC113:AD113"/>
    <mergeCell ref="AE113:AH113"/>
    <mergeCell ref="AU113:AX113"/>
    <mergeCell ref="AI113:AL113"/>
    <mergeCell ref="AI114:AL114"/>
    <mergeCell ref="AQ113:AT113"/>
    <mergeCell ref="AQ114:AT114"/>
    <mergeCell ref="AM114:AP114"/>
    <mergeCell ref="AM115:AP115"/>
    <mergeCell ref="AY113:BB113"/>
    <mergeCell ref="BC113:BF113"/>
    <mergeCell ref="BG113:BJ113"/>
    <mergeCell ref="BK113:BN113"/>
    <mergeCell ref="BO113:BR113"/>
    <mergeCell ref="BS113:BT113"/>
    <mergeCell ref="A114:B114"/>
    <mergeCell ref="C114:AB114"/>
    <mergeCell ref="AC114:AD114"/>
    <mergeCell ref="AE114:AH114"/>
    <mergeCell ref="AU114:AX114"/>
    <mergeCell ref="AY114:BB114"/>
    <mergeCell ref="BC114:BF114"/>
    <mergeCell ref="BG114:BJ114"/>
    <mergeCell ref="BK114:BN114"/>
    <mergeCell ref="BO114:BR114"/>
    <mergeCell ref="BS114:BT114"/>
    <mergeCell ref="A115:B115"/>
    <mergeCell ref="C115:AB115"/>
    <mergeCell ref="AC115:AD115"/>
    <mergeCell ref="AE115:AH115"/>
    <mergeCell ref="AU115:AX115"/>
    <mergeCell ref="AI115:AL115"/>
    <mergeCell ref="AI116:AL116"/>
    <mergeCell ref="AQ115:AT115"/>
    <mergeCell ref="AQ116:AT116"/>
    <mergeCell ref="AM116:AP116"/>
    <mergeCell ref="AM117:AP117"/>
    <mergeCell ref="AY115:BB115"/>
    <mergeCell ref="BC115:BF115"/>
    <mergeCell ref="BG115:BJ115"/>
    <mergeCell ref="BK115:BN115"/>
    <mergeCell ref="BO115:BR115"/>
    <mergeCell ref="BS115:BT115"/>
    <mergeCell ref="A116:B116"/>
    <mergeCell ref="C116:AB116"/>
    <mergeCell ref="AC116:AD116"/>
    <mergeCell ref="AE116:AH116"/>
    <mergeCell ref="AU116:AX116"/>
    <mergeCell ref="AY116:BB116"/>
    <mergeCell ref="BC116:BF116"/>
    <mergeCell ref="BG116:BJ116"/>
    <mergeCell ref="BK116:BN116"/>
    <mergeCell ref="BO116:BR116"/>
    <mergeCell ref="BS116:BT116"/>
    <mergeCell ref="A117:B117"/>
    <mergeCell ref="C117:AB117"/>
    <mergeCell ref="AC117:AD117"/>
    <mergeCell ref="AE117:AH117"/>
    <mergeCell ref="AU117:AX117"/>
    <mergeCell ref="AI117:AL117"/>
    <mergeCell ref="AI118:AL118"/>
    <mergeCell ref="AQ117:AT117"/>
    <mergeCell ref="AQ118:AT118"/>
    <mergeCell ref="AM118:AP118"/>
    <mergeCell ref="AM119:AP119"/>
    <mergeCell ref="AY117:BB117"/>
    <mergeCell ref="BC117:BF117"/>
    <mergeCell ref="BG117:BJ117"/>
    <mergeCell ref="BK117:BN117"/>
    <mergeCell ref="BO117:BR117"/>
    <mergeCell ref="BS117:BT117"/>
    <mergeCell ref="A118:B118"/>
    <mergeCell ref="C118:AB118"/>
    <mergeCell ref="AC118:AD118"/>
    <mergeCell ref="AE118:AH118"/>
    <mergeCell ref="AU118:AX118"/>
    <mergeCell ref="AY118:BB118"/>
    <mergeCell ref="BC118:BF118"/>
    <mergeCell ref="BG118:BJ118"/>
    <mergeCell ref="BK118:BN118"/>
    <mergeCell ref="BO118:BR118"/>
    <mergeCell ref="BS118:BT118"/>
    <mergeCell ref="A119:B119"/>
    <mergeCell ref="C119:AB119"/>
    <mergeCell ref="AC119:AD119"/>
    <mergeCell ref="AE119:AH119"/>
    <mergeCell ref="AU119:AX119"/>
    <mergeCell ref="AI119:AL119"/>
    <mergeCell ref="AI120:AL120"/>
    <mergeCell ref="AQ119:AT119"/>
    <mergeCell ref="AQ120:AT120"/>
    <mergeCell ref="AM120:AP120"/>
    <mergeCell ref="AM121:AP121"/>
    <mergeCell ref="AY119:BB119"/>
    <mergeCell ref="BC119:BF119"/>
    <mergeCell ref="BG119:BJ119"/>
    <mergeCell ref="BK119:BN119"/>
    <mergeCell ref="BO119:BR119"/>
    <mergeCell ref="BS119:BT119"/>
    <mergeCell ref="A120:B120"/>
    <mergeCell ref="C120:AB120"/>
    <mergeCell ref="AC120:AD120"/>
    <mergeCell ref="AE120:AH120"/>
    <mergeCell ref="AU120:AX120"/>
    <mergeCell ref="AY120:BB120"/>
    <mergeCell ref="BC120:BF120"/>
    <mergeCell ref="BG120:BJ120"/>
    <mergeCell ref="BK120:BN120"/>
    <mergeCell ref="BO120:BR120"/>
    <mergeCell ref="BS120:BT120"/>
    <mergeCell ref="A121:B121"/>
    <mergeCell ref="C121:AB121"/>
    <mergeCell ref="AC121:AD121"/>
    <mergeCell ref="AE121:AH121"/>
    <mergeCell ref="AU121:AX121"/>
    <mergeCell ref="BC121:BF121"/>
    <mergeCell ref="BG121:BJ121"/>
    <mergeCell ref="BK121:BN121"/>
    <mergeCell ref="BO121:BR121"/>
    <mergeCell ref="BS121:BT121"/>
    <mergeCell ref="AI121:AL121"/>
    <mergeCell ref="AQ121:AT121"/>
    <mergeCell ref="C122:AB122"/>
    <mergeCell ref="AC122:AD122"/>
    <mergeCell ref="AE122:AH122"/>
    <mergeCell ref="AU122:AX122"/>
    <mergeCell ref="AY122:BB122"/>
    <mergeCell ref="AY121:BB121"/>
    <mergeCell ref="AI122:AL122"/>
    <mergeCell ref="AQ122:AT122"/>
    <mergeCell ref="AM122:AP122"/>
    <mergeCell ref="BG122:BJ122"/>
    <mergeCell ref="BK122:BN122"/>
    <mergeCell ref="BO122:BR122"/>
    <mergeCell ref="BS122:BT122"/>
    <mergeCell ref="A123:B123"/>
    <mergeCell ref="C123:AB123"/>
    <mergeCell ref="AC123:AD123"/>
    <mergeCell ref="AE123:AH123"/>
    <mergeCell ref="AU123:AX123"/>
    <mergeCell ref="A122:B122"/>
    <mergeCell ref="AI123:AL123"/>
    <mergeCell ref="AQ123:AT123"/>
    <mergeCell ref="BC122:BF122"/>
    <mergeCell ref="AM123:AP123"/>
    <mergeCell ref="AY123:BB123"/>
    <mergeCell ref="BC123:BF123"/>
    <mergeCell ref="BG123:BJ123"/>
    <mergeCell ref="BK123:BN123"/>
    <mergeCell ref="BO123:BR123"/>
    <mergeCell ref="BS123:BT123"/>
    <mergeCell ref="BG124:BJ124"/>
    <mergeCell ref="BK124:BN124"/>
    <mergeCell ref="BO124:BR124"/>
    <mergeCell ref="BS124:BT124"/>
    <mergeCell ref="A124:B124"/>
    <mergeCell ref="C124:AB124"/>
    <mergeCell ref="AC124:AD124"/>
    <mergeCell ref="AE124:AH124"/>
    <mergeCell ref="AU124:AX124"/>
    <mergeCell ref="AY124:BB124"/>
    <mergeCell ref="AI126:AL126"/>
    <mergeCell ref="AQ125:AT125"/>
    <mergeCell ref="AQ126:AT126"/>
    <mergeCell ref="AM125:AP125"/>
    <mergeCell ref="AM126:AP126"/>
    <mergeCell ref="BC124:BF124"/>
    <mergeCell ref="A125:B125"/>
    <mergeCell ref="C125:AB125"/>
    <mergeCell ref="AC125:AD125"/>
    <mergeCell ref="AE125:AH125"/>
    <mergeCell ref="AU125:AX125"/>
    <mergeCell ref="AY125:BB125"/>
    <mergeCell ref="AI125:AL125"/>
    <mergeCell ref="BC125:BF125"/>
    <mergeCell ref="BG125:BJ125"/>
    <mergeCell ref="BK125:BN125"/>
    <mergeCell ref="BO125:BR125"/>
    <mergeCell ref="AI124:AL124"/>
    <mergeCell ref="AQ124:AT124"/>
    <mergeCell ref="AM124:AP124"/>
    <mergeCell ref="BS125:BT125"/>
    <mergeCell ref="A126:B126"/>
    <mergeCell ref="C126:AB126"/>
    <mergeCell ref="AC126:AD126"/>
    <mergeCell ref="AE126:AH126"/>
    <mergeCell ref="AU126:AX126"/>
    <mergeCell ref="AY126:BB126"/>
    <mergeCell ref="BC126:BF126"/>
    <mergeCell ref="BG126:BJ126"/>
    <mergeCell ref="BK126:BN126"/>
    <mergeCell ref="BO126:BR126"/>
    <mergeCell ref="BS126:BT126"/>
    <mergeCell ref="AY127:BB127"/>
    <mergeCell ref="AI127:AL127"/>
    <mergeCell ref="AI128:AL128"/>
    <mergeCell ref="AQ127:AT127"/>
    <mergeCell ref="AQ128:AT128"/>
    <mergeCell ref="AM127:AP127"/>
    <mergeCell ref="AM128:AP128"/>
    <mergeCell ref="A128:B128"/>
    <mergeCell ref="C128:AB128"/>
    <mergeCell ref="AC128:AD128"/>
    <mergeCell ref="AE128:AH128"/>
    <mergeCell ref="AU128:AX128"/>
    <mergeCell ref="A127:B127"/>
    <mergeCell ref="C127:AB127"/>
    <mergeCell ref="AC127:AD127"/>
    <mergeCell ref="AE127:AH127"/>
    <mergeCell ref="AU127:AX127"/>
    <mergeCell ref="BC128:BF128"/>
    <mergeCell ref="BG128:BJ128"/>
    <mergeCell ref="BK128:BN128"/>
    <mergeCell ref="BO128:BR128"/>
    <mergeCell ref="BS128:BT128"/>
    <mergeCell ref="BC127:BF127"/>
    <mergeCell ref="BG127:BJ127"/>
    <mergeCell ref="BK127:BN127"/>
    <mergeCell ref="BO127:BR127"/>
    <mergeCell ref="BS127:BT127"/>
    <mergeCell ref="AI130:AL130"/>
    <mergeCell ref="AQ129:AT129"/>
    <mergeCell ref="AQ130:AT130"/>
    <mergeCell ref="AM129:AP129"/>
    <mergeCell ref="AM130:AP130"/>
    <mergeCell ref="AY128:BB128"/>
    <mergeCell ref="A129:B129"/>
    <mergeCell ref="C129:AB129"/>
    <mergeCell ref="AC129:AD129"/>
    <mergeCell ref="AE129:AH129"/>
    <mergeCell ref="AU129:AX129"/>
    <mergeCell ref="AY129:BB129"/>
    <mergeCell ref="AI129:AL129"/>
    <mergeCell ref="BC129:BF129"/>
    <mergeCell ref="BG129:BJ129"/>
    <mergeCell ref="BK129:BN129"/>
    <mergeCell ref="BO129:BR129"/>
    <mergeCell ref="BS129:BT129"/>
    <mergeCell ref="A130:B130"/>
    <mergeCell ref="C130:AB130"/>
    <mergeCell ref="AC130:AD130"/>
    <mergeCell ref="AE130:AH130"/>
    <mergeCell ref="AU130:AX130"/>
    <mergeCell ref="AY130:BB130"/>
    <mergeCell ref="BC130:BF130"/>
    <mergeCell ref="BG130:BJ130"/>
    <mergeCell ref="BK130:BN130"/>
    <mergeCell ref="BO130:BR130"/>
    <mergeCell ref="BS130:BT130"/>
    <mergeCell ref="BK133:BN133"/>
    <mergeCell ref="BO133:BR133"/>
    <mergeCell ref="BS133:BT133"/>
    <mergeCell ref="BC132:BF132"/>
    <mergeCell ref="BG132:BJ132"/>
    <mergeCell ref="BK132:BN132"/>
    <mergeCell ref="BO132:BR132"/>
    <mergeCell ref="BS132:BT132"/>
    <mergeCell ref="A131:B131"/>
    <mergeCell ref="C131:AB131"/>
    <mergeCell ref="AC131:AD131"/>
    <mergeCell ref="AU131:AX131"/>
    <mergeCell ref="AY133:BB133"/>
    <mergeCell ref="BC133:BF133"/>
    <mergeCell ref="A133:B133"/>
    <mergeCell ref="C133:AB133"/>
    <mergeCell ref="AC133:AD133"/>
    <mergeCell ref="AE133:AH133"/>
    <mergeCell ref="AY131:BB131"/>
    <mergeCell ref="BC131:BF131"/>
    <mergeCell ref="BG131:BJ131"/>
    <mergeCell ref="BK131:BN131"/>
    <mergeCell ref="BO131:BR131"/>
    <mergeCell ref="BS131:BT131"/>
    <mergeCell ref="AE132:AH132"/>
    <mergeCell ref="AE131:AH131"/>
    <mergeCell ref="AI131:AL131"/>
    <mergeCell ref="AI132:AL132"/>
    <mergeCell ref="AQ131:AT131"/>
    <mergeCell ref="AQ132:AT132"/>
    <mergeCell ref="AM131:AP131"/>
    <mergeCell ref="AM132:AP132"/>
    <mergeCell ref="A134:B134"/>
    <mergeCell ref="C134:AB134"/>
    <mergeCell ref="AC134:AD134"/>
    <mergeCell ref="AE134:AH134"/>
    <mergeCell ref="AU134:AX134"/>
    <mergeCell ref="AY134:BB134"/>
    <mergeCell ref="AI134:AL134"/>
    <mergeCell ref="AQ134:AT134"/>
    <mergeCell ref="BK135:BN135"/>
    <mergeCell ref="BO135:BR135"/>
    <mergeCell ref="BS135:BT135"/>
    <mergeCell ref="BC134:BF134"/>
    <mergeCell ref="BG134:BJ134"/>
    <mergeCell ref="BK134:BN134"/>
    <mergeCell ref="BO134:BR134"/>
    <mergeCell ref="BS134:BT134"/>
    <mergeCell ref="AY132:BB132"/>
    <mergeCell ref="AI133:AL133"/>
    <mergeCell ref="AQ133:AT133"/>
    <mergeCell ref="AY135:BB135"/>
    <mergeCell ref="BC135:BF135"/>
    <mergeCell ref="BG135:BJ135"/>
    <mergeCell ref="AU135:AX135"/>
    <mergeCell ref="AI135:AL135"/>
    <mergeCell ref="BG133:BJ133"/>
    <mergeCell ref="AU133:AX133"/>
    <mergeCell ref="AM133:AP133"/>
    <mergeCell ref="AM134:AP134"/>
    <mergeCell ref="AQ135:AT135"/>
    <mergeCell ref="AY137:BB137"/>
    <mergeCell ref="AY136:BB136"/>
    <mergeCell ref="AI136:AL136"/>
    <mergeCell ref="AI137:AL137"/>
    <mergeCell ref="AQ136:AT136"/>
    <mergeCell ref="AQ137:AT137"/>
    <mergeCell ref="AM138:AP138"/>
    <mergeCell ref="A132:B132"/>
    <mergeCell ref="C132:AB132"/>
    <mergeCell ref="AC132:AD132"/>
    <mergeCell ref="AU132:AX132"/>
    <mergeCell ref="A135:B135"/>
    <mergeCell ref="C135:AB135"/>
    <mergeCell ref="AC135:AD135"/>
    <mergeCell ref="AE135:AH135"/>
    <mergeCell ref="A137:B137"/>
    <mergeCell ref="C137:AB137"/>
    <mergeCell ref="AC137:AD137"/>
    <mergeCell ref="AE137:AH137"/>
    <mergeCell ref="AU137:AX137"/>
    <mergeCell ref="A136:B136"/>
    <mergeCell ref="C136:AB136"/>
    <mergeCell ref="AC136:AD136"/>
    <mergeCell ref="AE136:AH136"/>
    <mergeCell ref="AU136:AX136"/>
    <mergeCell ref="AM135:AP135"/>
    <mergeCell ref="AM136:AP136"/>
    <mergeCell ref="AM137:AP137"/>
    <mergeCell ref="BK139:BN139"/>
    <mergeCell ref="BO139:BR139"/>
    <mergeCell ref="BS139:BT139"/>
    <mergeCell ref="BC138:BF138"/>
    <mergeCell ref="BG138:BJ138"/>
    <mergeCell ref="BK138:BN138"/>
    <mergeCell ref="BO138:BR138"/>
    <mergeCell ref="BS138:BT138"/>
    <mergeCell ref="BC137:BF137"/>
    <mergeCell ref="BG137:BJ137"/>
    <mergeCell ref="BK137:BN137"/>
    <mergeCell ref="BO137:BR137"/>
    <mergeCell ref="BS137:BT137"/>
    <mergeCell ref="AY139:BB139"/>
    <mergeCell ref="AM139:AP139"/>
    <mergeCell ref="BC136:BF136"/>
    <mergeCell ref="BG136:BJ136"/>
    <mergeCell ref="BK136:BN136"/>
    <mergeCell ref="BO136:BR136"/>
    <mergeCell ref="BS136:BT136"/>
    <mergeCell ref="AY138:BB138"/>
    <mergeCell ref="AQ138:AT138"/>
    <mergeCell ref="AQ139:AT139"/>
    <mergeCell ref="A140:B140"/>
    <mergeCell ref="C140:AB140"/>
    <mergeCell ref="AC140:AD140"/>
    <mergeCell ref="AE140:AH140"/>
    <mergeCell ref="AU140:AX140"/>
    <mergeCell ref="A139:B139"/>
    <mergeCell ref="C139:AB139"/>
    <mergeCell ref="AC139:AD139"/>
    <mergeCell ref="AE139:AH139"/>
    <mergeCell ref="AU139:AX139"/>
    <mergeCell ref="A138:B138"/>
    <mergeCell ref="C138:AB138"/>
    <mergeCell ref="AC138:AD138"/>
    <mergeCell ref="AE138:AH138"/>
    <mergeCell ref="AU138:AX138"/>
    <mergeCell ref="BC139:BF139"/>
    <mergeCell ref="BG139:BJ139"/>
    <mergeCell ref="AI138:AL138"/>
    <mergeCell ref="AI139:AL139"/>
    <mergeCell ref="BC140:BF140"/>
    <mergeCell ref="BG140:BJ140"/>
    <mergeCell ref="BK140:BN140"/>
    <mergeCell ref="BO140:BR140"/>
    <mergeCell ref="BS140:BT140"/>
    <mergeCell ref="AY142:BB142"/>
    <mergeCell ref="AI142:AL142"/>
    <mergeCell ref="AI143:AL143"/>
    <mergeCell ref="AQ142:AT142"/>
    <mergeCell ref="AQ143:AT143"/>
    <mergeCell ref="AY141:BB141"/>
    <mergeCell ref="AM142:AP142"/>
    <mergeCell ref="AM143:AP143"/>
    <mergeCell ref="AY140:BB140"/>
    <mergeCell ref="AI140:AL140"/>
    <mergeCell ref="AI141:AL141"/>
    <mergeCell ref="AQ140:AT140"/>
    <mergeCell ref="AQ141:AT141"/>
    <mergeCell ref="AM140:AP140"/>
    <mergeCell ref="AM141:AP141"/>
    <mergeCell ref="AU141:AX141"/>
    <mergeCell ref="A142:B142"/>
    <mergeCell ref="C142:AB142"/>
    <mergeCell ref="AC142:AD142"/>
    <mergeCell ref="AE142:AH142"/>
    <mergeCell ref="AU142:AX142"/>
    <mergeCell ref="BC143:BF143"/>
    <mergeCell ref="BG143:BJ143"/>
    <mergeCell ref="BK143:BN143"/>
    <mergeCell ref="BO143:BR143"/>
    <mergeCell ref="BS143:BT143"/>
    <mergeCell ref="BC142:BF142"/>
    <mergeCell ref="BG142:BJ142"/>
    <mergeCell ref="BK142:BN142"/>
    <mergeCell ref="BO142:BR142"/>
    <mergeCell ref="BS142:BT142"/>
    <mergeCell ref="BC141:BF141"/>
    <mergeCell ref="BG141:BJ141"/>
    <mergeCell ref="BK141:BN141"/>
    <mergeCell ref="BO141:BR141"/>
    <mergeCell ref="BS141:BT141"/>
    <mergeCell ref="A141:B141"/>
    <mergeCell ref="C141:AB141"/>
    <mergeCell ref="AC141:AD141"/>
    <mergeCell ref="AE141:AH141"/>
    <mergeCell ref="AQ144:AT144"/>
    <mergeCell ref="AQ145:AT145"/>
    <mergeCell ref="AY143:BB143"/>
    <mergeCell ref="AM144:AP144"/>
    <mergeCell ref="AM145:AP145"/>
    <mergeCell ref="A145:B145"/>
    <mergeCell ref="C145:AB145"/>
    <mergeCell ref="AC145:AD145"/>
    <mergeCell ref="AE145:AH145"/>
    <mergeCell ref="AU145:AX145"/>
    <mergeCell ref="A144:B144"/>
    <mergeCell ref="C144:AB144"/>
    <mergeCell ref="AC144:AD144"/>
    <mergeCell ref="AE144:AH144"/>
    <mergeCell ref="AU144:AX144"/>
    <mergeCell ref="A143:B143"/>
    <mergeCell ref="C143:AB143"/>
    <mergeCell ref="AC143:AD143"/>
    <mergeCell ref="AE143:AH143"/>
    <mergeCell ref="AU143:AX143"/>
    <mergeCell ref="BC144:BF144"/>
    <mergeCell ref="BG144:BJ144"/>
    <mergeCell ref="BK144:BN144"/>
    <mergeCell ref="BO144:BR144"/>
    <mergeCell ref="BS144:BT144"/>
    <mergeCell ref="AI147:AL147"/>
    <mergeCell ref="AQ146:AT146"/>
    <mergeCell ref="AQ147:AT147"/>
    <mergeCell ref="AY145:BB145"/>
    <mergeCell ref="BC145:BF145"/>
    <mergeCell ref="BG145:BJ145"/>
    <mergeCell ref="AM146:AP146"/>
    <mergeCell ref="AM147:AP147"/>
    <mergeCell ref="A146:B146"/>
    <mergeCell ref="C146:AB146"/>
    <mergeCell ref="AC146:AD146"/>
    <mergeCell ref="AE146:AH146"/>
    <mergeCell ref="AU146:AX146"/>
    <mergeCell ref="AY146:BB146"/>
    <mergeCell ref="AI146:AL146"/>
    <mergeCell ref="BC146:BF146"/>
    <mergeCell ref="BG146:BJ146"/>
    <mergeCell ref="BK146:BN146"/>
    <mergeCell ref="BO146:BR146"/>
    <mergeCell ref="BS146:BT146"/>
    <mergeCell ref="A147:B147"/>
    <mergeCell ref="C147:AB147"/>
    <mergeCell ref="AC147:AD147"/>
    <mergeCell ref="AE147:AH147"/>
    <mergeCell ref="AY144:BB144"/>
    <mergeCell ref="AI144:AL144"/>
    <mergeCell ref="AI145:AL145"/>
    <mergeCell ref="AE149:AH149"/>
    <mergeCell ref="AU149:AX149"/>
    <mergeCell ref="A148:B148"/>
    <mergeCell ref="C148:AB148"/>
    <mergeCell ref="AC148:AD148"/>
    <mergeCell ref="AE148:AH148"/>
    <mergeCell ref="AU148:AX148"/>
    <mergeCell ref="BC149:BF149"/>
    <mergeCell ref="BG149:BJ149"/>
    <mergeCell ref="BK149:BN149"/>
    <mergeCell ref="BO149:BR149"/>
    <mergeCell ref="BS149:BT149"/>
    <mergeCell ref="BC148:BF148"/>
    <mergeCell ref="BG148:BJ148"/>
    <mergeCell ref="BK148:BN148"/>
    <mergeCell ref="BK145:BN145"/>
    <mergeCell ref="BO145:BR145"/>
    <mergeCell ref="BS145:BT145"/>
    <mergeCell ref="BG150:BJ150"/>
    <mergeCell ref="BK150:BN150"/>
    <mergeCell ref="BO150:BR150"/>
    <mergeCell ref="BS150:BT150"/>
    <mergeCell ref="A151:B151"/>
    <mergeCell ref="C151:AB151"/>
    <mergeCell ref="AC151:AD151"/>
    <mergeCell ref="AE151:AH151"/>
    <mergeCell ref="AU151:AX151"/>
    <mergeCell ref="AY151:BB151"/>
    <mergeCell ref="BC151:BF151"/>
    <mergeCell ref="BG151:BJ151"/>
    <mergeCell ref="BK151:BN151"/>
    <mergeCell ref="BO151:BR151"/>
    <mergeCell ref="BS151:BT151"/>
    <mergeCell ref="AU147:AX147"/>
    <mergeCell ref="AY147:BB147"/>
    <mergeCell ref="BC147:BF147"/>
    <mergeCell ref="BG147:BJ147"/>
    <mergeCell ref="BK147:BN147"/>
    <mergeCell ref="BO147:BR147"/>
    <mergeCell ref="BS147:BT147"/>
    <mergeCell ref="AY148:BB148"/>
    <mergeCell ref="AI148:AL148"/>
    <mergeCell ref="AI149:AL149"/>
    <mergeCell ref="AQ148:AT148"/>
    <mergeCell ref="AQ149:AT149"/>
    <mergeCell ref="AM148:AP148"/>
    <mergeCell ref="AM149:AP149"/>
    <mergeCell ref="A149:B149"/>
    <mergeCell ref="C149:AB149"/>
    <mergeCell ref="AC149:AD149"/>
    <mergeCell ref="BS152:BT152"/>
    <mergeCell ref="A152:B152"/>
    <mergeCell ref="C152:AB152"/>
    <mergeCell ref="AC152:AD152"/>
    <mergeCell ref="AE152:AH152"/>
    <mergeCell ref="AU152:AX152"/>
    <mergeCell ref="BG153:BJ153"/>
    <mergeCell ref="BK153:BN153"/>
    <mergeCell ref="BO153:BR153"/>
    <mergeCell ref="BS153:BT153"/>
    <mergeCell ref="A153:B153"/>
    <mergeCell ref="C153:AB153"/>
    <mergeCell ref="AC153:AD153"/>
    <mergeCell ref="AE153:AH153"/>
    <mergeCell ref="AU153:AX153"/>
    <mergeCell ref="AY153:BB153"/>
    <mergeCell ref="BO148:BR148"/>
    <mergeCell ref="BS148:BT148"/>
    <mergeCell ref="AI151:AL151"/>
    <mergeCell ref="AQ150:AT150"/>
    <mergeCell ref="AQ151:AT151"/>
    <mergeCell ref="AM150:AP150"/>
    <mergeCell ref="AM151:AP151"/>
    <mergeCell ref="AY149:BB149"/>
    <mergeCell ref="A150:B150"/>
    <mergeCell ref="C150:AB150"/>
    <mergeCell ref="AC150:AD150"/>
    <mergeCell ref="AE150:AH150"/>
    <mergeCell ref="AU150:AX150"/>
    <mergeCell ref="AY150:BB150"/>
    <mergeCell ref="AI150:AL150"/>
    <mergeCell ref="BC150:BF150"/>
    <mergeCell ref="BC153:BF153"/>
    <mergeCell ref="A154:B154"/>
    <mergeCell ref="C154:AB154"/>
    <mergeCell ref="AC154:AD154"/>
    <mergeCell ref="AE154:AH154"/>
    <mergeCell ref="AU154:AX154"/>
    <mergeCell ref="AY154:BB154"/>
    <mergeCell ref="AI154:AL154"/>
    <mergeCell ref="BC154:BF154"/>
    <mergeCell ref="BG154:BJ154"/>
    <mergeCell ref="BK154:BN154"/>
    <mergeCell ref="BO154:BR154"/>
    <mergeCell ref="AY152:BB152"/>
    <mergeCell ref="AI152:AL152"/>
    <mergeCell ref="AI153:AL153"/>
    <mergeCell ref="AQ152:AT152"/>
    <mergeCell ref="AQ153:AT153"/>
    <mergeCell ref="AM152:AP152"/>
    <mergeCell ref="AM153:AP153"/>
    <mergeCell ref="BC152:BF152"/>
    <mergeCell ref="BG152:BJ152"/>
    <mergeCell ref="BK152:BN152"/>
    <mergeCell ref="BO152:BR152"/>
    <mergeCell ref="BS154:BT154"/>
    <mergeCell ref="A155:B155"/>
    <mergeCell ref="C155:AB155"/>
    <mergeCell ref="AC155:AD155"/>
    <mergeCell ref="AE155:AH155"/>
    <mergeCell ref="AU155:AX155"/>
    <mergeCell ref="AY155:BB155"/>
    <mergeCell ref="BC155:BF155"/>
    <mergeCell ref="BG155:BJ155"/>
    <mergeCell ref="BK155:BN155"/>
    <mergeCell ref="BO155:BR155"/>
    <mergeCell ref="BS155:BT155"/>
    <mergeCell ref="A156:B156"/>
    <mergeCell ref="C156:AB156"/>
    <mergeCell ref="AC156:AD156"/>
    <mergeCell ref="AE156:AH156"/>
    <mergeCell ref="AU156:AX156"/>
    <mergeCell ref="AI156:AL156"/>
    <mergeCell ref="AQ156:AT156"/>
    <mergeCell ref="AM156:AP156"/>
    <mergeCell ref="AY156:BB156"/>
    <mergeCell ref="BC156:BF156"/>
    <mergeCell ref="BG156:BJ156"/>
    <mergeCell ref="BK156:BN156"/>
    <mergeCell ref="BO156:BR156"/>
    <mergeCell ref="BS156:BT156"/>
    <mergeCell ref="AI155:AL155"/>
    <mergeCell ref="AQ154:AT154"/>
    <mergeCell ref="AQ155:AT155"/>
    <mergeCell ref="AM154:AP154"/>
    <mergeCell ref="AM155:AP155"/>
    <mergeCell ref="A157:B157"/>
    <mergeCell ref="C157:AB157"/>
    <mergeCell ref="AC157:AD157"/>
    <mergeCell ref="AE157:AH157"/>
    <mergeCell ref="AU157:AX157"/>
    <mergeCell ref="AY157:BB157"/>
    <mergeCell ref="AI157:AL157"/>
    <mergeCell ref="AQ157:AT157"/>
    <mergeCell ref="AM157:AP157"/>
    <mergeCell ref="BC157:BF157"/>
    <mergeCell ref="BG157:BJ157"/>
    <mergeCell ref="BK157:BN157"/>
    <mergeCell ref="BO157:BR157"/>
    <mergeCell ref="BS157:BT157"/>
    <mergeCell ref="A158:B158"/>
    <mergeCell ref="C158:AB158"/>
    <mergeCell ref="AC158:AD158"/>
    <mergeCell ref="AE158:AH158"/>
    <mergeCell ref="AU158:AX158"/>
    <mergeCell ref="BG158:BJ158"/>
    <mergeCell ref="BK158:BN158"/>
    <mergeCell ref="BO158:BR158"/>
    <mergeCell ref="BS158:BT158"/>
    <mergeCell ref="AI158:AL158"/>
    <mergeCell ref="AQ158:AT158"/>
    <mergeCell ref="AM158:AP158"/>
    <mergeCell ref="AM159:AP159"/>
    <mergeCell ref="AC159:AD159"/>
    <mergeCell ref="AE159:AH159"/>
    <mergeCell ref="AU159:AX159"/>
    <mergeCell ref="AY159:BB159"/>
    <mergeCell ref="AY158:BB158"/>
    <mergeCell ref="BC158:BF158"/>
    <mergeCell ref="BK159:BN159"/>
    <mergeCell ref="BO159:BR159"/>
    <mergeCell ref="BS159:BT159"/>
    <mergeCell ref="A160:B160"/>
    <mergeCell ref="C160:AB160"/>
    <mergeCell ref="AC160:AD160"/>
    <mergeCell ref="AE160:AH160"/>
    <mergeCell ref="AU160:AX160"/>
    <mergeCell ref="A159:B159"/>
    <mergeCell ref="C159:AB159"/>
    <mergeCell ref="AI160:AL160"/>
    <mergeCell ref="AI161:AL161"/>
    <mergeCell ref="AQ160:AT160"/>
    <mergeCell ref="AQ161:AT161"/>
    <mergeCell ref="BC159:BF159"/>
    <mergeCell ref="BG159:BJ159"/>
    <mergeCell ref="AM160:AP160"/>
    <mergeCell ref="AM161:AP161"/>
    <mergeCell ref="AY160:BB160"/>
    <mergeCell ref="BC160:BF160"/>
    <mergeCell ref="BG160:BJ160"/>
    <mergeCell ref="BK160:BN160"/>
    <mergeCell ref="BO160:BR160"/>
    <mergeCell ref="BS160:BT160"/>
    <mergeCell ref="A161:B161"/>
    <mergeCell ref="C161:AB161"/>
    <mergeCell ref="AC161:AD161"/>
    <mergeCell ref="AE161:AH161"/>
    <mergeCell ref="AU161:AX161"/>
    <mergeCell ref="AY161:BB161"/>
    <mergeCell ref="BC161:BF161"/>
    <mergeCell ref="BG161:BJ161"/>
    <mergeCell ref="BK161:BN161"/>
    <mergeCell ref="BO161:BR161"/>
    <mergeCell ref="BS161:BT161"/>
    <mergeCell ref="AI159:AL159"/>
    <mergeCell ref="AQ159:AT159"/>
    <mergeCell ref="BK162:BN162"/>
    <mergeCell ref="BO162:BR162"/>
    <mergeCell ref="BS162:BT162"/>
    <mergeCell ref="AI162:AL162"/>
    <mergeCell ref="AI163:AL163"/>
    <mergeCell ref="AQ162:AT162"/>
    <mergeCell ref="AQ163:AT163"/>
    <mergeCell ref="AM162:AP162"/>
    <mergeCell ref="AM163:AP163"/>
    <mergeCell ref="AC163:AD163"/>
    <mergeCell ref="AE163:AH163"/>
    <mergeCell ref="AU163:AX163"/>
    <mergeCell ref="AY163:BB163"/>
    <mergeCell ref="AY162:BB162"/>
    <mergeCell ref="BC162:BF162"/>
    <mergeCell ref="BK163:BN163"/>
    <mergeCell ref="BO163:BR163"/>
    <mergeCell ref="BS163:BT163"/>
    <mergeCell ref="A163:B163"/>
    <mergeCell ref="C163:AB163"/>
    <mergeCell ref="AI164:AL164"/>
    <mergeCell ref="AI165:AL165"/>
    <mergeCell ref="AQ164:AT164"/>
    <mergeCell ref="AQ165:AT165"/>
    <mergeCell ref="BC163:BF163"/>
    <mergeCell ref="BG163:BJ163"/>
    <mergeCell ref="AM164:AP164"/>
    <mergeCell ref="AM165:AP165"/>
    <mergeCell ref="AY164:BB164"/>
    <mergeCell ref="BC164:BF164"/>
    <mergeCell ref="BG164:BJ164"/>
    <mergeCell ref="A162:B162"/>
    <mergeCell ref="C162:AB162"/>
    <mergeCell ref="AC162:AD162"/>
    <mergeCell ref="AE162:AH162"/>
    <mergeCell ref="AU162:AX162"/>
    <mergeCell ref="BG162:BJ162"/>
    <mergeCell ref="BK164:BN164"/>
    <mergeCell ref="BO164:BR164"/>
    <mergeCell ref="BS164:BT164"/>
    <mergeCell ref="A165:B165"/>
    <mergeCell ref="C165:AB165"/>
    <mergeCell ref="AC165:AD165"/>
    <mergeCell ref="AE165:AH165"/>
    <mergeCell ref="AU165:AX165"/>
    <mergeCell ref="AY165:BB165"/>
    <mergeCell ref="BC165:BF165"/>
    <mergeCell ref="BG165:BJ165"/>
    <mergeCell ref="BK165:BN165"/>
    <mergeCell ref="BO165:BR165"/>
    <mergeCell ref="BS165:BT165"/>
    <mergeCell ref="A166:B166"/>
    <mergeCell ref="C166:AB166"/>
    <mergeCell ref="AC166:AD166"/>
    <mergeCell ref="AE166:AH166"/>
    <mergeCell ref="AU166:AX166"/>
    <mergeCell ref="BG166:BJ166"/>
    <mergeCell ref="BK166:BN166"/>
    <mergeCell ref="BO166:BR166"/>
    <mergeCell ref="BS166:BT166"/>
    <mergeCell ref="AI166:AL166"/>
    <mergeCell ref="A164:B164"/>
    <mergeCell ref="C164:AB164"/>
    <mergeCell ref="AC164:AD164"/>
    <mergeCell ref="AE164:AH164"/>
    <mergeCell ref="AU164:AX164"/>
    <mergeCell ref="AQ166:AT166"/>
    <mergeCell ref="AM166:AP166"/>
    <mergeCell ref="AM167:AP167"/>
    <mergeCell ref="AC167:AD167"/>
    <mergeCell ref="AE167:AH167"/>
    <mergeCell ref="AU167:AX167"/>
    <mergeCell ref="AY167:BB167"/>
    <mergeCell ref="AY166:BB166"/>
    <mergeCell ref="BC166:BF166"/>
    <mergeCell ref="BK167:BN167"/>
    <mergeCell ref="BO167:BR167"/>
    <mergeCell ref="BS167:BT167"/>
    <mergeCell ref="A168:B168"/>
    <mergeCell ref="C168:AB168"/>
    <mergeCell ref="AC168:AD168"/>
    <mergeCell ref="AE168:AH168"/>
    <mergeCell ref="AU168:AX168"/>
    <mergeCell ref="A167:B167"/>
    <mergeCell ref="C167:AB167"/>
    <mergeCell ref="AI168:AL168"/>
    <mergeCell ref="AI169:AL169"/>
    <mergeCell ref="AQ168:AT168"/>
    <mergeCell ref="AQ169:AT169"/>
    <mergeCell ref="BC167:BF167"/>
    <mergeCell ref="BG167:BJ167"/>
    <mergeCell ref="AM168:AP168"/>
    <mergeCell ref="AM169:AP169"/>
    <mergeCell ref="AY168:BB168"/>
    <mergeCell ref="BC168:BF168"/>
    <mergeCell ref="BG168:BJ168"/>
    <mergeCell ref="BK168:BN168"/>
    <mergeCell ref="BO168:BR168"/>
    <mergeCell ref="BS168:BT168"/>
    <mergeCell ref="A169:B169"/>
    <mergeCell ref="C169:AB169"/>
    <mergeCell ref="AC169:AD169"/>
    <mergeCell ref="AE169:AH169"/>
    <mergeCell ref="AU169:AX169"/>
    <mergeCell ref="AY169:BB169"/>
    <mergeCell ref="BC169:BF169"/>
    <mergeCell ref="BG169:BJ169"/>
    <mergeCell ref="BK169:BN169"/>
    <mergeCell ref="BO169:BR169"/>
    <mergeCell ref="BS169:BT169"/>
    <mergeCell ref="AI167:AL167"/>
    <mergeCell ref="AQ167:AT167"/>
    <mergeCell ref="BK170:BN170"/>
    <mergeCell ref="BO170:BR170"/>
    <mergeCell ref="BS170:BT170"/>
    <mergeCell ref="AI170:AL170"/>
    <mergeCell ref="AQ170:AT170"/>
    <mergeCell ref="AM170:AP170"/>
    <mergeCell ref="C171:AB171"/>
    <mergeCell ref="AC171:AD171"/>
    <mergeCell ref="AE171:AH171"/>
    <mergeCell ref="AU171:AX171"/>
    <mergeCell ref="AY171:BB171"/>
    <mergeCell ref="AY170:BB170"/>
    <mergeCell ref="AI171:AL171"/>
    <mergeCell ref="AQ171:AT171"/>
    <mergeCell ref="AM171:AP171"/>
    <mergeCell ref="BG171:BJ171"/>
    <mergeCell ref="BK171:BN171"/>
    <mergeCell ref="BO171:BR171"/>
    <mergeCell ref="BS171:BT171"/>
    <mergeCell ref="A171:B171"/>
    <mergeCell ref="AI172:AL172"/>
    <mergeCell ref="AI173:AL173"/>
    <mergeCell ref="AQ172:AT172"/>
    <mergeCell ref="AQ173:AT173"/>
    <mergeCell ref="AM174:AP174"/>
    <mergeCell ref="BC171:BF171"/>
    <mergeCell ref="AM172:AP172"/>
    <mergeCell ref="AM173:AP173"/>
    <mergeCell ref="AY172:BB172"/>
    <mergeCell ref="BC172:BF172"/>
    <mergeCell ref="BG172:BJ172"/>
    <mergeCell ref="A170:B170"/>
    <mergeCell ref="C170:AB170"/>
    <mergeCell ref="AC170:AD170"/>
    <mergeCell ref="AE170:AH170"/>
    <mergeCell ref="AU170:AX170"/>
    <mergeCell ref="BC170:BF170"/>
    <mergeCell ref="BG170:BJ170"/>
    <mergeCell ref="BK172:BN172"/>
    <mergeCell ref="BO172:BR172"/>
    <mergeCell ref="BS172:BT172"/>
    <mergeCell ref="A173:B173"/>
    <mergeCell ref="C173:AB173"/>
    <mergeCell ref="AC173:AD173"/>
    <mergeCell ref="AE173:AH173"/>
    <mergeCell ref="AU173:AX173"/>
    <mergeCell ref="AY173:BB173"/>
    <mergeCell ref="BC173:BF173"/>
    <mergeCell ref="BG173:BJ173"/>
    <mergeCell ref="BK173:BN173"/>
    <mergeCell ref="BO173:BR173"/>
    <mergeCell ref="BS173:BT173"/>
    <mergeCell ref="A174:B174"/>
    <mergeCell ref="C174:AB174"/>
    <mergeCell ref="AC174:AD174"/>
    <mergeCell ref="AE174:AH174"/>
    <mergeCell ref="AU174:AX174"/>
    <mergeCell ref="AI174:AL174"/>
    <mergeCell ref="A172:B172"/>
    <mergeCell ref="C172:AB172"/>
    <mergeCell ref="AC172:AD172"/>
    <mergeCell ref="AE172:AH172"/>
    <mergeCell ref="AU172:AX172"/>
    <mergeCell ref="AI175:AL175"/>
    <mergeCell ref="AQ174:AT174"/>
    <mergeCell ref="AQ175:AT175"/>
    <mergeCell ref="AM175:AP175"/>
    <mergeCell ref="AM176:AP176"/>
    <mergeCell ref="AY174:BB174"/>
    <mergeCell ref="BC174:BF174"/>
    <mergeCell ref="BG174:BJ174"/>
    <mergeCell ref="BK174:BN174"/>
    <mergeCell ref="BO174:BR174"/>
    <mergeCell ref="BS174:BT174"/>
    <mergeCell ref="A175:B175"/>
    <mergeCell ref="C175:AB175"/>
    <mergeCell ref="AC175:AD175"/>
    <mergeCell ref="AE175:AH175"/>
    <mergeCell ref="AU175:AX175"/>
    <mergeCell ref="AY175:BB175"/>
    <mergeCell ref="BC175:BF175"/>
    <mergeCell ref="BG175:BJ175"/>
    <mergeCell ref="BK175:BN175"/>
    <mergeCell ref="BO175:BR175"/>
    <mergeCell ref="BS175:BT175"/>
    <mergeCell ref="A176:B176"/>
    <mergeCell ref="C176:AB176"/>
    <mergeCell ref="AC176:AD176"/>
    <mergeCell ref="AE176:AH176"/>
    <mergeCell ref="AU176:AX176"/>
    <mergeCell ref="AI176:AL176"/>
    <mergeCell ref="AI177:AL177"/>
    <mergeCell ref="AQ176:AT176"/>
    <mergeCell ref="AQ177:AT177"/>
    <mergeCell ref="AM177:AP177"/>
    <mergeCell ref="AM178:AP178"/>
    <mergeCell ref="AY176:BB176"/>
    <mergeCell ref="BC176:BF176"/>
    <mergeCell ref="BG176:BJ176"/>
    <mergeCell ref="BK176:BN176"/>
    <mergeCell ref="BO176:BR176"/>
    <mergeCell ref="BS176:BT176"/>
    <mergeCell ref="A177:B177"/>
    <mergeCell ref="C177:AB177"/>
    <mergeCell ref="AC177:AD177"/>
    <mergeCell ref="AE177:AH177"/>
    <mergeCell ref="AU177:AX177"/>
    <mergeCell ref="AY177:BB177"/>
    <mergeCell ref="BC177:BF177"/>
    <mergeCell ref="BG177:BJ177"/>
    <mergeCell ref="BK177:BN177"/>
    <mergeCell ref="BO177:BR177"/>
    <mergeCell ref="BS177:BT177"/>
    <mergeCell ref="A178:B178"/>
    <mergeCell ref="C178:AB178"/>
    <mergeCell ref="AC178:AD178"/>
    <mergeCell ref="AE178:AH178"/>
    <mergeCell ref="AU178:AX178"/>
    <mergeCell ref="AI178:AL178"/>
    <mergeCell ref="AI179:AL179"/>
    <mergeCell ref="AQ178:AT178"/>
    <mergeCell ref="AQ179:AT179"/>
    <mergeCell ref="AM179:AP179"/>
    <mergeCell ref="AM180:AP180"/>
    <mergeCell ref="AY178:BB178"/>
    <mergeCell ref="BC178:BF178"/>
    <mergeCell ref="BG178:BJ178"/>
    <mergeCell ref="BK178:BN178"/>
    <mergeCell ref="BO178:BR178"/>
    <mergeCell ref="BS178:BT178"/>
    <mergeCell ref="A179:B179"/>
    <mergeCell ref="C179:AB179"/>
    <mergeCell ref="AC179:AD179"/>
    <mergeCell ref="AE179:AH179"/>
    <mergeCell ref="AU179:AX179"/>
    <mergeCell ref="AY179:BB179"/>
    <mergeCell ref="BC179:BF179"/>
    <mergeCell ref="BG179:BJ179"/>
    <mergeCell ref="BK179:BN179"/>
    <mergeCell ref="BO179:BR179"/>
    <mergeCell ref="BS179:BT179"/>
    <mergeCell ref="A180:B180"/>
    <mergeCell ref="C180:AB180"/>
    <mergeCell ref="AC180:AD180"/>
    <mergeCell ref="AE180:AH180"/>
    <mergeCell ref="AU180:AX180"/>
    <mergeCell ref="AI180:AL180"/>
    <mergeCell ref="AI181:AL181"/>
    <mergeCell ref="AQ180:AT180"/>
    <mergeCell ref="AQ181:AT181"/>
    <mergeCell ref="AM181:AP181"/>
    <mergeCell ref="AM182:AP182"/>
    <mergeCell ref="AY180:BB180"/>
    <mergeCell ref="BC180:BF180"/>
    <mergeCell ref="BG180:BJ180"/>
    <mergeCell ref="BK180:BN180"/>
    <mergeCell ref="BO180:BR180"/>
    <mergeCell ref="BS180:BT180"/>
    <mergeCell ref="A181:B181"/>
    <mergeCell ref="C181:AB181"/>
    <mergeCell ref="AC181:AD181"/>
    <mergeCell ref="AE181:AH181"/>
    <mergeCell ref="AU181:AX181"/>
    <mergeCell ref="AY181:BB181"/>
    <mergeCell ref="BC181:BF181"/>
    <mergeCell ref="BG181:BJ181"/>
    <mergeCell ref="BK181:BN181"/>
    <mergeCell ref="BO181:BR181"/>
    <mergeCell ref="BS181:BT181"/>
    <mergeCell ref="A182:B182"/>
    <mergeCell ref="C182:AB182"/>
    <mergeCell ref="AC182:AD182"/>
    <mergeCell ref="AE182:AH182"/>
    <mergeCell ref="AU182:AX182"/>
    <mergeCell ref="AI182:AL182"/>
    <mergeCell ref="AI183:AL183"/>
    <mergeCell ref="AQ182:AT182"/>
    <mergeCell ref="AQ183:AT183"/>
    <mergeCell ref="AM183:AP183"/>
    <mergeCell ref="AM184:AP184"/>
    <mergeCell ref="AY182:BB182"/>
    <mergeCell ref="BC182:BF182"/>
    <mergeCell ref="BG182:BJ182"/>
    <mergeCell ref="BK182:BN182"/>
    <mergeCell ref="BO182:BR182"/>
    <mergeCell ref="BS182:BT182"/>
    <mergeCell ref="A183:B183"/>
    <mergeCell ref="C183:AB183"/>
    <mergeCell ref="AC183:AD183"/>
    <mergeCell ref="AE183:AH183"/>
    <mergeCell ref="AU183:AX183"/>
    <mergeCell ref="AY183:BB183"/>
    <mergeCell ref="BC183:BF183"/>
    <mergeCell ref="BG183:BJ183"/>
    <mergeCell ref="BK183:BN183"/>
    <mergeCell ref="BO183:BR183"/>
    <mergeCell ref="BS183:BT183"/>
    <mergeCell ref="A184:B184"/>
    <mergeCell ref="C184:AB184"/>
    <mergeCell ref="AC184:AD184"/>
    <mergeCell ref="AE184:AH184"/>
    <mergeCell ref="AU184:AX184"/>
    <mergeCell ref="AI184:AL184"/>
    <mergeCell ref="AI185:AL185"/>
    <mergeCell ref="AQ184:AT184"/>
    <mergeCell ref="AQ185:AT185"/>
    <mergeCell ref="AM185:AP185"/>
    <mergeCell ref="AM186:AP186"/>
    <mergeCell ref="AY184:BB184"/>
    <mergeCell ref="BC184:BF184"/>
    <mergeCell ref="BG184:BJ184"/>
    <mergeCell ref="BK184:BN184"/>
    <mergeCell ref="BO184:BR184"/>
    <mergeCell ref="BS184:BT184"/>
    <mergeCell ref="A185:B185"/>
    <mergeCell ref="C185:AB185"/>
    <mergeCell ref="AC185:AD185"/>
    <mergeCell ref="AE185:AH185"/>
    <mergeCell ref="AU185:AX185"/>
    <mergeCell ref="AY185:BB185"/>
    <mergeCell ref="BC185:BF185"/>
    <mergeCell ref="BG185:BJ185"/>
    <mergeCell ref="BK185:BN185"/>
    <mergeCell ref="BO185:BR185"/>
    <mergeCell ref="BS185:BT185"/>
    <mergeCell ref="A186:B186"/>
    <mergeCell ref="C186:AB186"/>
    <mergeCell ref="AC186:AD186"/>
    <mergeCell ref="AE186:AH186"/>
    <mergeCell ref="AU186:AX186"/>
    <mergeCell ref="AI186:AL186"/>
    <mergeCell ref="AI187:AL187"/>
    <mergeCell ref="AQ186:AT186"/>
    <mergeCell ref="AQ187:AT187"/>
    <mergeCell ref="AM187:AP187"/>
    <mergeCell ref="AM188:AP188"/>
    <mergeCell ref="AY186:BB186"/>
    <mergeCell ref="BC186:BF186"/>
    <mergeCell ref="BG186:BJ186"/>
    <mergeCell ref="BK186:BN186"/>
    <mergeCell ref="BO186:BR186"/>
    <mergeCell ref="BS186:BT186"/>
    <mergeCell ref="A187:B187"/>
    <mergeCell ref="C187:AB187"/>
    <mergeCell ref="AC187:AD187"/>
    <mergeCell ref="AE187:AH187"/>
    <mergeCell ref="AU187:AX187"/>
    <mergeCell ref="AY187:BB187"/>
    <mergeCell ref="BC187:BF187"/>
    <mergeCell ref="BG187:BJ187"/>
    <mergeCell ref="BK187:BN187"/>
    <mergeCell ref="BO187:BR187"/>
    <mergeCell ref="BS187:BT187"/>
    <mergeCell ref="A188:B188"/>
    <mergeCell ref="C188:AB188"/>
    <mergeCell ref="AC188:AD188"/>
    <mergeCell ref="AE188:AH188"/>
    <mergeCell ref="AU188:AX188"/>
    <mergeCell ref="AI188:AL188"/>
    <mergeCell ref="AI189:AL189"/>
    <mergeCell ref="AQ188:AT188"/>
    <mergeCell ref="AQ189:AT189"/>
    <mergeCell ref="AM189:AP189"/>
    <mergeCell ref="AM190:AP190"/>
    <mergeCell ref="AY188:BB188"/>
    <mergeCell ref="BC188:BF188"/>
    <mergeCell ref="BG188:BJ188"/>
    <mergeCell ref="BK188:BN188"/>
    <mergeCell ref="BO188:BR188"/>
    <mergeCell ref="BS188:BT188"/>
    <mergeCell ref="A189:B189"/>
    <mergeCell ref="C189:AB189"/>
    <mergeCell ref="AC189:AD189"/>
    <mergeCell ref="AE189:AH189"/>
    <mergeCell ref="AU189:AX189"/>
    <mergeCell ref="AY189:BB189"/>
    <mergeCell ref="BC189:BF189"/>
    <mergeCell ref="BG189:BJ189"/>
    <mergeCell ref="BK189:BN189"/>
    <mergeCell ref="BO189:BR189"/>
    <mergeCell ref="BS189:BT189"/>
    <mergeCell ref="A190:B190"/>
    <mergeCell ref="C190:AB190"/>
    <mergeCell ref="AC190:AD190"/>
    <mergeCell ref="AE190:AH190"/>
    <mergeCell ref="AU190:AX190"/>
    <mergeCell ref="AI190:AL190"/>
    <mergeCell ref="AI191:AL191"/>
    <mergeCell ref="AQ190:AT190"/>
    <mergeCell ref="AQ191:AT191"/>
    <mergeCell ref="AM191:AP191"/>
    <mergeCell ref="AM192:AP192"/>
    <mergeCell ref="AY190:BB190"/>
    <mergeCell ref="BC190:BF190"/>
    <mergeCell ref="BG190:BJ190"/>
    <mergeCell ref="BK190:BN190"/>
    <mergeCell ref="BO190:BR190"/>
    <mergeCell ref="BS190:BT190"/>
    <mergeCell ref="A191:B191"/>
    <mergeCell ref="C191:AB191"/>
    <mergeCell ref="AC191:AD191"/>
    <mergeCell ref="AE191:AH191"/>
    <mergeCell ref="AU191:AX191"/>
    <mergeCell ref="AY191:BB191"/>
    <mergeCell ref="BC191:BF191"/>
    <mergeCell ref="BG191:BJ191"/>
    <mergeCell ref="BK191:BN191"/>
    <mergeCell ref="BO191:BR191"/>
    <mergeCell ref="BS191:BT191"/>
    <mergeCell ref="A192:B192"/>
    <mergeCell ref="C192:AB192"/>
    <mergeCell ref="AC192:AD192"/>
    <mergeCell ref="AE192:AH192"/>
    <mergeCell ref="AU192:AX192"/>
    <mergeCell ref="AI192:AL192"/>
    <mergeCell ref="AI193:AL193"/>
    <mergeCell ref="AQ192:AT192"/>
    <mergeCell ref="AQ193:AT193"/>
    <mergeCell ref="AM193:AP193"/>
    <mergeCell ref="AM194:AP194"/>
    <mergeCell ref="AY192:BB192"/>
    <mergeCell ref="BC192:BF192"/>
    <mergeCell ref="BG192:BJ192"/>
    <mergeCell ref="BK192:BN192"/>
    <mergeCell ref="BO192:BR192"/>
    <mergeCell ref="BS192:BT192"/>
    <mergeCell ref="A193:B193"/>
    <mergeCell ref="C193:AB193"/>
    <mergeCell ref="AC193:AD193"/>
    <mergeCell ref="AE193:AH193"/>
    <mergeCell ref="AU193:AX193"/>
    <mergeCell ref="AY193:BB193"/>
    <mergeCell ref="BC193:BF193"/>
    <mergeCell ref="BG193:BJ193"/>
    <mergeCell ref="BK193:BN193"/>
    <mergeCell ref="BO193:BR193"/>
    <mergeCell ref="BS193:BT193"/>
    <mergeCell ref="A194:B194"/>
    <mergeCell ref="C194:AB194"/>
    <mergeCell ref="AC194:AD194"/>
    <mergeCell ref="AE194:AH194"/>
    <mergeCell ref="AU194:AX194"/>
    <mergeCell ref="AI194:AL194"/>
    <mergeCell ref="AI195:AL195"/>
    <mergeCell ref="AQ194:AT194"/>
    <mergeCell ref="AQ195:AT195"/>
    <mergeCell ref="AM195:AP195"/>
    <mergeCell ref="AM196:AP196"/>
    <mergeCell ref="AY194:BB194"/>
    <mergeCell ref="BC194:BF194"/>
    <mergeCell ref="BG194:BJ194"/>
    <mergeCell ref="BK194:BN194"/>
    <mergeCell ref="BO194:BR194"/>
    <mergeCell ref="BS194:BT194"/>
    <mergeCell ref="A195:B195"/>
    <mergeCell ref="C195:AB195"/>
    <mergeCell ref="AC195:AD195"/>
    <mergeCell ref="AE195:AH195"/>
    <mergeCell ref="AU195:AX195"/>
    <mergeCell ref="AY195:BB195"/>
    <mergeCell ref="BC195:BF195"/>
    <mergeCell ref="BG195:BJ195"/>
    <mergeCell ref="BK195:BN195"/>
    <mergeCell ref="BO195:BR195"/>
    <mergeCell ref="BS195:BT195"/>
    <mergeCell ref="A196:B196"/>
    <mergeCell ref="C196:AB196"/>
    <mergeCell ref="AC196:AD196"/>
    <mergeCell ref="AE196:AH196"/>
    <mergeCell ref="AU196:AX196"/>
    <mergeCell ref="AI196:AL196"/>
    <mergeCell ref="AI197:AL197"/>
    <mergeCell ref="AQ196:AT196"/>
    <mergeCell ref="AQ197:AT197"/>
    <mergeCell ref="AM197:AP197"/>
    <mergeCell ref="AM198:AP198"/>
    <mergeCell ref="AY196:BB196"/>
    <mergeCell ref="BC196:BF196"/>
    <mergeCell ref="BG196:BJ196"/>
    <mergeCell ref="BK196:BN196"/>
    <mergeCell ref="BO196:BR196"/>
    <mergeCell ref="BS196:BT196"/>
    <mergeCell ref="A197:B197"/>
    <mergeCell ref="C197:AB197"/>
    <mergeCell ref="AC197:AD197"/>
    <mergeCell ref="AE197:AH197"/>
    <mergeCell ref="AU197:AX197"/>
    <mergeCell ref="AY197:BB197"/>
    <mergeCell ref="BC197:BF197"/>
    <mergeCell ref="BG197:BJ197"/>
    <mergeCell ref="BK197:BN197"/>
    <mergeCell ref="BO197:BR197"/>
    <mergeCell ref="BS197:BT197"/>
    <mergeCell ref="A198:B198"/>
    <mergeCell ref="C198:AB198"/>
    <mergeCell ref="AC198:AD198"/>
    <mergeCell ref="AE198:AH198"/>
    <mergeCell ref="AU198:AX198"/>
    <mergeCell ref="AI198:AL198"/>
    <mergeCell ref="AI199:AL199"/>
    <mergeCell ref="AQ198:AT198"/>
    <mergeCell ref="AQ199:AT199"/>
    <mergeCell ref="AM199:AP199"/>
    <mergeCell ref="AM200:AP200"/>
    <mergeCell ref="AY198:BB198"/>
    <mergeCell ref="BC198:BF198"/>
    <mergeCell ref="BG198:BJ198"/>
    <mergeCell ref="BK198:BN198"/>
    <mergeCell ref="BO198:BR198"/>
    <mergeCell ref="BS198:BT198"/>
    <mergeCell ref="A199:B199"/>
    <mergeCell ref="C199:AB199"/>
    <mergeCell ref="AC199:AD199"/>
    <mergeCell ref="AE199:AH199"/>
    <mergeCell ref="AU199:AX199"/>
    <mergeCell ref="AY199:BB199"/>
    <mergeCell ref="BC199:BF199"/>
    <mergeCell ref="BG199:BJ199"/>
    <mergeCell ref="BK199:BN199"/>
    <mergeCell ref="BO199:BR199"/>
    <mergeCell ref="BS199:BT199"/>
    <mergeCell ref="A200:B200"/>
    <mergeCell ref="C200:AB200"/>
    <mergeCell ref="AC200:AD200"/>
    <mergeCell ref="AE200:AH200"/>
    <mergeCell ref="AU200:AX200"/>
    <mergeCell ref="AI200:AL200"/>
    <mergeCell ref="AI201:AL201"/>
    <mergeCell ref="AQ200:AT200"/>
    <mergeCell ref="AQ201:AT201"/>
    <mergeCell ref="AM201:AP201"/>
    <mergeCell ref="AM202:AP202"/>
    <mergeCell ref="AY200:BB200"/>
    <mergeCell ref="BC200:BF200"/>
    <mergeCell ref="BG200:BJ200"/>
    <mergeCell ref="BK200:BN200"/>
    <mergeCell ref="BO200:BR200"/>
    <mergeCell ref="BS200:BT200"/>
    <mergeCell ref="A201:B201"/>
    <mergeCell ref="C201:AB201"/>
    <mergeCell ref="AC201:AD201"/>
    <mergeCell ref="AE201:AH201"/>
    <mergeCell ref="AU201:AX201"/>
    <mergeCell ref="AY201:BB201"/>
    <mergeCell ref="BC201:BF201"/>
    <mergeCell ref="BG201:BJ201"/>
    <mergeCell ref="BK201:BN201"/>
    <mergeCell ref="BO201:BR201"/>
    <mergeCell ref="BS201:BT201"/>
    <mergeCell ref="A202:B202"/>
    <mergeCell ref="C202:AB202"/>
    <mergeCell ref="AC202:AD202"/>
    <mergeCell ref="AE202:AH202"/>
    <mergeCell ref="AU202:AX202"/>
    <mergeCell ref="AI202:AL202"/>
    <mergeCell ref="AI203:AL203"/>
    <mergeCell ref="AQ202:AT202"/>
    <mergeCell ref="AQ203:AT203"/>
    <mergeCell ref="AM203:AP203"/>
    <mergeCell ref="AM204:AP204"/>
    <mergeCell ref="AY202:BB202"/>
    <mergeCell ref="BC202:BF202"/>
    <mergeCell ref="BG202:BJ202"/>
    <mergeCell ref="BK202:BN202"/>
    <mergeCell ref="BO202:BR202"/>
    <mergeCell ref="BS202:BT202"/>
    <mergeCell ref="A203:B203"/>
    <mergeCell ref="C203:AB203"/>
    <mergeCell ref="AC203:AD203"/>
    <mergeCell ref="AE203:AH203"/>
    <mergeCell ref="AU203:AX203"/>
    <mergeCell ref="AY203:BB203"/>
    <mergeCell ref="BC203:BF203"/>
    <mergeCell ref="BG203:BJ203"/>
    <mergeCell ref="BK203:BN203"/>
    <mergeCell ref="BO203:BR203"/>
    <mergeCell ref="BS203:BT203"/>
    <mergeCell ref="A204:B204"/>
    <mergeCell ref="C204:AB204"/>
    <mergeCell ref="AC204:AD204"/>
    <mergeCell ref="AE204:AH204"/>
    <mergeCell ref="AU204:AX204"/>
    <mergeCell ref="AI204:AL204"/>
    <mergeCell ref="AI205:AL205"/>
    <mergeCell ref="AQ204:AT204"/>
    <mergeCell ref="AQ205:AT205"/>
    <mergeCell ref="AM205:AP205"/>
    <mergeCell ref="AM206:AP206"/>
    <mergeCell ref="AY204:BB204"/>
    <mergeCell ref="BC204:BF204"/>
    <mergeCell ref="BG204:BJ204"/>
    <mergeCell ref="BK204:BN204"/>
    <mergeCell ref="BO204:BR204"/>
    <mergeCell ref="BS204:BT204"/>
    <mergeCell ref="A205:B205"/>
    <mergeCell ref="C205:AB205"/>
    <mergeCell ref="AC205:AD205"/>
    <mergeCell ref="AE205:AH205"/>
    <mergeCell ref="AU205:AX205"/>
    <mergeCell ref="AY205:BB205"/>
    <mergeCell ref="BC205:BF205"/>
    <mergeCell ref="BG205:BJ205"/>
    <mergeCell ref="BK205:BN205"/>
    <mergeCell ref="BO205:BR205"/>
    <mergeCell ref="BS205:BT205"/>
    <mergeCell ref="A206:B206"/>
    <mergeCell ref="C206:AB206"/>
    <mergeCell ref="AC206:AD206"/>
    <mergeCell ref="AE206:AH206"/>
    <mergeCell ref="AU206:AX206"/>
    <mergeCell ref="AI206:AL206"/>
    <mergeCell ref="AI207:AL207"/>
    <mergeCell ref="AQ206:AT206"/>
    <mergeCell ref="AQ207:AT207"/>
    <mergeCell ref="AM207:AP207"/>
    <mergeCell ref="AM208:AP208"/>
    <mergeCell ref="AY206:BB206"/>
    <mergeCell ref="BC206:BF206"/>
    <mergeCell ref="BG206:BJ206"/>
    <mergeCell ref="BK206:BN206"/>
    <mergeCell ref="BO206:BR206"/>
    <mergeCell ref="BS206:BT206"/>
    <mergeCell ref="A207:B207"/>
    <mergeCell ref="C207:AB207"/>
    <mergeCell ref="AC207:AD207"/>
    <mergeCell ref="AE207:AH207"/>
    <mergeCell ref="AU207:AX207"/>
    <mergeCell ref="AY207:BB207"/>
    <mergeCell ref="BC207:BF207"/>
    <mergeCell ref="BG207:BJ207"/>
    <mergeCell ref="BK207:BN207"/>
    <mergeCell ref="BO207:BR207"/>
    <mergeCell ref="BS207:BT207"/>
    <mergeCell ref="A208:B208"/>
    <mergeCell ref="C208:AB208"/>
    <mergeCell ref="AC208:AD208"/>
    <mergeCell ref="AE208:AH208"/>
    <mergeCell ref="AU208:AX208"/>
    <mergeCell ref="BS208:BT208"/>
    <mergeCell ref="AI208:AL208"/>
    <mergeCell ref="AI209:AL209"/>
    <mergeCell ref="AQ208:AT208"/>
    <mergeCell ref="AQ209:AT209"/>
    <mergeCell ref="AM209:AP209"/>
    <mergeCell ref="AY209:BB209"/>
    <mergeCell ref="AY208:BB208"/>
    <mergeCell ref="BC208:BF208"/>
    <mergeCell ref="BG208:BJ208"/>
    <mergeCell ref="BK208:BN208"/>
    <mergeCell ref="BO208:BR208"/>
    <mergeCell ref="BC209:BF209"/>
    <mergeCell ref="BG209:BJ209"/>
    <mergeCell ref="BK209:BN209"/>
    <mergeCell ref="BO209:BR209"/>
    <mergeCell ref="BS209:BT209"/>
    <mergeCell ref="A209:B209"/>
    <mergeCell ref="C209:AB209"/>
    <mergeCell ref="AC209:AD209"/>
    <mergeCell ref="AE209:AH209"/>
    <mergeCell ref="AU209:AX209"/>
    <mergeCell ref="A210:B210"/>
    <mergeCell ref="C210:AB210"/>
    <mergeCell ref="AC210:AD210"/>
    <mergeCell ref="AE210:AH210"/>
    <mergeCell ref="AU210:AX210"/>
    <mergeCell ref="AI210:AL210"/>
    <mergeCell ref="AQ210:AT210"/>
    <mergeCell ref="AM210:AP210"/>
    <mergeCell ref="AY210:BB210"/>
    <mergeCell ref="BC210:BF210"/>
    <mergeCell ref="BG210:BJ210"/>
    <mergeCell ref="BK210:BN210"/>
    <mergeCell ref="BO210:BR210"/>
    <mergeCell ref="BS210:BT210"/>
    <mergeCell ref="A211:B211"/>
    <mergeCell ref="C211:AB211"/>
    <mergeCell ref="AC211:AD211"/>
    <mergeCell ref="AE211:AH211"/>
    <mergeCell ref="AU211:AX211"/>
    <mergeCell ref="AY211:BB211"/>
    <mergeCell ref="AI211:AL211"/>
    <mergeCell ref="AQ211:AT211"/>
    <mergeCell ref="AM211:AP211"/>
    <mergeCell ref="BC211:BF211"/>
    <mergeCell ref="BG211:BJ211"/>
    <mergeCell ref="BK211:BN211"/>
    <mergeCell ref="BO211:BR211"/>
    <mergeCell ref="BS211:BT211"/>
    <mergeCell ref="BK212:BN212"/>
    <mergeCell ref="BO212:BR212"/>
    <mergeCell ref="BS212:BT212"/>
    <mergeCell ref="AI212:AL212"/>
    <mergeCell ref="AI213:AL213"/>
    <mergeCell ref="AQ212:AT212"/>
    <mergeCell ref="AQ213:AT213"/>
    <mergeCell ref="AM212:AP212"/>
    <mergeCell ref="AM213:AP213"/>
    <mergeCell ref="AC213:AD213"/>
    <mergeCell ref="AE213:AH213"/>
    <mergeCell ref="AU213:AX213"/>
    <mergeCell ref="AY213:BB213"/>
    <mergeCell ref="AY212:BB212"/>
    <mergeCell ref="BC212:BF212"/>
    <mergeCell ref="BK213:BN213"/>
    <mergeCell ref="BO213:BR213"/>
    <mergeCell ref="BS213:BT213"/>
    <mergeCell ref="A213:B213"/>
    <mergeCell ref="C213:AB213"/>
    <mergeCell ref="AI214:AL214"/>
    <mergeCell ref="AI215:AL215"/>
    <mergeCell ref="AQ214:AT214"/>
    <mergeCell ref="AQ215:AT215"/>
    <mergeCell ref="BC213:BF213"/>
    <mergeCell ref="BG213:BJ213"/>
    <mergeCell ref="AM214:AP214"/>
    <mergeCell ref="AM215:AP215"/>
    <mergeCell ref="AY214:BB214"/>
    <mergeCell ref="BC214:BF214"/>
    <mergeCell ref="BG214:BJ214"/>
    <mergeCell ref="A212:B212"/>
    <mergeCell ref="C212:AB212"/>
    <mergeCell ref="AC212:AD212"/>
    <mergeCell ref="AE212:AH212"/>
    <mergeCell ref="AU212:AX212"/>
    <mergeCell ref="BG212:BJ212"/>
    <mergeCell ref="BK214:BN214"/>
    <mergeCell ref="BO214:BR214"/>
    <mergeCell ref="BS214:BT214"/>
    <mergeCell ref="A215:B215"/>
    <mergeCell ref="C215:AB215"/>
    <mergeCell ref="AC215:AD215"/>
    <mergeCell ref="AE215:AH215"/>
    <mergeCell ref="AU215:AX215"/>
    <mergeCell ref="AY215:BB215"/>
    <mergeCell ref="BC215:BF215"/>
    <mergeCell ref="BG215:BJ215"/>
    <mergeCell ref="BK215:BN215"/>
    <mergeCell ref="BO215:BR215"/>
    <mergeCell ref="BS215:BT215"/>
    <mergeCell ref="A216:B216"/>
    <mergeCell ref="C216:AB216"/>
    <mergeCell ref="AC216:AD216"/>
    <mergeCell ref="AE216:AH216"/>
    <mergeCell ref="AU216:AX216"/>
    <mergeCell ref="BG216:BJ216"/>
    <mergeCell ref="BK216:BN216"/>
    <mergeCell ref="BO216:BR216"/>
    <mergeCell ref="BS216:BT216"/>
    <mergeCell ref="AI216:AL216"/>
    <mergeCell ref="A214:B214"/>
    <mergeCell ref="C214:AB214"/>
    <mergeCell ref="AC214:AD214"/>
    <mergeCell ref="AE214:AH214"/>
    <mergeCell ref="AU214:AX214"/>
    <mergeCell ref="AQ216:AT216"/>
    <mergeCell ref="AM216:AP216"/>
    <mergeCell ref="AM217:AP217"/>
    <mergeCell ref="AC217:AD217"/>
    <mergeCell ref="AE217:AH217"/>
    <mergeCell ref="AU217:AX217"/>
    <mergeCell ref="AY217:BB217"/>
    <mergeCell ref="AY216:BB216"/>
    <mergeCell ref="BC216:BF216"/>
    <mergeCell ref="BK217:BN217"/>
    <mergeCell ref="BO217:BR217"/>
    <mergeCell ref="BS217:BT217"/>
    <mergeCell ref="A218:B218"/>
    <mergeCell ref="C218:AB218"/>
    <mergeCell ref="AC218:AD218"/>
    <mergeCell ref="AE218:AH218"/>
    <mergeCell ref="AU218:AX218"/>
    <mergeCell ref="A217:B217"/>
    <mergeCell ref="C217:AB217"/>
    <mergeCell ref="AI218:AL218"/>
    <mergeCell ref="AI219:AL219"/>
    <mergeCell ref="AQ218:AT218"/>
    <mergeCell ref="AQ219:AT219"/>
    <mergeCell ref="BC217:BF217"/>
    <mergeCell ref="BG217:BJ217"/>
    <mergeCell ref="AM218:AP218"/>
    <mergeCell ref="AM219:AP219"/>
    <mergeCell ref="AY218:BB218"/>
    <mergeCell ref="BC218:BF218"/>
    <mergeCell ref="BG218:BJ218"/>
    <mergeCell ref="BK218:BN218"/>
    <mergeCell ref="BO218:BR218"/>
    <mergeCell ref="BS218:BT218"/>
    <mergeCell ref="A219:B219"/>
    <mergeCell ref="C219:AB219"/>
    <mergeCell ref="AC219:AD219"/>
    <mergeCell ref="AE219:AH219"/>
    <mergeCell ref="AU219:AX219"/>
    <mergeCell ref="AY219:BB219"/>
    <mergeCell ref="BC219:BF219"/>
    <mergeCell ref="BG219:BJ219"/>
    <mergeCell ref="BK219:BN219"/>
    <mergeCell ref="BO219:BR219"/>
    <mergeCell ref="BS219:BT219"/>
    <mergeCell ref="AI217:AL217"/>
    <mergeCell ref="AQ217:AT217"/>
    <mergeCell ref="BK220:BN220"/>
    <mergeCell ref="BO220:BR220"/>
    <mergeCell ref="BS220:BT220"/>
    <mergeCell ref="AI220:AL220"/>
    <mergeCell ref="AI221:AL221"/>
    <mergeCell ref="AQ220:AT220"/>
    <mergeCell ref="AQ221:AT221"/>
    <mergeCell ref="AM220:AP220"/>
    <mergeCell ref="AM221:AP221"/>
    <mergeCell ref="AC221:AD221"/>
    <mergeCell ref="AE221:AH221"/>
    <mergeCell ref="AU221:AX221"/>
    <mergeCell ref="AY221:BB221"/>
    <mergeCell ref="AY220:BB220"/>
    <mergeCell ref="BC220:BF220"/>
    <mergeCell ref="BK221:BN221"/>
    <mergeCell ref="BO221:BR221"/>
    <mergeCell ref="BS221:BT221"/>
    <mergeCell ref="AU222:AX222"/>
    <mergeCell ref="A221:B221"/>
    <mergeCell ref="C221:AB221"/>
    <mergeCell ref="AI222:AL222"/>
    <mergeCell ref="AI223:AL223"/>
    <mergeCell ref="AQ222:AT222"/>
    <mergeCell ref="AQ223:AT223"/>
    <mergeCell ref="BC221:BF221"/>
    <mergeCell ref="BG221:BJ221"/>
    <mergeCell ref="AM222:AP222"/>
    <mergeCell ref="AM223:AP223"/>
    <mergeCell ref="AY222:BB222"/>
    <mergeCell ref="BC222:BF222"/>
    <mergeCell ref="BG222:BJ222"/>
    <mergeCell ref="A220:B220"/>
    <mergeCell ref="C220:AB220"/>
    <mergeCell ref="AC220:AD220"/>
    <mergeCell ref="AE220:AH220"/>
    <mergeCell ref="AU220:AX220"/>
    <mergeCell ref="BG220:BJ220"/>
    <mergeCell ref="BK222:BN222"/>
    <mergeCell ref="BO222:BR222"/>
    <mergeCell ref="BS222:BT222"/>
    <mergeCell ref="BS223:BT223"/>
    <mergeCell ref="A224:B224"/>
    <mergeCell ref="C224:AB224"/>
    <mergeCell ref="AC224:AD224"/>
    <mergeCell ref="AE224:AH224"/>
    <mergeCell ref="AU224:AX224"/>
    <mergeCell ref="A223:B223"/>
    <mergeCell ref="C223:AB223"/>
    <mergeCell ref="AC223:AD223"/>
    <mergeCell ref="AE223:AH223"/>
    <mergeCell ref="AI224:AL224"/>
    <mergeCell ref="AQ224:AT224"/>
    <mergeCell ref="BC223:BF223"/>
    <mergeCell ref="BG223:BJ223"/>
    <mergeCell ref="BK223:BN223"/>
    <mergeCell ref="BO223:BR223"/>
    <mergeCell ref="AU223:AX223"/>
    <mergeCell ref="AY223:BB223"/>
    <mergeCell ref="AM224:AP224"/>
    <mergeCell ref="AY224:BB224"/>
    <mergeCell ref="BC224:BF224"/>
    <mergeCell ref="BG224:BJ224"/>
    <mergeCell ref="BK224:BN224"/>
    <mergeCell ref="BO224:BR224"/>
    <mergeCell ref="BS224:BT224"/>
    <mergeCell ref="A222:B222"/>
    <mergeCell ref="C222:AB222"/>
    <mergeCell ref="AC222:AD222"/>
    <mergeCell ref="AE222:AH222"/>
    <mergeCell ref="A225:B225"/>
    <mergeCell ref="C225:AB225"/>
    <mergeCell ref="AC225:AD225"/>
    <mergeCell ref="AE225:AH225"/>
    <mergeCell ref="AU225:AX225"/>
    <mergeCell ref="AM225:AP225"/>
    <mergeCell ref="AM226:AP226"/>
    <mergeCell ref="AI226:AL226"/>
    <mergeCell ref="AQ225:AT225"/>
    <mergeCell ref="AQ226:AT226"/>
    <mergeCell ref="AI228:AL228"/>
    <mergeCell ref="AQ228:AT228"/>
    <mergeCell ref="A226:B226"/>
    <mergeCell ref="C226:AB226"/>
    <mergeCell ref="AC226:AD226"/>
    <mergeCell ref="AE226:AH226"/>
    <mergeCell ref="AM228:AP228"/>
    <mergeCell ref="BC225:BF225"/>
    <mergeCell ref="BG225:BJ225"/>
    <mergeCell ref="BK225:BN225"/>
    <mergeCell ref="BO225:BR225"/>
    <mergeCell ref="BS225:BT225"/>
    <mergeCell ref="AI225:AL225"/>
    <mergeCell ref="AY225:BB225"/>
    <mergeCell ref="AY226:BB226"/>
    <mergeCell ref="BC226:BF226"/>
    <mergeCell ref="BG226:BJ226"/>
    <mergeCell ref="BK226:BN226"/>
    <mergeCell ref="BO226:BR226"/>
    <mergeCell ref="BS226:BT226"/>
    <mergeCell ref="BK228:BN228"/>
    <mergeCell ref="BO228:BR228"/>
    <mergeCell ref="BS228:BT228"/>
    <mergeCell ref="AC228:AD228"/>
    <mergeCell ref="AE228:AH228"/>
    <mergeCell ref="AU228:AX228"/>
    <mergeCell ref="AY228:BB228"/>
    <mergeCell ref="BC228:BF228"/>
    <mergeCell ref="BG228:BJ228"/>
    <mergeCell ref="AU226:AX226"/>
    <mergeCell ref="AI22:AL22"/>
    <mergeCell ref="AI11:AL11"/>
    <mergeCell ref="AI12:AL12"/>
    <mergeCell ref="AI13:AL13"/>
    <mergeCell ref="AI14:AL14"/>
    <mergeCell ref="AI15:AL15"/>
    <mergeCell ref="AI16:AL16"/>
    <mergeCell ref="AQ18:AT18"/>
    <mergeCell ref="AQ19:AT19"/>
    <mergeCell ref="AQ20:AT20"/>
    <mergeCell ref="AQ21:AT21"/>
    <mergeCell ref="AQ22:AT22"/>
    <mergeCell ref="AI6:AL6"/>
    <mergeCell ref="AI7:AL7"/>
    <mergeCell ref="AI8:AL8"/>
    <mergeCell ref="AI9:AL9"/>
    <mergeCell ref="AI10:AL10"/>
    <mergeCell ref="AQ12:AT12"/>
    <mergeCell ref="AQ13:AT13"/>
    <mergeCell ref="AQ14:AT14"/>
    <mergeCell ref="AQ15:AT15"/>
    <mergeCell ref="AQ16:AT16"/>
    <mergeCell ref="AQ17:AT17"/>
    <mergeCell ref="AQ6:AT6"/>
    <mergeCell ref="AQ7:AT7"/>
    <mergeCell ref="AQ8:AT8"/>
    <mergeCell ref="AQ9:AT9"/>
    <mergeCell ref="AQ10:AT10"/>
    <mergeCell ref="AQ11:AT11"/>
    <mergeCell ref="AM22:AP22"/>
    <mergeCell ref="AM16:AP16"/>
    <mergeCell ref="AM17:AP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1" fitToHeight="0" orientation="landscape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50"/>
  </sheetPr>
  <dimension ref="A1:BI231"/>
  <sheetViews>
    <sheetView showGridLines="0" view="pageBreakPreview" zoomScaleSheetLayoutView="100" workbookViewId="0">
      <pane xSplit="28" ySplit="7" topLeftCell="AC130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49" width="2.7109375" style="1" customWidth="1"/>
    <col min="50" max="50" width="4.7109375" style="1" customWidth="1"/>
    <col min="51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83" t="s">
        <v>1066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</row>
    <row r="2" spans="1:61" ht="28.5" customHeight="1" x14ac:dyDescent="0.2">
      <c r="A2" s="378" t="s">
        <v>829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80"/>
    </row>
    <row r="3" spans="1:61" ht="15" customHeight="1" x14ac:dyDescent="0.2">
      <c r="A3" s="381" t="s">
        <v>474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3"/>
    </row>
    <row r="4" spans="1:61" ht="15.95" customHeight="1" x14ac:dyDescent="0.2">
      <c r="A4" s="384" t="s">
        <v>611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2"/>
    </row>
    <row r="5" spans="1:61" ht="15.95" customHeight="1" x14ac:dyDescent="0.2">
      <c r="A5" s="386" t="s">
        <v>441</v>
      </c>
      <c r="B5" s="386"/>
      <c r="C5" s="387" t="s">
        <v>26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 t="s">
        <v>442</v>
      </c>
      <c r="AD5" s="388"/>
      <c r="AE5" s="389" t="s">
        <v>469</v>
      </c>
      <c r="AF5" s="389"/>
      <c r="AG5" s="389"/>
      <c r="AH5" s="389"/>
      <c r="AI5" s="389"/>
      <c r="AJ5" s="389"/>
      <c r="AK5" s="389"/>
      <c r="AL5" s="389"/>
      <c r="AM5" s="484" t="s">
        <v>613</v>
      </c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6"/>
      <c r="BC5" s="479" t="s">
        <v>438</v>
      </c>
      <c r="BD5" s="479"/>
      <c r="BE5" s="479"/>
      <c r="BF5" s="479"/>
      <c r="BG5" s="479" t="s">
        <v>439</v>
      </c>
      <c r="BH5" s="479"/>
      <c r="BI5" s="2"/>
    </row>
    <row r="6" spans="1:61" ht="39.75" customHeight="1" x14ac:dyDescent="0.2">
      <c r="A6" s="386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/>
      <c r="AD6" s="388"/>
      <c r="AE6" s="376" t="s">
        <v>467</v>
      </c>
      <c r="AF6" s="377"/>
      <c r="AG6" s="377"/>
      <c r="AH6" s="377"/>
      <c r="AI6" s="376" t="s">
        <v>468</v>
      </c>
      <c r="AJ6" s="377"/>
      <c r="AK6" s="377"/>
      <c r="AL6" s="377"/>
      <c r="AM6" s="480" t="s">
        <v>470</v>
      </c>
      <c r="AN6" s="481"/>
      <c r="AO6" s="481"/>
      <c r="AP6" s="482"/>
      <c r="AQ6" s="480" t="s">
        <v>473</v>
      </c>
      <c r="AR6" s="481"/>
      <c r="AS6" s="481"/>
      <c r="AT6" s="482"/>
      <c r="AU6" s="480" t="s">
        <v>471</v>
      </c>
      <c r="AV6" s="481"/>
      <c r="AW6" s="481"/>
      <c r="AX6" s="482"/>
      <c r="AY6" s="480" t="s">
        <v>472</v>
      </c>
      <c r="AZ6" s="481"/>
      <c r="BA6" s="481"/>
      <c r="BB6" s="482"/>
      <c r="BC6" s="479"/>
      <c r="BD6" s="479"/>
      <c r="BE6" s="479"/>
      <c r="BF6" s="479"/>
      <c r="BG6" s="479"/>
      <c r="BH6" s="479"/>
    </row>
    <row r="7" spans="1:61" ht="11.25" customHeight="1" x14ac:dyDescent="0.2">
      <c r="A7" s="400" t="s">
        <v>176</v>
      </c>
      <c r="B7" s="401"/>
      <c r="C7" s="402" t="s">
        <v>177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2" t="s">
        <v>178</v>
      </c>
      <c r="AD7" s="403"/>
      <c r="AE7" s="402" t="s">
        <v>175</v>
      </c>
      <c r="AF7" s="403"/>
      <c r="AG7" s="403"/>
      <c r="AH7" s="404"/>
      <c r="AI7" s="402" t="s">
        <v>440</v>
      </c>
      <c r="AJ7" s="403"/>
      <c r="AK7" s="403"/>
      <c r="AL7" s="404"/>
      <c r="AM7" s="402" t="s">
        <v>553</v>
      </c>
      <c r="AN7" s="403"/>
      <c r="AO7" s="403"/>
      <c r="AP7" s="404"/>
      <c r="AQ7" s="402" t="s">
        <v>554</v>
      </c>
      <c r="AR7" s="403"/>
      <c r="AS7" s="403"/>
      <c r="AT7" s="404"/>
      <c r="AU7" s="402" t="s">
        <v>568</v>
      </c>
      <c r="AV7" s="403"/>
      <c r="AW7" s="403"/>
      <c r="AX7" s="404"/>
      <c r="AY7" s="402" t="s">
        <v>569</v>
      </c>
      <c r="AZ7" s="403"/>
      <c r="BA7" s="403"/>
      <c r="BB7" s="404"/>
      <c r="BC7" s="402" t="s">
        <v>570</v>
      </c>
      <c r="BD7" s="403"/>
      <c r="BE7" s="403"/>
      <c r="BF7" s="404"/>
      <c r="BG7" s="402" t="s">
        <v>571</v>
      </c>
      <c r="BH7" s="404"/>
    </row>
    <row r="8" spans="1:61" ht="0.75" hidden="1" customHeight="1" x14ac:dyDescent="0.2">
      <c r="A8" s="390" t="s">
        <v>0</v>
      </c>
      <c r="B8" s="391"/>
      <c r="C8" s="487" t="s">
        <v>242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9"/>
      <c r="AC8" s="395" t="s">
        <v>243</v>
      </c>
      <c r="AD8" s="396"/>
      <c r="AE8" s="458"/>
      <c r="AF8" s="459"/>
      <c r="AG8" s="459"/>
      <c r="AH8" s="460"/>
      <c r="AI8" s="458"/>
      <c r="AJ8" s="459"/>
      <c r="AK8" s="459"/>
      <c r="AL8" s="460"/>
      <c r="AM8" s="458"/>
      <c r="AN8" s="459"/>
      <c r="AO8" s="459"/>
      <c r="AP8" s="460"/>
      <c r="AQ8" s="584" t="s">
        <v>806</v>
      </c>
      <c r="AR8" s="198"/>
      <c r="AS8" s="198"/>
      <c r="AT8" s="199"/>
      <c r="AU8" s="458"/>
      <c r="AV8" s="459"/>
      <c r="AW8" s="459"/>
      <c r="AX8" s="460"/>
      <c r="AY8" s="584" t="s">
        <v>806</v>
      </c>
      <c r="AZ8" s="198"/>
      <c r="BA8" s="198"/>
      <c r="BB8" s="199"/>
      <c r="BC8" s="458"/>
      <c r="BD8" s="459"/>
      <c r="BE8" s="459"/>
      <c r="BF8" s="460"/>
      <c r="BG8" s="316" t="str">
        <f>IF(AI8&gt;0,BC8/AI8,"n.é.")</f>
        <v>n.é.</v>
      </c>
      <c r="BH8" s="317"/>
    </row>
    <row r="9" spans="1:61" ht="20.100000000000001" hidden="1" customHeight="1" x14ac:dyDescent="0.2">
      <c r="A9" s="390" t="s">
        <v>1</v>
      </c>
      <c r="B9" s="391"/>
      <c r="C9" s="408" t="s">
        <v>244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10"/>
      <c r="AC9" s="395" t="s">
        <v>245</v>
      </c>
      <c r="AD9" s="396"/>
      <c r="AE9" s="458"/>
      <c r="AF9" s="459"/>
      <c r="AG9" s="459"/>
      <c r="AH9" s="460"/>
      <c r="AI9" s="458"/>
      <c r="AJ9" s="459"/>
      <c r="AK9" s="459"/>
      <c r="AL9" s="460"/>
      <c r="AM9" s="458"/>
      <c r="AN9" s="459"/>
      <c r="AO9" s="459"/>
      <c r="AP9" s="460"/>
      <c r="AQ9" s="197" t="s">
        <v>806</v>
      </c>
      <c r="AR9" s="198"/>
      <c r="AS9" s="198"/>
      <c r="AT9" s="199"/>
      <c r="AU9" s="458"/>
      <c r="AV9" s="459"/>
      <c r="AW9" s="459"/>
      <c r="AX9" s="460"/>
      <c r="AY9" s="197" t="s">
        <v>806</v>
      </c>
      <c r="AZ9" s="198"/>
      <c r="BA9" s="198"/>
      <c r="BB9" s="199"/>
      <c r="BC9" s="458"/>
      <c r="BD9" s="459"/>
      <c r="BE9" s="459"/>
      <c r="BF9" s="460"/>
      <c r="BG9" s="316" t="str">
        <f t="shared" ref="BG9:BG72" si="0">IF(AI9&gt;0,BC9/AI9,"n.é.")</f>
        <v>n.é.</v>
      </c>
      <c r="BH9" s="317"/>
    </row>
    <row r="10" spans="1:61" ht="20.100000000000001" hidden="1" customHeight="1" x14ac:dyDescent="0.2">
      <c r="A10" s="390" t="s">
        <v>2</v>
      </c>
      <c r="B10" s="391"/>
      <c r="C10" s="408" t="s">
        <v>246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10"/>
      <c r="AC10" s="395" t="s">
        <v>247</v>
      </c>
      <c r="AD10" s="396"/>
      <c r="AE10" s="458"/>
      <c r="AF10" s="459"/>
      <c r="AG10" s="459"/>
      <c r="AH10" s="460"/>
      <c r="AI10" s="458"/>
      <c r="AJ10" s="459"/>
      <c r="AK10" s="459"/>
      <c r="AL10" s="460"/>
      <c r="AM10" s="458"/>
      <c r="AN10" s="459"/>
      <c r="AO10" s="459"/>
      <c r="AP10" s="460"/>
      <c r="AQ10" s="197" t="s">
        <v>806</v>
      </c>
      <c r="AR10" s="198"/>
      <c r="AS10" s="198"/>
      <c r="AT10" s="199"/>
      <c r="AU10" s="458"/>
      <c r="AV10" s="459"/>
      <c r="AW10" s="459"/>
      <c r="AX10" s="460"/>
      <c r="AY10" s="197" t="s">
        <v>806</v>
      </c>
      <c r="AZ10" s="198"/>
      <c r="BA10" s="198"/>
      <c r="BB10" s="199"/>
      <c r="BC10" s="458"/>
      <c r="BD10" s="459"/>
      <c r="BE10" s="459"/>
      <c r="BF10" s="460"/>
      <c r="BG10" s="316" t="str">
        <f t="shared" si="0"/>
        <v>n.é.</v>
      </c>
      <c r="BH10" s="317"/>
    </row>
    <row r="11" spans="1:61" ht="20.100000000000001" hidden="1" customHeight="1" x14ac:dyDescent="0.2">
      <c r="A11" s="390" t="s">
        <v>3</v>
      </c>
      <c r="B11" s="391"/>
      <c r="C11" s="408" t="s">
        <v>248</v>
      </c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10"/>
      <c r="AC11" s="395" t="s">
        <v>249</v>
      </c>
      <c r="AD11" s="396"/>
      <c r="AE11" s="458"/>
      <c r="AF11" s="459"/>
      <c r="AG11" s="459"/>
      <c r="AH11" s="460"/>
      <c r="AI11" s="458"/>
      <c r="AJ11" s="459"/>
      <c r="AK11" s="459"/>
      <c r="AL11" s="460"/>
      <c r="AM11" s="458"/>
      <c r="AN11" s="459"/>
      <c r="AO11" s="459"/>
      <c r="AP11" s="460"/>
      <c r="AQ11" s="197" t="s">
        <v>806</v>
      </c>
      <c r="AR11" s="198"/>
      <c r="AS11" s="198"/>
      <c r="AT11" s="199"/>
      <c r="AU11" s="458"/>
      <c r="AV11" s="459"/>
      <c r="AW11" s="459"/>
      <c r="AX11" s="460"/>
      <c r="AY11" s="197" t="s">
        <v>806</v>
      </c>
      <c r="AZ11" s="198"/>
      <c r="BA11" s="198"/>
      <c r="BB11" s="199"/>
      <c r="BC11" s="458"/>
      <c r="BD11" s="459"/>
      <c r="BE11" s="459"/>
      <c r="BF11" s="460"/>
      <c r="BG11" s="316" t="str">
        <f t="shared" si="0"/>
        <v>n.é.</v>
      </c>
      <c r="BH11" s="317"/>
    </row>
    <row r="12" spans="1:61" ht="20.100000000000001" hidden="1" customHeight="1" x14ac:dyDescent="0.2">
      <c r="A12" s="390" t="s">
        <v>4</v>
      </c>
      <c r="B12" s="391"/>
      <c r="C12" s="408" t="s">
        <v>619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10"/>
      <c r="AC12" s="395" t="s">
        <v>250</v>
      </c>
      <c r="AD12" s="396"/>
      <c r="AE12" s="458"/>
      <c r="AF12" s="459"/>
      <c r="AG12" s="459"/>
      <c r="AH12" s="460"/>
      <c r="AI12" s="458"/>
      <c r="AJ12" s="459"/>
      <c r="AK12" s="459"/>
      <c r="AL12" s="460"/>
      <c r="AM12" s="458"/>
      <c r="AN12" s="459"/>
      <c r="AO12" s="459"/>
      <c r="AP12" s="460"/>
      <c r="AQ12" s="197" t="s">
        <v>806</v>
      </c>
      <c r="AR12" s="198"/>
      <c r="AS12" s="198"/>
      <c r="AT12" s="199"/>
      <c r="AU12" s="458"/>
      <c r="AV12" s="459"/>
      <c r="AW12" s="459"/>
      <c r="AX12" s="460"/>
      <c r="AY12" s="197" t="s">
        <v>806</v>
      </c>
      <c r="AZ12" s="198"/>
      <c r="BA12" s="198"/>
      <c r="BB12" s="199"/>
      <c r="BC12" s="458"/>
      <c r="BD12" s="459"/>
      <c r="BE12" s="459"/>
      <c r="BF12" s="460"/>
      <c r="BG12" s="316" t="str">
        <f t="shared" si="0"/>
        <v>n.é.</v>
      </c>
      <c r="BH12" s="317"/>
    </row>
    <row r="13" spans="1:61" ht="24" hidden="1" customHeight="1" x14ac:dyDescent="0.2">
      <c r="A13" s="390" t="s">
        <v>5</v>
      </c>
      <c r="B13" s="391"/>
      <c r="C13" s="408" t="s">
        <v>620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10"/>
      <c r="AC13" s="395" t="s">
        <v>251</v>
      </c>
      <c r="AD13" s="396"/>
      <c r="AE13" s="458"/>
      <c r="AF13" s="459"/>
      <c r="AG13" s="459"/>
      <c r="AH13" s="460"/>
      <c r="AI13" s="458"/>
      <c r="AJ13" s="459"/>
      <c r="AK13" s="459"/>
      <c r="AL13" s="460"/>
      <c r="AM13" s="458"/>
      <c r="AN13" s="459"/>
      <c r="AO13" s="459"/>
      <c r="AP13" s="460"/>
      <c r="AQ13" s="197" t="s">
        <v>806</v>
      </c>
      <c r="AR13" s="198"/>
      <c r="AS13" s="198"/>
      <c r="AT13" s="199"/>
      <c r="AU13" s="458"/>
      <c r="AV13" s="459"/>
      <c r="AW13" s="459"/>
      <c r="AX13" s="460"/>
      <c r="AY13" s="197" t="s">
        <v>806</v>
      </c>
      <c r="AZ13" s="198"/>
      <c r="BA13" s="198"/>
      <c r="BB13" s="199"/>
      <c r="BC13" s="458"/>
      <c r="BD13" s="459"/>
      <c r="BE13" s="459"/>
      <c r="BF13" s="460"/>
      <c r="BG13" s="316" t="str">
        <f t="shared" si="0"/>
        <v>n.é.</v>
      </c>
      <c r="BH13" s="317"/>
    </row>
    <row r="14" spans="1:61" s="3" customFormat="1" ht="18" customHeight="1" x14ac:dyDescent="0.2">
      <c r="A14" s="474" t="s">
        <v>6</v>
      </c>
      <c r="B14" s="475"/>
      <c r="C14" s="476" t="s">
        <v>252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8"/>
      <c r="AC14" s="469" t="s">
        <v>253</v>
      </c>
      <c r="AD14" s="470"/>
      <c r="AE14" s="466">
        <f>SUM(AE8:AH13)</f>
        <v>0</v>
      </c>
      <c r="AF14" s="467"/>
      <c r="AG14" s="467"/>
      <c r="AH14" s="468"/>
      <c r="AI14" s="466">
        <f t="shared" ref="AI14" si="1">SUM(AI8:AL13)</f>
        <v>0</v>
      </c>
      <c r="AJ14" s="467"/>
      <c r="AK14" s="467"/>
      <c r="AL14" s="468"/>
      <c r="AM14" s="466">
        <f t="shared" ref="AM14" si="2">SUM(AM8:AP13)</f>
        <v>0</v>
      </c>
      <c r="AN14" s="467"/>
      <c r="AO14" s="467"/>
      <c r="AP14" s="468"/>
      <c r="AQ14" s="501" t="s">
        <v>806</v>
      </c>
      <c r="AR14" s="502"/>
      <c r="AS14" s="502"/>
      <c r="AT14" s="503"/>
      <c r="AU14" s="466">
        <f t="shared" ref="AU14" si="3">SUM(AU8:AX13)</f>
        <v>0</v>
      </c>
      <c r="AV14" s="467"/>
      <c r="AW14" s="467"/>
      <c r="AX14" s="468"/>
      <c r="AY14" s="501" t="s">
        <v>806</v>
      </c>
      <c r="AZ14" s="502"/>
      <c r="BA14" s="502"/>
      <c r="BB14" s="503"/>
      <c r="BC14" s="466">
        <f t="shared" ref="BC14" si="4">SUM(BC8:BF13)</f>
        <v>0</v>
      </c>
      <c r="BD14" s="467"/>
      <c r="BE14" s="467"/>
      <c r="BF14" s="468"/>
      <c r="BG14" s="490" t="str">
        <f t="shared" si="0"/>
        <v>n.é.</v>
      </c>
      <c r="BH14" s="491"/>
    </row>
    <row r="15" spans="1:61" ht="20.100000000000001" hidden="1" customHeight="1" x14ac:dyDescent="0.2">
      <c r="A15" s="390" t="s">
        <v>7</v>
      </c>
      <c r="B15" s="391"/>
      <c r="C15" s="408" t="s">
        <v>254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10"/>
      <c r="AC15" s="395" t="s">
        <v>255</v>
      </c>
      <c r="AD15" s="396"/>
      <c r="AE15" s="458"/>
      <c r="AF15" s="459"/>
      <c r="AG15" s="459"/>
      <c r="AH15" s="460"/>
      <c r="AI15" s="458"/>
      <c r="AJ15" s="459"/>
      <c r="AK15" s="459"/>
      <c r="AL15" s="460"/>
      <c r="AM15" s="458"/>
      <c r="AN15" s="459"/>
      <c r="AO15" s="459"/>
      <c r="AP15" s="460"/>
      <c r="AQ15" s="197" t="s">
        <v>806</v>
      </c>
      <c r="AR15" s="198"/>
      <c r="AS15" s="198"/>
      <c r="AT15" s="199"/>
      <c r="AU15" s="458"/>
      <c r="AV15" s="459"/>
      <c r="AW15" s="459"/>
      <c r="AX15" s="460"/>
      <c r="AY15" s="197" t="s">
        <v>806</v>
      </c>
      <c r="AZ15" s="198"/>
      <c r="BA15" s="198"/>
      <c r="BB15" s="199"/>
      <c r="BC15" s="458"/>
      <c r="BD15" s="459"/>
      <c r="BE15" s="459"/>
      <c r="BF15" s="460"/>
      <c r="BG15" s="316" t="str">
        <f t="shared" si="0"/>
        <v>n.é.</v>
      </c>
      <c r="BH15" s="317"/>
    </row>
    <row r="16" spans="1:61" ht="20.100000000000001" hidden="1" customHeight="1" x14ac:dyDescent="0.2">
      <c r="A16" s="390" t="s">
        <v>8</v>
      </c>
      <c r="B16" s="391"/>
      <c r="C16" s="408" t="s">
        <v>427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10"/>
      <c r="AC16" s="395" t="s">
        <v>256</v>
      </c>
      <c r="AD16" s="396"/>
      <c r="AE16" s="458"/>
      <c r="AF16" s="459"/>
      <c r="AG16" s="459"/>
      <c r="AH16" s="460"/>
      <c r="AI16" s="458"/>
      <c r="AJ16" s="459"/>
      <c r="AK16" s="459"/>
      <c r="AL16" s="460"/>
      <c r="AM16" s="458"/>
      <c r="AN16" s="459"/>
      <c r="AO16" s="459"/>
      <c r="AP16" s="460"/>
      <c r="AQ16" s="197" t="s">
        <v>806</v>
      </c>
      <c r="AR16" s="198"/>
      <c r="AS16" s="198"/>
      <c r="AT16" s="199"/>
      <c r="AU16" s="458"/>
      <c r="AV16" s="459"/>
      <c r="AW16" s="459"/>
      <c r="AX16" s="460"/>
      <c r="AY16" s="197" t="s">
        <v>806</v>
      </c>
      <c r="AZ16" s="198"/>
      <c r="BA16" s="198"/>
      <c r="BB16" s="199"/>
      <c r="BC16" s="458"/>
      <c r="BD16" s="459"/>
      <c r="BE16" s="459"/>
      <c r="BF16" s="460"/>
      <c r="BG16" s="316" t="str">
        <f t="shared" si="0"/>
        <v>n.é.</v>
      </c>
      <c r="BH16" s="317"/>
    </row>
    <row r="17" spans="1:60" ht="20.100000000000001" hidden="1" customHeight="1" x14ac:dyDescent="0.2">
      <c r="A17" s="390" t="s">
        <v>9</v>
      </c>
      <c r="B17" s="391"/>
      <c r="C17" s="408" t="s">
        <v>428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10"/>
      <c r="AC17" s="395" t="s">
        <v>257</v>
      </c>
      <c r="AD17" s="396"/>
      <c r="AE17" s="458"/>
      <c r="AF17" s="459"/>
      <c r="AG17" s="459"/>
      <c r="AH17" s="460"/>
      <c r="AI17" s="458"/>
      <c r="AJ17" s="459"/>
      <c r="AK17" s="459"/>
      <c r="AL17" s="460"/>
      <c r="AM17" s="458"/>
      <c r="AN17" s="459"/>
      <c r="AO17" s="459"/>
      <c r="AP17" s="460"/>
      <c r="AQ17" s="197" t="s">
        <v>806</v>
      </c>
      <c r="AR17" s="198"/>
      <c r="AS17" s="198"/>
      <c r="AT17" s="199"/>
      <c r="AU17" s="458"/>
      <c r="AV17" s="459"/>
      <c r="AW17" s="459"/>
      <c r="AX17" s="460"/>
      <c r="AY17" s="197" t="s">
        <v>806</v>
      </c>
      <c r="AZ17" s="198"/>
      <c r="BA17" s="198"/>
      <c r="BB17" s="199"/>
      <c r="BC17" s="458"/>
      <c r="BD17" s="459"/>
      <c r="BE17" s="459"/>
      <c r="BF17" s="460"/>
      <c r="BG17" s="316" t="str">
        <f t="shared" si="0"/>
        <v>n.é.</v>
      </c>
      <c r="BH17" s="317"/>
    </row>
    <row r="18" spans="1:60" ht="20.100000000000001" hidden="1" customHeight="1" x14ac:dyDescent="0.2">
      <c r="A18" s="390" t="s">
        <v>10</v>
      </c>
      <c r="B18" s="391"/>
      <c r="C18" s="408" t="s">
        <v>429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10"/>
      <c r="AC18" s="395" t="s">
        <v>258</v>
      </c>
      <c r="AD18" s="396"/>
      <c r="AE18" s="458"/>
      <c r="AF18" s="459"/>
      <c r="AG18" s="459"/>
      <c r="AH18" s="460"/>
      <c r="AI18" s="458"/>
      <c r="AJ18" s="459"/>
      <c r="AK18" s="459"/>
      <c r="AL18" s="460"/>
      <c r="AM18" s="458"/>
      <c r="AN18" s="459"/>
      <c r="AO18" s="459"/>
      <c r="AP18" s="460"/>
      <c r="AQ18" s="197" t="s">
        <v>806</v>
      </c>
      <c r="AR18" s="198"/>
      <c r="AS18" s="198"/>
      <c r="AT18" s="199"/>
      <c r="AU18" s="458"/>
      <c r="AV18" s="459"/>
      <c r="AW18" s="459"/>
      <c r="AX18" s="460"/>
      <c r="AY18" s="197" t="s">
        <v>806</v>
      </c>
      <c r="AZ18" s="198"/>
      <c r="BA18" s="198"/>
      <c r="BB18" s="199"/>
      <c r="BC18" s="458"/>
      <c r="BD18" s="459"/>
      <c r="BE18" s="459"/>
      <c r="BF18" s="460"/>
      <c r="BG18" s="316" t="str">
        <f t="shared" si="0"/>
        <v>n.é.</v>
      </c>
      <c r="BH18" s="317"/>
    </row>
    <row r="19" spans="1:60" ht="18.75" hidden="1" customHeight="1" x14ac:dyDescent="0.2">
      <c r="A19" s="390" t="s">
        <v>11</v>
      </c>
      <c r="B19" s="391"/>
      <c r="C19" s="408" t="s">
        <v>259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10"/>
      <c r="AC19" s="395" t="s">
        <v>260</v>
      </c>
      <c r="AD19" s="396"/>
      <c r="AE19" s="458"/>
      <c r="AF19" s="459"/>
      <c r="AG19" s="459"/>
      <c r="AH19" s="460"/>
      <c r="AI19" s="458"/>
      <c r="AJ19" s="459"/>
      <c r="AK19" s="459"/>
      <c r="AL19" s="460"/>
      <c r="AM19" s="458"/>
      <c r="AN19" s="459"/>
      <c r="AO19" s="459"/>
      <c r="AP19" s="460"/>
      <c r="AQ19" s="197" t="s">
        <v>806</v>
      </c>
      <c r="AR19" s="198"/>
      <c r="AS19" s="198"/>
      <c r="AT19" s="199"/>
      <c r="AU19" s="458"/>
      <c r="AV19" s="459"/>
      <c r="AW19" s="459"/>
      <c r="AX19" s="460"/>
      <c r="AY19" s="197" t="s">
        <v>806</v>
      </c>
      <c r="AZ19" s="198"/>
      <c r="BA19" s="198"/>
      <c r="BB19" s="199"/>
      <c r="BC19" s="458"/>
      <c r="BD19" s="459"/>
      <c r="BE19" s="459"/>
      <c r="BF19" s="460"/>
      <c r="BG19" s="316" t="str">
        <f t="shared" si="0"/>
        <v>n.é.</v>
      </c>
      <c r="BH19" s="317"/>
    </row>
    <row r="20" spans="1:60" s="3" customFormat="1" ht="17.25" customHeight="1" x14ac:dyDescent="0.2">
      <c r="A20" s="474" t="s">
        <v>12</v>
      </c>
      <c r="B20" s="475"/>
      <c r="C20" s="476" t="s">
        <v>261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8"/>
      <c r="AC20" s="469" t="s">
        <v>262</v>
      </c>
      <c r="AD20" s="470"/>
      <c r="AE20" s="466">
        <f>SUM(AE14:AH19)</f>
        <v>0</v>
      </c>
      <c r="AF20" s="467"/>
      <c r="AG20" s="467"/>
      <c r="AH20" s="468"/>
      <c r="AI20" s="466">
        <f t="shared" ref="AI20" si="5">SUM(AI14:AL19)</f>
        <v>0</v>
      </c>
      <c r="AJ20" s="467"/>
      <c r="AK20" s="467"/>
      <c r="AL20" s="468"/>
      <c r="AM20" s="466">
        <f t="shared" ref="AM20" si="6">SUM(AM14:AP19)</f>
        <v>0</v>
      </c>
      <c r="AN20" s="467"/>
      <c r="AO20" s="467"/>
      <c r="AP20" s="468"/>
      <c r="AQ20" s="501" t="s">
        <v>806</v>
      </c>
      <c r="AR20" s="502"/>
      <c r="AS20" s="502"/>
      <c r="AT20" s="503"/>
      <c r="AU20" s="466">
        <f t="shared" ref="AU20" si="7">SUM(AU14:AX19)</f>
        <v>0</v>
      </c>
      <c r="AV20" s="467"/>
      <c r="AW20" s="467"/>
      <c r="AX20" s="468"/>
      <c r="AY20" s="501" t="s">
        <v>806</v>
      </c>
      <c r="AZ20" s="502"/>
      <c r="BA20" s="502"/>
      <c r="BB20" s="503"/>
      <c r="BC20" s="466">
        <f t="shared" ref="BC20" si="8">SUM(BC14:BF19)</f>
        <v>0</v>
      </c>
      <c r="BD20" s="467"/>
      <c r="BE20" s="467"/>
      <c r="BF20" s="468"/>
      <c r="BG20" s="490" t="str">
        <f t="shared" si="0"/>
        <v>n.é.</v>
      </c>
      <c r="BH20" s="491"/>
    </row>
    <row r="21" spans="1:60" ht="20.100000000000001" hidden="1" customHeight="1" x14ac:dyDescent="0.2">
      <c r="A21" s="390" t="s">
        <v>13</v>
      </c>
      <c r="B21" s="391"/>
      <c r="C21" s="408" t="s">
        <v>263</v>
      </c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10"/>
      <c r="AC21" s="395" t="s">
        <v>264</v>
      </c>
      <c r="AD21" s="396"/>
      <c r="AE21" s="458"/>
      <c r="AF21" s="459"/>
      <c r="AG21" s="459"/>
      <c r="AH21" s="460"/>
      <c r="AI21" s="458"/>
      <c r="AJ21" s="459"/>
      <c r="AK21" s="459"/>
      <c r="AL21" s="460"/>
      <c r="AM21" s="458"/>
      <c r="AN21" s="459"/>
      <c r="AO21" s="459"/>
      <c r="AP21" s="460"/>
      <c r="AQ21" s="197" t="s">
        <v>806</v>
      </c>
      <c r="AR21" s="198"/>
      <c r="AS21" s="198"/>
      <c r="AT21" s="199"/>
      <c r="AU21" s="458"/>
      <c r="AV21" s="459"/>
      <c r="AW21" s="459"/>
      <c r="AX21" s="460"/>
      <c r="AY21" s="197" t="s">
        <v>806</v>
      </c>
      <c r="AZ21" s="198"/>
      <c r="BA21" s="198"/>
      <c r="BB21" s="199"/>
      <c r="BC21" s="458"/>
      <c r="BD21" s="459"/>
      <c r="BE21" s="459"/>
      <c r="BF21" s="460"/>
      <c r="BG21" s="316" t="str">
        <f t="shared" si="0"/>
        <v>n.é.</v>
      </c>
      <c r="BH21" s="317"/>
    </row>
    <row r="22" spans="1:60" ht="20.100000000000001" hidden="1" customHeight="1" x14ac:dyDescent="0.2">
      <c r="A22" s="390" t="s">
        <v>14</v>
      </c>
      <c r="B22" s="391"/>
      <c r="C22" s="408" t="s">
        <v>430</v>
      </c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395" t="s">
        <v>265</v>
      </c>
      <c r="AD22" s="396"/>
      <c r="AE22" s="458"/>
      <c r="AF22" s="459"/>
      <c r="AG22" s="459"/>
      <c r="AH22" s="460"/>
      <c r="AI22" s="458"/>
      <c r="AJ22" s="459"/>
      <c r="AK22" s="459"/>
      <c r="AL22" s="460"/>
      <c r="AM22" s="458"/>
      <c r="AN22" s="459"/>
      <c r="AO22" s="459"/>
      <c r="AP22" s="460"/>
      <c r="AQ22" s="197" t="s">
        <v>806</v>
      </c>
      <c r="AR22" s="198"/>
      <c r="AS22" s="198"/>
      <c r="AT22" s="199"/>
      <c r="AU22" s="458"/>
      <c r="AV22" s="459"/>
      <c r="AW22" s="459"/>
      <c r="AX22" s="460"/>
      <c r="AY22" s="197" t="s">
        <v>806</v>
      </c>
      <c r="AZ22" s="198"/>
      <c r="BA22" s="198"/>
      <c r="BB22" s="199"/>
      <c r="BC22" s="458"/>
      <c r="BD22" s="459"/>
      <c r="BE22" s="459"/>
      <c r="BF22" s="460"/>
      <c r="BG22" s="316" t="str">
        <f t="shared" si="0"/>
        <v>n.é.</v>
      </c>
      <c r="BH22" s="317"/>
    </row>
    <row r="23" spans="1:60" ht="20.100000000000001" hidden="1" customHeight="1" x14ac:dyDescent="0.2">
      <c r="A23" s="390" t="s">
        <v>15</v>
      </c>
      <c r="B23" s="391"/>
      <c r="C23" s="408" t="s">
        <v>431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395" t="s">
        <v>266</v>
      </c>
      <c r="AD23" s="396"/>
      <c r="AE23" s="458"/>
      <c r="AF23" s="459"/>
      <c r="AG23" s="459"/>
      <c r="AH23" s="460"/>
      <c r="AI23" s="458"/>
      <c r="AJ23" s="459"/>
      <c r="AK23" s="459"/>
      <c r="AL23" s="460"/>
      <c r="AM23" s="458"/>
      <c r="AN23" s="459"/>
      <c r="AO23" s="459"/>
      <c r="AP23" s="460"/>
      <c r="AQ23" s="197" t="s">
        <v>806</v>
      </c>
      <c r="AR23" s="198"/>
      <c r="AS23" s="198"/>
      <c r="AT23" s="199"/>
      <c r="AU23" s="458"/>
      <c r="AV23" s="459"/>
      <c r="AW23" s="459"/>
      <c r="AX23" s="460"/>
      <c r="AY23" s="197" t="s">
        <v>806</v>
      </c>
      <c r="AZ23" s="198"/>
      <c r="BA23" s="198"/>
      <c r="BB23" s="199"/>
      <c r="BC23" s="458"/>
      <c r="BD23" s="459"/>
      <c r="BE23" s="459"/>
      <c r="BF23" s="460"/>
      <c r="BG23" s="316" t="str">
        <f t="shared" si="0"/>
        <v>n.é.</v>
      </c>
      <c r="BH23" s="317"/>
    </row>
    <row r="24" spans="1:60" ht="20.100000000000001" hidden="1" customHeight="1" x14ac:dyDescent="0.2">
      <c r="A24" s="390" t="s">
        <v>53</v>
      </c>
      <c r="B24" s="391"/>
      <c r="C24" s="408" t="s">
        <v>432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395" t="s">
        <v>267</v>
      </c>
      <c r="AD24" s="396"/>
      <c r="AE24" s="458"/>
      <c r="AF24" s="459"/>
      <c r="AG24" s="459"/>
      <c r="AH24" s="460"/>
      <c r="AI24" s="458"/>
      <c r="AJ24" s="459"/>
      <c r="AK24" s="459"/>
      <c r="AL24" s="460"/>
      <c r="AM24" s="458"/>
      <c r="AN24" s="459"/>
      <c r="AO24" s="459"/>
      <c r="AP24" s="460"/>
      <c r="AQ24" s="197" t="s">
        <v>806</v>
      </c>
      <c r="AR24" s="198"/>
      <c r="AS24" s="198"/>
      <c r="AT24" s="199"/>
      <c r="AU24" s="458"/>
      <c r="AV24" s="459"/>
      <c r="AW24" s="459"/>
      <c r="AX24" s="460"/>
      <c r="AY24" s="197" t="s">
        <v>806</v>
      </c>
      <c r="AZ24" s="198"/>
      <c r="BA24" s="198"/>
      <c r="BB24" s="199"/>
      <c r="BC24" s="458"/>
      <c r="BD24" s="459"/>
      <c r="BE24" s="459"/>
      <c r="BF24" s="460"/>
      <c r="BG24" s="316" t="str">
        <f t="shared" si="0"/>
        <v>n.é.</v>
      </c>
      <c r="BH24" s="317"/>
    </row>
    <row r="25" spans="1:60" ht="21.75" hidden="1" customHeight="1" x14ac:dyDescent="0.2">
      <c r="A25" s="390" t="s">
        <v>54</v>
      </c>
      <c r="B25" s="391"/>
      <c r="C25" s="408" t="s">
        <v>268</v>
      </c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10"/>
      <c r="AC25" s="395" t="s">
        <v>269</v>
      </c>
      <c r="AD25" s="396"/>
      <c r="AE25" s="458"/>
      <c r="AF25" s="459"/>
      <c r="AG25" s="459"/>
      <c r="AH25" s="460"/>
      <c r="AI25" s="458"/>
      <c r="AJ25" s="459"/>
      <c r="AK25" s="459"/>
      <c r="AL25" s="460"/>
      <c r="AM25" s="458"/>
      <c r="AN25" s="459"/>
      <c r="AO25" s="459"/>
      <c r="AP25" s="460"/>
      <c r="AQ25" s="197" t="s">
        <v>806</v>
      </c>
      <c r="AR25" s="198"/>
      <c r="AS25" s="198"/>
      <c r="AT25" s="199"/>
      <c r="AU25" s="458"/>
      <c r="AV25" s="459"/>
      <c r="AW25" s="459"/>
      <c r="AX25" s="460"/>
      <c r="AY25" s="197" t="s">
        <v>806</v>
      </c>
      <c r="AZ25" s="198"/>
      <c r="BA25" s="198"/>
      <c r="BB25" s="199"/>
      <c r="BC25" s="458"/>
      <c r="BD25" s="459"/>
      <c r="BE25" s="459"/>
      <c r="BF25" s="460"/>
      <c r="BG25" s="316" t="str">
        <f t="shared" si="0"/>
        <v>n.é.</v>
      </c>
      <c r="BH25" s="317"/>
    </row>
    <row r="26" spans="1:60" s="3" customFormat="1" ht="20.100000000000001" customHeight="1" x14ac:dyDescent="0.2">
      <c r="A26" s="474" t="s">
        <v>55</v>
      </c>
      <c r="B26" s="475"/>
      <c r="C26" s="476" t="s">
        <v>270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8"/>
      <c r="AC26" s="469" t="s">
        <v>271</v>
      </c>
      <c r="AD26" s="470"/>
      <c r="AE26" s="466">
        <f>SUM(AE21:AH25)</f>
        <v>0</v>
      </c>
      <c r="AF26" s="467"/>
      <c r="AG26" s="467"/>
      <c r="AH26" s="468"/>
      <c r="AI26" s="466">
        <f t="shared" ref="AI26" si="9">SUM(AI21:AL25)</f>
        <v>0</v>
      </c>
      <c r="AJ26" s="467"/>
      <c r="AK26" s="467"/>
      <c r="AL26" s="468"/>
      <c r="AM26" s="466">
        <f t="shared" ref="AM26" si="10">SUM(AM21:AP25)</f>
        <v>0</v>
      </c>
      <c r="AN26" s="467"/>
      <c r="AO26" s="467"/>
      <c r="AP26" s="468"/>
      <c r="AQ26" s="501" t="s">
        <v>806</v>
      </c>
      <c r="AR26" s="502"/>
      <c r="AS26" s="502"/>
      <c r="AT26" s="503"/>
      <c r="AU26" s="466">
        <f t="shared" ref="AU26" si="11">SUM(AU21:AX25)</f>
        <v>0</v>
      </c>
      <c r="AV26" s="467"/>
      <c r="AW26" s="467"/>
      <c r="AX26" s="468"/>
      <c r="AY26" s="501" t="s">
        <v>806</v>
      </c>
      <c r="AZ26" s="502"/>
      <c r="BA26" s="502"/>
      <c r="BB26" s="503"/>
      <c r="BC26" s="466">
        <f t="shared" ref="BC26" si="12">SUM(BC21:BF25)</f>
        <v>0</v>
      </c>
      <c r="BD26" s="467"/>
      <c r="BE26" s="467"/>
      <c r="BF26" s="468"/>
      <c r="BG26" s="490" t="str">
        <f t="shared" si="0"/>
        <v>n.é.</v>
      </c>
      <c r="BH26" s="491"/>
    </row>
    <row r="27" spans="1:60" ht="20.100000000000001" hidden="1" customHeight="1" x14ac:dyDescent="0.2">
      <c r="A27" s="390" t="s">
        <v>56</v>
      </c>
      <c r="B27" s="391"/>
      <c r="C27" s="408" t="s">
        <v>272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10"/>
      <c r="AC27" s="395" t="s">
        <v>273</v>
      </c>
      <c r="AD27" s="396"/>
      <c r="AE27" s="458"/>
      <c r="AF27" s="459"/>
      <c r="AG27" s="459"/>
      <c r="AH27" s="460"/>
      <c r="AI27" s="458"/>
      <c r="AJ27" s="459"/>
      <c r="AK27" s="459"/>
      <c r="AL27" s="460"/>
      <c r="AM27" s="471"/>
      <c r="AN27" s="472"/>
      <c r="AO27" s="472"/>
      <c r="AP27" s="473"/>
      <c r="AQ27" s="197" t="s">
        <v>806</v>
      </c>
      <c r="AR27" s="198"/>
      <c r="AS27" s="198"/>
      <c r="AT27" s="199"/>
      <c r="AU27" s="471"/>
      <c r="AV27" s="472"/>
      <c r="AW27" s="472"/>
      <c r="AX27" s="473"/>
      <c r="AY27" s="197" t="s">
        <v>806</v>
      </c>
      <c r="AZ27" s="198"/>
      <c r="BA27" s="198"/>
      <c r="BB27" s="199"/>
      <c r="BC27" s="471"/>
      <c r="BD27" s="472"/>
      <c r="BE27" s="472"/>
      <c r="BF27" s="473"/>
      <c r="BG27" s="316" t="str">
        <f t="shared" si="0"/>
        <v>n.é.</v>
      </c>
      <c r="BH27" s="317"/>
    </row>
    <row r="28" spans="1:60" ht="20.100000000000001" hidden="1" customHeight="1" x14ac:dyDescent="0.2">
      <c r="A28" s="390" t="s">
        <v>106</v>
      </c>
      <c r="B28" s="391"/>
      <c r="C28" s="408" t="s">
        <v>274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10"/>
      <c r="AC28" s="395" t="s">
        <v>275</v>
      </c>
      <c r="AD28" s="396"/>
      <c r="AE28" s="458"/>
      <c r="AF28" s="459"/>
      <c r="AG28" s="459"/>
      <c r="AH28" s="460"/>
      <c r="AI28" s="458"/>
      <c r="AJ28" s="459"/>
      <c r="AK28" s="459"/>
      <c r="AL28" s="460"/>
      <c r="AM28" s="471"/>
      <c r="AN28" s="472"/>
      <c r="AO28" s="472"/>
      <c r="AP28" s="473"/>
      <c r="AQ28" s="197" t="s">
        <v>806</v>
      </c>
      <c r="AR28" s="198"/>
      <c r="AS28" s="198"/>
      <c r="AT28" s="199"/>
      <c r="AU28" s="471"/>
      <c r="AV28" s="472"/>
      <c r="AW28" s="472"/>
      <c r="AX28" s="473"/>
      <c r="AY28" s="197" t="s">
        <v>806</v>
      </c>
      <c r="AZ28" s="198"/>
      <c r="BA28" s="198"/>
      <c r="BB28" s="199"/>
      <c r="BC28" s="471"/>
      <c r="BD28" s="472"/>
      <c r="BE28" s="472"/>
      <c r="BF28" s="473"/>
      <c r="BG28" s="316" t="str">
        <f t="shared" si="0"/>
        <v>n.é.</v>
      </c>
      <c r="BH28" s="317"/>
    </row>
    <row r="29" spans="1:60" s="3" customFormat="1" ht="20.100000000000001" customHeight="1" x14ac:dyDescent="0.2">
      <c r="A29" s="474" t="s">
        <v>107</v>
      </c>
      <c r="B29" s="475"/>
      <c r="C29" s="476" t="s">
        <v>276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8"/>
      <c r="AC29" s="469" t="s">
        <v>277</v>
      </c>
      <c r="AD29" s="470"/>
      <c r="AE29" s="466">
        <f>SUM(AE27:AH28)</f>
        <v>0</v>
      </c>
      <c r="AF29" s="467"/>
      <c r="AG29" s="467"/>
      <c r="AH29" s="468"/>
      <c r="AI29" s="466">
        <f t="shared" ref="AI29" si="13">SUM(AI27:AL28)</f>
        <v>0</v>
      </c>
      <c r="AJ29" s="467"/>
      <c r="AK29" s="467"/>
      <c r="AL29" s="468"/>
      <c r="AM29" s="466">
        <f t="shared" ref="AM29" si="14">SUM(AM27:AP28)</f>
        <v>0</v>
      </c>
      <c r="AN29" s="467"/>
      <c r="AO29" s="467"/>
      <c r="AP29" s="468"/>
      <c r="AQ29" s="501" t="s">
        <v>806</v>
      </c>
      <c r="AR29" s="502"/>
      <c r="AS29" s="502"/>
      <c r="AT29" s="503"/>
      <c r="AU29" s="466">
        <f t="shared" ref="AU29" si="15">SUM(AU27:AX28)</f>
        <v>0</v>
      </c>
      <c r="AV29" s="467"/>
      <c r="AW29" s="467"/>
      <c r="AX29" s="468"/>
      <c r="AY29" s="501" t="s">
        <v>806</v>
      </c>
      <c r="AZ29" s="502"/>
      <c r="BA29" s="502"/>
      <c r="BB29" s="503"/>
      <c r="BC29" s="466">
        <f t="shared" ref="BC29" si="16">SUM(BC27:BF28)</f>
        <v>0</v>
      </c>
      <c r="BD29" s="467"/>
      <c r="BE29" s="467"/>
      <c r="BF29" s="468"/>
      <c r="BG29" s="490" t="str">
        <f t="shared" si="0"/>
        <v>n.é.</v>
      </c>
      <c r="BH29" s="491"/>
    </row>
    <row r="30" spans="1:60" ht="20.100000000000001" hidden="1" customHeight="1" x14ac:dyDescent="0.2">
      <c r="A30" s="390" t="s">
        <v>179</v>
      </c>
      <c r="B30" s="391"/>
      <c r="C30" s="408" t="s">
        <v>278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10"/>
      <c r="AC30" s="395" t="s">
        <v>279</v>
      </c>
      <c r="AD30" s="396"/>
      <c r="AE30" s="458"/>
      <c r="AF30" s="459"/>
      <c r="AG30" s="459"/>
      <c r="AH30" s="460"/>
      <c r="AI30" s="458"/>
      <c r="AJ30" s="459"/>
      <c r="AK30" s="459"/>
      <c r="AL30" s="460"/>
      <c r="AM30" s="458"/>
      <c r="AN30" s="459"/>
      <c r="AO30" s="459"/>
      <c r="AP30" s="460"/>
      <c r="AQ30" s="197" t="s">
        <v>806</v>
      </c>
      <c r="AR30" s="198"/>
      <c r="AS30" s="198"/>
      <c r="AT30" s="199"/>
      <c r="AU30" s="458"/>
      <c r="AV30" s="459"/>
      <c r="AW30" s="459"/>
      <c r="AX30" s="460"/>
      <c r="AY30" s="197" t="s">
        <v>806</v>
      </c>
      <c r="AZ30" s="198"/>
      <c r="BA30" s="198"/>
      <c r="BB30" s="199"/>
      <c r="BC30" s="458"/>
      <c r="BD30" s="459"/>
      <c r="BE30" s="459"/>
      <c r="BF30" s="460"/>
      <c r="BG30" s="316" t="str">
        <f t="shared" si="0"/>
        <v>n.é.</v>
      </c>
      <c r="BH30" s="317"/>
    </row>
    <row r="31" spans="1:60" ht="20.100000000000001" hidden="1" customHeight="1" x14ac:dyDescent="0.2">
      <c r="A31" s="390" t="s">
        <v>180</v>
      </c>
      <c r="B31" s="391"/>
      <c r="C31" s="408" t="s">
        <v>280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10"/>
      <c r="AC31" s="395" t="s">
        <v>281</v>
      </c>
      <c r="AD31" s="396"/>
      <c r="AE31" s="458"/>
      <c r="AF31" s="459"/>
      <c r="AG31" s="459"/>
      <c r="AH31" s="460"/>
      <c r="AI31" s="458"/>
      <c r="AJ31" s="459"/>
      <c r="AK31" s="459"/>
      <c r="AL31" s="460"/>
      <c r="AM31" s="458"/>
      <c r="AN31" s="459"/>
      <c r="AO31" s="459"/>
      <c r="AP31" s="460"/>
      <c r="AQ31" s="197" t="s">
        <v>806</v>
      </c>
      <c r="AR31" s="198"/>
      <c r="AS31" s="198"/>
      <c r="AT31" s="199"/>
      <c r="AU31" s="458"/>
      <c r="AV31" s="459"/>
      <c r="AW31" s="459"/>
      <c r="AX31" s="460"/>
      <c r="AY31" s="197" t="s">
        <v>806</v>
      </c>
      <c r="AZ31" s="198"/>
      <c r="BA31" s="198"/>
      <c r="BB31" s="199"/>
      <c r="BC31" s="458"/>
      <c r="BD31" s="459"/>
      <c r="BE31" s="459"/>
      <c r="BF31" s="460"/>
      <c r="BG31" s="316" t="str">
        <f t="shared" si="0"/>
        <v>n.é.</v>
      </c>
      <c r="BH31" s="317"/>
    </row>
    <row r="32" spans="1:60" ht="20.100000000000001" hidden="1" customHeight="1" x14ac:dyDescent="0.2">
      <c r="A32" s="390" t="s">
        <v>181</v>
      </c>
      <c r="B32" s="391"/>
      <c r="C32" s="408" t="s">
        <v>282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10"/>
      <c r="AC32" s="395" t="s">
        <v>283</v>
      </c>
      <c r="AD32" s="396"/>
      <c r="AE32" s="458"/>
      <c r="AF32" s="459"/>
      <c r="AG32" s="459"/>
      <c r="AH32" s="460"/>
      <c r="AI32" s="458"/>
      <c r="AJ32" s="459"/>
      <c r="AK32" s="459"/>
      <c r="AL32" s="460"/>
      <c r="AM32" s="458"/>
      <c r="AN32" s="459"/>
      <c r="AO32" s="459"/>
      <c r="AP32" s="460"/>
      <c r="AQ32" s="197" t="s">
        <v>806</v>
      </c>
      <c r="AR32" s="198"/>
      <c r="AS32" s="198"/>
      <c r="AT32" s="199"/>
      <c r="AU32" s="458"/>
      <c r="AV32" s="459"/>
      <c r="AW32" s="459"/>
      <c r="AX32" s="460"/>
      <c r="AY32" s="197" t="s">
        <v>806</v>
      </c>
      <c r="AZ32" s="198"/>
      <c r="BA32" s="198"/>
      <c r="BB32" s="199"/>
      <c r="BC32" s="458"/>
      <c r="BD32" s="459"/>
      <c r="BE32" s="459"/>
      <c r="BF32" s="460"/>
      <c r="BG32" s="316" t="str">
        <f t="shared" si="0"/>
        <v>n.é.</v>
      </c>
      <c r="BH32" s="317"/>
    </row>
    <row r="33" spans="1:60" ht="20.100000000000001" hidden="1" customHeight="1" x14ac:dyDescent="0.2">
      <c r="A33" s="390" t="s">
        <v>182</v>
      </c>
      <c r="B33" s="391"/>
      <c r="C33" s="408" t="s">
        <v>284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10"/>
      <c r="AC33" s="395" t="s">
        <v>285</v>
      </c>
      <c r="AD33" s="396"/>
      <c r="AE33" s="458"/>
      <c r="AF33" s="459"/>
      <c r="AG33" s="459"/>
      <c r="AH33" s="460"/>
      <c r="AI33" s="458"/>
      <c r="AJ33" s="459"/>
      <c r="AK33" s="459"/>
      <c r="AL33" s="460"/>
      <c r="AM33" s="458"/>
      <c r="AN33" s="459"/>
      <c r="AO33" s="459"/>
      <c r="AP33" s="460"/>
      <c r="AQ33" s="197" t="s">
        <v>806</v>
      </c>
      <c r="AR33" s="198"/>
      <c r="AS33" s="198"/>
      <c r="AT33" s="199"/>
      <c r="AU33" s="458"/>
      <c r="AV33" s="459"/>
      <c r="AW33" s="459"/>
      <c r="AX33" s="460"/>
      <c r="AY33" s="197" t="s">
        <v>806</v>
      </c>
      <c r="AZ33" s="198"/>
      <c r="BA33" s="198"/>
      <c r="BB33" s="199"/>
      <c r="BC33" s="458"/>
      <c r="BD33" s="459"/>
      <c r="BE33" s="459"/>
      <c r="BF33" s="460"/>
      <c r="BG33" s="316" t="str">
        <f t="shared" si="0"/>
        <v>n.é.</v>
      </c>
      <c r="BH33" s="317"/>
    </row>
    <row r="34" spans="1:60" ht="20.100000000000001" hidden="1" customHeight="1" x14ac:dyDescent="0.2">
      <c r="A34" s="390" t="s">
        <v>183</v>
      </c>
      <c r="B34" s="391"/>
      <c r="C34" s="408" t="s">
        <v>286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10"/>
      <c r="AC34" s="395" t="s">
        <v>287</v>
      </c>
      <c r="AD34" s="396"/>
      <c r="AE34" s="458"/>
      <c r="AF34" s="459"/>
      <c r="AG34" s="459"/>
      <c r="AH34" s="460"/>
      <c r="AI34" s="458"/>
      <c r="AJ34" s="459"/>
      <c r="AK34" s="459"/>
      <c r="AL34" s="460"/>
      <c r="AM34" s="458"/>
      <c r="AN34" s="459"/>
      <c r="AO34" s="459"/>
      <c r="AP34" s="460"/>
      <c r="AQ34" s="197" t="s">
        <v>806</v>
      </c>
      <c r="AR34" s="198"/>
      <c r="AS34" s="198"/>
      <c r="AT34" s="199"/>
      <c r="AU34" s="458"/>
      <c r="AV34" s="459"/>
      <c r="AW34" s="459"/>
      <c r="AX34" s="460"/>
      <c r="AY34" s="197" t="s">
        <v>806</v>
      </c>
      <c r="AZ34" s="198"/>
      <c r="BA34" s="198"/>
      <c r="BB34" s="199"/>
      <c r="BC34" s="458"/>
      <c r="BD34" s="459"/>
      <c r="BE34" s="459"/>
      <c r="BF34" s="460"/>
      <c r="BG34" s="316" t="str">
        <f t="shared" si="0"/>
        <v>n.é.</v>
      </c>
      <c r="BH34" s="317"/>
    </row>
    <row r="35" spans="1:60" ht="20.100000000000001" hidden="1" customHeight="1" x14ac:dyDescent="0.2">
      <c r="A35" s="390" t="s">
        <v>184</v>
      </c>
      <c r="B35" s="391"/>
      <c r="C35" s="408" t="s">
        <v>288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10"/>
      <c r="AC35" s="395" t="s">
        <v>289</v>
      </c>
      <c r="AD35" s="396"/>
      <c r="AE35" s="458"/>
      <c r="AF35" s="459"/>
      <c r="AG35" s="459"/>
      <c r="AH35" s="460"/>
      <c r="AI35" s="458"/>
      <c r="AJ35" s="459"/>
      <c r="AK35" s="459"/>
      <c r="AL35" s="460"/>
      <c r="AM35" s="458"/>
      <c r="AN35" s="459"/>
      <c r="AO35" s="459"/>
      <c r="AP35" s="460"/>
      <c r="AQ35" s="197" t="s">
        <v>806</v>
      </c>
      <c r="AR35" s="198"/>
      <c r="AS35" s="198"/>
      <c r="AT35" s="199"/>
      <c r="AU35" s="458"/>
      <c r="AV35" s="459"/>
      <c r="AW35" s="459"/>
      <c r="AX35" s="460"/>
      <c r="AY35" s="197" t="s">
        <v>806</v>
      </c>
      <c r="AZ35" s="198"/>
      <c r="BA35" s="198"/>
      <c r="BB35" s="199"/>
      <c r="BC35" s="458"/>
      <c r="BD35" s="459"/>
      <c r="BE35" s="459"/>
      <c r="BF35" s="460"/>
      <c r="BG35" s="316" t="str">
        <f t="shared" si="0"/>
        <v>n.é.</v>
      </c>
      <c r="BH35" s="317"/>
    </row>
    <row r="36" spans="1:60" ht="20.100000000000001" hidden="1" customHeight="1" x14ac:dyDescent="0.2">
      <c r="A36" s="390" t="s">
        <v>185</v>
      </c>
      <c r="B36" s="391"/>
      <c r="C36" s="408" t="s">
        <v>290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10"/>
      <c r="AC36" s="395" t="s">
        <v>291</v>
      </c>
      <c r="AD36" s="396"/>
      <c r="AE36" s="458"/>
      <c r="AF36" s="459"/>
      <c r="AG36" s="459"/>
      <c r="AH36" s="460"/>
      <c r="AI36" s="458"/>
      <c r="AJ36" s="459"/>
      <c r="AK36" s="459"/>
      <c r="AL36" s="460"/>
      <c r="AM36" s="458"/>
      <c r="AN36" s="459"/>
      <c r="AO36" s="459"/>
      <c r="AP36" s="460"/>
      <c r="AQ36" s="197" t="s">
        <v>806</v>
      </c>
      <c r="AR36" s="198"/>
      <c r="AS36" s="198"/>
      <c r="AT36" s="199"/>
      <c r="AU36" s="458"/>
      <c r="AV36" s="459"/>
      <c r="AW36" s="459"/>
      <c r="AX36" s="460"/>
      <c r="AY36" s="197" t="s">
        <v>806</v>
      </c>
      <c r="AZ36" s="198"/>
      <c r="BA36" s="198"/>
      <c r="BB36" s="199"/>
      <c r="BC36" s="458"/>
      <c r="BD36" s="459"/>
      <c r="BE36" s="459"/>
      <c r="BF36" s="460"/>
      <c r="BG36" s="316" t="str">
        <f t="shared" si="0"/>
        <v>n.é.</v>
      </c>
      <c r="BH36" s="317"/>
    </row>
    <row r="37" spans="1:60" ht="20.100000000000001" hidden="1" customHeight="1" x14ac:dyDescent="0.2">
      <c r="A37" s="390" t="s">
        <v>186</v>
      </c>
      <c r="B37" s="391"/>
      <c r="C37" s="408" t="s">
        <v>292</v>
      </c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10"/>
      <c r="AC37" s="395" t="s">
        <v>293</v>
      </c>
      <c r="AD37" s="396"/>
      <c r="AE37" s="458"/>
      <c r="AF37" s="459"/>
      <c r="AG37" s="459"/>
      <c r="AH37" s="460"/>
      <c r="AI37" s="458"/>
      <c r="AJ37" s="459"/>
      <c r="AK37" s="459"/>
      <c r="AL37" s="460"/>
      <c r="AM37" s="458"/>
      <c r="AN37" s="459"/>
      <c r="AO37" s="459"/>
      <c r="AP37" s="460"/>
      <c r="AQ37" s="197" t="s">
        <v>806</v>
      </c>
      <c r="AR37" s="198"/>
      <c r="AS37" s="198"/>
      <c r="AT37" s="199"/>
      <c r="AU37" s="458"/>
      <c r="AV37" s="459"/>
      <c r="AW37" s="459"/>
      <c r="AX37" s="460"/>
      <c r="AY37" s="197" t="s">
        <v>806</v>
      </c>
      <c r="AZ37" s="198"/>
      <c r="BA37" s="198"/>
      <c r="BB37" s="199"/>
      <c r="BC37" s="458"/>
      <c r="BD37" s="459"/>
      <c r="BE37" s="459"/>
      <c r="BF37" s="460"/>
      <c r="BG37" s="316" t="str">
        <f t="shared" si="0"/>
        <v>n.é.</v>
      </c>
      <c r="BH37" s="317"/>
    </row>
    <row r="38" spans="1:60" s="3" customFormat="1" ht="20.100000000000001" customHeight="1" x14ac:dyDescent="0.2">
      <c r="A38" s="474" t="s">
        <v>187</v>
      </c>
      <c r="B38" s="475"/>
      <c r="C38" s="476" t="s">
        <v>294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8"/>
      <c r="AC38" s="469" t="s">
        <v>295</v>
      </c>
      <c r="AD38" s="470"/>
      <c r="AE38" s="466">
        <f>SUM(AE33:AH37)</f>
        <v>0</v>
      </c>
      <c r="AF38" s="467"/>
      <c r="AG38" s="467"/>
      <c r="AH38" s="468"/>
      <c r="AI38" s="466">
        <f t="shared" ref="AI38" si="17">SUM(AI33:AL37)</f>
        <v>0</v>
      </c>
      <c r="AJ38" s="467"/>
      <c r="AK38" s="467"/>
      <c r="AL38" s="468"/>
      <c r="AM38" s="466">
        <f t="shared" ref="AM38" si="18">SUM(AM33:AP37)</f>
        <v>0</v>
      </c>
      <c r="AN38" s="467"/>
      <c r="AO38" s="467"/>
      <c r="AP38" s="468"/>
      <c r="AQ38" s="501" t="s">
        <v>806</v>
      </c>
      <c r="AR38" s="502"/>
      <c r="AS38" s="502"/>
      <c r="AT38" s="503"/>
      <c r="AU38" s="466">
        <f t="shared" ref="AU38" si="19">SUM(AU33:AX37)</f>
        <v>0</v>
      </c>
      <c r="AV38" s="467"/>
      <c r="AW38" s="467"/>
      <c r="AX38" s="468"/>
      <c r="AY38" s="501" t="s">
        <v>806</v>
      </c>
      <c r="AZ38" s="502"/>
      <c r="BA38" s="502"/>
      <c r="BB38" s="503"/>
      <c r="BC38" s="466">
        <f t="shared" ref="BC38" si="20">SUM(BC33:BF37)</f>
        <v>0</v>
      </c>
      <c r="BD38" s="467"/>
      <c r="BE38" s="467"/>
      <c r="BF38" s="468"/>
      <c r="BG38" s="490" t="str">
        <f t="shared" si="0"/>
        <v>n.é.</v>
      </c>
      <c r="BH38" s="491"/>
    </row>
    <row r="39" spans="1:60" ht="20.100000000000001" hidden="1" customHeight="1" x14ac:dyDescent="0.2">
      <c r="A39" s="390" t="s">
        <v>188</v>
      </c>
      <c r="B39" s="391"/>
      <c r="C39" s="408" t="s">
        <v>296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0"/>
      <c r="AC39" s="395" t="s">
        <v>297</v>
      </c>
      <c r="AD39" s="396"/>
      <c r="AE39" s="458"/>
      <c r="AF39" s="459"/>
      <c r="AG39" s="459"/>
      <c r="AH39" s="460"/>
      <c r="AI39" s="458"/>
      <c r="AJ39" s="459"/>
      <c r="AK39" s="459"/>
      <c r="AL39" s="460"/>
      <c r="AM39" s="471"/>
      <c r="AN39" s="472"/>
      <c r="AO39" s="472"/>
      <c r="AP39" s="473"/>
      <c r="AQ39" s="197" t="s">
        <v>806</v>
      </c>
      <c r="AR39" s="198"/>
      <c r="AS39" s="198"/>
      <c r="AT39" s="199"/>
      <c r="AU39" s="471"/>
      <c r="AV39" s="472"/>
      <c r="AW39" s="472"/>
      <c r="AX39" s="473"/>
      <c r="AY39" s="197" t="s">
        <v>806</v>
      </c>
      <c r="AZ39" s="198"/>
      <c r="BA39" s="198"/>
      <c r="BB39" s="199"/>
      <c r="BC39" s="471"/>
      <c r="BD39" s="472"/>
      <c r="BE39" s="472"/>
      <c r="BF39" s="473"/>
      <c r="BG39" s="316" t="str">
        <f t="shared" si="0"/>
        <v>n.é.</v>
      </c>
      <c r="BH39" s="317"/>
    </row>
    <row r="40" spans="1:60" s="3" customFormat="1" ht="20.100000000000001" customHeight="1" x14ac:dyDescent="0.2">
      <c r="A40" s="474" t="s">
        <v>189</v>
      </c>
      <c r="B40" s="475"/>
      <c r="C40" s="476" t="s">
        <v>298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8"/>
      <c r="AC40" s="469" t="s">
        <v>299</v>
      </c>
      <c r="AD40" s="470"/>
      <c r="AE40" s="466">
        <f>SUM(AE29:AH32,AE38:AH39)</f>
        <v>0</v>
      </c>
      <c r="AF40" s="467"/>
      <c r="AG40" s="467"/>
      <c r="AH40" s="468"/>
      <c r="AI40" s="466">
        <f t="shared" ref="AI40" si="21">AI29+AI30+AI31+AI32+AI38+AI39</f>
        <v>0</v>
      </c>
      <c r="AJ40" s="467"/>
      <c r="AK40" s="467"/>
      <c r="AL40" s="468"/>
      <c r="AM40" s="466">
        <f t="shared" ref="AM40" si="22">AM29+AM30+AM31+AM32+AM38+AM39</f>
        <v>0</v>
      </c>
      <c r="AN40" s="467"/>
      <c r="AO40" s="467"/>
      <c r="AP40" s="468"/>
      <c r="AQ40" s="501" t="s">
        <v>806</v>
      </c>
      <c r="AR40" s="502"/>
      <c r="AS40" s="502"/>
      <c r="AT40" s="503"/>
      <c r="AU40" s="466">
        <f t="shared" ref="AU40" si="23">AU29+AU30+AU31+AU32+AU38+AU39</f>
        <v>0</v>
      </c>
      <c r="AV40" s="467"/>
      <c r="AW40" s="467"/>
      <c r="AX40" s="468"/>
      <c r="AY40" s="501" t="s">
        <v>806</v>
      </c>
      <c r="AZ40" s="502"/>
      <c r="BA40" s="502"/>
      <c r="BB40" s="503"/>
      <c r="BC40" s="466">
        <f t="shared" ref="BC40" si="24">BC29+BC30+BC31+BC32+BC38+BC39</f>
        <v>0</v>
      </c>
      <c r="BD40" s="467"/>
      <c r="BE40" s="467"/>
      <c r="BF40" s="468"/>
      <c r="BG40" s="490" t="str">
        <f t="shared" si="0"/>
        <v>n.é.</v>
      </c>
      <c r="BH40" s="491"/>
    </row>
    <row r="41" spans="1:60" ht="20.100000000000001" hidden="1" customHeight="1" x14ac:dyDescent="0.2">
      <c r="A41" s="390" t="s">
        <v>190</v>
      </c>
      <c r="B41" s="391"/>
      <c r="C41" s="408" t="s">
        <v>300</v>
      </c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10"/>
      <c r="AC41" s="395" t="s">
        <v>301</v>
      </c>
      <c r="AD41" s="396"/>
      <c r="AE41" s="458"/>
      <c r="AF41" s="459"/>
      <c r="AG41" s="459"/>
      <c r="AH41" s="460"/>
      <c r="AI41" s="458"/>
      <c r="AJ41" s="459"/>
      <c r="AK41" s="459"/>
      <c r="AL41" s="460"/>
      <c r="AM41" s="458"/>
      <c r="AN41" s="459"/>
      <c r="AO41" s="459"/>
      <c r="AP41" s="460"/>
      <c r="AQ41" s="197" t="s">
        <v>806</v>
      </c>
      <c r="AR41" s="198"/>
      <c r="AS41" s="198"/>
      <c r="AT41" s="199"/>
      <c r="AU41" s="458"/>
      <c r="AV41" s="459"/>
      <c r="AW41" s="459"/>
      <c r="AX41" s="460"/>
      <c r="AY41" s="197" t="s">
        <v>806</v>
      </c>
      <c r="AZ41" s="198"/>
      <c r="BA41" s="198"/>
      <c r="BB41" s="199"/>
      <c r="BC41" s="458"/>
      <c r="BD41" s="459"/>
      <c r="BE41" s="459"/>
      <c r="BF41" s="460"/>
      <c r="BG41" s="316" t="str">
        <f t="shared" si="0"/>
        <v>n.é.</v>
      </c>
      <c r="BH41" s="317"/>
    </row>
    <row r="42" spans="1:60" ht="20.100000000000001" hidden="1" customHeight="1" x14ac:dyDescent="0.2">
      <c r="A42" s="390" t="s">
        <v>191</v>
      </c>
      <c r="B42" s="391"/>
      <c r="C42" s="408" t="s">
        <v>302</v>
      </c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10"/>
      <c r="AC42" s="395" t="s">
        <v>303</v>
      </c>
      <c r="AD42" s="396"/>
      <c r="AE42" s="458"/>
      <c r="AF42" s="459"/>
      <c r="AG42" s="459"/>
      <c r="AH42" s="460"/>
      <c r="AI42" s="458"/>
      <c r="AJ42" s="459"/>
      <c r="AK42" s="459"/>
      <c r="AL42" s="460"/>
      <c r="AM42" s="458"/>
      <c r="AN42" s="459"/>
      <c r="AO42" s="459"/>
      <c r="AP42" s="460"/>
      <c r="AQ42" s="197" t="s">
        <v>806</v>
      </c>
      <c r="AR42" s="198"/>
      <c r="AS42" s="198"/>
      <c r="AT42" s="199"/>
      <c r="AU42" s="458"/>
      <c r="AV42" s="459"/>
      <c r="AW42" s="459"/>
      <c r="AX42" s="460"/>
      <c r="AY42" s="197" t="s">
        <v>806</v>
      </c>
      <c r="AZ42" s="198"/>
      <c r="BA42" s="198"/>
      <c r="BB42" s="199"/>
      <c r="BC42" s="458"/>
      <c r="BD42" s="459"/>
      <c r="BE42" s="459"/>
      <c r="BF42" s="460"/>
      <c r="BG42" s="316" t="str">
        <f t="shared" si="0"/>
        <v>n.é.</v>
      </c>
      <c r="BH42" s="317"/>
    </row>
    <row r="43" spans="1:60" ht="0.75" hidden="1" customHeight="1" x14ac:dyDescent="0.2">
      <c r="A43" s="390" t="s">
        <v>192</v>
      </c>
      <c r="B43" s="391"/>
      <c r="C43" s="408" t="s">
        <v>304</v>
      </c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10"/>
      <c r="AC43" s="395" t="s">
        <v>305</v>
      </c>
      <c r="AD43" s="396"/>
      <c r="AE43" s="458"/>
      <c r="AF43" s="459"/>
      <c r="AG43" s="459"/>
      <c r="AH43" s="460"/>
      <c r="AI43" s="458"/>
      <c r="AJ43" s="459"/>
      <c r="AK43" s="459"/>
      <c r="AL43" s="460"/>
      <c r="AM43" s="458"/>
      <c r="AN43" s="459"/>
      <c r="AO43" s="459"/>
      <c r="AP43" s="460"/>
      <c r="AQ43" s="496" t="s">
        <v>806</v>
      </c>
      <c r="AR43" s="497"/>
      <c r="AS43" s="497"/>
      <c r="AT43" s="498"/>
      <c r="AU43" s="458"/>
      <c r="AV43" s="459"/>
      <c r="AW43" s="459"/>
      <c r="AX43" s="460"/>
      <c r="AY43" s="496" t="s">
        <v>806</v>
      </c>
      <c r="AZ43" s="497"/>
      <c r="BA43" s="497"/>
      <c r="BB43" s="498"/>
      <c r="BC43" s="458"/>
      <c r="BD43" s="459"/>
      <c r="BE43" s="459"/>
      <c r="BF43" s="460"/>
      <c r="BG43" s="499" t="str">
        <f t="shared" si="0"/>
        <v>n.é.</v>
      </c>
      <c r="BH43" s="500"/>
    </row>
    <row r="44" spans="1:60" ht="16.5" hidden="1" customHeight="1" x14ac:dyDescent="0.2">
      <c r="A44" s="390" t="s">
        <v>193</v>
      </c>
      <c r="B44" s="391"/>
      <c r="C44" s="408" t="s">
        <v>306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10"/>
      <c r="AC44" s="395" t="s">
        <v>307</v>
      </c>
      <c r="AD44" s="396"/>
      <c r="AE44" s="458"/>
      <c r="AF44" s="459"/>
      <c r="AG44" s="459"/>
      <c r="AH44" s="460"/>
      <c r="AI44" s="458"/>
      <c r="AJ44" s="459"/>
      <c r="AK44" s="459"/>
      <c r="AL44" s="460"/>
      <c r="AM44" s="458"/>
      <c r="AN44" s="459"/>
      <c r="AO44" s="459"/>
      <c r="AP44" s="460"/>
      <c r="AQ44" s="496" t="s">
        <v>806</v>
      </c>
      <c r="AR44" s="497"/>
      <c r="AS44" s="497"/>
      <c r="AT44" s="498"/>
      <c r="AU44" s="458"/>
      <c r="AV44" s="459"/>
      <c r="AW44" s="459"/>
      <c r="AX44" s="460"/>
      <c r="AY44" s="496" t="s">
        <v>806</v>
      </c>
      <c r="AZ44" s="497"/>
      <c r="BA44" s="497"/>
      <c r="BB44" s="498"/>
      <c r="BC44" s="458"/>
      <c r="BD44" s="459"/>
      <c r="BE44" s="459"/>
      <c r="BF44" s="460"/>
      <c r="BG44" s="499" t="str">
        <f t="shared" si="0"/>
        <v>n.é.</v>
      </c>
      <c r="BH44" s="500"/>
    </row>
    <row r="45" spans="1:60" ht="18.75" customHeight="1" x14ac:dyDescent="0.2">
      <c r="A45" s="390" t="s">
        <v>194</v>
      </c>
      <c r="B45" s="391"/>
      <c r="C45" s="408" t="s">
        <v>308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10"/>
      <c r="AC45" s="395" t="s">
        <v>309</v>
      </c>
      <c r="AD45" s="396"/>
      <c r="AE45" s="458">
        <v>800000</v>
      </c>
      <c r="AF45" s="459"/>
      <c r="AG45" s="459"/>
      <c r="AH45" s="460"/>
      <c r="AI45" s="458">
        <v>800000</v>
      </c>
      <c r="AJ45" s="459"/>
      <c r="AK45" s="459"/>
      <c r="AL45" s="460"/>
      <c r="AM45" s="458">
        <v>530770</v>
      </c>
      <c r="AN45" s="459"/>
      <c r="AO45" s="459"/>
      <c r="AP45" s="460"/>
      <c r="AQ45" s="496" t="s">
        <v>806</v>
      </c>
      <c r="AR45" s="497"/>
      <c r="AS45" s="497"/>
      <c r="AT45" s="498"/>
      <c r="AU45" s="458">
        <v>0</v>
      </c>
      <c r="AV45" s="459"/>
      <c r="AW45" s="459"/>
      <c r="AX45" s="460"/>
      <c r="AY45" s="496" t="s">
        <v>806</v>
      </c>
      <c r="AZ45" s="497"/>
      <c r="BA45" s="497"/>
      <c r="BB45" s="498"/>
      <c r="BC45" s="458">
        <v>530770</v>
      </c>
      <c r="BD45" s="459"/>
      <c r="BE45" s="459"/>
      <c r="BF45" s="460"/>
      <c r="BG45" s="499">
        <f t="shared" si="0"/>
        <v>0.66346249999999996</v>
      </c>
      <c r="BH45" s="500"/>
    </row>
    <row r="46" spans="1:60" ht="20.100000000000001" hidden="1" customHeight="1" x14ac:dyDescent="0.2">
      <c r="A46" s="390" t="s">
        <v>195</v>
      </c>
      <c r="B46" s="391"/>
      <c r="C46" s="408" t="s">
        <v>310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10"/>
      <c r="AC46" s="395" t="s">
        <v>311</v>
      </c>
      <c r="AD46" s="396"/>
      <c r="AE46" s="458"/>
      <c r="AF46" s="459"/>
      <c r="AG46" s="459"/>
      <c r="AH46" s="460"/>
      <c r="AI46" s="458"/>
      <c r="AJ46" s="459"/>
      <c r="AK46" s="459"/>
      <c r="AL46" s="460"/>
      <c r="AM46" s="458"/>
      <c r="AN46" s="459"/>
      <c r="AO46" s="459"/>
      <c r="AP46" s="460"/>
      <c r="AQ46" s="496" t="s">
        <v>806</v>
      </c>
      <c r="AR46" s="497"/>
      <c r="AS46" s="497"/>
      <c r="AT46" s="498"/>
      <c r="AU46" s="458"/>
      <c r="AV46" s="459"/>
      <c r="AW46" s="459"/>
      <c r="AX46" s="460"/>
      <c r="AY46" s="496" t="s">
        <v>806</v>
      </c>
      <c r="AZ46" s="497"/>
      <c r="BA46" s="497"/>
      <c r="BB46" s="498"/>
      <c r="BC46" s="458"/>
      <c r="BD46" s="459"/>
      <c r="BE46" s="459"/>
      <c r="BF46" s="460"/>
      <c r="BG46" s="499" t="str">
        <f t="shared" si="0"/>
        <v>n.é.</v>
      </c>
      <c r="BH46" s="500"/>
    </row>
    <row r="47" spans="1:60" ht="20.100000000000001" hidden="1" customHeight="1" x14ac:dyDescent="0.2">
      <c r="A47" s="390" t="s">
        <v>196</v>
      </c>
      <c r="B47" s="391"/>
      <c r="C47" s="408" t="s">
        <v>312</v>
      </c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10"/>
      <c r="AC47" s="395" t="s">
        <v>313</v>
      </c>
      <c r="AD47" s="396"/>
      <c r="AE47" s="458"/>
      <c r="AF47" s="459"/>
      <c r="AG47" s="459"/>
      <c r="AH47" s="460"/>
      <c r="AI47" s="458"/>
      <c r="AJ47" s="459"/>
      <c r="AK47" s="459"/>
      <c r="AL47" s="460"/>
      <c r="AM47" s="458"/>
      <c r="AN47" s="459"/>
      <c r="AO47" s="459"/>
      <c r="AP47" s="460"/>
      <c r="AQ47" s="496" t="s">
        <v>806</v>
      </c>
      <c r="AR47" s="497"/>
      <c r="AS47" s="497"/>
      <c r="AT47" s="498"/>
      <c r="AU47" s="458"/>
      <c r="AV47" s="459"/>
      <c r="AW47" s="459"/>
      <c r="AX47" s="460"/>
      <c r="AY47" s="496" t="s">
        <v>806</v>
      </c>
      <c r="AZ47" s="497"/>
      <c r="BA47" s="497"/>
      <c r="BB47" s="498"/>
      <c r="BC47" s="458"/>
      <c r="BD47" s="459"/>
      <c r="BE47" s="459"/>
      <c r="BF47" s="460"/>
      <c r="BG47" s="499" t="str">
        <f t="shared" si="0"/>
        <v>n.é.</v>
      </c>
      <c r="BH47" s="500"/>
    </row>
    <row r="48" spans="1:60" ht="20.100000000000001" hidden="1" customHeight="1" x14ac:dyDescent="0.2">
      <c r="A48" s="390" t="s">
        <v>197</v>
      </c>
      <c r="B48" s="391"/>
      <c r="C48" s="408" t="s">
        <v>314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10"/>
      <c r="AC48" s="395" t="s">
        <v>315</v>
      </c>
      <c r="AD48" s="396"/>
      <c r="AE48" s="458"/>
      <c r="AF48" s="459"/>
      <c r="AG48" s="459"/>
      <c r="AH48" s="460"/>
      <c r="AI48" s="458"/>
      <c r="AJ48" s="459"/>
      <c r="AK48" s="459"/>
      <c r="AL48" s="460"/>
      <c r="AM48" s="458"/>
      <c r="AN48" s="459"/>
      <c r="AO48" s="459"/>
      <c r="AP48" s="460"/>
      <c r="AQ48" s="496" t="s">
        <v>806</v>
      </c>
      <c r="AR48" s="497"/>
      <c r="AS48" s="497"/>
      <c r="AT48" s="498"/>
      <c r="AU48" s="458"/>
      <c r="AV48" s="459"/>
      <c r="AW48" s="459"/>
      <c r="AX48" s="460"/>
      <c r="AY48" s="496" t="s">
        <v>806</v>
      </c>
      <c r="AZ48" s="497"/>
      <c r="BA48" s="497"/>
      <c r="BB48" s="498"/>
      <c r="BC48" s="458"/>
      <c r="BD48" s="459"/>
      <c r="BE48" s="459"/>
      <c r="BF48" s="460"/>
      <c r="BG48" s="499" t="str">
        <f t="shared" si="0"/>
        <v>n.é.</v>
      </c>
      <c r="BH48" s="500"/>
    </row>
    <row r="49" spans="1:60" ht="20.100000000000001" hidden="1" customHeight="1" x14ac:dyDescent="0.2">
      <c r="A49" s="390" t="s">
        <v>198</v>
      </c>
      <c r="B49" s="391"/>
      <c r="C49" s="408" t="s">
        <v>316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10"/>
      <c r="AC49" s="395" t="s">
        <v>317</v>
      </c>
      <c r="AD49" s="396"/>
      <c r="AE49" s="458"/>
      <c r="AF49" s="459"/>
      <c r="AG49" s="459"/>
      <c r="AH49" s="460"/>
      <c r="AI49" s="458"/>
      <c r="AJ49" s="459"/>
      <c r="AK49" s="459"/>
      <c r="AL49" s="460"/>
      <c r="AM49" s="458"/>
      <c r="AN49" s="459"/>
      <c r="AO49" s="459"/>
      <c r="AP49" s="460"/>
      <c r="AQ49" s="496" t="s">
        <v>806</v>
      </c>
      <c r="AR49" s="497"/>
      <c r="AS49" s="497"/>
      <c r="AT49" s="498"/>
      <c r="AU49" s="458"/>
      <c r="AV49" s="459"/>
      <c r="AW49" s="459"/>
      <c r="AX49" s="460"/>
      <c r="AY49" s="496" t="s">
        <v>806</v>
      </c>
      <c r="AZ49" s="497"/>
      <c r="BA49" s="497"/>
      <c r="BB49" s="498"/>
      <c r="BC49" s="458"/>
      <c r="BD49" s="459"/>
      <c r="BE49" s="459"/>
      <c r="BF49" s="460"/>
      <c r="BG49" s="499" t="str">
        <f t="shared" si="0"/>
        <v>n.é.</v>
      </c>
      <c r="BH49" s="500"/>
    </row>
    <row r="50" spans="1:60" ht="0.75" hidden="1" customHeight="1" x14ac:dyDescent="0.2">
      <c r="A50" s="390" t="s">
        <v>199</v>
      </c>
      <c r="B50" s="391"/>
      <c r="C50" s="408" t="s">
        <v>623</v>
      </c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10"/>
      <c r="AC50" s="395" t="s">
        <v>319</v>
      </c>
      <c r="AD50" s="396"/>
      <c r="AE50" s="458"/>
      <c r="AF50" s="459"/>
      <c r="AG50" s="459"/>
      <c r="AH50" s="460"/>
      <c r="AI50" s="458"/>
      <c r="AJ50" s="459"/>
      <c r="AK50" s="459"/>
      <c r="AL50" s="460"/>
      <c r="AM50" s="458"/>
      <c r="AN50" s="459"/>
      <c r="AO50" s="459"/>
      <c r="AP50" s="460"/>
      <c r="AQ50" s="496" t="s">
        <v>806</v>
      </c>
      <c r="AR50" s="497"/>
      <c r="AS50" s="497"/>
      <c r="AT50" s="498"/>
      <c r="AU50" s="458"/>
      <c r="AV50" s="459"/>
      <c r="AW50" s="459"/>
      <c r="AX50" s="460"/>
      <c r="AY50" s="496" t="s">
        <v>806</v>
      </c>
      <c r="AZ50" s="497"/>
      <c r="BA50" s="497"/>
      <c r="BB50" s="498"/>
      <c r="BC50" s="458"/>
      <c r="BD50" s="459"/>
      <c r="BE50" s="459"/>
      <c r="BF50" s="460"/>
      <c r="BG50" s="499" t="str">
        <f t="shared" si="0"/>
        <v>n.é.</v>
      </c>
      <c r="BH50" s="500"/>
    </row>
    <row r="51" spans="1:60" ht="21.75" customHeight="1" x14ac:dyDescent="0.2">
      <c r="A51" s="390" t="s">
        <v>200</v>
      </c>
      <c r="B51" s="391"/>
      <c r="C51" s="408" t="s">
        <v>318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10"/>
      <c r="AC51" s="395" t="s">
        <v>622</v>
      </c>
      <c r="AD51" s="396"/>
      <c r="AE51" s="458"/>
      <c r="AF51" s="459"/>
      <c r="AG51" s="459"/>
      <c r="AH51" s="460"/>
      <c r="AI51" s="458">
        <v>0</v>
      </c>
      <c r="AJ51" s="459"/>
      <c r="AK51" s="459"/>
      <c r="AL51" s="460"/>
      <c r="AM51" s="458">
        <v>1</v>
      </c>
      <c r="AN51" s="459"/>
      <c r="AO51" s="459"/>
      <c r="AP51" s="460"/>
      <c r="AQ51" s="496" t="s">
        <v>806</v>
      </c>
      <c r="AR51" s="497"/>
      <c r="AS51" s="497"/>
      <c r="AT51" s="498"/>
      <c r="AU51" s="458"/>
      <c r="AV51" s="459"/>
      <c r="AW51" s="459"/>
      <c r="AX51" s="460"/>
      <c r="AY51" s="496" t="s">
        <v>806</v>
      </c>
      <c r="AZ51" s="497"/>
      <c r="BA51" s="497"/>
      <c r="BB51" s="498"/>
      <c r="BC51" s="458">
        <v>1</v>
      </c>
      <c r="BD51" s="459"/>
      <c r="BE51" s="459"/>
      <c r="BF51" s="460"/>
      <c r="BG51" s="499" t="str">
        <f t="shared" si="0"/>
        <v>n.é.</v>
      </c>
      <c r="BH51" s="500"/>
    </row>
    <row r="52" spans="1:60" s="3" customFormat="1" ht="20.25" customHeight="1" x14ac:dyDescent="0.2">
      <c r="A52" s="474" t="s">
        <v>201</v>
      </c>
      <c r="B52" s="475"/>
      <c r="C52" s="476" t="s">
        <v>624</v>
      </c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8"/>
      <c r="AC52" s="469" t="s">
        <v>320</v>
      </c>
      <c r="AD52" s="470"/>
      <c r="AE52" s="466">
        <f>SUM(AE41:AH51)</f>
        <v>800000</v>
      </c>
      <c r="AF52" s="467"/>
      <c r="AG52" s="467"/>
      <c r="AH52" s="468"/>
      <c r="AI52" s="466">
        <f t="shared" ref="AI52" si="25">AI41+AI42+AI43+AI44+AI45+AI46+AI47+AI48+AI49+AI51</f>
        <v>800000</v>
      </c>
      <c r="AJ52" s="467"/>
      <c r="AK52" s="467"/>
      <c r="AL52" s="468"/>
      <c r="AM52" s="466">
        <f t="shared" ref="AM52" si="26">AM41+AM42+AM43+AM44+AM45+AM46+AM47+AM48+AM49+AM51</f>
        <v>530771</v>
      </c>
      <c r="AN52" s="467"/>
      <c r="AO52" s="467"/>
      <c r="AP52" s="468"/>
      <c r="AQ52" s="501" t="s">
        <v>806</v>
      </c>
      <c r="AR52" s="502"/>
      <c r="AS52" s="502"/>
      <c r="AT52" s="503"/>
      <c r="AU52" s="466">
        <f t="shared" ref="AU52" si="27">AU41+AU42+AU43+AU44+AU45+AU46+AU47+AU48+AU49+AU51</f>
        <v>0</v>
      </c>
      <c r="AV52" s="467"/>
      <c r="AW52" s="467"/>
      <c r="AX52" s="468"/>
      <c r="AY52" s="501" t="s">
        <v>806</v>
      </c>
      <c r="AZ52" s="502"/>
      <c r="BA52" s="502"/>
      <c r="BB52" s="503"/>
      <c r="BC52" s="466">
        <f t="shared" ref="BC52" si="28">BC41+BC42+BC43+BC44+BC45+BC46+BC47+BC48+BC49+BC51</f>
        <v>530771</v>
      </c>
      <c r="BD52" s="467"/>
      <c r="BE52" s="467"/>
      <c r="BF52" s="468"/>
      <c r="BG52" s="504">
        <f t="shared" si="0"/>
        <v>0.66346375000000002</v>
      </c>
      <c r="BH52" s="505"/>
    </row>
    <row r="53" spans="1:60" ht="0.75" hidden="1" customHeight="1" x14ac:dyDescent="0.2">
      <c r="A53" s="390" t="s">
        <v>202</v>
      </c>
      <c r="B53" s="391"/>
      <c r="C53" s="408" t="s">
        <v>321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10"/>
      <c r="AC53" s="395" t="s">
        <v>322</v>
      </c>
      <c r="AD53" s="396"/>
      <c r="AE53" s="458"/>
      <c r="AF53" s="459"/>
      <c r="AG53" s="459"/>
      <c r="AH53" s="460"/>
      <c r="AI53" s="458"/>
      <c r="AJ53" s="459"/>
      <c r="AK53" s="459"/>
      <c r="AL53" s="460"/>
      <c r="AM53" s="458"/>
      <c r="AN53" s="459"/>
      <c r="AO53" s="459"/>
      <c r="AP53" s="460"/>
      <c r="AQ53" s="496" t="s">
        <v>806</v>
      </c>
      <c r="AR53" s="497"/>
      <c r="AS53" s="497"/>
      <c r="AT53" s="498"/>
      <c r="AU53" s="458"/>
      <c r="AV53" s="459"/>
      <c r="AW53" s="459"/>
      <c r="AX53" s="460"/>
      <c r="AY53" s="496" t="s">
        <v>806</v>
      </c>
      <c r="AZ53" s="497"/>
      <c r="BA53" s="497"/>
      <c r="BB53" s="498"/>
      <c r="BC53" s="458"/>
      <c r="BD53" s="459"/>
      <c r="BE53" s="459"/>
      <c r="BF53" s="460"/>
      <c r="BG53" s="499" t="str">
        <f t="shared" si="0"/>
        <v>n.é.</v>
      </c>
      <c r="BH53" s="500"/>
    </row>
    <row r="54" spans="1:60" ht="0.75" hidden="1" customHeight="1" x14ac:dyDescent="0.2">
      <c r="A54" s="390" t="s">
        <v>203</v>
      </c>
      <c r="B54" s="391"/>
      <c r="C54" s="408" t="s">
        <v>323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10"/>
      <c r="AC54" s="395" t="s">
        <v>324</v>
      </c>
      <c r="AD54" s="396"/>
      <c r="AE54" s="458"/>
      <c r="AF54" s="459"/>
      <c r="AG54" s="459"/>
      <c r="AH54" s="460"/>
      <c r="AI54" s="458"/>
      <c r="AJ54" s="459"/>
      <c r="AK54" s="459"/>
      <c r="AL54" s="460"/>
      <c r="AM54" s="458"/>
      <c r="AN54" s="459"/>
      <c r="AO54" s="459"/>
      <c r="AP54" s="460"/>
      <c r="AQ54" s="496" t="s">
        <v>806</v>
      </c>
      <c r="AR54" s="497"/>
      <c r="AS54" s="497"/>
      <c r="AT54" s="498"/>
      <c r="AU54" s="458"/>
      <c r="AV54" s="459"/>
      <c r="AW54" s="459"/>
      <c r="AX54" s="460"/>
      <c r="AY54" s="496" t="s">
        <v>806</v>
      </c>
      <c r="AZ54" s="497"/>
      <c r="BA54" s="497"/>
      <c r="BB54" s="498"/>
      <c r="BC54" s="458"/>
      <c r="BD54" s="459"/>
      <c r="BE54" s="459"/>
      <c r="BF54" s="460"/>
      <c r="BG54" s="499" t="str">
        <f t="shared" si="0"/>
        <v>n.é.</v>
      </c>
      <c r="BH54" s="500"/>
    </row>
    <row r="55" spans="1:60" ht="12" hidden="1" customHeight="1" x14ac:dyDescent="0.2">
      <c r="A55" s="390" t="s">
        <v>204</v>
      </c>
      <c r="B55" s="391"/>
      <c r="C55" s="408" t="s">
        <v>325</v>
      </c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10"/>
      <c r="AC55" s="395" t="s">
        <v>326</v>
      </c>
      <c r="AD55" s="396"/>
      <c r="AE55" s="458"/>
      <c r="AF55" s="459"/>
      <c r="AG55" s="459"/>
      <c r="AH55" s="460"/>
      <c r="AI55" s="458"/>
      <c r="AJ55" s="459"/>
      <c r="AK55" s="459"/>
      <c r="AL55" s="460"/>
      <c r="AM55" s="458"/>
      <c r="AN55" s="459"/>
      <c r="AO55" s="459"/>
      <c r="AP55" s="460"/>
      <c r="AQ55" s="496" t="s">
        <v>806</v>
      </c>
      <c r="AR55" s="497"/>
      <c r="AS55" s="497"/>
      <c r="AT55" s="498"/>
      <c r="AU55" s="458"/>
      <c r="AV55" s="459"/>
      <c r="AW55" s="459"/>
      <c r="AX55" s="460"/>
      <c r="AY55" s="496" t="s">
        <v>806</v>
      </c>
      <c r="AZ55" s="497"/>
      <c r="BA55" s="497"/>
      <c r="BB55" s="498"/>
      <c r="BC55" s="458"/>
      <c r="BD55" s="459"/>
      <c r="BE55" s="459"/>
      <c r="BF55" s="460"/>
      <c r="BG55" s="499" t="str">
        <f t="shared" si="0"/>
        <v>n.é.</v>
      </c>
      <c r="BH55" s="500"/>
    </row>
    <row r="56" spans="1:60" ht="10.5" hidden="1" customHeight="1" x14ac:dyDescent="0.2">
      <c r="A56" s="390" t="s">
        <v>205</v>
      </c>
      <c r="B56" s="391"/>
      <c r="C56" s="408" t="s">
        <v>327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10"/>
      <c r="AC56" s="395" t="s">
        <v>328</v>
      </c>
      <c r="AD56" s="396"/>
      <c r="AE56" s="458"/>
      <c r="AF56" s="459"/>
      <c r="AG56" s="459"/>
      <c r="AH56" s="460"/>
      <c r="AI56" s="458"/>
      <c r="AJ56" s="459"/>
      <c r="AK56" s="459"/>
      <c r="AL56" s="460"/>
      <c r="AM56" s="458"/>
      <c r="AN56" s="459"/>
      <c r="AO56" s="459"/>
      <c r="AP56" s="460"/>
      <c r="AQ56" s="496" t="s">
        <v>806</v>
      </c>
      <c r="AR56" s="497"/>
      <c r="AS56" s="497"/>
      <c r="AT56" s="498"/>
      <c r="AU56" s="458"/>
      <c r="AV56" s="459"/>
      <c r="AW56" s="459"/>
      <c r="AX56" s="460"/>
      <c r="AY56" s="496" t="s">
        <v>806</v>
      </c>
      <c r="AZ56" s="497"/>
      <c r="BA56" s="497"/>
      <c r="BB56" s="498"/>
      <c r="BC56" s="458"/>
      <c r="BD56" s="459"/>
      <c r="BE56" s="459"/>
      <c r="BF56" s="460"/>
      <c r="BG56" s="499" t="str">
        <f t="shared" si="0"/>
        <v>n.é.</v>
      </c>
      <c r="BH56" s="500"/>
    </row>
    <row r="57" spans="1:60" ht="17.25" hidden="1" customHeight="1" x14ac:dyDescent="0.2">
      <c r="A57" s="390" t="s">
        <v>206</v>
      </c>
      <c r="B57" s="391"/>
      <c r="C57" s="408" t="s">
        <v>329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10"/>
      <c r="AC57" s="395" t="s">
        <v>330</v>
      </c>
      <c r="AD57" s="396"/>
      <c r="AE57" s="458"/>
      <c r="AF57" s="459"/>
      <c r="AG57" s="459"/>
      <c r="AH57" s="460"/>
      <c r="AI57" s="458"/>
      <c r="AJ57" s="459"/>
      <c r="AK57" s="459"/>
      <c r="AL57" s="460"/>
      <c r="AM57" s="458"/>
      <c r="AN57" s="459"/>
      <c r="AO57" s="459"/>
      <c r="AP57" s="460"/>
      <c r="AQ57" s="496" t="s">
        <v>806</v>
      </c>
      <c r="AR57" s="497"/>
      <c r="AS57" s="497"/>
      <c r="AT57" s="498"/>
      <c r="AU57" s="458"/>
      <c r="AV57" s="459"/>
      <c r="AW57" s="459"/>
      <c r="AX57" s="460"/>
      <c r="AY57" s="496" t="s">
        <v>806</v>
      </c>
      <c r="AZ57" s="497"/>
      <c r="BA57" s="497"/>
      <c r="BB57" s="498"/>
      <c r="BC57" s="458"/>
      <c r="BD57" s="459"/>
      <c r="BE57" s="459"/>
      <c r="BF57" s="460"/>
      <c r="BG57" s="499" t="str">
        <f t="shared" si="0"/>
        <v>n.é.</v>
      </c>
      <c r="BH57" s="500"/>
    </row>
    <row r="58" spans="1:60" s="3" customFormat="1" ht="18.75" customHeight="1" x14ac:dyDescent="0.2">
      <c r="A58" s="474" t="s">
        <v>207</v>
      </c>
      <c r="B58" s="475"/>
      <c r="C58" s="476" t="s">
        <v>625</v>
      </c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8"/>
      <c r="AC58" s="469" t="s">
        <v>331</v>
      </c>
      <c r="AD58" s="470"/>
      <c r="AE58" s="466">
        <f>SUM(AE53:AH57)</f>
        <v>0</v>
      </c>
      <c r="AF58" s="467"/>
      <c r="AG58" s="467"/>
      <c r="AH58" s="468"/>
      <c r="AI58" s="466">
        <f t="shared" ref="AI58" si="29">SUM(AI53:AL57)</f>
        <v>0</v>
      </c>
      <c r="AJ58" s="467"/>
      <c r="AK58" s="467"/>
      <c r="AL58" s="468"/>
      <c r="AM58" s="466">
        <f t="shared" ref="AM58" si="30">SUM(AM53:AP57)</f>
        <v>0</v>
      </c>
      <c r="AN58" s="467"/>
      <c r="AO58" s="467"/>
      <c r="AP58" s="468"/>
      <c r="AQ58" s="501" t="s">
        <v>806</v>
      </c>
      <c r="AR58" s="502"/>
      <c r="AS58" s="502"/>
      <c r="AT58" s="503"/>
      <c r="AU58" s="466">
        <f t="shared" ref="AU58" si="31">SUM(AU53:AX57)</f>
        <v>0</v>
      </c>
      <c r="AV58" s="467"/>
      <c r="AW58" s="467"/>
      <c r="AX58" s="468"/>
      <c r="AY58" s="501" t="s">
        <v>806</v>
      </c>
      <c r="AZ58" s="502"/>
      <c r="BA58" s="502"/>
      <c r="BB58" s="503"/>
      <c r="BC58" s="466">
        <f t="shared" ref="BC58" si="32">SUM(BC53:BF57)</f>
        <v>0</v>
      </c>
      <c r="BD58" s="467"/>
      <c r="BE58" s="467"/>
      <c r="BF58" s="468"/>
      <c r="BG58" s="504" t="str">
        <f t="shared" si="0"/>
        <v>n.é.</v>
      </c>
      <c r="BH58" s="505"/>
    </row>
    <row r="59" spans="1:60" ht="20.100000000000001" hidden="1" customHeight="1" x14ac:dyDescent="0.2">
      <c r="A59" s="390" t="s">
        <v>208</v>
      </c>
      <c r="B59" s="391"/>
      <c r="C59" s="408" t="s">
        <v>433</v>
      </c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10"/>
      <c r="AC59" s="395" t="s">
        <v>332</v>
      </c>
      <c r="AD59" s="396"/>
      <c r="AE59" s="458"/>
      <c r="AF59" s="459"/>
      <c r="AG59" s="459"/>
      <c r="AH59" s="460"/>
      <c r="AI59" s="458"/>
      <c r="AJ59" s="459"/>
      <c r="AK59" s="459"/>
      <c r="AL59" s="460"/>
      <c r="AM59" s="458"/>
      <c r="AN59" s="459"/>
      <c r="AO59" s="459"/>
      <c r="AP59" s="460"/>
      <c r="AQ59" s="496" t="s">
        <v>806</v>
      </c>
      <c r="AR59" s="497"/>
      <c r="AS59" s="497"/>
      <c r="AT59" s="498"/>
      <c r="AU59" s="458"/>
      <c r="AV59" s="459"/>
      <c r="AW59" s="459"/>
      <c r="AX59" s="460"/>
      <c r="AY59" s="496" t="s">
        <v>806</v>
      </c>
      <c r="AZ59" s="497"/>
      <c r="BA59" s="497"/>
      <c r="BB59" s="498"/>
      <c r="BC59" s="458"/>
      <c r="BD59" s="459"/>
      <c r="BE59" s="459"/>
      <c r="BF59" s="460"/>
      <c r="BG59" s="499" t="str">
        <f t="shared" si="0"/>
        <v>n.é.</v>
      </c>
      <c r="BH59" s="500"/>
    </row>
    <row r="60" spans="1:60" ht="20.100000000000001" hidden="1" customHeight="1" x14ac:dyDescent="0.2">
      <c r="A60" s="390" t="s">
        <v>209</v>
      </c>
      <c r="B60" s="391"/>
      <c r="C60" s="408" t="s">
        <v>626</v>
      </c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10"/>
      <c r="AC60" s="395" t="s">
        <v>333</v>
      </c>
      <c r="AD60" s="396"/>
      <c r="AE60" s="458"/>
      <c r="AF60" s="459"/>
      <c r="AG60" s="459"/>
      <c r="AH60" s="460"/>
      <c r="AI60" s="458"/>
      <c r="AJ60" s="459"/>
      <c r="AK60" s="459"/>
      <c r="AL60" s="460"/>
      <c r="AM60" s="458"/>
      <c r="AN60" s="459"/>
      <c r="AO60" s="459"/>
      <c r="AP60" s="460"/>
      <c r="AQ60" s="496" t="s">
        <v>806</v>
      </c>
      <c r="AR60" s="497"/>
      <c r="AS60" s="497"/>
      <c r="AT60" s="498"/>
      <c r="AU60" s="458"/>
      <c r="AV60" s="459"/>
      <c r="AW60" s="459"/>
      <c r="AX60" s="460"/>
      <c r="AY60" s="496" t="s">
        <v>806</v>
      </c>
      <c r="AZ60" s="497"/>
      <c r="BA60" s="497"/>
      <c r="BB60" s="498"/>
      <c r="BC60" s="458"/>
      <c r="BD60" s="459"/>
      <c r="BE60" s="459"/>
      <c r="BF60" s="460"/>
      <c r="BG60" s="499" t="str">
        <f t="shared" si="0"/>
        <v>n.é.</v>
      </c>
      <c r="BH60" s="500"/>
    </row>
    <row r="61" spans="1:60" ht="20.100000000000001" hidden="1" customHeight="1" x14ac:dyDescent="0.2">
      <c r="A61" s="390" t="s">
        <v>210</v>
      </c>
      <c r="B61" s="391"/>
      <c r="C61" s="408" t="s">
        <v>629</v>
      </c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10"/>
      <c r="AC61" s="395" t="s">
        <v>335</v>
      </c>
      <c r="AD61" s="396"/>
      <c r="AE61" s="458"/>
      <c r="AF61" s="459"/>
      <c r="AG61" s="459"/>
      <c r="AH61" s="460"/>
      <c r="AI61" s="458"/>
      <c r="AJ61" s="459"/>
      <c r="AK61" s="459"/>
      <c r="AL61" s="460"/>
      <c r="AM61" s="458"/>
      <c r="AN61" s="459"/>
      <c r="AO61" s="459"/>
      <c r="AP61" s="460"/>
      <c r="AQ61" s="496" t="s">
        <v>806</v>
      </c>
      <c r="AR61" s="497"/>
      <c r="AS61" s="497"/>
      <c r="AT61" s="498"/>
      <c r="AU61" s="458"/>
      <c r="AV61" s="459"/>
      <c r="AW61" s="459"/>
      <c r="AX61" s="460"/>
      <c r="AY61" s="496" t="s">
        <v>806</v>
      </c>
      <c r="AZ61" s="497"/>
      <c r="BA61" s="497"/>
      <c r="BB61" s="498"/>
      <c r="BC61" s="458"/>
      <c r="BD61" s="459"/>
      <c r="BE61" s="459"/>
      <c r="BF61" s="460"/>
      <c r="BG61" s="499" t="str">
        <f t="shared" si="0"/>
        <v>n.é.</v>
      </c>
      <c r="BH61" s="500"/>
    </row>
    <row r="62" spans="1:60" ht="0.75" hidden="1" customHeight="1" x14ac:dyDescent="0.2">
      <c r="A62" s="390" t="s">
        <v>211</v>
      </c>
      <c r="B62" s="391"/>
      <c r="C62" s="408" t="s">
        <v>434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10"/>
      <c r="AC62" s="395" t="s">
        <v>627</v>
      </c>
      <c r="AD62" s="396"/>
      <c r="AE62" s="458"/>
      <c r="AF62" s="459"/>
      <c r="AG62" s="459"/>
      <c r="AH62" s="460"/>
      <c r="AI62" s="458"/>
      <c r="AJ62" s="459"/>
      <c r="AK62" s="459"/>
      <c r="AL62" s="460"/>
      <c r="AM62" s="458"/>
      <c r="AN62" s="459"/>
      <c r="AO62" s="459"/>
      <c r="AP62" s="460"/>
      <c r="AQ62" s="496" t="s">
        <v>806</v>
      </c>
      <c r="AR62" s="497"/>
      <c r="AS62" s="497"/>
      <c r="AT62" s="498"/>
      <c r="AU62" s="458"/>
      <c r="AV62" s="459"/>
      <c r="AW62" s="459"/>
      <c r="AX62" s="460"/>
      <c r="AY62" s="496" t="s">
        <v>806</v>
      </c>
      <c r="AZ62" s="497"/>
      <c r="BA62" s="497"/>
      <c r="BB62" s="498"/>
      <c r="BC62" s="458"/>
      <c r="BD62" s="459"/>
      <c r="BE62" s="459"/>
      <c r="BF62" s="460"/>
      <c r="BG62" s="499" t="str">
        <f t="shared" si="0"/>
        <v>n.é.</v>
      </c>
      <c r="BH62" s="500"/>
    </row>
    <row r="63" spans="1:60" ht="0.75" hidden="1" customHeight="1" x14ac:dyDescent="0.2">
      <c r="A63" s="390" t="s">
        <v>212</v>
      </c>
      <c r="B63" s="391"/>
      <c r="C63" s="408" t="s">
        <v>334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10"/>
      <c r="AC63" s="395" t="s">
        <v>628</v>
      </c>
      <c r="AD63" s="396"/>
      <c r="AE63" s="458"/>
      <c r="AF63" s="459"/>
      <c r="AG63" s="459"/>
      <c r="AH63" s="460"/>
      <c r="AI63" s="458"/>
      <c r="AJ63" s="459"/>
      <c r="AK63" s="459"/>
      <c r="AL63" s="460"/>
      <c r="AM63" s="458"/>
      <c r="AN63" s="459"/>
      <c r="AO63" s="459"/>
      <c r="AP63" s="460"/>
      <c r="AQ63" s="496" t="s">
        <v>806</v>
      </c>
      <c r="AR63" s="497"/>
      <c r="AS63" s="497"/>
      <c r="AT63" s="498"/>
      <c r="AU63" s="458"/>
      <c r="AV63" s="459"/>
      <c r="AW63" s="459"/>
      <c r="AX63" s="460"/>
      <c r="AY63" s="496" t="s">
        <v>806</v>
      </c>
      <c r="AZ63" s="497"/>
      <c r="BA63" s="497"/>
      <c r="BB63" s="498"/>
      <c r="BC63" s="458"/>
      <c r="BD63" s="459"/>
      <c r="BE63" s="459"/>
      <c r="BF63" s="460"/>
      <c r="BG63" s="499" t="str">
        <f t="shared" si="0"/>
        <v>n.é.</v>
      </c>
      <c r="BH63" s="500"/>
    </row>
    <row r="64" spans="1:60" s="3" customFormat="1" ht="20.100000000000001" customHeight="1" x14ac:dyDescent="0.2">
      <c r="A64" s="474" t="s">
        <v>213</v>
      </c>
      <c r="B64" s="475"/>
      <c r="C64" s="476" t="s">
        <v>634</v>
      </c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8"/>
      <c r="AC64" s="469" t="s">
        <v>336</v>
      </c>
      <c r="AD64" s="470"/>
      <c r="AE64" s="466">
        <f>SUM(AE59:AH63)</f>
        <v>0</v>
      </c>
      <c r="AF64" s="467"/>
      <c r="AG64" s="467"/>
      <c r="AH64" s="468"/>
      <c r="AI64" s="466">
        <f t="shared" ref="AI64" si="33">SUM(AI59:AL63)</f>
        <v>0</v>
      </c>
      <c r="AJ64" s="467"/>
      <c r="AK64" s="467"/>
      <c r="AL64" s="468"/>
      <c r="AM64" s="466">
        <f t="shared" ref="AM64" si="34">SUM(AM59:AP63)</f>
        <v>0</v>
      </c>
      <c r="AN64" s="467"/>
      <c r="AO64" s="467"/>
      <c r="AP64" s="468"/>
      <c r="AQ64" s="501" t="s">
        <v>806</v>
      </c>
      <c r="AR64" s="502"/>
      <c r="AS64" s="502"/>
      <c r="AT64" s="503"/>
      <c r="AU64" s="466">
        <f t="shared" ref="AU64" si="35">SUM(AU59:AX63)</f>
        <v>0</v>
      </c>
      <c r="AV64" s="467"/>
      <c r="AW64" s="467"/>
      <c r="AX64" s="468"/>
      <c r="AY64" s="501" t="s">
        <v>806</v>
      </c>
      <c r="AZ64" s="502"/>
      <c r="BA64" s="502"/>
      <c r="BB64" s="503"/>
      <c r="BC64" s="466">
        <f t="shared" ref="BC64" si="36">SUM(BC59:BF63)</f>
        <v>0</v>
      </c>
      <c r="BD64" s="467"/>
      <c r="BE64" s="467"/>
      <c r="BF64" s="468"/>
      <c r="BG64" s="504" t="str">
        <f t="shared" si="0"/>
        <v>n.é.</v>
      </c>
      <c r="BH64" s="505"/>
    </row>
    <row r="65" spans="1:60" ht="20.100000000000001" hidden="1" customHeight="1" x14ac:dyDescent="0.2">
      <c r="A65" s="390" t="s">
        <v>214</v>
      </c>
      <c r="B65" s="391"/>
      <c r="C65" s="408" t="s">
        <v>435</v>
      </c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10"/>
      <c r="AC65" s="395" t="s">
        <v>337</v>
      </c>
      <c r="AD65" s="396"/>
      <c r="AE65" s="458"/>
      <c r="AF65" s="459"/>
      <c r="AG65" s="459"/>
      <c r="AH65" s="460"/>
      <c r="AI65" s="458"/>
      <c r="AJ65" s="459"/>
      <c r="AK65" s="459"/>
      <c r="AL65" s="460"/>
      <c r="AM65" s="458"/>
      <c r="AN65" s="459"/>
      <c r="AO65" s="459"/>
      <c r="AP65" s="460"/>
      <c r="AQ65" s="496" t="s">
        <v>806</v>
      </c>
      <c r="AR65" s="497"/>
      <c r="AS65" s="497"/>
      <c r="AT65" s="498"/>
      <c r="AU65" s="458"/>
      <c r="AV65" s="459"/>
      <c r="AW65" s="459"/>
      <c r="AX65" s="460"/>
      <c r="AY65" s="496" t="s">
        <v>806</v>
      </c>
      <c r="AZ65" s="497"/>
      <c r="BA65" s="497"/>
      <c r="BB65" s="498"/>
      <c r="BC65" s="458"/>
      <c r="BD65" s="459"/>
      <c r="BE65" s="459"/>
      <c r="BF65" s="460"/>
      <c r="BG65" s="499" t="str">
        <f t="shared" si="0"/>
        <v>n.é.</v>
      </c>
      <c r="BH65" s="500"/>
    </row>
    <row r="66" spans="1:60" ht="20.100000000000001" hidden="1" customHeight="1" x14ac:dyDescent="0.2">
      <c r="A66" s="390" t="s">
        <v>215</v>
      </c>
      <c r="B66" s="391"/>
      <c r="C66" s="408" t="s">
        <v>632</v>
      </c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10"/>
      <c r="AC66" s="395" t="s">
        <v>338</v>
      </c>
      <c r="AD66" s="396"/>
      <c r="AE66" s="458"/>
      <c r="AF66" s="459"/>
      <c r="AG66" s="459"/>
      <c r="AH66" s="460"/>
      <c r="AI66" s="458"/>
      <c r="AJ66" s="459"/>
      <c r="AK66" s="459"/>
      <c r="AL66" s="460"/>
      <c r="AM66" s="458"/>
      <c r="AN66" s="459"/>
      <c r="AO66" s="459"/>
      <c r="AP66" s="460"/>
      <c r="AQ66" s="496" t="s">
        <v>806</v>
      </c>
      <c r="AR66" s="497"/>
      <c r="AS66" s="497"/>
      <c r="AT66" s="498"/>
      <c r="AU66" s="458"/>
      <c r="AV66" s="459"/>
      <c r="AW66" s="459"/>
      <c r="AX66" s="460"/>
      <c r="AY66" s="496" t="s">
        <v>806</v>
      </c>
      <c r="AZ66" s="497"/>
      <c r="BA66" s="497"/>
      <c r="BB66" s="498"/>
      <c r="BC66" s="458"/>
      <c r="BD66" s="459"/>
      <c r="BE66" s="459"/>
      <c r="BF66" s="460"/>
      <c r="BG66" s="499" t="str">
        <f t="shared" si="0"/>
        <v>n.é.</v>
      </c>
      <c r="BH66" s="500"/>
    </row>
    <row r="67" spans="1:60" ht="20.100000000000001" hidden="1" customHeight="1" x14ac:dyDescent="0.2">
      <c r="A67" s="390" t="s">
        <v>216</v>
      </c>
      <c r="B67" s="391"/>
      <c r="C67" s="408" t="s">
        <v>633</v>
      </c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10"/>
      <c r="AC67" s="395" t="s">
        <v>340</v>
      </c>
      <c r="AD67" s="396"/>
      <c r="AE67" s="458"/>
      <c r="AF67" s="459"/>
      <c r="AG67" s="459"/>
      <c r="AH67" s="460"/>
      <c r="AI67" s="458"/>
      <c r="AJ67" s="459"/>
      <c r="AK67" s="459"/>
      <c r="AL67" s="460"/>
      <c r="AM67" s="458"/>
      <c r="AN67" s="459"/>
      <c r="AO67" s="459"/>
      <c r="AP67" s="460"/>
      <c r="AQ67" s="496" t="s">
        <v>806</v>
      </c>
      <c r="AR67" s="497"/>
      <c r="AS67" s="497"/>
      <c r="AT67" s="498"/>
      <c r="AU67" s="458"/>
      <c r="AV67" s="459"/>
      <c r="AW67" s="459"/>
      <c r="AX67" s="460"/>
      <c r="AY67" s="496" t="s">
        <v>806</v>
      </c>
      <c r="AZ67" s="497"/>
      <c r="BA67" s="497"/>
      <c r="BB67" s="498"/>
      <c r="BC67" s="458"/>
      <c r="BD67" s="459"/>
      <c r="BE67" s="459"/>
      <c r="BF67" s="460"/>
      <c r="BG67" s="499" t="str">
        <f t="shared" si="0"/>
        <v>n.é.</v>
      </c>
      <c r="BH67" s="500"/>
    </row>
    <row r="68" spans="1:60" ht="20.100000000000001" hidden="1" customHeight="1" x14ac:dyDescent="0.2">
      <c r="A68" s="390" t="s">
        <v>217</v>
      </c>
      <c r="B68" s="391"/>
      <c r="C68" s="408" t="s">
        <v>436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10"/>
      <c r="AC68" s="395" t="s">
        <v>630</v>
      </c>
      <c r="AD68" s="396"/>
      <c r="AE68" s="458"/>
      <c r="AF68" s="459"/>
      <c r="AG68" s="459"/>
      <c r="AH68" s="460"/>
      <c r="AI68" s="458"/>
      <c r="AJ68" s="459"/>
      <c r="AK68" s="459"/>
      <c r="AL68" s="460"/>
      <c r="AM68" s="458"/>
      <c r="AN68" s="459"/>
      <c r="AO68" s="459"/>
      <c r="AP68" s="460"/>
      <c r="AQ68" s="496" t="s">
        <v>806</v>
      </c>
      <c r="AR68" s="497"/>
      <c r="AS68" s="497"/>
      <c r="AT68" s="498"/>
      <c r="AU68" s="458"/>
      <c r="AV68" s="459"/>
      <c r="AW68" s="459"/>
      <c r="AX68" s="460"/>
      <c r="AY68" s="496" t="s">
        <v>806</v>
      </c>
      <c r="AZ68" s="497"/>
      <c r="BA68" s="497"/>
      <c r="BB68" s="498"/>
      <c r="BC68" s="458"/>
      <c r="BD68" s="459"/>
      <c r="BE68" s="459"/>
      <c r="BF68" s="460"/>
      <c r="BG68" s="499" t="str">
        <f t="shared" si="0"/>
        <v>n.é.</v>
      </c>
      <c r="BH68" s="500"/>
    </row>
    <row r="69" spans="1:60" ht="20.100000000000001" hidden="1" customHeight="1" x14ac:dyDescent="0.2">
      <c r="A69" s="390" t="s">
        <v>218</v>
      </c>
      <c r="B69" s="391"/>
      <c r="C69" s="408" t="s">
        <v>339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10"/>
      <c r="AC69" s="395" t="s">
        <v>631</v>
      </c>
      <c r="AD69" s="396"/>
      <c r="AE69" s="458"/>
      <c r="AF69" s="459"/>
      <c r="AG69" s="459"/>
      <c r="AH69" s="460"/>
      <c r="AI69" s="458"/>
      <c r="AJ69" s="459"/>
      <c r="AK69" s="459"/>
      <c r="AL69" s="460"/>
      <c r="AM69" s="458"/>
      <c r="AN69" s="459"/>
      <c r="AO69" s="459"/>
      <c r="AP69" s="460"/>
      <c r="AQ69" s="496" t="s">
        <v>806</v>
      </c>
      <c r="AR69" s="497"/>
      <c r="AS69" s="497"/>
      <c r="AT69" s="498"/>
      <c r="AU69" s="458"/>
      <c r="AV69" s="459"/>
      <c r="AW69" s="459"/>
      <c r="AX69" s="460"/>
      <c r="AY69" s="496" t="s">
        <v>806</v>
      </c>
      <c r="AZ69" s="497"/>
      <c r="BA69" s="497"/>
      <c r="BB69" s="498"/>
      <c r="BC69" s="458"/>
      <c r="BD69" s="459"/>
      <c r="BE69" s="459"/>
      <c r="BF69" s="460"/>
      <c r="BG69" s="499" t="str">
        <f t="shared" si="0"/>
        <v>n.é.</v>
      </c>
      <c r="BH69" s="500"/>
    </row>
    <row r="70" spans="1:60" s="3" customFormat="1" ht="20.100000000000001" customHeight="1" x14ac:dyDescent="0.2">
      <c r="A70" s="474" t="s">
        <v>219</v>
      </c>
      <c r="B70" s="475"/>
      <c r="C70" s="476" t="s">
        <v>635</v>
      </c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8"/>
      <c r="AC70" s="469" t="s">
        <v>341</v>
      </c>
      <c r="AD70" s="470"/>
      <c r="AE70" s="466">
        <f>SUM(AE65:AH69)</f>
        <v>0</v>
      </c>
      <c r="AF70" s="467"/>
      <c r="AG70" s="467"/>
      <c r="AH70" s="468"/>
      <c r="AI70" s="466">
        <f t="shared" ref="AI70" si="37">SUM(AI65:AL69)</f>
        <v>0</v>
      </c>
      <c r="AJ70" s="467"/>
      <c r="AK70" s="467"/>
      <c r="AL70" s="468"/>
      <c r="AM70" s="466">
        <f t="shared" ref="AM70" si="38">SUM(AM65:AP69)</f>
        <v>0</v>
      </c>
      <c r="AN70" s="467"/>
      <c r="AO70" s="467"/>
      <c r="AP70" s="468"/>
      <c r="AQ70" s="501" t="s">
        <v>806</v>
      </c>
      <c r="AR70" s="502"/>
      <c r="AS70" s="502"/>
      <c r="AT70" s="503"/>
      <c r="AU70" s="466">
        <f t="shared" ref="AU70" si="39">SUM(AU65:AX69)</f>
        <v>0</v>
      </c>
      <c r="AV70" s="467"/>
      <c r="AW70" s="467"/>
      <c r="AX70" s="468"/>
      <c r="AY70" s="501" t="s">
        <v>806</v>
      </c>
      <c r="AZ70" s="502"/>
      <c r="BA70" s="502"/>
      <c r="BB70" s="503"/>
      <c r="BC70" s="466">
        <f t="shared" ref="BC70" si="40">SUM(BC65:BF69)</f>
        <v>0</v>
      </c>
      <c r="BD70" s="467"/>
      <c r="BE70" s="467"/>
      <c r="BF70" s="468"/>
      <c r="BG70" s="504" t="str">
        <f t="shared" si="0"/>
        <v>n.é.</v>
      </c>
      <c r="BH70" s="505"/>
    </row>
    <row r="71" spans="1:60" s="3" customFormat="1" ht="20.100000000000001" customHeight="1" x14ac:dyDescent="0.2">
      <c r="A71" s="417" t="s">
        <v>220</v>
      </c>
      <c r="B71" s="418"/>
      <c r="C71" s="419" t="s">
        <v>636</v>
      </c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1"/>
      <c r="AC71" s="422" t="s">
        <v>342</v>
      </c>
      <c r="AD71" s="423"/>
      <c r="AE71" s="506">
        <f>AE20+AE26+AE40+AE52+AE58+AE64+AE70</f>
        <v>800000</v>
      </c>
      <c r="AF71" s="507"/>
      <c r="AG71" s="507"/>
      <c r="AH71" s="508"/>
      <c r="AI71" s="506">
        <f t="shared" ref="AI71" si="41">AI20+AI26+AI40+AI52+AI58+AI64+AI70</f>
        <v>800000</v>
      </c>
      <c r="AJ71" s="507"/>
      <c r="AK71" s="507"/>
      <c r="AL71" s="508"/>
      <c r="AM71" s="506">
        <f t="shared" ref="AM71" si="42">AM20+AM26+AM40+AM52+AM58+AM64+AM70</f>
        <v>530771</v>
      </c>
      <c r="AN71" s="507"/>
      <c r="AO71" s="507"/>
      <c r="AP71" s="508"/>
      <c r="AQ71" s="509" t="s">
        <v>806</v>
      </c>
      <c r="AR71" s="510"/>
      <c r="AS71" s="510"/>
      <c r="AT71" s="511"/>
      <c r="AU71" s="506">
        <f t="shared" ref="AU71" si="43">AU20+AU26+AU40+AU52+AU58+AU64+AU70</f>
        <v>0</v>
      </c>
      <c r="AV71" s="507"/>
      <c r="AW71" s="507"/>
      <c r="AX71" s="508"/>
      <c r="AY71" s="509" t="s">
        <v>806</v>
      </c>
      <c r="AZ71" s="510"/>
      <c r="BA71" s="510"/>
      <c r="BB71" s="511"/>
      <c r="BC71" s="506">
        <f t="shared" ref="BC71" si="44">BC20+BC26+BC40+BC52+BC58+BC64+BC70</f>
        <v>530771</v>
      </c>
      <c r="BD71" s="507"/>
      <c r="BE71" s="507"/>
      <c r="BF71" s="508"/>
      <c r="BG71" s="512">
        <f t="shared" si="0"/>
        <v>0.66346375000000002</v>
      </c>
      <c r="BH71" s="513"/>
    </row>
    <row r="72" spans="1:60" ht="20.100000000000001" hidden="1" customHeight="1" x14ac:dyDescent="0.2">
      <c r="A72" s="390" t="s">
        <v>221</v>
      </c>
      <c r="B72" s="391"/>
      <c r="C72" s="429" t="s">
        <v>637</v>
      </c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1"/>
      <c r="AC72" s="432" t="s">
        <v>343</v>
      </c>
      <c r="AD72" s="433"/>
      <c r="AE72" s="458"/>
      <c r="AF72" s="459"/>
      <c r="AG72" s="459"/>
      <c r="AH72" s="460"/>
      <c r="AI72" s="458"/>
      <c r="AJ72" s="459"/>
      <c r="AK72" s="459"/>
      <c r="AL72" s="460"/>
      <c r="AM72" s="458"/>
      <c r="AN72" s="459"/>
      <c r="AO72" s="459"/>
      <c r="AP72" s="460"/>
      <c r="AQ72" s="496" t="s">
        <v>806</v>
      </c>
      <c r="AR72" s="497"/>
      <c r="AS72" s="497"/>
      <c r="AT72" s="498"/>
      <c r="AU72" s="458"/>
      <c r="AV72" s="459"/>
      <c r="AW72" s="459"/>
      <c r="AX72" s="460"/>
      <c r="AY72" s="496" t="s">
        <v>806</v>
      </c>
      <c r="AZ72" s="497"/>
      <c r="BA72" s="497"/>
      <c r="BB72" s="498"/>
      <c r="BC72" s="458"/>
      <c r="BD72" s="459"/>
      <c r="BE72" s="459"/>
      <c r="BF72" s="460"/>
      <c r="BG72" s="499" t="str">
        <f t="shared" si="0"/>
        <v>n.é.</v>
      </c>
      <c r="BH72" s="500"/>
    </row>
    <row r="73" spans="1:60" ht="20.100000000000001" hidden="1" customHeight="1" x14ac:dyDescent="0.2">
      <c r="A73" s="390" t="s">
        <v>222</v>
      </c>
      <c r="B73" s="391"/>
      <c r="C73" s="408" t="s">
        <v>344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10"/>
      <c r="AC73" s="432" t="s">
        <v>345</v>
      </c>
      <c r="AD73" s="433"/>
      <c r="AE73" s="458"/>
      <c r="AF73" s="459"/>
      <c r="AG73" s="459"/>
      <c r="AH73" s="460"/>
      <c r="AI73" s="458"/>
      <c r="AJ73" s="459"/>
      <c r="AK73" s="459"/>
      <c r="AL73" s="460"/>
      <c r="AM73" s="458"/>
      <c r="AN73" s="459"/>
      <c r="AO73" s="459"/>
      <c r="AP73" s="460"/>
      <c r="AQ73" s="496" t="s">
        <v>806</v>
      </c>
      <c r="AR73" s="497"/>
      <c r="AS73" s="497"/>
      <c r="AT73" s="498"/>
      <c r="AU73" s="458"/>
      <c r="AV73" s="459"/>
      <c r="AW73" s="459"/>
      <c r="AX73" s="460"/>
      <c r="AY73" s="496" t="s">
        <v>806</v>
      </c>
      <c r="AZ73" s="497"/>
      <c r="BA73" s="497"/>
      <c r="BB73" s="498"/>
      <c r="BC73" s="458"/>
      <c r="BD73" s="459"/>
      <c r="BE73" s="459"/>
      <c r="BF73" s="460"/>
      <c r="BG73" s="499" t="str">
        <f t="shared" ref="BG73:BG144" si="45">IF(AI73&gt;0,BC73/AI73,"n.é.")</f>
        <v>n.é.</v>
      </c>
      <c r="BH73" s="500"/>
    </row>
    <row r="74" spans="1:60" ht="20.100000000000001" hidden="1" customHeight="1" x14ac:dyDescent="0.2">
      <c r="A74" s="390" t="s">
        <v>223</v>
      </c>
      <c r="B74" s="391"/>
      <c r="C74" s="429" t="s">
        <v>638</v>
      </c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1"/>
      <c r="AC74" s="432" t="s">
        <v>346</v>
      </c>
      <c r="AD74" s="433"/>
      <c r="AE74" s="458"/>
      <c r="AF74" s="459"/>
      <c r="AG74" s="459"/>
      <c r="AH74" s="460"/>
      <c r="AI74" s="458"/>
      <c r="AJ74" s="459"/>
      <c r="AK74" s="459"/>
      <c r="AL74" s="460"/>
      <c r="AM74" s="458"/>
      <c r="AN74" s="459"/>
      <c r="AO74" s="459"/>
      <c r="AP74" s="460"/>
      <c r="AQ74" s="496" t="s">
        <v>806</v>
      </c>
      <c r="AR74" s="497"/>
      <c r="AS74" s="497"/>
      <c r="AT74" s="498"/>
      <c r="AU74" s="458"/>
      <c r="AV74" s="459"/>
      <c r="AW74" s="459"/>
      <c r="AX74" s="460"/>
      <c r="AY74" s="496" t="s">
        <v>806</v>
      </c>
      <c r="AZ74" s="497"/>
      <c r="BA74" s="497"/>
      <c r="BB74" s="498"/>
      <c r="BC74" s="458"/>
      <c r="BD74" s="459"/>
      <c r="BE74" s="459"/>
      <c r="BF74" s="460"/>
      <c r="BG74" s="499" t="str">
        <f t="shared" si="45"/>
        <v>n.é.</v>
      </c>
      <c r="BH74" s="500"/>
    </row>
    <row r="75" spans="1:60" s="3" customFormat="1" ht="20.100000000000001" customHeight="1" x14ac:dyDescent="0.2">
      <c r="A75" s="474" t="s">
        <v>224</v>
      </c>
      <c r="B75" s="475"/>
      <c r="C75" s="476" t="s">
        <v>641</v>
      </c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8"/>
      <c r="AC75" s="514" t="s">
        <v>347</v>
      </c>
      <c r="AD75" s="515"/>
      <c r="AE75" s="466">
        <f>SUM(AE72:AH74)</f>
        <v>0</v>
      </c>
      <c r="AF75" s="467"/>
      <c r="AG75" s="467"/>
      <c r="AH75" s="468"/>
      <c r="AI75" s="466">
        <f t="shared" ref="AI75" si="46">SUM(AI72:AL74)</f>
        <v>0</v>
      </c>
      <c r="AJ75" s="467"/>
      <c r="AK75" s="467"/>
      <c r="AL75" s="468"/>
      <c r="AM75" s="466">
        <f t="shared" ref="AM75" si="47">SUM(AM72:AP74)</f>
        <v>0</v>
      </c>
      <c r="AN75" s="467"/>
      <c r="AO75" s="467"/>
      <c r="AP75" s="468"/>
      <c r="AQ75" s="501" t="s">
        <v>806</v>
      </c>
      <c r="AR75" s="502"/>
      <c r="AS75" s="502"/>
      <c r="AT75" s="503"/>
      <c r="AU75" s="466">
        <f t="shared" ref="AU75" si="48">SUM(AU72:AX74)</f>
        <v>0</v>
      </c>
      <c r="AV75" s="467"/>
      <c r="AW75" s="467"/>
      <c r="AX75" s="468"/>
      <c r="AY75" s="501" t="s">
        <v>806</v>
      </c>
      <c r="AZ75" s="502"/>
      <c r="BA75" s="502"/>
      <c r="BB75" s="503"/>
      <c r="BC75" s="466">
        <f t="shared" ref="BC75" si="49">SUM(BC72:BF74)</f>
        <v>0</v>
      </c>
      <c r="BD75" s="467"/>
      <c r="BE75" s="467"/>
      <c r="BF75" s="468"/>
      <c r="BG75" s="504" t="str">
        <f t="shared" si="45"/>
        <v>n.é.</v>
      </c>
      <c r="BH75" s="505"/>
    </row>
    <row r="76" spans="1:60" ht="20.100000000000001" hidden="1" customHeight="1" x14ac:dyDescent="0.2">
      <c r="A76" s="390" t="s">
        <v>225</v>
      </c>
      <c r="B76" s="391"/>
      <c r="C76" s="408" t="s">
        <v>348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10"/>
      <c r="AC76" s="432" t="s">
        <v>349</v>
      </c>
      <c r="AD76" s="433"/>
      <c r="AE76" s="458"/>
      <c r="AF76" s="459"/>
      <c r="AG76" s="459"/>
      <c r="AH76" s="460"/>
      <c r="AI76" s="458"/>
      <c r="AJ76" s="459"/>
      <c r="AK76" s="459"/>
      <c r="AL76" s="460"/>
      <c r="AM76" s="458"/>
      <c r="AN76" s="459"/>
      <c r="AO76" s="459"/>
      <c r="AP76" s="460"/>
      <c r="AQ76" s="496" t="s">
        <v>806</v>
      </c>
      <c r="AR76" s="497"/>
      <c r="AS76" s="497"/>
      <c r="AT76" s="498"/>
      <c r="AU76" s="458"/>
      <c r="AV76" s="459"/>
      <c r="AW76" s="459"/>
      <c r="AX76" s="460"/>
      <c r="AY76" s="496" t="s">
        <v>806</v>
      </c>
      <c r="AZ76" s="497"/>
      <c r="BA76" s="497"/>
      <c r="BB76" s="498"/>
      <c r="BC76" s="458"/>
      <c r="BD76" s="459"/>
      <c r="BE76" s="459"/>
      <c r="BF76" s="460"/>
      <c r="BG76" s="499" t="str">
        <f t="shared" si="45"/>
        <v>n.é.</v>
      </c>
      <c r="BH76" s="500"/>
    </row>
    <row r="77" spans="1:60" ht="20.100000000000001" hidden="1" customHeight="1" x14ac:dyDescent="0.2">
      <c r="A77" s="390" t="s">
        <v>226</v>
      </c>
      <c r="B77" s="391"/>
      <c r="C77" s="429" t="s">
        <v>639</v>
      </c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1"/>
      <c r="AC77" s="432" t="s">
        <v>350</v>
      </c>
      <c r="AD77" s="433"/>
      <c r="AE77" s="458"/>
      <c r="AF77" s="459"/>
      <c r="AG77" s="459"/>
      <c r="AH77" s="460"/>
      <c r="AI77" s="458"/>
      <c r="AJ77" s="459"/>
      <c r="AK77" s="459"/>
      <c r="AL77" s="460"/>
      <c r="AM77" s="458"/>
      <c r="AN77" s="459"/>
      <c r="AO77" s="459"/>
      <c r="AP77" s="460"/>
      <c r="AQ77" s="496" t="s">
        <v>806</v>
      </c>
      <c r="AR77" s="497"/>
      <c r="AS77" s="497"/>
      <c r="AT77" s="498"/>
      <c r="AU77" s="458"/>
      <c r="AV77" s="459"/>
      <c r="AW77" s="459"/>
      <c r="AX77" s="460"/>
      <c r="AY77" s="496" t="s">
        <v>806</v>
      </c>
      <c r="AZ77" s="497"/>
      <c r="BA77" s="497"/>
      <c r="BB77" s="498"/>
      <c r="BC77" s="458"/>
      <c r="BD77" s="459"/>
      <c r="BE77" s="459"/>
      <c r="BF77" s="460"/>
      <c r="BG77" s="499" t="str">
        <f t="shared" si="45"/>
        <v>n.é.</v>
      </c>
      <c r="BH77" s="500"/>
    </row>
    <row r="78" spans="1:60" ht="20.100000000000001" hidden="1" customHeight="1" x14ac:dyDescent="0.2">
      <c r="A78" s="390" t="s">
        <v>227</v>
      </c>
      <c r="B78" s="391"/>
      <c r="C78" s="408" t="s">
        <v>351</v>
      </c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10"/>
      <c r="AC78" s="432" t="s">
        <v>352</v>
      </c>
      <c r="AD78" s="433"/>
      <c r="AE78" s="458"/>
      <c r="AF78" s="459"/>
      <c r="AG78" s="459"/>
      <c r="AH78" s="460"/>
      <c r="AI78" s="458"/>
      <c r="AJ78" s="459"/>
      <c r="AK78" s="459"/>
      <c r="AL78" s="460"/>
      <c r="AM78" s="458"/>
      <c r="AN78" s="459"/>
      <c r="AO78" s="459"/>
      <c r="AP78" s="460"/>
      <c r="AQ78" s="496" t="s">
        <v>806</v>
      </c>
      <c r="AR78" s="497"/>
      <c r="AS78" s="497"/>
      <c r="AT78" s="498"/>
      <c r="AU78" s="458"/>
      <c r="AV78" s="459"/>
      <c r="AW78" s="459"/>
      <c r="AX78" s="460"/>
      <c r="AY78" s="496" t="s">
        <v>806</v>
      </c>
      <c r="AZ78" s="497"/>
      <c r="BA78" s="497"/>
      <c r="BB78" s="498"/>
      <c r="BC78" s="458"/>
      <c r="BD78" s="459"/>
      <c r="BE78" s="459"/>
      <c r="BF78" s="460"/>
      <c r="BG78" s="499" t="str">
        <f t="shared" si="45"/>
        <v>n.é.</v>
      </c>
      <c r="BH78" s="500"/>
    </row>
    <row r="79" spans="1:60" ht="20.100000000000001" hidden="1" customHeight="1" x14ac:dyDescent="0.2">
      <c r="A79" s="390" t="s">
        <v>228</v>
      </c>
      <c r="B79" s="391"/>
      <c r="C79" s="429" t="s">
        <v>640</v>
      </c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1"/>
      <c r="AC79" s="432" t="s">
        <v>353</v>
      </c>
      <c r="AD79" s="433"/>
      <c r="AE79" s="458"/>
      <c r="AF79" s="459"/>
      <c r="AG79" s="459"/>
      <c r="AH79" s="460"/>
      <c r="AI79" s="458"/>
      <c r="AJ79" s="459"/>
      <c r="AK79" s="459"/>
      <c r="AL79" s="460"/>
      <c r="AM79" s="458"/>
      <c r="AN79" s="459"/>
      <c r="AO79" s="459"/>
      <c r="AP79" s="460"/>
      <c r="AQ79" s="496" t="s">
        <v>806</v>
      </c>
      <c r="AR79" s="497"/>
      <c r="AS79" s="497"/>
      <c r="AT79" s="498"/>
      <c r="AU79" s="458"/>
      <c r="AV79" s="459"/>
      <c r="AW79" s="459"/>
      <c r="AX79" s="460"/>
      <c r="AY79" s="496" t="s">
        <v>806</v>
      </c>
      <c r="AZ79" s="497"/>
      <c r="BA79" s="497"/>
      <c r="BB79" s="498"/>
      <c r="BC79" s="458"/>
      <c r="BD79" s="459"/>
      <c r="BE79" s="459"/>
      <c r="BF79" s="460"/>
      <c r="BG79" s="499" t="str">
        <f t="shared" si="45"/>
        <v>n.é.</v>
      </c>
      <c r="BH79" s="500"/>
    </row>
    <row r="80" spans="1:60" s="3" customFormat="1" ht="18.600000000000001" customHeight="1" x14ac:dyDescent="0.2">
      <c r="A80" s="474" t="s">
        <v>229</v>
      </c>
      <c r="B80" s="475"/>
      <c r="C80" s="516" t="s">
        <v>642</v>
      </c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8"/>
      <c r="AC80" s="514" t="s">
        <v>354</v>
      </c>
      <c r="AD80" s="515"/>
      <c r="AE80" s="466">
        <f>SUM(AE76:AH79)</f>
        <v>0</v>
      </c>
      <c r="AF80" s="467"/>
      <c r="AG80" s="467"/>
      <c r="AH80" s="468"/>
      <c r="AI80" s="466">
        <f t="shared" ref="AI80" si="50">SUM(AI76:AL79)</f>
        <v>0</v>
      </c>
      <c r="AJ80" s="467"/>
      <c r="AK80" s="467"/>
      <c r="AL80" s="468"/>
      <c r="AM80" s="466">
        <f t="shared" ref="AM80" si="51">SUM(AM76:AP79)</f>
        <v>0</v>
      </c>
      <c r="AN80" s="467"/>
      <c r="AO80" s="467"/>
      <c r="AP80" s="468"/>
      <c r="AQ80" s="501" t="s">
        <v>806</v>
      </c>
      <c r="AR80" s="502"/>
      <c r="AS80" s="502"/>
      <c r="AT80" s="503"/>
      <c r="AU80" s="466">
        <f t="shared" ref="AU80" si="52">SUM(AU76:AX79)</f>
        <v>0</v>
      </c>
      <c r="AV80" s="467"/>
      <c r="AW80" s="467"/>
      <c r="AX80" s="468"/>
      <c r="AY80" s="501" t="s">
        <v>806</v>
      </c>
      <c r="AZ80" s="502"/>
      <c r="BA80" s="502"/>
      <c r="BB80" s="503"/>
      <c r="BC80" s="466">
        <f t="shared" ref="BC80" si="53">SUM(BC76:BF79)</f>
        <v>0</v>
      </c>
      <c r="BD80" s="467"/>
      <c r="BE80" s="467"/>
      <c r="BF80" s="468"/>
      <c r="BG80" s="504" t="str">
        <f t="shared" si="45"/>
        <v>n.é.</v>
      </c>
      <c r="BH80" s="505"/>
    </row>
    <row r="81" spans="1:60" ht="15" customHeight="1" x14ac:dyDescent="0.2">
      <c r="A81" s="390" t="s">
        <v>230</v>
      </c>
      <c r="B81" s="391"/>
      <c r="C81" s="408" t="s">
        <v>355</v>
      </c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10"/>
      <c r="AC81" s="432" t="s">
        <v>356</v>
      </c>
      <c r="AD81" s="433"/>
      <c r="AE81" s="458">
        <v>0</v>
      </c>
      <c r="AF81" s="459"/>
      <c r="AG81" s="459"/>
      <c r="AH81" s="460"/>
      <c r="AI81" s="458">
        <v>191526</v>
      </c>
      <c r="AJ81" s="459"/>
      <c r="AK81" s="459"/>
      <c r="AL81" s="460"/>
      <c r="AM81" s="458">
        <v>191526</v>
      </c>
      <c r="AN81" s="459"/>
      <c r="AO81" s="459"/>
      <c r="AP81" s="460"/>
      <c r="AQ81" s="496" t="s">
        <v>806</v>
      </c>
      <c r="AR81" s="497"/>
      <c r="AS81" s="497"/>
      <c r="AT81" s="498"/>
      <c r="AU81" s="458">
        <v>0</v>
      </c>
      <c r="AV81" s="459"/>
      <c r="AW81" s="459"/>
      <c r="AX81" s="460"/>
      <c r="AY81" s="496" t="s">
        <v>806</v>
      </c>
      <c r="AZ81" s="497"/>
      <c r="BA81" s="497"/>
      <c r="BB81" s="498"/>
      <c r="BC81" s="458">
        <v>191526</v>
      </c>
      <c r="BD81" s="459"/>
      <c r="BE81" s="459"/>
      <c r="BF81" s="460"/>
      <c r="BG81" s="499">
        <f t="shared" si="45"/>
        <v>1</v>
      </c>
      <c r="BH81" s="500"/>
    </row>
    <row r="82" spans="1:60" ht="1.1499999999999999" hidden="1" customHeight="1" x14ac:dyDescent="0.2">
      <c r="A82" s="390" t="s">
        <v>231</v>
      </c>
      <c r="B82" s="391"/>
      <c r="C82" s="408" t="s">
        <v>357</v>
      </c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10"/>
      <c r="AC82" s="432" t="s">
        <v>358</v>
      </c>
      <c r="AD82" s="433"/>
      <c r="AE82" s="458"/>
      <c r="AF82" s="459"/>
      <c r="AG82" s="459"/>
      <c r="AH82" s="460"/>
      <c r="AI82" s="458"/>
      <c r="AJ82" s="459"/>
      <c r="AK82" s="459"/>
      <c r="AL82" s="460"/>
      <c r="AM82" s="458"/>
      <c r="AN82" s="459"/>
      <c r="AO82" s="459"/>
      <c r="AP82" s="460"/>
      <c r="AQ82" s="496" t="s">
        <v>806</v>
      </c>
      <c r="AR82" s="497"/>
      <c r="AS82" s="497"/>
      <c r="AT82" s="498"/>
      <c r="AU82" s="458"/>
      <c r="AV82" s="459"/>
      <c r="AW82" s="459"/>
      <c r="AX82" s="460"/>
      <c r="AY82" s="496" t="s">
        <v>806</v>
      </c>
      <c r="AZ82" s="497"/>
      <c r="BA82" s="497"/>
      <c r="BB82" s="498"/>
      <c r="BC82" s="458"/>
      <c r="BD82" s="459"/>
      <c r="BE82" s="459"/>
      <c r="BF82" s="460"/>
      <c r="BG82" s="499" t="str">
        <f t="shared" si="45"/>
        <v>n.é.</v>
      </c>
      <c r="BH82" s="500"/>
    </row>
    <row r="83" spans="1:60" s="3" customFormat="1" ht="16.899999999999999" customHeight="1" x14ac:dyDescent="0.2">
      <c r="A83" s="474" t="s">
        <v>232</v>
      </c>
      <c r="B83" s="475"/>
      <c r="C83" s="476" t="s">
        <v>644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8"/>
      <c r="AC83" s="514" t="s">
        <v>359</v>
      </c>
      <c r="AD83" s="515"/>
      <c r="AE83" s="207">
        <f>SUM(AE81:AH82)</f>
        <v>0</v>
      </c>
      <c r="AF83" s="208"/>
      <c r="AG83" s="208"/>
      <c r="AH83" s="209"/>
      <c r="AI83" s="207">
        <f t="shared" ref="AI83" si="54">SUM(AI81:AL82)</f>
        <v>191526</v>
      </c>
      <c r="AJ83" s="208"/>
      <c r="AK83" s="208"/>
      <c r="AL83" s="209"/>
      <c r="AM83" s="207">
        <f t="shared" ref="AM83" si="55">SUM(AM81:AP82)</f>
        <v>191526</v>
      </c>
      <c r="AN83" s="208"/>
      <c r="AO83" s="208"/>
      <c r="AP83" s="209"/>
      <c r="AQ83" s="210" t="s">
        <v>806</v>
      </c>
      <c r="AR83" s="211"/>
      <c r="AS83" s="211"/>
      <c r="AT83" s="212"/>
      <c r="AU83" s="207">
        <f t="shared" ref="AU83" si="56">SUM(AU81:AX82)</f>
        <v>0</v>
      </c>
      <c r="AV83" s="208"/>
      <c r="AW83" s="208"/>
      <c r="AX83" s="209"/>
      <c r="AY83" s="210" t="s">
        <v>806</v>
      </c>
      <c r="AZ83" s="211"/>
      <c r="BA83" s="211"/>
      <c r="BB83" s="212"/>
      <c r="BC83" s="207">
        <f t="shared" ref="BC83" si="57">SUM(BC81:BF82)</f>
        <v>191526</v>
      </c>
      <c r="BD83" s="208"/>
      <c r="BE83" s="208"/>
      <c r="BF83" s="209"/>
      <c r="BG83" s="504">
        <f t="shared" si="45"/>
        <v>1</v>
      </c>
      <c r="BH83" s="505"/>
    </row>
    <row r="84" spans="1:60" ht="7.9" hidden="1" customHeight="1" x14ac:dyDescent="0.2">
      <c r="A84" s="390" t="s">
        <v>233</v>
      </c>
      <c r="B84" s="391"/>
      <c r="C84" s="429" t="s">
        <v>360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1"/>
      <c r="AC84" s="432" t="s">
        <v>361</v>
      </c>
      <c r="AD84" s="433"/>
      <c r="AE84" s="458"/>
      <c r="AF84" s="459"/>
      <c r="AG84" s="459"/>
      <c r="AH84" s="460"/>
      <c r="AI84" s="458"/>
      <c r="AJ84" s="459"/>
      <c r="AK84" s="459"/>
      <c r="AL84" s="460"/>
      <c r="AM84" s="458"/>
      <c r="AN84" s="459"/>
      <c r="AO84" s="459"/>
      <c r="AP84" s="460"/>
      <c r="AQ84" s="496" t="s">
        <v>806</v>
      </c>
      <c r="AR84" s="497"/>
      <c r="AS84" s="497"/>
      <c r="AT84" s="498"/>
      <c r="AU84" s="458"/>
      <c r="AV84" s="459"/>
      <c r="AW84" s="459"/>
      <c r="AX84" s="460"/>
      <c r="AY84" s="496" t="s">
        <v>806</v>
      </c>
      <c r="AZ84" s="497"/>
      <c r="BA84" s="497"/>
      <c r="BB84" s="498"/>
      <c r="BC84" s="458"/>
      <c r="BD84" s="459"/>
      <c r="BE84" s="459"/>
      <c r="BF84" s="460"/>
      <c r="BG84" s="499" t="str">
        <f t="shared" si="45"/>
        <v>n.é.</v>
      </c>
      <c r="BH84" s="500"/>
    </row>
    <row r="85" spans="1:60" ht="12" hidden="1" customHeight="1" x14ac:dyDescent="0.2">
      <c r="A85" s="390" t="s">
        <v>234</v>
      </c>
      <c r="B85" s="391"/>
      <c r="C85" s="429" t="s">
        <v>362</v>
      </c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1"/>
      <c r="AC85" s="432" t="s">
        <v>363</v>
      </c>
      <c r="AD85" s="433"/>
      <c r="AE85" s="458"/>
      <c r="AF85" s="459"/>
      <c r="AG85" s="459"/>
      <c r="AH85" s="460"/>
      <c r="AI85" s="458"/>
      <c r="AJ85" s="459"/>
      <c r="AK85" s="459"/>
      <c r="AL85" s="460"/>
      <c r="AM85" s="458"/>
      <c r="AN85" s="459"/>
      <c r="AO85" s="459"/>
      <c r="AP85" s="460"/>
      <c r="AQ85" s="496" t="s">
        <v>806</v>
      </c>
      <c r="AR85" s="497"/>
      <c r="AS85" s="497"/>
      <c r="AT85" s="498"/>
      <c r="AU85" s="458"/>
      <c r="AV85" s="459"/>
      <c r="AW85" s="459"/>
      <c r="AX85" s="460"/>
      <c r="AY85" s="496" t="s">
        <v>806</v>
      </c>
      <c r="AZ85" s="497"/>
      <c r="BA85" s="497"/>
      <c r="BB85" s="498"/>
      <c r="BC85" s="458"/>
      <c r="BD85" s="459"/>
      <c r="BE85" s="459"/>
      <c r="BF85" s="460"/>
      <c r="BG85" s="499" t="str">
        <f t="shared" si="45"/>
        <v>n.é.</v>
      </c>
      <c r="BH85" s="500"/>
    </row>
    <row r="86" spans="1:60" ht="20.100000000000001" customHeight="1" x14ac:dyDescent="0.2">
      <c r="A86" s="390" t="s">
        <v>235</v>
      </c>
      <c r="B86" s="391"/>
      <c r="C86" s="429" t="s">
        <v>364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1"/>
      <c r="AC86" s="432" t="s">
        <v>365</v>
      </c>
      <c r="AD86" s="433"/>
      <c r="AE86" s="458">
        <v>53998281</v>
      </c>
      <c r="AF86" s="459"/>
      <c r="AG86" s="459"/>
      <c r="AH86" s="460"/>
      <c r="AI86" s="458">
        <v>58484941</v>
      </c>
      <c r="AJ86" s="459"/>
      <c r="AK86" s="459"/>
      <c r="AL86" s="460"/>
      <c r="AM86" s="458">
        <v>58481060</v>
      </c>
      <c r="AN86" s="459"/>
      <c r="AO86" s="459"/>
      <c r="AP86" s="460"/>
      <c r="AQ86" s="496" t="s">
        <v>806</v>
      </c>
      <c r="AR86" s="497"/>
      <c r="AS86" s="497"/>
      <c r="AT86" s="498"/>
      <c r="AU86" s="458">
        <v>0</v>
      </c>
      <c r="AV86" s="459"/>
      <c r="AW86" s="459"/>
      <c r="AX86" s="460"/>
      <c r="AY86" s="496" t="s">
        <v>806</v>
      </c>
      <c r="AZ86" s="497"/>
      <c r="BA86" s="497"/>
      <c r="BB86" s="498"/>
      <c r="BC86" s="458">
        <v>58481060</v>
      </c>
      <c r="BD86" s="459"/>
      <c r="BE86" s="459"/>
      <c r="BF86" s="460"/>
      <c r="BG86" s="499">
        <f t="shared" si="45"/>
        <v>0.9999336410376134</v>
      </c>
      <c r="BH86" s="500"/>
    </row>
    <row r="87" spans="1:60" ht="20.100000000000001" hidden="1" customHeight="1" x14ac:dyDescent="0.2">
      <c r="A87" s="390" t="s">
        <v>236</v>
      </c>
      <c r="B87" s="391"/>
      <c r="C87" s="429" t="s">
        <v>643</v>
      </c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1"/>
      <c r="AC87" s="432" t="s">
        <v>366</v>
      </c>
      <c r="AD87" s="433"/>
      <c r="AE87" s="458"/>
      <c r="AF87" s="459"/>
      <c r="AG87" s="459"/>
      <c r="AH87" s="460"/>
      <c r="AI87" s="458"/>
      <c r="AJ87" s="459"/>
      <c r="AK87" s="459"/>
      <c r="AL87" s="460"/>
      <c r="AM87" s="458"/>
      <c r="AN87" s="459"/>
      <c r="AO87" s="459"/>
      <c r="AP87" s="460"/>
      <c r="AQ87" s="496" t="s">
        <v>806</v>
      </c>
      <c r="AR87" s="497"/>
      <c r="AS87" s="497"/>
      <c r="AT87" s="498"/>
      <c r="AU87" s="458"/>
      <c r="AV87" s="459"/>
      <c r="AW87" s="459"/>
      <c r="AX87" s="460"/>
      <c r="AY87" s="496" t="s">
        <v>806</v>
      </c>
      <c r="AZ87" s="497"/>
      <c r="BA87" s="497"/>
      <c r="BB87" s="498"/>
      <c r="BC87" s="458"/>
      <c r="BD87" s="459"/>
      <c r="BE87" s="459"/>
      <c r="BF87" s="460"/>
      <c r="BG87" s="499" t="str">
        <f t="shared" si="45"/>
        <v>n.é.</v>
      </c>
      <c r="BH87" s="500"/>
    </row>
    <row r="88" spans="1:60" ht="20.100000000000001" hidden="1" customHeight="1" x14ac:dyDescent="0.2">
      <c r="A88" s="390" t="s">
        <v>237</v>
      </c>
      <c r="B88" s="391"/>
      <c r="C88" s="408" t="s">
        <v>367</v>
      </c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10"/>
      <c r="AC88" s="432" t="s">
        <v>368</v>
      </c>
      <c r="AD88" s="433"/>
      <c r="AE88" s="458"/>
      <c r="AF88" s="459"/>
      <c r="AG88" s="459"/>
      <c r="AH88" s="460"/>
      <c r="AI88" s="458"/>
      <c r="AJ88" s="459"/>
      <c r="AK88" s="459"/>
      <c r="AL88" s="460"/>
      <c r="AM88" s="458"/>
      <c r="AN88" s="459"/>
      <c r="AO88" s="459"/>
      <c r="AP88" s="460"/>
      <c r="AQ88" s="496" t="s">
        <v>806</v>
      </c>
      <c r="AR88" s="497"/>
      <c r="AS88" s="497"/>
      <c r="AT88" s="498"/>
      <c r="AU88" s="458"/>
      <c r="AV88" s="459"/>
      <c r="AW88" s="459"/>
      <c r="AX88" s="460"/>
      <c r="AY88" s="496" t="s">
        <v>806</v>
      </c>
      <c r="AZ88" s="497"/>
      <c r="BA88" s="497"/>
      <c r="BB88" s="498"/>
      <c r="BC88" s="458"/>
      <c r="BD88" s="459"/>
      <c r="BE88" s="459"/>
      <c r="BF88" s="460"/>
      <c r="BG88" s="499" t="str">
        <f t="shared" si="45"/>
        <v>n.é.</v>
      </c>
      <c r="BH88" s="500"/>
    </row>
    <row r="89" spans="1:60" ht="20.100000000000001" hidden="1" customHeight="1" x14ac:dyDescent="0.2">
      <c r="A89" s="390" t="s">
        <v>238</v>
      </c>
      <c r="B89" s="391"/>
      <c r="C89" s="408" t="s">
        <v>648</v>
      </c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10"/>
      <c r="AC89" s="432" t="s">
        <v>646</v>
      </c>
      <c r="AD89" s="433"/>
      <c r="AE89" s="458"/>
      <c r="AF89" s="459"/>
      <c r="AG89" s="459"/>
      <c r="AH89" s="460"/>
      <c r="AI89" s="458"/>
      <c r="AJ89" s="459"/>
      <c r="AK89" s="459"/>
      <c r="AL89" s="460"/>
      <c r="AM89" s="458"/>
      <c r="AN89" s="459"/>
      <c r="AO89" s="459"/>
      <c r="AP89" s="460"/>
      <c r="AQ89" s="496" t="s">
        <v>806</v>
      </c>
      <c r="AR89" s="497"/>
      <c r="AS89" s="497"/>
      <c r="AT89" s="498"/>
      <c r="AU89" s="458"/>
      <c r="AV89" s="459"/>
      <c r="AW89" s="459"/>
      <c r="AX89" s="460"/>
      <c r="AY89" s="496" t="s">
        <v>806</v>
      </c>
      <c r="AZ89" s="497"/>
      <c r="BA89" s="497"/>
      <c r="BB89" s="498"/>
      <c r="BC89" s="458"/>
      <c r="BD89" s="459"/>
      <c r="BE89" s="459"/>
      <c r="BF89" s="460"/>
      <c r="BG89" s="499" t="str">
        <f t="shared" si="45"/>
        <v>n.é.</v>
      </c>
      <c r="BH89" s="500"/>
    </row>
    <row r="90" spans="1:60" ht="20.100000000000001" hidden="1" customHeight="1" x14ac:dyDescent="0.2">
      <c r="A90" s="390" t="s">
        <v>239</v>
      </c>
      <c r="B90" s="391"/>
      <c r="C90" s="408" t="s">
        <v>649</v>
      </c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10"/>
      <c r="AC90" s="432" t="s">
        <v>647</v>
      </c>
      <c r="AD90" s="433"/>
      <c r="AE90" s="458"/>
      <c r="AF90" s="459"/>
      <c r="AG90" s="459"/>
      <c r="AH90" s="460"/>
      <c r="AI90" s="458"/>
      <c r="AJ90" s="459"/>
      <c r="AK90" s="459"/>
      <c r="AL90" s="460"/>
      <c r="AM90" s="458"/>
      <c r="AN90" s="459"/>
      <c r="AO90" s="459"/>
      <c r="AP90" s="460"/>
      <c r="AQ90" s="496" t="s">
        <v>806</v>
      </c>
      <c r="AR90" s="497"/>
      <c r="AS90" s="497"/>
      <c r="AT90" s="498"/>
      <c r="AU90" s="458"/>
      <c r="AV90" s="459"/>
      <c r="AW90" s="459"/>
      <c r="AX90" s="460"/>
      <c r="AY90" s="496" t="s">
        <v>806</v>
      </c>
      <c r="AZ90" s="497"/>
      <c r="BA90" s="497"/>
      <c r="BB90" s="498"/>
      <c r="BC90" s="458"/>
      <c r="BD90" s="459"/>
      <c r="BE90" s="459"/>
      <c r="BF90" s="460"/>
      <c r="BG90" s="499" t="str">
        <f t="shared" si="45"/>
        <v>n.é.</v>
      </c>
      <c r="BH90" s="500"/>
    </row>
    <row r="91" spans="1:60" s="3" customFormat="1" ht="20.100000000000001" customHeight="1" x14ac:dyDescent="0.2">
      <c r="A91" s="474" t="s">
        <v>240</v>
      </c>
      <c r="B91" s="475"/>
      <c r="C91" s="476" t="s">
        <v>651</v>
      </c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8"/>
      <c r="AC91" s="514" t="s">
        <v>645</v>
      </c>
      <c r="AD91" s="515"/>
      <c r="AE91" s="519">
        <f>SUM(AE89:AH90)</f>
        <v>0</v>
      </c>
      <c r="AF91" s="520"/>
      <c r="AG91" s="520"/>
      <c r="AH91" s="521"/>
      <c r="AI91" s="519">
        <f t="shared" ref="AI91" si="58">SUM(AI89:AL90)</f>
        <v>0</v>
      </c>
      <c r="AJ91" s="520"/>
      <c r="AK91" s="520"/>
      <c r="AL91" s="521"/>
      <c r="AM91" s="519">
        <f t="shared" ref="AM91" si="59">SUM(AM89:AP90)</f>
        <v>0</v>
      </c>
      <c r="AN91" s="520"/>
      <c r="AO91" s="520"/>
      <c r="AP91" s="521"/>
      <c r="AQ91" s="522" t="s">
        <v>806</v>
      </c>
      <c r="AR91" s="523"/>
      <c r="AS91" s="523"/>
      <c r="AT91" s="524"/>
      <c r="AU91" s="519">
        <f t="shared" ref="AU91" si="60">SUM(AU89:AX90)</f>
        <v>0</v>
      </c>
      <c r="AV91" s="520"/>
      <c r="AW91" s="520"/>
      <c r="AX91" s="521"/>
      <c r="AY91" s="522" t="s">
        <v>806</v>
      </c>
      <c r="AZ91" s="523"/>
      <c r="BA91" s="523"/>
      <c r="BB91" s="524"/>
      <c r="BC91" s="519">
        <f t="shared" ref="BC91" si="61">SUM(BC89:BF90)</f>
        <v>0</v>
      </c>
      <c r="BD91" s="520"/>
      <c r="BE91" s="520"/>
      <c r="BF91" s="521"/>
      <c r="BG91" s="504" t="str">
        <f t="shared" si="45"/>
        <v>n.é.</v>
      </c>
      <c r="BH91" s="505"/>
    </row>
    <row r="92" spans="1:60" s="3" customFormat="1" ht="20.100000000000001" customHeight="1" x14ac:dyDescent="0.2">
      <c r="A92" s="474" t="s">
        <v>502</v>
      </c>
      <c r="B92" s="475"/>
      <c r="C92" s="476" t="s">
        <v>650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8"/>
      <c r="AC92" s="514" t="s">
        <v>369</v>
      </c>
      <c r="AD92" s="515"/>
      <c r="AE92" s="466">
        <f>AE75+AE80+SUM(AE83:AH88)+AE91</f>
        <v>53998281</v>
      </c>
      <c r="AF92" s="467"/>
      <c r="AG92" s="467"/>
      <c r="AH92" s="468"/>
      <c r="AI92" s="466">
        <f t="shared" ref="AI92" si="62">AI75+AI80+SUM(AI83:AL88)+AI91</f>
        <v>58676467</v>
      </c>
      <c r="AJ92" s="467"/>
      <c r="AK92" s="467"/>
      <c r="AL92" s="468"/>
      <c r="AM92" s="466">
        <f t="shared" ref="AM92" si="63">AM75+AM80+SUM(AM83:AP88)+AM91</f>
        <v>58672586</v>
      </c>
      <c r="AN92" s="467"/>
      <c r="AO92" s="467"/>
      <c r="AP92" s="468"/>
      <c r="AQ92" s="501" t="s">
        <v>806</v>
      </c>
      <c r="AR92" s="502"/>
      <c r="AS92" s="502"/>
      <c r="AT92" s="503"/>
      <c r="AU92" s="466">
        <f t="shared" ref="AU92" si="64">AU75+AU80+SUM(AU83:AX88)+AU91</f>
        <v>0</v>
      </c>
      <c r="AV92" s="467"/>
      <c r="AW92" s="467"/>
      <c r="AX92" s="468"/>
      <c r="AY92" s="501" t="s">
        <v>806</v>
      </c>
      <c r="AZ92" s="502"/>
      <c r="BA92" s="502"/>
      <c r="BB92" s="503"/>
      <c r="BC92" s="466">
        <f t="shared" ref="BC92" si="65">BC75+BC80+SUM(BC83:BF88)+BC91</f>
        <v>58672586</v>
      </c>
      <c r="BD92" s="467"/>
      <c r="BE92" s="467"/>
      <c r="BF92" s="468"/>
      <c r="BG92" s="504">
        <f t="shared" si="45"/>
        <v>0.99993385764006548</v>
      </c>
      <c r="BH92" s="505"/>
    </row>
    <row r="93" spans="1:60" ht="20.100000000000001" hidden="1" customHeight="1" x14ac:dyDescent="0.2">
      <c r="A93" s="390" t="s">
        <v>503</v>
      </c>
      <c r="B93" s="391"/>
      <c r="C93" s="408" t="s">
        <v>794</v>
      </c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10"/>
      <c r="AC93" s="432" t="s">
        <v>371</v>
      </c>
      <c r="AD93" s="433"/>
      <c r="AE93" s="458"/>
      <c r="AF93" s="459"/>
      <c r="AG93" s="459"/>
      <c r="AH93" s="460"/>
      <c r="AI93" s="458"/>
      <c r="AJ93" s="459"/>
      <c r="AK93" s="459"/>
      <c r="AL93" s="460"/>
      <c r="AM93" s="458"/>
      <c r="AN93" s="459"/>
      <c r="AO93" s="459"/>
      <c r="AP93" s="460"/>
      <c r="AQ93" s="496" t="s">
        <v>806</v>
      </c>
      <c r="AR93" s="497"/>
      <c r="AS93" s="497"/>
      <c r="AT93" s="498"/>
      <c r="AU93" s="458"/>
      <c r="AV93" s="459"/>
      <c r="AW93" s="459"/>
      <c r="AX93" s="460"/>
      <c r="AY93" s="496" t="s">
        <v>806</v>
      </c>
      <c r="AZ93" s="497"/>
      <c r="BA93" s="497"/>
      <c r="BB93" s="498"/>
      <c r="BC93" s="458"/>
      <c r="BD93" s="459"/>
      <c r="BE93" s="459"/>
      <c r="BF93" s="460"/>
      <c r="BG93" s="499" t="str">
        <f t="shared" si="45"/>
        <v>n.é.</v>
      </c>
      <c r="BH93" s="500"/>
    </row>
    <row r="94" spans="1:60" ht="20.100000000000001" hidden="1" customHeight="1" x14ac:dyDescent="0.2">
      <c r="A94" s="390" t="s">
        <v>504</v>
      </c>
      <c r="B94" s="391"/>
      <c r="C94" s="408" t="s">
        <v>372</v>
      </c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10"/>
      <c r="AC94" s="432" t="s">
        <v>373</v>
      </c>
      <c r="AD94" s="433"/>
      <c r="AE94" s="458"/>
      <c r="AF94" s="459"/>
      <c r="AG94" s="459"/>
      <c r="AH94" s="460"/>
      <c r="AI94" s="458"/>
      <c r="AJ94" s="459"/>
      <c r="AK94" s="459"/>
      <c r="AL94" s="460"/>
      <c r="AM94" s="458"/>
      <c r="AN94" s="459"/>
      <c r="AO94" s="459"/>
      <c r="AP94" s="460"/>
      <c r="AQ94" s="496" t="s">
        <v>806</v>
      </c>
      <c r="AR94" s="497"/>
      <c r="AS94" s="497"/>
      <c r="AT94" s="498"/>
      <c r="AU94" s="458"/>
      <c r="AV94" s="459"/>
      <c r="AW94" s="459"/>
      <c r="AX94" s="460"/>
      <c r="AY94" s="496" t="s">
        <v>806</v>
      </c>
      <c r="AZ94" s="497"/>
      <c r="BA94" s="497"/>
      <c r="BB94" s="498"/>
      <c r="BC94" s="458"/>
      <c r="BD94" s="459"/>
      <c r="BE94" s="459"/>
      <c r="BF94" s="460"/>
      <c r="BG94" s="499" t="str">
        <f t="shared" si="45"/>
        <v>n.é.</v>
      </c>
      <c r="BH94" s="500"/>
    </row>
    <row r="95" spans="1:60" ht="20.100000000000001" hidden="1" customHeight="1" x14ac:dyDescent="0.2">
      <c r="A95" s="390" t="s">
        <v>505</v>
      </c>
      <c r="B95" s="391"/>
      <c r="C95" s="429" t="s">
        <v>374</v>
      </c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1"/>
      <c r="AC95" s="432" t="s">
        <v>375</v>
      </c>
      <c r="AD95" s="433"/>
      <c r="AE95" s="458"/>
      <c r="AF95" s="459"/>
      <c r="AG95" s="459"/>
      <c r="AH95" s="460"/>
      <c r="AI95" s="458"/>
      <c r="AJ95" s="459"/>
      <c r="AK95" s="459"/>
      <c r="AL95" s="460"/>
      <c r="AM95" s="458"/>
      <c r="AN95" s="459"/>
      <c r="AO95" s="459"/>
      <c r="AP95" s="460"/>
      <c r="AQ95" s="496" t="s">
        <v>806</v>
      </c>
      <c r="AR95" s="497"/>
      <c r="AS95" s="497"/>
      <c r="AT95" s="498"/>
      <c r="AU95" s="458"/>
      <c r="AV95" s="459"/>
      <c r="AW95" s="459"/>
      <c r="AX95" s="460"/>
      <c r="AY95" s="496" t="s">
        <v>806</v>
      </c>
      <c r="AZ95" s="497"/>
      <c r="BA95" s="497"/>
      <c r="BB95" s="498"/>
      <c r="BC95" s="458"/>
      <c r="BD95" s="459"/>
      <c r="BE95" s="459"/>
      <c r="BF95" s="460"/>
      <c r="BG95" s="499" t="str">
        <f t="shared" si="45"/>
        <v>n.é.</v>
      </c>
      <c r="BH95" s="500"/>
    </row>
    <row r="96" spans="1:60" ht="20.100000000000001" hidden="1" customHeight="1" x14ac:dyDescent="0.2">
      <c r="A96" s="390" t="s">
        <v>506</v>
      </c>
      <c r="B96" s="391"/>
      <c r="C96" s="429" t="s">
        <v>654</v>
      </c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1"/>
      <c r="AC96" s="432" t="s">
        <v>376</v>
      </c>
      <c r="AD96" s="433"/>
      <c r="AE96" s="458"/>
      <c r="AF96" s="459"/>
      <c r="AG96" s="459"/>
      <c r="AH96" s="460"/>
      <c r="AI96" s="458"/>
      <c r="AJ96" s="459"/>
      <c r="AK96" s="459"/>
      <c r="AL96" s="460"/>
      <c r="AM96" s="458"/>
      <c r="AN96" s="459"/>
      <c r="AO96" s="459"/>
      <c r="AP96" s="460"/>
      <c r="AQ96" s="496" t="s">
        <v>806</v>
      </c>
      <c r="AR96" s="497"/>
      <c r="AS96" s="497"/>
      <c r="AT96" s="498"/>
      <c r="AU96" s="458"/>
      <c r="AV96" s="459"/>
      <c r="AW96" s="459"/>
      <c r="AX96" s="460"/>
      <c r="AY96" s="496" t="s">
        <v>806</v>
      </c>
      <c r="AZ96" s="497"/>
      <c r="BA96" s="497"/>
      <c r="BB96" s="498"/>
      <c r="BC96" s="458"/>
      <c r="BD96" s="459"/>
      <c r="BE96" s="459"/>
      <c r="BF96" s="460"/>
      <c r="BG96" s="499" t="str">
        <f t="shared" si="45"/>
        <v>n.é.</v>
      </c>
      <c r="BH96" s="500"/>
    </row>
    <row r="97" spans="1:60" ht="20.100000000000001" hidden="1" customHeight="1" x14ac:dyDescent="0.2">
      <c r="A97" s="390" t="s">
        <v>507</v>
      </c>
      <c r="B97" s="391"/>
      <c r="C97" s="429" t="s">
        <v>653</v>
      </c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1"/>
      <c r="AC97" s="432" t="s">
        <v>655</v>
      </c>
      <c r="AD97" s="433"/>
      <c r="AE97" s="458"/>
      <c r="AF97" s="459"/>
      <c r="AG97" s="459"/>
      <c r="AH97" s="460"/>
      <c r="AI97" s="458"/>
      <c r="AJ97" s="459"/>
      <c r="AK97" s="459"/>
      <c r="AL97" s="460"/>
      <c r="AM97" s="458"/>
      <c r="AN97" s="459"/>
      <c r="AO97" s="459"/>
      <c r="AP97" s="460"/>
      <c r="AQ97" s="496" t="s">
        <v>806</v>
      </c>
      <c r="AR97" s="497"/>
      <c r="AS97" s="497"/>
      <c r="AT97" s="498"/>
      <c r="AU97" s="458"/>
      <c r="AV97" s="459"/>
      <c r="AW97" s="459"/>
      <c r="AX97" s="460"/>
      <c r="AY97" s="496" t="s">
        <v>806</v>
      </c>
      <c r="AZ97" s="497"/>
      <c r="BA97" s="497"/>
      <c r="BB97" s="498"/>
      <c r="BC97" s="458"/>
      <c r="BD97" s="459"/>
      <c r="BE97" s="459"/>
      <c r="BF97" s="460"/>
      <c r="BG97" s="499" t="str">
        <f t="shared" si="45"/>
        <v>n.é.</v>
      </c>
      <c r="BH97" s="500"/>
    </row>
    <row r="98" spans="1:60" s="3" customFormat="1" ht="20.100000000000001" customHeight="1" x14ac:dyDescent="0.2">
      <c r="A98" s="474" t="s">
        <v>508</v>
      </c>
      <c r="B98" s="475"/>
      <c r="C98" s="516" t="s">
        <v>652</v>
      </c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8"/>
      <c r="AC98" s="514" t="s">
        <v>377</v>
      </c>
      <c r="AD98" s="515"/>
      <c r="AE98" s="466">
        <f>SUM(AE93:AH97)</f>
        <v>0</v>
      </c>
      <c r="AF98" s="467"/>
      <c r="AG98" s="467"/>
      <c r="AH98" s="468"/>
      <c r="AI98" s="466">
        <f t="shared" ref="AI98" si="66">SUM(AI93:AL97)</f>
        <v>0</v>
      </c>
      <c r="AJ98" s="467"/>
      <c r="AK98" s="467"/>
      <c r="AL98" s="468"/>
      <c r="AM98" s="466">
        <f t="shared" ref="AM98" si="67">SUM(AM93:AP97)</f>
        <v>0</v>
      </c>
      <c r="AN98" s="467"/>
      <c r="AO98" s="467"/>
      <c r="AP98" s="468"/>
      <c r="AQ98" s="501" t="s">
        <v>806</v>
      </c>
      <c r="AR98" s="502"/>
      <c r="AS98" s="502"/>
      <c r="AT98" s="503"/>
      <c r="AU98" s="466">
        <f t="shared" ref="AU98" si="68">SUM(AU93:AX97)</f>
        <v>0</v>
      </c>
      <c r="AV98" s="467"/>
      <c r="AW98" s="467"/>
      <c r="AX98" s="468"/>
      <c r="AY98" s="501" t="s">
        <v>806</v>
      </c>
      <c r="AZ98" s="502"/>
      <c r="BA98" s="502"/>
      <c r="BB98" s="503"/>
      <c r="BC98" s="466">
        <f t="shared" ref="BC98" si="69">SUM(BC93:BF97)</f>
        <v>0</v>
      </c>
      <c r="BD98" s="467"/>
      <c r="BE98" s="467"/>
      <c r="BF98" s="468"/>
      <c r="BG98" s="504" t="str">
        <f t="shared" si="45"/>
        <v>n.é.</v>
      </c>
      <c r="BH98" s="505"/>
    </row>
    <row r="99" spans="1:60" s="3" customFormat="1" ht="20.100000000000001" hidden="1" customHeight="1" x14ac:dyDescent="0.2">
      <c r="A99" s="390" t="s">
        <v>509</v>
      </c>
      <c r="B99" s="391"/>
      <c r="C99" s="408" t="s">
        <v>378</v>
      </c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10"/>
      <c r="AC99" s="432" t="s">
        <v>379</v>
      </c>
      <c r="AD99" s="433"/>
      <c r="AE99" s="458"/>
      <c r="AF99" s="459"/>
      <c r="AG99" s="459"/>
      <c r="AH99" s="460"/>
      <c r="AI99" s="458"/>
      <c r="AJ99" s="459"/>
      <c r="AK99" s="459"/>
      <c r="AL99" s="460"/>
      <c r="AM99" s="458"/>
      <c r="AN99" s="459"/>
      <c r="AO99" s="459"/>
      <c r="AP99" s="460"/>
      <c r="AQ99" s="496" t="s">
        <v>806</v>
      </c>
      <c r="AR99" s="497"/>
      <c r="AS99" s="497"/>
      <c r="AT99" s="498"/>
      <c r="AU99" s="458"/>
      <c r="AV99" s="459"/>
      <c r="AW99" s="459"/>
      <c r="AX99" s="460"/>
      <c r="AY99" s="496" t="s">
        <v>806</v>
      </c>
      <c r="AZ99" s="497"/>
      <c r="BA99" s="497"/>
      <c r="BB99" s="498"/>
      <c r="BC99" s="458"/>
      <c r="BD99" s="459"/>
      <c r="BE99" s="459"/>
      <c r="BF99" s="460"/>
      <c r="BG99" s="499" t="str">
        <f t="shared" si="45"/>
        <v>n.é.</v>
      </c>
      <c r="BH99" s="500"/>
    </row>
    <row r="100" spans="1:60" ht="20.100000000000001" hidden="1" customHeight="1" x14ac:dyDescent="0.2">
      <c r="A100" s="390" t="s">
        <v>510</v>
      </c>
      <c r="B100" s="391"/>
      <c r="C100" s="408" t="s">
        <v>659</v>
      </c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10"/>
      <c r="AC100" s="432" t="s">
        <v>657</v>
      </c>
      <c r="AD100" s="433"/>
      <c r="AE100" s="458"/>
      <c r="AF100" s="459"/>
      <c r="AG100" s="459"/>
      <c r="AH100" s="460"/>
      <c r="AI100" s="458"/>
      <c r="AJ100" s="459"/>
      <c r="AK100" s="459"/>
      <c r="AL100" s="460"/>
      <c r="AM100" s="458"/>
      <c r="AN100" s="459"/>
      <c r="AO100" s="459"/>
      <c r="AP100" s="460"/>
      <c r="AQ100" s="496" t="s">
        <v>806</v>
      </c>
      <c r="AR100" s="497"/>
      <c r="AS100" s="497"/>
      <c r="AT100" s="498"/>
      <c r="AU100" s="458"/>
      <c r="AV100" s="459"/>
      <c r="AW100" s="459"/>
      <c r="AX100" s="460"/>
      <c r="AY100" s="496" t="s">
        <v>806</v>
      </c>
      <c r="AZ100" s="497"/>
      <c r="BA100" s="497"/>
      <c r="BB100" s="498"/>
      <c r="BC100" s="458"/>
      <c r="BD100" s="459"/>
      <c r="BE100" s="459"/>
      <c r="BF100" s="460"/>
      <c r="BG100" s="499" t="str">
        <f t="shared" si="45"/>
        <v>n.é.</v>
      </c>
      <c r="BH100" s="500"/>
    </row>
    <row r="101" spans="1:60" s="3" customFormat="1" ht="20.100000000000001" customHeight="1" x14ac:dyDescent="0.2">
      <c r="A101" s="417" t="s">
        <v>511</v>
      </c>
      <c r="B101" s="418"/>
      <c r="C101" s="558" t="s">
        <v>658</v>
      </c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  <c r="AB101" s="560"/>
      <c r="AC101" s="570" t="s">
        <v>380</v>
      </c>
      <c r="AD101" s="571"/>
      <c r="AE101" s="506">
        <f>SUM(AE92,AE98:AH100)</f>
        <v>53998281</v>
      </c>
      <c r="AF101" s="507"/>
      <c r="AG101" s="507"/>
      <c r="AH101" s="508"/>
      <c r="AI101" s="506">
        <f t="shared" ref="AI101" si="70">AI92+AI98+AI100+AI99</f>
        <v>58676467</v>
      </c>
      <c r="AJ101" s="507"/>
      <c r="AK101" s="507"/>
      <c r="AL101" s="508"/>
      <c r="AM101" s="506">
        <f t="shared" ref="AM101" si="71">AM92+AM98+AM100+AM99</f>
        <v>58672586</v>
      </c>
      <c r="AN101" s="507"/>
      <c r="AO101" s="507"/>
      <c r="AP101" s="508"/>
      <c r="AQ101" s="509" t="s">
        <v>806</v>
      </c>
      <c r="AR101" s="510"/>
      <c r="AS101" s="510"/>
      <c r="AT101" s="511"/>
      <c r="AU101" s="506">
        <f t="shared" ref="AU101" si="72">AU92+AU98+AU100+AU99</f>
        <v>0</v>
      </c>
      <c r="AV101" s="507"/>
      <c r="AW101" s="507"/>
      <c r="AX101" s="508"/>
      <c r="AY101" s="509" t="s">
        <v>806</v>
      </c>
      <c r="AZ101" s="510"/>
      <c r="BA101" s="510"/>
      <c r="BB101" s="511"/>
      <c r="BC101" s="506">
        <f t="shared" ref="BC101" si="73">BC92+BC98+BC100+BC99</f>
        <v>58672586</v>
      </c>
      <c r="BD101" s="507"/>
      <c r="BE101" s="507"/>
      <c r="BF101" s="508"/>
      <c r="BG101" s="512">
        <f t="shared" si="45"/>
        <v>0.99993385764006548</v>
      </c>
      <c r="BH101" s="513"/>
    </row>
    <row r="102" spans="1:60" s="3" customFormat="1" ht="20.100000000000001" customHeight="1" x14ac:dyDescent="0.2">
      <c r="A102" s="424" t="s">
        <v>512</v>
      </c>
      <c r="B102" s="425"/>
      <c r="C102" s="56" t="s">
        <v>656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8"/>
      <c r="AC102" s="5"/>
      <c r="AD102" s="6"/>
      <c r="AE102" s="528">
        <f>AE71+AE101</f>
        <v>54798281</v>
      </c>
      <c r="AF102" s="529"/>
      <c r="AG102" s="529"/>
      <c r="AH102" s="530"/>
      <c r="AI102" s="528">
        <f t="shared" ref="AI102" si="74">AI71+AI101</f>
        <v>59476467</v>
      </c>
      <c r="AJ102" s="529"/>
      <c r="AK102" s="529"/>
      <c r="AL102" s="530"/>
      <c r="AM102" s="528">
        <f t="shared" ref="AM102" si="75">AM71+AM101</f>
        <v>59203357</v>
      </c>
      <c r="AN102" s="529"/>
      <c r="AO102" s="529"/>
      <c r="AP102" s="530"/>
      <c r="AQ102" s="525" t="s">
        <v>806</v>
      </c>
      <c r="AR102" s="526"/>
      <c r="AS102" s="526"/>
      <c r="AT102" s="527"/>
      <c r="AU102" s="528">
        <f t="shared" ref="AU102" si="76">AU71+AU101</f>
        <v>0</v>
      </c>
      <c r="AV102" s="529"/>
      <c r="AW102" s="529"/>
      <c r="AX102" s="530"/>
      <c r="AY102" s="525" t="s">
        <v>806</v>
      </c>
      <c r="AZ102" s="526"/>
      <c r="BA102" s="526"/>
      <c r="BB102" s="527"/>
      <c r="BC102" s="528">
        <f t="shared" ref="BC102" si="77">BC71+BC101</f>
        <v>59203357</v>
      </c>
      <c r="BD102" s="529"/>
      <c r="BE102" s="529"/>
      <c r="BF102" s="530"/>
      <c r="BG102" s="531">
        <f t="shared" si="45"/>
        <v>0.99540809981198108</v>
      </c>
      <c r="BH102" s="532"/>
    </row>
    <row r="103" spans="1:60" ht="18" customHeight="1" x14ac:dyDescent="0.2">
      <c r="A103" s="390" t="s">
        <v>513</v>
      </c>
      <c r="B103" s="391"/>
      <c r="C103" s="538" t="s">
        <v>20</v>
      </c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40"/>
      <c r="AC103" s="541" t="s">
        <v>51</v>
      </c>
      <c r="AD103" s="542"/>
      <c r="AE103" s="458">
        <v>37678248</v>
      </c>
      <c r="AF103" s="534"/>
      <c r="AG103" s="534"/>
      <c r="AH103" s="535"/>
      <c r="AI103" s="533">
        <v>38653802</v>
      </c>
      <c r="AJ103" s="534"/>
      <c r="AK103" s="534"/>
      <c r="AL103" s="535"/>
      <c r="AM103" s="533">
        <v>0</v>
      </c>
      <c r="AN103" s="534"/>
      <c r="AO103" s="534"/>
      <c r="AP103" s="535"/>
      <c r="AQ103" s="533">
        <v>38653802</v>
      </c>
      <c r="AR103" s="534"/>
      <c r="AS103" s="534"/>
      <c r="AT103" s="535"/>
      <c r="AU103" s="533">
        <v>112547436</v>
      </c>
      <c r="AV103" s="534"/>
      <c r="AW103" s="534"/>
      <c r="AX103" s="535"/>
      <c r="AY103" s="533">
        <v>0</v>
      </c>
      <c r="AZ103" s="534"/>
      <c r="BA103" s="534"/>
      <c r="BB103" s="535"/>
      <c r="BC103" s="533">
        <v>38653802</v>
      </c>
      <c r="BD103" s="534"/>
      <c r="BE103" s="534"/>
      <c r="BF103" s="535"/>
      <c r="BG103" s="536">
        <f t="shared" si="45"/>
        <v>1</v>
      </c>
      <c r="BH103" s="537"/>
    </row>
    <row r="104" spans="1:60" ht="1.1499999999999999" hidden="1" customHeight="1" x14ac:dyDescent="0.2">
      <c r="A104" s="390" t="s">
        <v>514</v>
      </c>
      <c r="B104" s="391"/>
      <c r="C104" s="538" t="s">
        <v>47</v>
      </c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539"/>
      <c r="W104" s="539"/>
      <c r="X104" s="539"/>
      <c r="Y104" s="539"/>
      <c r="Z104" s="539"/>
      <c r="AA104" s="539"/>
      <c r="AB104" s="540"/>
      <c r="AC104" s="437" t="s">
        <v>50</v>
      </c>
      <c r="AD104" s="438"/>
      <c r="AE104" s="533"/>
      <c r="AF104" s="534"/>
      <c r="AG104" s="534"/>
      <c r="AH104" s="535"/>
      <c r="AI104" s="533"/>
      <c r="AJ104" s="534"/>
      <c r="AK104" s="534"/>
      <c r="AL104" s="535"/>
      <c r="AM104" s="533"/>
      <c r="AN104" s="534"/>
      <c r="AO104" s="534"/>
      <c r="AP104" s="535"/>
      <c r="AQ104" s="533"/>
      <c r="AR104" s="534"/>
      <c r="AS104" s="534"/>
      <c r="AT104" s="535"/>
      <c r="AU104" s="533"/>
      <c r="AV104" s="534"/>
      <c r="AW104" s="534"/>
      <c r="AX104" s="535"/>
      <c r="AY104" s="533"/>
      <c r="AZ104" s="534"/>
      <c r="BA104" s="534"/>
      <c r="BB104" s="535"/>
      <c r="BC104" s="533"/>
      <c r="BD104" s="534"/>
      <c r="BE104" s="534"/>
      <c r="BF104" s="535"/>
      <c r="BG104" s="536" t="str">
        <f t="shared" si="45"/>
        <v>n.é.</v>
      </c>
      <c r="BH104" s="537"/>
    </row>
    <row r="105" spans="1:60" ht="15" customHeight="1" x14ac:dyDescent="0.2">
      <c r="A105" s="390" t="s">
        <v>515</v>
      </c>
      <c r="B105" s="391"/>
      <c r="C105" s="538" t="s">
        <v>46</v>
      </c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40"/>
      <c r="AC105" s="437" t="s">
        <v>49</v>
      </c>
      <c r="AD105" s="438"/>
      <c r="AE105" s="533">
        <v>3139854</v>
      </c>
      <c r="AF105" s="534"/>
      <c r="AG105" s="534"/>
      <c r="AH105" s="535"/>
      <c r="AI105" s="533">
        <v>3287085</v>
      </c>
      <c r="AJ105" s="534"/>
      <c r="AK105" s="534"/>
      <c r="AL105" s="535"/>
      <c r="AM105" s="533">
        <v>0</v>
      </c>
      <c r="AN105" s="534"/>
      <c r="AO105" s="534"/>
      <c r="AP105" s="535"/>
      <c r="AQ105" s="533">
        <v>3287085</v>
      </c>
      <c r="AR105" s="534"/>
      <c r="AS105" s="534"/>
      <c r="AT105" s="535"/>
      <c r="AU105" s="533">
        <v>0</v>
      </c>
      <c r="AV105" s="534"/>
      <c r="AW105" s="534"/>
      <c r="AX105" s="535"/>
      <c r="AY105" s="533">
        <v>0</v>
      </c>
      <c r="AZ105" s="534"/>
      <c r="BA105" s="534"/>
      <c r="BB105" s="535"/>
      <c r="BC105" s="533">
        <v>3287085</v>
      </c>
      <c r="BD105" s="534"/>
      <c r="BE105" s="534"/>
      <c r="BF105" s="535"/>
      <c r="BG105" s="536">
        <f t="shared" si="45"/>
        <v>1</v>
      </c>
      <c r="BH105" s="537"/>
    </row>
    <row r="106" spans="1:60" ht="15.6" hidden="1" customHeight="1" x14ac:dyDescent="0.2">
      <c r="A106" s="390" t="s">
        <v>517</v>
      </c>
      <c r="B106" s="391"/>
      <c r="C106" s="487" t="s">
        <v>19</v>
      </c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9"/>
      <c r="AC106" s="437" t="s">
        <v>48</v>
      </c>
      <c r="AD106" s="438"/>
      <c r="AE106" s="533"/>
      <c r="AF106" s="534"/>
      <c r="AG106" s="534"/>
      <c r="AH106" s="535"/>
      <c r="AI106" s="533"/>
      <c r="AJ106" s="534"/>
      <c r="AK106" s="534"/>
      <c r="AL106" s="535"/>
      <c r="AM106" s="533"/>
      <c r="AN106" s="534"/>
      <c r="AO106" s="534"/>
      <c r="AP106" s="535"/>
      <c r="AQ106" s="533"/>
      <c r="AR106" s="534"/>
      <c r="AS106" s="534"/>
      <c r="AT106" s="535"/>
      <c r="AU106" s="533"/>
      <c r="AV106" s="534"/>
      <c r="AW106" s="534"/>
      <c r="AX106" s="535"/>
      <c r="AY106" s="533"/>
      <c r="AZ106" s="534"/>
      <c r="BA106" s="534"/>
      <c r="BB106" s="535"/>
      <c r="BC106" s="533"/>
      <c r="BD106" s="534"/>
      <c r="BE106" s="534"/>
      <c r="BF106" s="535"/>
      <c r="BG106" s="536" t="str">
        <f t="shared" si="45"/>
        <v>n.é.</v>
      </c>
      <c r="BH106" s="537"/>
    </row>
    <row r="107" spans="1:60" ht="16.149999999999999" hidden="1" customHeight="1" x14ac:dyDescent="0.2">
      <c r="A107" s="390" t="s">
        <v>518</v>
      </c>
      <c r="B107" s="391"/>
      <c r="C107" s="487" t="s">
        <v>16</v>
      </c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9"/>
      <c r="AC107" s="437" t="s">
        <v>45</v>
      </c>
      <c r="AD107" s="438"/>
      <c r="AE107" s="533"/>
      <c r="AF107" s="534"/>
      <c r="AG107" s="534"/>
      <c r="AH107" s="535"/>
      <c r="AI107" s="533"/>
      <c r="AJ107" s="534"/>
      <c r="AK107" s="534"/>
      <c r="AL107" s="535"/>
      <c r="AM107" s="533"/>
      <c r="AN107" s="534"/>
      <c r="AO107" s="534"/>
      <c r="AP107" s="535"/>
      <c r="AQ107" s="533"/>
      <c r="AR107" s="534"/>
      <c r="AS107" s="534"/>
      <c r="AT107" s="535"/>
      <c r="AU107" s="533"/>
      <c r="AV107" s="534"/>
      <c r="AW107" s="534"/>
      <c r="AX107" s="535"/>
      <c r="AY107" s="533"/>
      <c r="AZ107" s="534"/>
      <c r="BA107" s="534"/>
      <c r="BB107" s="535"/>
      <c r="BC107" s="533"/>
      <c r="BD107" s="534"/>
      <c r="BE107" s="534"/>
      <c r="BF107" s="535"/>
      <c r="BG107" s="536" t="str">
        <f t="shared" si="45"/>
        <v>n.é.</v>
      </c>
      <c r="BH107" s="537"/>
    </row>
    <row r="108" spans="1:60" ht="15" hidden="1" customHeight="1" x14ac:dyDescent="0.2">
      <c r="A108" s="390" t="s">
        <v>519</v>
      </c>
      <c r="B108" s="391"/>
      <c r="C108" s="487" t="s">
        <v>17</v>
      </c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9"/>
      <c r="AC108" s="437" t="s">
        <v>44</v>
      </c>
      <c r="AD108" s="438"/>
      <c r="AE108" s="533">
        <v>0</v>
      </c>
      <c r="AF108" s="534"/>
      <c r="AG108" s="534"/>
      <c r="AH108" s="535"/>
      <c r="AI108" s="533">
        <v>0</v>
      </c>
      <c r="AJ108" s="534"/>
      <c r="AK108" s="534"/>
      <c r="AL108" s="535"/>
      <c r="AM108" s="533">
        <v>0</v>
      </c>
      <c r="AN108" s="534"/>
      <c r="AO108" s="534"/>
      <c r="AP108" s="535"/>
      <c r="AQ108" s="533">
        <v>0</v>
      </c>
      <c r="AR108" s="534"/>
      <c r="AS108" s="534"/>
      <c r="AT108" s="535"/>
      <c r="AU108" s="533">
        <v>0</v>
      </c>
      <c r="AV108" s="534"/>
      <c r="AW108" s="534"/>
      <c r="AX108" s="535"/>
      <c r="AY108" s="533">
        <v>0</v>
      </c>
      <c r="AZ108" s="534"/>
      <c r="BA108" s="534"/>
      <c r="BB108" s="535"/>
      <c r="BC108" s="533">
        <v>0</v>
      </c>
      <c r="BD108" s="534"/>
      <c r="BE108" s="534"/>
      <c r="BF108" s="535"/>
      <c r="BG108" s="536" t="str">
        <f t="shared" si="45"/>
        <v>n.é.</v>
      </c>
      <c r="BH108" s="537"/>
    </row>
    <row r="109" spans="1:60" ht="16.149999999999999" customHeight="1" x14ac:dyDescent="0.2">
      <c r="A109" s="390" t="s">
        <v>520</v>
      </c>
      <c r="B109" s="391"/>
      <c r="C109" s="487" t="s">
        <v>21</v>
      </c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9"/>
      <c r="AC109" s="437" t="s">
        <v>43</v>
      </c>
      <c r="AD109" s="438"/>
      <c r="AE109" s="458">
        <v>2125750</v>
      </c>
      <c r="AF109" s="534"/>
      <c r="AG109" s="534"/>
      <c r="AH109" s="535"/>
      <c r="AI109" s="533">
        <v>1765347</v>
      </c>
      <c r="AJ109" s="534"/>
      <c r="AK109" s="534"/>
      <c r="AL109" s="535"/>
      <c r="AM109" s="533">
        <v>0</v>
      </c>
      <c r="AN109" s="534"/>
      <c r="AO109" s="534"/>
      <c r="AP109" s="535"/>
      <c r="AQ109" s="533">
        <v>1765347</v>
      </c>
      <c r="AR109" s="534"/>
      <c r="AS109" s="534"/>
      <c r="AT109" s="535"/>
      <c r="AU109" s="533">
        <v>0</v>
      </c>
      <c r="AV109" s="534"/>
      <c r="AW109" s="534"/>
      <c r="AX109" s="535"/>
      <c r="AY109" s="533">
        <v>0</v>
      </c>
      <c r="AZ109" s="534"/>
      <c r="BA109" s="534"/>
      <c r="BB109" s="535"/>
      <c r="BC109" s="533">
        <v>1765347</v>
      </c>
      <c r="BD109" s="534"/>
      <c r="BE109" s="534"/>
      <c r="BF109" s="535"/>
      <c r="BG109" s="536">
        <f t="shared" si="45"/>
        <v>1</v>
      </c>
      <c r="BH109" s="537"/>
    </row>
    <row r="110" spans="1:60" ht="0.6" customHeight="1" x14ac:dyDescent="0.2">
      <c r="A110" s="390" t="s">
        <v>521</v>
      </c>
      <c r="B110" s="391"/>
      <c r="C110" s="487" t="s">
        <v>41</v>
      </c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9"/>
      <c r="AC110" s="437" t="s">
        <v>42</v>
      </c>
      <c r="AD110" s="438"/>
      <c r="AE110" s="533"/>
      <c r="AF110" s="534"/>
      <c r="AG110" s="534"/>
      <c r="AH110" s="535"/>
      <c r="AI110" s="533"/>
      <c r="AJ110" s="534"/>
      <c r="AK110" s="534"/>
      <c r="AL110" s="535"/>
      <c r="AM110" s="533"/>
      <c r="AN110" s="534"/>
      <c r="AO110" s="534"/>
      <c r="AP110" s="535"/>
      <c r="AQ110" s="533"/>
      <c r="AR110" s="534"/>
      <c r="AS110" s="534"/>
      <c r="AT110" s="535"/>
      <c r="AU110" s="533"/>
      <c r="AV110" s="534"/>
      <c r="AW110" s="534"/>
      <c r="AX110" s="535"/>
      <c r="AY110" s="533"/>
      <c r="AZ110" s="534"/>
      <c r="BA110" s="534"/>
      <c r="BB110" s="535"/>
      <c r="BC110" s="533"/>
      <c r="BD110" s="534"/>
      <c r="BE110" s="534"/>
      <c r="BF110" s="535"/>
      <c r="BG110" s="536" t="str">
        <f t="shared" si="45"/>
        <v>n.é.</v>
      </c>
      <c r="BH110" s="537"/>
    </row>
    <row r="111" spans="1:60" ht="18" customHeight="1" x14ac:dyDescent="0.2">
      <c r="A111" s="390" t="s">
        <v>522</v>
      </c>
      <c r="B111" s="391"/>
      <c r="C111" s="408" t="s">
        <v>18</v>
      </c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10"/>
      <c r="AC111" s="437" t="s">
        <v>40</v>
      </c>
      <c r="AD111" s="438"/>
      <c r="AE111" s="533">
        <v>99600</v>
      </c>
      <c r="AF111" s="534"/>
      <c r="AG111" s="534"/>
      <c r="AH111" s="535"/>
      <c r="AI111" s="533">
        <v>99600</v>
      </c>
      <c r="AJ111" s="534"/>
      <c r="AK111" s="534"/>
      <c r="AL111" s="535"/>
      <c r="AM111" s="533">
        <v>0</v>
      </c>
      <c r="AN111" s="534"/>
      <c r="AO111" s="534"/>
      <c r="AP111" s="535"/>
      <c r="AQ111" s="533">
        <v>61710</v>
      </c>
      <c r="AR111" s="534"/>
      <c r="AS111" s="534"/>
      <c r="AT111" s="535"/>
      <c r="AU111" s="533">
        <v>0</v>
      </c>
      <c r="AV111" s="534"/>
      <c r="AW111" s="534"/>
      <c r="AX111" s="535"/>
      <c r="AY111" s="533">
        <v>0</v>
      </c>
      <c r="AZ111" s="534"/>
      <c r="BA111" s="534"/>
      <c r="BB111" s="535"/>
      <c r="BC111" s="533">
        <v>61710</v>
      </c>
      <c r="BD111" s="534"/>
      <c r="BE111" s="534"/>
      <c r="BF111" s="535"/>
      <c r="BG111" s="536">
        <f t="shared" si="45"/>
        <v>0.61957831325301205</v>
      </c>
      <c r="BH111" s="537"/>
    </row>
    <row r="112" spans="1:60" ht="15.75" customHeight="1" x14ac:dyDescent="0.2">
      <c r="A112" s="390" t="s">
        <v>523</v>
      </c>
      <c r="B112" s="391"/>
      <c r="C112" s="408" t="s">
        <v>37</v>
      </c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10"/>
      <c r="AC112" s="437" t="s">
        <v>39</v>
      </c>
      <c r="AD112" s="438"/>
      <c r="AE112" s="533">
        <v>0</v>
      </c>
      <c r="AF112" s="534"/>
      <c r="AG112" s="534"/>
      <c r="AH112" s="535"/>
      <c r="AI112" s="533">
        <v>132000</v>
      </c>
      <c r="AJ112" s="534"/>
      <c r="AK112" s="534"/>
      <c r="AL112" s="535"/>
      <c r="AM112" s="533">
        <v>0</v>
      </c>
      <c r="AN112" s="534"/>
      <c r="AO112" s="534"/>
      <c r="AP112" s="535"/>
      <c r="AQ112" s="533">
        <v>132000</v>
      </c>
      <c r="AR112" s="534"/>
      <c r="AS112" s="534"/>
      <c r="AT112" s="535"/>
      <c r="AU112" s="533">
        <v>0</v>
      </c>
      <c r="AV112" s="534"/>
      <c r="AW112" s="534"/>
      <c r="AX112" s="535"/>
      <c r="AY112" s="533">
        <v>0</v>
      </c>
      <c r="AZ112" s="534"/>
      <c r="BA112" s="534"/>
      <c r="BB112" s="535"/>
      <c r="BC112" s="533">
        <v>132000</v>
      </c>
      <c r="BD112" s="534"/>
      <c r="BE112" s="534"/>
      <c r="BF112" s="535"/>
      <c r="BG112" s="536">
        <f t="shared" si="45"/>
        <v>1</v>
      </c>
      <c r="BH112" s="537"/>
    </row>
    <row r="113" spans="1:60" ht="18" hidden="1" customHeight="1" x14ac:dyDescent="0.2">
      <c r="A113" s="390" t="s">
        <v>524</v>
      </c>
      <c r="B113" s="391"/>
      <c r="C113" s="408" t="s">
        <v>36</v>
      </c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10"/>
      <c r="AC113" s="437" t="s">
        <v>38</v>
      </c>
      <c r="AD113" s="438"/>
      <c r="AE113" s="533"/>
      <c r="AF113" s="534"/>
      <c r="AG113" s="534"/>
      <c r="AH113" s="535"/>
      <c r="AI113" s="533"/>
      <c r="AJ113" s="534"/>
      <c r="AK113" s="534"/>
      <c r="AL113" s="535"/>
      <c r="AM113" s="533"/>
      <c r="AN113" s="534"/>
      <c r="AO113" s="534"/>
      <c r="AP113" s="535"/>
      <c r="AQ113" s="533"/>
      <c r="AR113" s="534"/>
      <c r="AS113" s="534"/>
      <c r="AT113" s="535"/>
      <c r="AU113" s="533"/>
      <c r="AV113" s="534"/>
      <c r="AW113" s="534"/>
      <c r="AX113" s="535"/>
      <c r="AY113" s="533"/>
      <c r="AZ113" s="534"/>
      <c r="BA113" s="534"/>
      <c r="BB113" s="535"/>
      <c r="BC113" s="533"/>
      <c r="BD113" s="534"/>
      <c r="BE113" s="534"/>
      <c r="BF113" s="535"/>
      <c r="BG113" s="536" t="str">
        <f t="shared" si="45"/>
        <v>n.é.</v>
      </c>
      <c r="BH113" s="537"/>
    </row>
    <row r="114" spans="1:60" s="2" customFormat="1" ht="15" hidden="1" customHeight="1" x14ac:dyDescent="0.2">
      <c r="A114" s="390" t="s">
        <v>525</v>
      </c>
      <c r="B114" s="391"/>
      <c r="C114" s="408" t="s">
        <v>35</v>
      </c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10"/>
      <c r="AC114" s="437" t="s">
        <v>34</v>
      </c>
      <c r="AD114" s="438"/>
      <c r="AE114" s="533"/>
      <c r="AF114" s="534"/>
      <c r="AG114" s="534"/>
      <c r="AH114" s="535"/>
      <c r="AI114" s="533"/>
      <c r="AJ114" s="534"/>
      <c r="AK114" s="534"/>
      <c r="AL114" s="535"/>
      <c r="AM114" s="533"/>
      <c r="AN114" s="534"/>
      <c r="AO114" s="534"/>
      <c r="AP114" s="535"/>
      <c r="AQ114" s="533"/>
      <c r="AR114" s="534"/>
      <c r="AS114" s="534"/>
      <c r="AT114" s="535"/>
      <c r="AU114" s="533"/>
      <c r="AV114" s="534"/>
      <c r="AW114" s="534"/>
      <c r="AX114" s="535"/>
      <c r="AY114" s="533"/>
      <c r="AZ114" s="534"/>
      <c r="BA114" s="534"/>
      <c r="BB114" s="535"/>
      <c r="BC114" s="533"/>
      <c r="BD114" s="534"/>
      <c r="BE114" s="534"/>
      <c r="BF114" s="535"/>
      <c r="BG114" s="536" t="str">
        <f t="shared" si="45"/>
        <v>n.é.</v>
      </c>
      <c r="BH114" s="537"/>
    </row>
    <row r="115" spans="1:60" s="2" customFormat="1" ht="19.899999999999999" customHeight="1" x14ac:dyDescent="0.2">
      <c r="A115" s="390" t="s">
        <v>526</v>
      </c>
      <c r="B115" s="391"/>
      <c r="C115" s="408" t="s">
        <v>25</v>
      </c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10"/>
      <c r="AC115" s="437" t="s">
        <v>33</v>
      </c>
      <c r="AD115" s="438"/>
      <c r="AE115" s="533">
        <v>0</v>
      </c>
      <c r="AF115" s="534"/>
      <c r="AG115" s="534"/>
      <c r="AH115" s="535"/>
      <c r="AI115" s="533">
        <v>693170</v>
      </c>
      <c r="AJ115" s="534"/>
      <c r="AK115" s="534"/>
      <c r="AL115" s="535"/>
      <c r="AM115" s="533">
        <v>0</v>
      </c>
      <c r="AN115" s="534"/>
      <c r="AO115" s="534"/>
      <c r="AP115" s="535"/>
      <c r="AQ115" s="533">
        <v>693170</v>
      </c>
      <c r="AR115" s="534"/>
      <c r="AS115" s="534"/>
      <c r="AT115" s="535"/>
      <c r="AU115" s="533">
        <v>0</v>
      </c>
      <c r="AV115" s="534"/>
      <c r="AW115" s="534"/>
      <c r="AX115" s="535"/>
      <c r="AY115" s="533">
        <v>0</v>
      </c>
      <c r="AZ115" s="534"/>
      <c r="BA115" s="534"/>
      <c r="BB115" s="535"/>
      <c r="BC115" s="533">
        <v>693170</v>
      </c>
      <c r="BD115" s="534"/>
      <c r="BE115" s="534"/>
      <c r="BF115" s="535"/>
      <c r="BG115" s="536">
        <f t="shared" si="45"/>
        <v>1</v>
      </c>
      <c r="BH115" s="537"/>
    </row>
    <row r="116" spans="1:60" s="2" customFormat="1" ht="21" customHeight="1" x14ac:dyDescent="0.2">
      <c r="A116" s="474" t="s">
        <v>527</v>
      </c>
      <c r="B116" s="475"/>
      <c r="C116" s="574" t="s">
        <v>795</v>
      </c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  <c r="R116" s="575"/>
      <c r="S116" s="575"/>
      <c r="T116" s="575"/>
      <c r="U116" s="575"/>
      <c r="V116" s="575"/>
      <c r="W116" s="575"/>
      <c r="X116" s="575"/>
      <c r="Y116" s="575"/>
      <c r="Z116" s="575"/>
      <c r="AA116" s="575"/>
      <c r="AB116" s="576"/>
      <c r="AC116" s="543" t="s">
        <v>27</v>
      </c>
      <c r="AD116" s="544"/>
      <c r="AE116" s="466">
        <f>SUM(AE103:AH115)</f>
        <v>43043452</v>
      </c>
      <c r="AF116" s="467"/>
      <c r="AG116" s="467"/>
      <c r="AH116" s="468"/>
      <c r="AI116" s="466">
        <f t="shared" ref="AI116" si="78">SUM(AI103:AL115)</f>
        <v>44631004</v>
      </c>
      <c r="AJ116" s="467"/>
      <c r="AK116" s="467"/>
      <c r="AL116" s="468"/>
      <c r="AM116" s="466">
        <f t="shared" ref="AM116" si="79">SUM(AM103:AP115)</f>
        <v>0</v>
      </c>
      <c r="AN116" s="467"/>
      <c r="AO116" s="467"/>
      <c r="AP116" s="468"/>
      <c r="AQ116" s="466">
        <f t="shared" ref="AQ116" si="80">SUM(AQ103:AT115)</f>
        <v>44593114</v>
      </c>
      <c r="AR116" s="467"/>
      <c r="AS116" s="467"/>
      <c r="AT116" s="468"/>
      <c r="AU116" s="466">
        <f t="shared" ref="AU116" si="81">SUM(AU103:AX115)</f>
        <v>112547436</v>
      </c>
      <c r="AV116" s="467"/>
      <c r="AW116" s="467"/>
      <c r="AX116" s="468"/>
      <c r="AY116" s="466">
        <f t="shared" ref="AY116" si="82">SUM(AY103:BB115)</f>
        <v>0</v>
      </c>
      <c r="AZ116" s="467"/>
      <c r="BA116" s="467"/>
      <c r="BB116" s="468"/>
      <c r="BC116" s="466">
        <f t="shared" ref="BC116" si="83">SUM(BC103:BF115)</f>
        <v>44593114</v>
      </c>
      <c r="BD116" s="467"/>
      <c r="BE116" s="467"/>
      <c r="BF116" s="468"/>
      <c r="BG116" s="504">
        <f t="shared" si="45"/>
        <v>0.99915103859191701</v>
      </c>
      <c r="BH116" s="505"/>
    </row>
    <row r="117" spans="1:60" ht="7.9" hidden="1" customHeight="1" x14ac:dyDescent="0.2">
      <c r="A117" s="390" t="s">
        <v>528</v>
      </c>
      <c r="B117" s="391"/>
      <c r="C117" s="408" t="s">
        <v>22</v>
      </c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10"/>
      <c r="AC117" s="437" t="s">
        <v>28</v>
      </c>
      <c r="AD117" s="438"/>
      <c r="AE117" s="458"/>
      <c r="AF117" s="534"/>
      <c r="AG117" s="534"/>
      <c r="AH117" s="535"/>
      <c r="AI117" s="458"/>
      <c r="AJ117" s="534"/>
      <c r="AK117" s="534"/>
      <c r="AL117" s="535"/>
      <c r="AM117" s="458"/>
      <c r="AN117" s="534"/>
      <c r="AO117" s="534"/>
      <c r="AP117" s="535"/>
      <c r="AQ117" s="458"/>
      <c r="AR117" s="534"/>
      <c r="AS117" s="534"/>
      <c r="AT117" s="535"/>
      <c r="AU117" s="458"/>
      <c r="AV117" s="534"/>
      <c r="AW117" s="534"/>
      <c r="AX117" s="535"/>
      <c r="AY117" s="458"/>
      <c r="AZ117" s="534"/>
      <c r="BA117" s="534"/>
      <c r="BB117" s="535"/>
      <c r="BC117" s="458"/>
      <c r="BD117" s="534"/>
      <c r="BE117" s="534"/>
      <c r="BF117" s="535"/>
      <c r="BG117" s="536" t="str">
        <f t="shared" si="45"/>
        <v>n.é.</v>
      </c>
      <c r="BH117" s="537"/>
    </row>
    <row r="118" spans="1:60" ht="17.45" customHeight="1" x14ac:dyDescent="0.2">
      <c r="A118" s="390" t="s">
        <v>529</v>
      </c>
      <c r="B118" s="391"/>
      <c r="C118" s="408" t="s">
        <v>426</v>
      </c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10"/>
      <c r="AC118" s="437" t="s">
        <v>29</v>
      </c>
      <c r="AD118" s="438"/>
      <c r="AE118" s="533">
        <v>0</v>
      </c>
      <c r="AF118" s="534"/>
      <c r="AG118" s="534"/>
      <c r="AH118" s="535"/>
      <c r="AI118" s="533">
        <v>328730</v>
      </c>
      <c r="AJ118" s="534"/>
      <c r="AK118" s="534"/>
      <c r="AL118" s="535"/>
      <c r="AM118" s="533">
        <v>0</v>
      </c>
      <c r="AN118" s="534"/>
      <c r="AO118" s="534"/>
      <c r="AP118" s="535"/>
      <c r="AQ118" s="533">
        <v>328730</v>
      </c>
      <c r="AR118" s="534"/>
      <c r="AS118" s="534"/>
      <c r="AT118" s="535"/>
      <c r="AU118" s="533">
        <v>0</v>
      </c>
      <c r="AV118" s="534"/>
      <c r="AW118" s="534"/>
      <c r="AX118" s="535"/>
      <c r="AY118" s="533">
        <v>0</v>
      </c>
      <c r="AZ118" s="534"/>
      <c r="BA118" s="534"/>
      <c r="BB118" s="535"/>
      <c r="BC118" s="533">
        <v>328730</v>
      </c>
      <c r="BD118" s="534"/>
      <c r="BE118" s="534"/>
      <c r="BF118" s="535"/>
      <c r="BG118" s="536">
        <f t="shared" si="45"/>
        <v>1</v>
      </c>
      <c r="BH118" s="537"/>
    </row>
    <row r="119" spans="1:60" ht="1.9" hidden="1" customHeight="1" x14ac:dyDescent="0.2">
      <c r="A119" s="390" t="s">
        <v>530</v>
      </c>
      <c r="B119" s="391"/>
      <c r="C119" s="429" t="s">
        <v>23</v>
      </c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1"/>
      <c r="AC119" s="437" t="s">
        <v>30</v>
      </c>
      <c r="AD119" s="438"/>
      <c r="AE119" s="458"/>
      <c r="AF119" s="534"/>
      <c r="AG119" s="534"/>
      <c r="AH119" s="535"/>
      <c r="AI119" s="458"/>
      <c r="AJ119" s="534"/>
      <c r="AK119" s="534"/>
      <c r="AL119" s="535"/>
      <c r="AM119" s="458"/>
      <c r="AN119" s="534"/>
      <c r="AO119" s="534"/>
      <c r="AP119" s="535"/>
      <c r="AQ119" s="458"/>
      <c r="AR119" s="534"/>
      <c r="AS119" s="534"/>
      <c r="AT119" s="535"/>
      <c r="AU119" s="458"/>
      <c r="AV119" s="534"/>
      <c r="AW119" s="534"/>
      <c r="AX119" s="535"/>
      <c r="AY119" s="458"/>
      <c r="AZ119" s="534"/>
      <c r="BA119" s="534"/>
      <c r="BB119" s="535"/>
      <c r="BC119" s="458"/>
      <c r="BD119" s="534"/>
      <c r="BE119" s="534"/>
      <c r="BF119" s="535"/>
      <c r="BG119" s="536" t="str">
        <f t="shared" si="45"/>
        <v>n.é.</v>
      </c>
      <c r="BH119" s="537"/>
    </row>
    <row r="120" spans="1:60" ht="20.100000000000001" customHeight="1" x14ac:dyDescent="0.2">
      <c r="A120" s="474" t="s">
        <v>531</v>
      </c>
      <c r="B120" s="475"/>
      <c r="C120" s="476" t="s">
        <v>796</v>
      </c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7"/>
      <c r="O120" s="477"/>
      <c r="P120" s="477"/>
      <c r="Q120" s="477"/>
      <c r="R120" s="477"/>
      <c r="S120" s="477"/>
      <c r="T120" s="477"/>
      <c r="U120" s="477"/>
      <c r="V120" s="477"/>
      <c r="W120" s="477"/>
      <c r="X120" s="477"/>
      <c r="Y120" s="477"/>
      <c r="Z120" s="477"/>
      <c r="AA120" s="477"/>
      <c r="AB120" s="478"/>
      <c r="AC120" s="543" t="s">
        <v>31</v>
      </c>
      <c r="AD120" s="544"/>
      <c r="AE120" s="466">
        <f>SUM(AE117:AH119)</f>
        <v>0</v>
      </c>
      <c r="AF120" s="467"/>
      <c r="AG120" s="467"/>
      <c r="AH120" s="468"/>
      <c r="AI120" s="466">
        <f t="shared" ref="AI120" si="84">SUM(AI117:AL119)</f>
        <v>328730</v>
      </c>
      <c r="AJ120" s="467"/>
      <c r="AK120" s="467"/>
      <c r="AL120" s="468"/>
      <c r="AM120" s="466">
        <f t="shared" ref="AM120" si="85">SUM(AM117:AP119)</f>
        <v>0</v>
      </c>
      <c r="AN120" s="467"/>
      <c r="AO120" s="467"/>
      <c r="AP120" s="468"/>
      <c r="AQ120" s="466">
        <f t="shared" ref="AQ120" si="86">SUM(AQ117:AT119)</f>
        <v>328730</v>
      </c>
      <c r="AR120" s="467"/>
      <c r="AS120" s="467"/>
      <c r="AT120" s="468"/>
      <c r="AU120" s="466">
        <f t="shared" ref="AU120" si="87">SUM(AU117:AX119)</f>
        <v>0</v>
      </c>
      <c r="AV120" s="467"/>
      <c r="AW120" s="467"/>
      <c r="AX120" s="468"/>
      <c r="AY120" s="466">
        <f t="shared" ref="AY120" si="88">SUM(AY117:BB119)</f>
        <v>0</v>
      </c>
      <c r="AZ120" s="467"/>
      <c r="BA120" s="467"/>
      <c r="BB120" s="468"/>
      <c r="BC120" s="466">
        <f t="shared" ref="BC120" si="89">SUM(BC117:BF119)</f>
        <v>328730</v>
      </c>
      <c r="BD120" s="467"/>
      <c r="BE120" s="467"/>
      <c r="BF120" s="468"/>
      <c r="BG120" s="504">
        <f t="shared" si="45"/>
        <v>1</v>
      </c>
      <c r="BH120" s="505"/>
    </row>
    <row r="121" spans="1:60" ht="20.100000000000001" customHeight="1" x14ac:dyDescent="0.2">
      <c r="A121" s="474" t="s">
        <v>532</v>
      </c>
      <c r="B121" s="475"/>
      <c r="C121" s="574" t="s">
        <v>797</v>
      </c>
      <c r="D121" s="575"/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75"/>
      <c r="P121" s="575"/>
      <c r="Q121" s="575"/>
      <c r="R121" s="575"/>
      <c r="S121" s="575"/>
      <c r="T121" s="575"/>
      <c r="U121" s="575"/>
      <c r="V121" s="575"/>
      <c r="W121" s="575"/>
      <c r="X121" s="575"/>
      <c r="Y121" s="575"/>
      <c r="Z121" s="575"/>
      <c r="AA121" s="575"/>
      <c r="AB121" s="576"/>
      <c r="AC121" s="543" t="s">
        <v>32</v>
      </c>
      <c r="AD121" s="544"/>
      <c r="AE121" s="466">
        <f>AE116+AE120</f>
        <v>43043452</v>
      </c>
      <c r="AF121" s="467"/>
      <c r="AG121" s="467"/>
      <c r="AH121" s="468"/>
      <c r="AI121" s="466">
        <f t="shared" ref="AI121" si="90">AI116+AI120</f>
        <v>44959734</v>
      </c>
      <c r="AJ121" s="467"/>
      <c r="AK121" s="467"/>
      <c r="AL121" s="468"/>
      <c r="AM121" s="466">
        <f t="shared" ref="AM121" si="91">AM116+AM120</f>
        <v>0</v>
      </c>
      <c r="AN121" s="467"/>
      <c r="AO121" s="467"/>
      <c r="AP121" s="468"/>
      <c r="AQ121" s="466">
        <f t="shared" ref="AQ121" si="92">AQ116+AQ120</f>
        <v>44921844</v>
      </c>
      <c r="AR121" s="467"/>
      <c r="AS121" s="467"/>
      <c r="AT121" s="468"/>
      <c r="AU121" s="466">
        <f t="shared" ref="AU121" si="93">AU116+AU120</f>
        <v>112547436</v>
      </c>
      <c r="AV121" s="467"/>
      <c r="AW121" s="467"/>
      <c r="AX121" s="468"/>
      <c r="AY121" s="466">
        <f t="shared" ref="AY121" si="94">AY116+AY120</f>
        <v>0</v>
      </c>
      <c r="AZ121" s="467"/>
      <c r="BA121" s="467"/>
      <c r="BB121" s="468"/>
      <c r="BC121" s="466">
        <f t="shared" ref="BC121" si="95">BC116+BC120</f>
        <v>44921844</v>
      </c>
      <c r="BD121" s="467"/>
      <c r="BE121" s="467"/>
      <c r="BF121" s="468"/>
      <c r="BG121" s="504">
        <f t="shared" si="45"/>
        <v>0.99915724590363453</v>
      </c>
      <c r="BH121" s="505"/>
    </row>
    <row r="122" spans="1:60" s="3" customFormat="1" ht="20.100000000000001" customHeight="1" x14ac:dyDescent="0.2">
      <c r="A122" s="474" t="s">
        <v>533</v>
      </c>
      <c r="B122" s="475"/>
      <c r="C122" s="476" t="s">
        <v>24</v>
      </c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/>
      <c r="AB122" s="478"/>
      <c r="AC122" s="543" t="s">
        <v>52</v>
      </c>
      <c r="AD122" s="544"/>
      <c r="AE122" s="466">
        <v>7834037</v>
      </c>
      <c r="AF122" s="467"/>
      <c r="AG122" s="467"/>
      <c r="AH122" s="468"/>
      <c r="AI122" s="466">
        <v>7758780</v>
      </c>
      <c r="AJ122" s="467"/>
      <c r="AK122" s="467"/>
      <c r="AL122" s="468"/>
      <c r="AM122" s="466">
        <v>0</v>
      </c>
      <c r="AN122" s="467"/>
      <c r="AO122" s="467"/>
      <c r="AP122" s="468"/>
      <c r="AQ122" s="466">
        <v>7529101</v>
      </c>
      <c r="AR122" s="467"/>
      <c r="AS122" s="467"/>
      <c r="AT122" s="468"/>
      <c r="AU122" s="466">
        <v>24317790</v>
      </c>
      <c r="AV122" s="467"/>
      <c r="AW122" s="467"/>
      <c r="AX122" s="468"/>
      <c r="AY122" s="466">
        <v>0</v>
      </c>
      <c r="AZ122" s="467"/>
      <c r="BA122" s="467"/>
      <c r="BB122" s="468"/>
      <c r="BC122" s="466">
        <v>7529101</v>
      </c>
      <c r="BD122" s="467"/>
      <c r="BE122" s="467"/>
      <c r="BF122" s="468"/>
      <c r="BG122" s="504">
        <f t="shared" si="45"/>
        <v>0.97039753672613482</v>
      </c>
      <c r="BH122" s="505"/>
    </row>
    <row r="123" spans="1:60" ht="20.100000000000001" customHeight="1" x14ac:dyDescent="0.2">
      <c r="A123" s="390" t="s">
        <v>534</v>
      </c>
      <c r="B123" s="391"/>
      <c r="C123" s="408" t="s">
        <v>63</v>
      </c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  <c r="X123" s="409"/>
      <c r="Y123" s="409"/>
      <c r="Z123" s="409"/>
      <c r="AA123" s="409"/>
      <c r="AB123" s="410"/>
      <c r="AC123" s="437" t="s">
        <v>82</v>
      </c>
      <c r="AD123" s="438"/>
      <c r="AE123" s="533">
        <v>60000</v>
      </c>
      <c r="AF123" s="534"/>
      <c r="AG123" s="534"/>
      <c r="AH123" s="535"/>
      <c r="AI123" s="533">
        <v>91714</v>
      </c>
      <c r="AJ123" s="534"/>
      <c r="AK123" s="534"/>
      <c r="AL123" s="535"/>
      <c r="AM123" s="533">
        <v>0</v>
      </c>
      <c r="AN123" s="534"/>
      <c r="AO123" s="534"/>
      <c r="AP123" s="535"/>
      <c r="AQ123" s="533">
        <v>48382</v>
      </c>
      <c r="AR123" s="534"/>
      <c r="AS123" s="534"/>
      <c r="AT123" s="535"/>
      <c r="AU123" s="533">
        <v>0</v>
      </c>
      <c r="AV123" s="534"/>
      <c r="AW123" s="534"/>
      <c r="AX123" s="535"/>
      <c r="AY123" s="533">
        <v>0</v>
      </c>
      <c r="AZ123" s="534"/>
      <c r="BA123" s="534"/>
      <c r="BB123" s="535"/>
      <c r="BC123" s="533">
        <v>48382</v>
      </c>
      <c r="BD123" s="534"/>
      <c r="BE123" s="534"/>
      <c r="BF123" s="535"/>
      <c r="BG123" s="536">
        <f t="shared" si="45"/>
        <v>0.52753123841507299</v>
      </c>
      <c r="BH123" s="537"/>
    </row>
    <row r="124" spans="1:60" ht="20.100000000000001" customHeight="1" x14ac:dyDescent="0.2">
      <c r="A124" s="390" t="s">
        <v>535</v>
      </c>
      <c r="B124" s="391"/>
      <c r="C124" s="408" t="s">
        <v>64</v>
      </c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10"/>
      <c r="AC124" s="437" t="s">
        <v>83</v>
      </c>
      <c r="AD124" s="438"/>
      <c r="AE124" s="533">
        <v>1665792</v>
      </c>
      <c r="AF124" s="534"/>
      <c r="AG124" s="534"/>
      <c r="AH124" s="535"/>
      <c r="AI124" s="533">
        <v>989831</v>
      </c>
      <c r="AJ124" s="534"/>
      <c r="AK124" s="534"/>
      <c r="AL124" s="535"/>
      <c r="AM124" s="533">
        <v>0</v>
      </c>
      <c r="AN124" s="534"/>
      <c r="AO124" s="534"/>
      <c r="AP124" s="535"/>
      <c r="AQ124" s="533">
        <v>986954</v>
      </c>
      <c r="AR124" s="534"/>
      <c r="AS124" s="534"/>
      <c r="AT124" s="535"/>
      <c r="AU124" s="533">
        <v>0</v>
      </c>
      <c r="AV124" s="534"/>
      <c r="AW124" s="534"/>
      <c r="AX124" s="535"/>
      <c r="AY124" s="533">
        <v>0</v>
      </c>
      <c r="AZ124" s="534"/>
      <c r="BA124" s="534"/>
      <c r="BB124" s="535"/>
      <c r="BC124" s="533">
        <v>986954</v>
      </c>
      <c r="BD124" s="534"/>
      <c r="BE124" s="534"/>
      <c r="BF124" s="535"/>
      <c r="BG124" s="536">
        <f t="shared" si="45"/>
        <v>0.99709344322414639</v>
      </c>
      <c r="BH124" s="537"/>
    </row>
    <row r="125" spans="1:60" ht="20.100000000000001" hidden="1" customHeight="1" x14ac:dyDescent="0.2">
      <c r="A125" s="390" t="s">
        <v>536</v>
      </c>
      <c r="B125" s="391"/>
      <c r="C125" s="408" t="s">
        <v>65</v>
      </c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10"/>
      <c r="AC125" s="437" t="s">
        <v>84</v>
      </c>
      <c r="AD125" s="438"/>
      <c r="AE125" s="533"/>
      <c r="AF125" s="534"/>
      <c r="AG125" s="534"/>
      <c r="AH125" s="535"/>
      <c r="AI125" s="533"/>
      <c r="AJ125" s="534"/>
      <c r="AK125" s="534"/>
      <c r="AL125" s="535"/>
      <c r="AM125" s="533"/>
      <c r="AN125" s="534"/>
      <c r="AO125" s="534"/>
      <c r="AP125" s="535"/>
      <c r="AQ125" s="533"/>
      <c r="AR125" s="534"/>
      <c r="AS125" s="534"/>
      <c r="AT125" s="535"/>
      <c r="AU125" s="533"/>
      <c r="AV125" s="534"/>
      <c r="AW125" s="534"/>
      <c r="AX125" s="535"/>
      <c r="AY125" s="533"/>
      <c r="AZ125" s="534"/>
      <c r="BA125" s="534"/>
      <c r="BB125" s="535"/>
      <c r="BC125" s="533"/>
      <c r="BD125" s="534"/>
      <c r="BE125" s="534"/>
      <c r="BF125" s="535"/>
      <c r="BG125" s="536" t="str">
        <f t="shared" si="45"/>
        <v>n.é.</v>
      </c>
      <c r="BH125" s="537"/>
    </row>
    <row r="126" spans="1:60" ht="20.100000000000001" customHeight="1" x14ac:dyDescent="0.2">
      <c r="A126" s="474" t="s">
        <v>537</v>
      </c>
      <c r="B126" s="475"/>
      <c r="C126" s="476" t="s">
        <v>798</v>
      </c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8"/>
      <c r="AC126" s="543" t="s">
        <v>92</v>
      </c>
      <c r="AD126" s="544"/>
      <c r="AE126" s="466">
        <f>SUM(AE123:AH125)</f>
        <v>1725792</v>
      </c>
      <c r="AF126" s="467"/>
      <c r="AG126" s="467"/>
      <c r="AH126" s="468"/>
      <c r="AI126" s="466">
        <f t="shared" ref="AI126" si="96">SUM(AI123:AL125)</f>
        <v>1081545</v>
      </c>
      <c r="AJ126" s="467"/>
      <c r="AK126" s="467"/>
      <c r="AL126" s="468"/>
      <c r="AM126" s="466">
        <f t="shared" ref="AM126" si="97">SUM(AM123:AP125)</f>
        <v>0</v>
      </c>
      <c r="AN126" s="467"/>
      <c r="AO126" s="467"/>
      <c r="AP126" s="468"/>
      <c r="AQ126" s="466">
        <f t="shared" ref="AQ126" si="98">SUM(AQ123:AT125)</f>
        <v>1035336</v>
      </c>
      <c r="AR126" s="467"/>
      <c r="AS126" s="467"/>
      <c r="AT126" s="468"/>
      <c r="AU126" s="466">
        <f t="shared" ref="AU126" si="99">SUM(AU123:AX125)</f>
        <v>0</v>
      </c>
      <c r="AV126" s="467"/>
      <c r="AW126" s="467"/>
      <c r="AX126" s="468"/>
      <c r="AY126" s="466">
        <f t="shared" ref="AY126" si="100">SUM(AY123:BB125)</f>
        <v>0</v>
      </c>
      <c r="AZ126" s="467"/>
      <c r="BA126" s="467"/>
      <c r="BB126" s="468"/>
      <c r="BC126" s="466">
        <f t="shared" ref="BC126" si="101">SUM(BC123:BF125)</f>
        <v>1035336</v>
      </c>
      <c r="BD126" s="467"/>
      <c r="BE126" s="467"/>
      <c r="BF126" s="468"/>
      <c r="BG126" s="504">
        <f t="shared" si="45"/>
        <v>0.9572750093616077</v>
      </c>
      <c r="BH126" s="505"/>
    </row>
    <row r="127" spans="1:60" ht="20.100000000000001" customHeight="1" x14ac:dyDescent="0.2">
      <c r="A127" s="390" t="s">
        <v>538</v>
      </c>
      <c r="B127" s="391"/>
      <c r="C127" s="408" t="s">
        <v>66</v>
      </c>
      <c r="D127" s="409"/>
      <c r="E127" s="409"/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9"/>
      <c r="Y127" s="409"/>
      <c r="Z127" s="409"/>
      <c r="AA127" s="409"/>
      <c r="AB127" s="410"/>
      <c r="AC127" s="437" t="s">
        <v>85</v>
      </c>
      <c r="AD127" s="438"/>
      <c r="AE127" s="533">
        <v>80000</v>
      </c>
      <c r="AF127" s="534"/>
      <c r="AG127" s="534"/>
      <c r="AH127" s="535"/>
      <c r="AI127" s="533">
        <v>82000</v>
      </c>
      <c r="AJ127" s="534"/>
      <c r="AK127" s="534"/>
      <c r="AL127" s="535"/>
      <c r="AM127" s="533">
        <v>0</v>
      </c>
      <c r="AN127" s="534"/>
      <c r="AO127" s="534"/>
      <c r="AP127" s="535"/>
      <c r="AQ127" s="533">
        <v>81828</v>
      </c>
      <c r="AR127" s="534"/>
      <c r="AS127" s="534"/>
      <c r="AT127" s="535"/>
      <c r="AU127" s="533">
        <v>0</v>
      </c>
      <c r="AV127" s="534"/>
      <c r="AW127" s="534"/>
      <c r="AX127" s="535"/>
      <c r="AY127" s="533">
        <v>0</v>
      </c>
      <c r="AZ127" s="534"/>
      <c r="BA127" s="534"/>
      <c r="BB127" s="535"/>
      <c r="BC127" s="533">
        <v>81828</v>
      </c>
      <c r="BD127" s="534"/>
      <c r="BE127" s="534"/>
      <c r="BF127" s="535"/>
      <c r="BG127" s="536">
        <f t="shared" si="45"/>
        <v>0.99790243902439024</v>
      </c>
      <c r="BH127" s="537"/>
    </row>
    <row r="128" spans="1:60" ht="20.100000000000001" customHeight="1" x14ac:dyDescent="0.2">
      <c r="A128" s="390" t="s">
        <v>539</v>
      </c>
      <c r="B128" s="391"/>
      <c r="C128" s="408" t="s">
        <v>67</v>
      </c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  <c r="AA128" s="409"/>
      <c r="AB128" s="410"/>
      <c r="AC128" s="437" t="s">
        <v>86</v>
      </c>
      <c r="AD128" s="438"/>
      <c r="AE128" s="533">
        <v>50000</v>
      </c>
      <c r="AF128" s="534"/>
      <c r="AG128" s="534"/>
      <c r="AH128" s="535"/>
      <c r="AI128" s="533">
        <v>89970</v>
      </c>
      <c r="AJ128" s="534"/>
      <c r="AK128" s="534"/>
      <c r="AL128" s="535"/>
      <c r="AM128" s="533">
        <v>0</v>
      </c>
      <c r="AN128" s="534"/>
      <c r="AO128" s="534"/>
      <c r="AP128" s="535"/>
      <c r="AQ128" s="533">
        <v>87092</v>
      </c>
      <c r="AR128" s="534"/>
      <c r="AS128" s="534"/>
      <c r="AT128" s="535"/>
      <c r="AU128" s="533">
        <v>0</v>
      </c>
      <c r="AV128" s="534"/>
      <c r="AW128" s="534"/>
      <c r="AX128" s="535"/>
      <c r="AY128" s="533">
        <v>0</v>
      </c>
      <c r="AZ128" s="534"/>
      <c r="BA128" s="534"/>
      <c r="BB128" s="535"/>
      <c r="BC128" s="533">
        <v>87092</v>
      </c>
      <c r="BD128" s="534"/>
      <c r="BE128" s="534"/>
      <c r="BF128" s="535"/>
      <c r="BG128" s="536">
        <f t="shared" si="45"/>
        <v>0.96801155940869177</v>
      </c>
      <c r="BH128" s="537"/>
    </row>
    <row r="129" spans="1:60" ht="20.100000000000001" customHeight="1" x14ac:dyDescent="0.2">
      <c r="A129" s="474" t="s">
        <v>540</v>
      </c>
      <c r="B129" s="475"/>
      <c r="C129" s="476" t="s">
        <v>799</v>
      </c>
      <c r="D129" s="477"/>
      <c r="E129" s="477"/>
      <c r="F129" s="477"/>
      <c r="G129" s="477"/>
      <c r="H129" s="477"/>
      <c r="I129" s="477"/>
      <c r="J129" s="477"/>
      <c r="K129" s="477"/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/>
      <c r="AB129" s="478"/>
      <c r="AC129" s="543" t="s">
        <v>93</v>
      </c>
      <c r="AD129" s="544"/>
      <c r="AE129" s="466">
        <f>SUM(AE127:AH128)</f>
        <v>130000</v>
      </c>
      <c r="AF129" s="467"/>
      <c r="AG129" s="467"/>
      <c r="AH129" s="468"/>
      <c r="AI129" s="466">
        <f t="shared" ref="AI129" si="102">SUM(AI127:AL128)</f>
        <v>171970</v>
      </c>
      <c r="AJ129" s="467"/>
      <c r="AK129" s="467"/>
      <c r="AL129" s="468"/>
      <c r="AM129" s="466">
        <f t="shared" ref="AM129" si="103">SUM(AM127:AP128)</f>
        <v>0</v>
      </c>
      <c r="AN129" s="467"/>
      <c r="AO129" s="467"/>
      <c r="AP129" s="468"/>
      <c r="AQ129" s="466">
        <f t="shared" ref="AQ129" si="104">SUM(AQ127:AT128)</f>
        <v>168920</v>
      </c>
      <c r="AR129" s="467"/>
      <c r="AS129" s="467"/>
      <c r="AT129" s="468"/>
      <c r="AU129" s="466">
        <f t="shared" ref="AU129" si="105">SUM(AU127:AX128)</f>
        <v>0</v>
      </c>
      <c r="AV129" s="467"/>
      <c r="AW129" s="467"/>
      <c r="AX129" s="468"/>
      <c r="AY129" s="466">
        <f t="shared" ref="AY129" si="106">SUM(AY127:BB128)</f>
        <v>0</v>
      </c>
      <c r="AZ129" s="467"/>
      <c r="BA129" s="467"/>
      <c r="BB129" s="468"/>
      <c r="BC129" s="466">
        <f t="shared" ref="BC129" si="107">SUM(BC127:BF128)</f>
        <v>168920</v>
      </c>
      <c r="BD129" s="467"/>
      <c r="BE129" s="467"/>
      <c r="BF129" s="468"/>
      <c r="BG129" s="504">
        <f t="shared" si="45"/>
        <v>0.98226434843286625</v>
      </c>
      <c r="BH129" s="505"/>
    </row>
    <row r="130" spans="1:60" ht="20.100000000000001" customHeight="1" x14ac:dyDescent="0.2">
      <c r="A130" s="390" t="s">
        <v>541</v>
      </c>
      <c r="B130" s="391"/>
      <c r="C130" s="408" t="s">
        <v>68</v>
      </c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10"/>
      <c r="AC130" s="437" t="s">
        <v>87</v>
      </c>
      <c r="AD130" s="438"/>
      <c r="AE130" s="533">
        <v>800000</v>
      </c>
      <c r="AF130" s="534"/>
      <c r="AG130" s="534"/>
      <c r="AH130" s="535"/>
      <c r="AI130" s="533">
        <v>800000</v>
      </c>
      <c r="AJ130" s="534"/>
      <c r="AK130" s="534"/>
      <c r="AL130" s="535"/>
      <c r="AM130" s="533">
        <v>0</v>
      </c>
      <c r="AN130" s="534"/>
      <c r="AO130" s="534"/>
      <c r="AP130" s="535"/>
      <c r="AQ130" s="533">
        <v>718308</v>
      </c>
      <c r="AR130" s="534"/>
      <c r="AS130" s="534"/>
      <c r="AT130" s="535"/>
      <c r="AU130" s="533">
        <v>2010000</v>
      </c>
      <c r="AV130" s="534"/>
      <c r="AW130" s="534"/>
      <c r="AX130" s="535"/>
      <c r="AY130" s="533">
        <v>0</v>
      </c>
      <c r="AZ130" s="534"/>
      <c r="BA130" s="534"/>
      <c r="BB130" s="535"/>
      <c r="BC130" s="533">
        <v>718308</v>
      </c>
      <c r="BD130" s="534"/>
      <c r="BE130" s="534"/>
      <c r="BF130" s="535"/>
      <c r="BG130" s="536">
        <f t="shared" si="45"/>
        <v>0.89788500000000004</v>
      </c>
      <c r="BH130" s="537"/>
    </row>
    <row r="131" spans="1:60" s="7" customFormat="1" ht="16.899999999999999" hidden="1" customHeight="1" x14ac:dyDescent="0.2">
      <c r="A131" s="461" t="s">
        <v>476</v>
      </c>
      <c r="B131" s="462"/>
      <c r="C131" s="463" t="s">
        <v>496</v>
      </c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464"/>
      <c r="AA131" s="464"/>
      <c r="AB131" s="465"/>
      <c r="AC131" s="453" t="s">
        <v>476</v>
      </c>
      <c r="AD131" s="454"/>
      <c r="AE131" s="455">
        <v>0</v>
      </c>
      <c r="AF131" s="456"/>
      <c r="AG131" s="456"/>
      <c r="AH131" s="457"/>
      <c r="AI131" s="455"/>
      <c r="AJ131" s="456"/>
      <c r="AK131" s="456"/>
      <c r="AL131" s="457"/>
      <c r="AM131" s="283" t="s">
        <v>612</v>
      </c>
      <c r="AN131" s="284"/>
      <c r="AO131" s="284"/>
      <c r="AP131" s="285"/>
      <c r="AQ131" s="283" t="s">
        <v>612</v>
      </c>
      <c r="AR131" s="284"/>
      <c r="AS131" s="284"/>
      <c r="AT131" s="285"/>
      <c r="AU131" s="283" t="s">
        <v>612</v>
      </c>
      <c r="AV131" s="284"/>
      <c r="AW131" s="284"/>
      <c r="AX131" s="285"/>
      <c r="AY131" s="283" t="s">
        <v>612</v>
      </c>
      <c r="AZ131" s="284"/>
      <c r="BA131" s="284"/>
      <c r="BB131" s="285"/>
      <c r="BC131" s="585"/>
      <c r="BD131" s="586"/>
      <c r="BE131" s="586"/>
      <c r="BF131" s="587"/>
      <c r="BG131" s="563" t="str">
        <f t="shared" si="45"/>
        <v>n.é.</v>
      </c>
      <c r="BH131" s="564"/>
    </row>
    <row r="132" spans="1:60" s="7" customFormat="1" ht="23.45" hidden="1" customHeight="1" x14ac:dyDescent="0.2">
      <c r="A132" s="461" t="s">
        <v>476</v>
      </c>
      <c r="B132" s="462"/>
      <c r="C132" s="463" t="s">
        <v>497</v>
      </c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5"/>
      <c r="AC132" s="453" t="s">
        <v>476</v>
      </c>
      <c r="AD132" s="454"/>
      <c r="AE132" s="455">
        <v>0</v>
      </c>
      <c r="AF132" s="456"/>
      <c r="AG132" s="456"/>
      <c r="AH132" s="457"/>
      <c r="AI132" s="455"/>
      <c r="AJ132" s="456"/>
      <c r="AK132" s="456"/>
      <c r="AL132" s="457"/>
      <c r="AM132" s="283" t="s">
        <v>612</v>
      </c>
      <c r="AN132" s="284"/>
      <c r="AO132" s="284"/>
      <c r="AP132" s="285"/>
      <c r="AQ132" s="283" t="s">
        <v>612</v>
      </c>
      <c r="AR132" s="284"/>
      <c r="AS132" s="284"/>
      <c r="AT132" s="285"/>
      <c r="AU132" s="283" t="s">
        <v>612</v>
      </c>
      <c r="AV132" s="284"/>
      <c r="AW132" s="284"/>
      <c r="AX132" s="285"/>
      <c r="AY132" s="283" t="s">
        <v>612</v>
      </c>
      <c r="AZ132" s="284"/>
      <c r="BA132" s="284"/>
      <c r="BB132" s="285"/>
      <c r="BC132" s="585"/>
      <c r="BD132" s="586"/>
      <c r="BE132" s="586"/>
      <c r="BF132" s="587"/>
      <c r="BG132" s="563" t="str">
        <f t="shared" si="45"/>
        <v>n.é.</v>
      </c>
      <c r="BH132" s="564"/>
    </row>
    <row r="133" spans="1:60" s="7" customFormat="1" ht="19.899999999999999" hidden="1" customHeight="1" x14ac:dyDescent="0.2">
      <c r="A133" s="461" t="s">
        <v>476</v>
      </c>
      <c r="B133" s="462"/>
      <c r="C133" s="463" t="s">
        <v>498</v>
      </c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465"/>
      <c r="AC133" s="453" t="s">
        <v>476</v>
      </c>
      <c r="AD133" s="454"/>
      <c r="AE133" s="455">
        <v>0</v>
      </c>
      <c r="AF133" s="456"/>
      <c r="AG133" s="456"/>
      <c r="AH133" s="457"/>
      <c r="AI133" s="455"/>
      <c r="AJ133" s="456"/>
      <c r="AK133" s="456"/>
      <c r="AL133" s="457"/>
      <c r="AM133" s="283" t="s">
        <v>612</v>
      </c>
      <c r="AN133" s="284"/>
      <c r="AO133" s="284"/>
      <c r="AP133" s="285"/>
      <c r="AQ133" s="283" t="s">
        <v>612</v>
      </c>
      <c r="AR133" s="284"/>
      <c r="AS133" s="284"/>
      <c r="AT133" s="285"/>
      <c r="AU133" s="283" t="s">
        <v>612</v>
      </c>
      <c r="AV133" s="284"/>
      <c r="AW133" s="284"/>
      <c r="AX133" s="285"/>
      <c r="AY133" s="283" t="s">
        <v>612</v>
      </c>
      <c r="AZ133" s="284"/>
      <c r="BA133" s="284"/>
      <c r="BB133" s="285"/>
      <c r="BC133" s="585"/>
      <c r="BD133" s="586"/>
      <c r="BE133" s="586"/>
      <c r="BF133" s="587"/>
      <c r="BG133" s="563" t="str">
        <f t="shared" si="45"/>
        <v>n.é.</v>
      </c>
      <c r="BH133" s="564"/>
    </row>
    <row r="134" spans="1:60" ht="20.100000000000001" customHeight="1" x14ac:dyDescent="0.2">
      <c r="A134" s="390" t="s">
        <v>660</v>
      </c>
      <c r="B134" s="391"/>
      <c r="C134" s="408" t="s">
        <v>69</v>
      </c>
      <c r="D134" s="409"/>
      <c r="E134" s="409"/>
      <c r="F134" s="409"/>
      <c r="G134" s="409"/>
      <c r="H134" s="409"/>
      <c r="I134" s="409"/>
      <c r="J134" s="409"/>
      <c r="K134" s="409"/>
      <c r="L134" s="409"/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09"/>
      <c r="Y134" s="409"/>
      <c r="Z134" s="409"/>
      <c r="AA134" s="409"/>
      <c r="AB134" s="410"/>
      <c r="AC134" s="437" t="s">
        <v>88</v>
      </c>
      <c r="AD134" s="438"/>
      <c r="AE134" s="533">
        <v>180000</v>
      </c>
      <c r="AF134" s="534"/>
      <c r="AG134" s="534"/>
      <c r="AH134" s="535"/>
      <c r="AI134" s="533">
        <v>18455</v>
      </c>
      <c r="AJ134" s="534"/>
      <c r="AK134" s="534"/>
      <c r="AL134" s="535"/>
      <c r="AM134" s="533">
        <v>0</v>
      </c>
      <c r="AN134" s="534"/>
      <c r="AO134" s="534"/>
      <c r="AP134" s="535"/>
      <c r="AQ134" s="533">
        <v>0</v>
      </c>
      <c r="AR134" s="534"/>
      <c r="AS134" s="534"/>
      <c r="AT134" s="535"/>
      <c r="AU134" s="533">
        <v>0</v>
      </c>
      <c r="AV134" s="534"/>
      <c r="AW134" s="534"/>
      <c r="AX134" s="535"/>
      <c r="AY134" s="533">
        <v>0</v>
      </c>
      <c r="AZ134" s="534"/>
      <c r="BA134" s="534"/>
      <c r="BB134" s="535"/>
      <c r="BC134" s="533">
        <v>0</v>
      </c>
      <c r="BD134" s="534"/>
      <c r="BE134" s="534"/>
      <c r="BF134" s="535"/>
      <c r="BG134" s="536">
        <f t="shared" si="45"/>
        <v>0</v>
      </c>
      <c r="BH134" s="537"/>
    </row>
    <row r="135" spans="1:60" ht="20.100000000000001" hidden="1" customHeight="1" x14ac:dyDescent="0.2">
      <c r="A135" s="390" t="s">
        <v>661</v>
      </c>
      <c r="B135" s="391"/>
      <c r="C135" s="408" t="s">
        <v>70</v>
      </c>
      <c r="D135" s="409"/>
      <c r="E135" s="409"/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10"/>
      <c r="AC135" s="437" t="s">
        <v>89</v>
      </c>
      <c r="AD135" s="438"/>
      <c r="AE135" s="533"/>
      <c r="AF135" s="534"/>
      <c r="AG135" s="534"/>
      <c r="AH135" s="535"/>
      <c r="AI135" s="533"/>
      <c r="AJ135" s="534"/>
      <c r="AK135" s="534"/>
      <c r="AL135" s="535"/>
      <c r="AM135" s="533"/>
      <c r="AN135" s="534"/>
      <c r="AO135" s="534"/>
      <c r="AP135" s="535"/>
      <c r="AQ135" s="533"/>
      <c r="AR135" s="534"/>
      <c r="AS135" s="534"/>
      <c r="AT135" s="535"/>
      <c r="AU135" s="533"/>
      <c r="AV135" s="534"/>
      <c r="AW135" s="534"/>
      <c r="AX135" s="535"/>
      <c r="AY135" s="533"/>
      <c r="AZ135" s="534"/>
      <c r="BA135" s="534"/>
      <c r="BB135" s="535"/>
      <c r="BC135" s="533"/>
      <c r="BD135" s="534"/>
      <c r="BE135" s="534"/>
      <c r="BF135" s="535"/>
      <c r="BG135" s="536" t="str">
        <f t="shared" si="45"/>
        <v>n.é.</v>
      </c>
      <c r="BH135" s="537"/>
    </row>
    <row r="136" spans="1:60" ht="20.100000000000001" customHeight="1" x14ac:dyDescent="0.2">
      <c r="A136" s="390" t="s">
        <v>662</v>
      </c>
      <c r="B136" s="391"/>
      <c r="C136" s="408" t="s">
        <v>71</v>
      </c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10"/>
      <c r="AC136" s="437" t="s">
        <v>90</v>
      </c>
      <c r="AD136" s="438"/>
      <c r="AE136" s="533">
        <v>150000</v>
      </c>
      <c r="AF136" s="534"/>
      <c r="AG136" s="534"/>
      <c r="AH136" s="535"/>
      <c r="AI136" s="533">
        <v>3117723</v>
      </c>
      <c r="AJ136" s="534"/>
      <c r="AK136" s="534"/>
      <c r="AL136" s="535"/>
      <c r="AM136" s="533">
        <v>0</v>
      </c>
      <c r="AN136" s="534"/>
      <c r="AO136" s="534"/>
      <c r="AP136" s="535"/>
      <c r="AQ136" s="533">
        <v>3117723</v>
      </c>
      <c r="AR136" s="534"/>
      <c r="AS136" s="534"/>
      <c r="AT136" s="535"/>
      <c r="AU136" s="533">
        <v>0</v>
      </c>
      <c r="AV136" s="534"/>
      <c r="AW136" s="534"/>
      <c r="AX136" s="535"/>
      <c r="AY136" s="533">
        <v>0</v>
      </c>
      <c r="AZ136" s="534"/>
      <c r="BA136" s="534"/>
      <c r="BB136" s="535"/>
      <c r="BC136" s="533">
        <v>3117723</v>
      </c>
      <c r="BD136" s="534"/>
      <c r="BE136" s="534"/>
      <c r="BF136" s="535"/>
      <c r="BG136" s="536">
        <f t="shared" si="45"/>
        <v>1</v>
      </c>
      <c r="BH136" s="537"/>
    </row>
    <row r="137" spans="1:60" ht="20.100000000000001" hidden="1" customHeight="1" x14ac:dyDescent="0.2">
      <c r="A137" s="390" t="s">
        <v>663</v>
      </c>
      <c r="B137" s="391"/>
      <c r="C137" s="545" t="s">
        <v>72</v>
      </c>
      <c r="D137" s="546"/>
      <c r="E137" s="546"/>
      <c r="F137" s="546"/>
      <c r="G137" s="546"/>
      <c r="H137" s="546"/>
      <c r="I137" s="546"/>
      <c r="J137" s="546"/>
      <c r="K137" s="546"/>
      <c r="L137" s="546"/>
      <c r="M137" s="546"/>
      <c r="N137" s="546"/>
      <c r="O137" s="546"/>
      <c r="P137" s="546"/>
      <c r="Q137" s="546"/>
      <c r="R137" s="546"/>
      <c r="S137" s="546"/>
      <c r="T137" s="546"/>
      <c r="U137" s="546"/>
      <c r="V137" s="546"/>
      <c r="W137" s="546"/>
      <c r="X137" s="546"/>
      <c r="Y137" s="546"/>
      <c r="Z137" s="546"/>
      <c r="AA137" s="546"/>
      <c r="AB137" s="547"/>
      <c r="AC137" s="437" t="s">
        <v>91</v>
      </c>
      <c r="AD137" s="438"/>
      <c r="AE137" s="533"/>
      <c r="AF137" s="534"/>
      <c r="AG137" s="534"/>
      <c r="AH137" s="535"/>
      <c r="AI137" s="533"/>
      <c r="AJ137" s="534"/>
      <c r="AK137" s="534"/>
      <c r="AL137" s="535"/>
      <c r="AM137" s="533"/>
      <c r="AN137" s="534"/>
      <c r="AO137" s="534"/>
      <c r="AP137" s="535"/>
      <c r="AQ137" s="533"/>
      <c r="AR137" s="534"/>
      <c r="AS137" s="534"/>
      <c r="AT137" s="535"/>
      <c r="AU137" s="533"/>
      <c r="AV137" s="534"/>
      <c r="AW137" s="534"/>
      <c r="AX137" s="535"/>
      <c r="AY137" s="533"/>
      <c r="AZ137" s="534"/>
      <c r="BA137" s="534"/>
      <c r="BB137" s="535"/>
      <c r="BC137" s="533"/>
      <c r="BD137" s="534"/>
      <c r="BE137" s="534"/>
      <c r="BF137" s="535"/>
      <c r="BG137" s="536" t="str">
        <f t="shared" si="45"/>
        <v>n.é.</v>
      </c>
      <c r="BH137" s="537"/>
    </row>
    <row r="138" spans="1:60" ht="20.100000000000001" customHeight="1" x14ac:dyDescent="0.2">
      <c r="A138" s="390" t="s">
        <v>664</v>
      </c>
      <c r="B138" s="391"/>
      <c r="C138" s="429" t="s">
        <v>73</v>
      </c>
      <c r="D138" s="430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0"/>
      <c r="AA138" s="430"/>
      <c r="AB138" s="431"/>
      <c r="AC138" s="437" t="s">
        <v>94</v>
      </c>
      <c r="AD138" s="438"/>
      <c r="AE138" s="533">
        <v>120000</v>
      </c>
      <c r="AF138" s="534"/>
      <c r="AG138" s="534"/>
      <c r="AH138" s="535"/>
      <c r="AI138" s="533">
        <v>78400</v>
      </c>
      <c r="AJ138" s="534"/>
      <c r="AK138" s="534"/>
      <c r="AL138" s="535"/>
      <c r="AM138" s="533">
        <v>0</v>
      </c>
      <c r="AN138" s="534"/>
      <c r="AO138" s="534"/>
      <c r="AP138" s="535"/>
      <c r="AQ138" s="533">
        <v>78400</v>
      </c>
      <c r="AR138" s="534"/>
      <c r="AS138" s="534"/>
      <c r="AT138" s="535"/>
      <c r="AU138" s="533">
        <v>0</v>
      </c>
      <c r="AV138" s="534"/>
      <c r="AW138" s="534"/>
      <c r="AX138" s="535"/>
      <c r="AY138" s="533">
        <v>0</v>
      </c>
      <c r="AZ138" s="534"/>
      <c r="BA138" s="534"/>
      <c r="BB138" s="535"/>
      <c r="BC138" s="533">
        <v>78400</v>
      </c>
      <c r="BD138" s="534"/>
      <c r="BE138" s="534"/>
      <c r="BF138" s="535"/>
      <c r="BG138" s="536">
        <f t="shared" si="45"/>
        <v>1</v>
      </c>
      <c r="BH138" s="537"/>
    </row>
    <row r="139" spans="1:60" ht="20.100000000000001" customHeight="1" x14ac:dyDescent="0.2">
      <c r="A139" s="390" t="s">
        <v>665</v>
      </c>
      <c r="B139" s="391"/>
      <c r="C139" s="408" t="s">
        <v>74</v>
      </c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09"/>
      <c r="Z139" s="409"/>
      <c r="AA139" s="409"/>
      <c r="AB139" s="410"/>
      <c r="AC139" s="437" t="s">
        <v>95</v>
      </c>
      <c r="AD139" s="438"/>
      <c r="AE139" s="533">
        <v>200000</v>
      </c>
      <c r="AF139" s="534"/>
      <c r="AG139" s="534"/>
      <c r="AH139" s="535"/>
      <c r="AI139" s="533">
        <v>566065</v>
      </c>
      <c r="AJ139" s="534"/>
      <c r="AK139" s="534"/>
      <c r="AL139" s="535"/>
      <c r="AM139" s="533">
        <v>0</v>
      </c>
      <c r="AN139" s="534"/>
      <c r="AO139" s="534"/>
      <c r="AP139" s="535"/>
      <c r="AQ139" s="533">
        <v>566065</v>
      </c>
      <c r="AR139" s="534"/>
      <c r="AS139" s="534"/>
      <c r="AT139" s="535"/>
      <c r="AU139" s="533">
        <v>0</v>
      </c>
      <c r="AV139" s="534"/>
      <c r="AW139" s="534"/>
      <c r="AX139" s="535"/>
      <c r="AY139" s="533">
        <v>0</v>
      </c>
      <c r="AZ139" s="534"/>
      <c r="BA139" s="534"/>
      <c r="BB139" s="535"/>
      <c r="BC139" s="533">
        <v>566065</v>
      </c>
      <c r="BD139" s="534"/>
      <c r="BE139" s="534"/>
      <c r="BF139" s="535"/>
      <c r="BG139" s="536">
        <f t="shared" si="45"/>
        <v>1</v>
      </c>
      <c r="BH139" s="537"/>
    </row>
    <row r="140" spans="1:60" ht="20.100000000000001" customHeight="1" x14ac:dyDescent="0.2">
      <c r="A140" s="474" t="s">
        <v>666</v>
      </c>
      <c r="B140" s="475"/>
      <c r="C140" s="476" t="s">
        <v>800</v>
      </c>
      <c r="D140" s="477"/>
      <c r="E140" s="477"/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8"/>
      <c r="AC140" s="543" t="s">
        <v>96</v>
      </c>
      <c r="AD140" s="544"/>
      <c r="AE140" s="466">
        <f>SUM(AE130:AH139)-SUM(AE131:AH133)</f>
        <v>1450000</v>
      </c>
      <c r="AF140" s="467"/>
      <c r="AG140" s="467"/>
      <c r="AH140" s="468"/>
      <c r="AI140" s="466">
        <f t="shared" ref="AI140" si="108">SUM(AI130:AL139)-SUM(AI131:AL133)</f>
        <v>4580643</v>
      </c>
      <c r="AJ140" s="467"/>
      <c r="AK140" s="467"/>
      <c r="AL140" s="468"/>
      <c r="AM140" s="466">
        <f t="shared" ref="AM140" si="109">SUM(AM130:AP139)-SUM(AM131:AP133)</f>
        <v>0</v>
      </c>
      <c r="AN140" s="467"/>
      <c r="AO140" s="467"/>
      <c r="AP140" s="468"/>
      <c r="AQ140" s="466">
        <f t="shared" ref="AQ140" si="110">SUM(AQ130:AT139)-SUM(AQ131:AT133)</f>
        <v>4480496</v>
      </c>
      <c r="AR140" s="467"/>
      <c r="AS140" s="467"/>
      <c r="AT140" s="468"/>
      <c r="AU140" s="466">
        <f t="shared" ref="AU140" si="111">SUM(AU130:AX139)-SUM(AU131:AX133)</f>
        <v>2010000</v>
      </c>
      <c r="AV140" s="467"/>
      <c r="AW140" s="467"/>
      <c r="AX140" s="468"/>
      <c r="AY140" s="466">
        <f t="shared" ref="AY140" si="112">SUM(AY130:BB139)-SUM(AY131:BB133)</f>
        <v>0</v>
      </c>
      <c r="AZ140" s="467"/>
      <c r="BA140" s="467"/>
      <c r="BB140" s="468"/>
      <c r="BC140" s="466">
        <f t="shared" ref="BC140" si="113">SUM(BC130:BF139)-SUM(BC131:BF133)</f>
        <v>4480496</v>
      </c>
      <c r="BD140" s="467"/>
      <c r="BE140" s="467"/>
      <c r="BF140" s="468"/>
      <c r="BG140" s="504">
        <f t="shared" si="45"/>
        <v>0.97813691221952903</v>
      </c>
      <c r="BH140" s="505"/>
    </row>
    <row r="141" spans="1:60" ht="20.100000000000001" customHeight="1" x14ac:dyDescent="0.2">
      <c r="A141" s="390" t="s">
        <v>667</v>
      </c>
      <c r="B141" s="391"/>
      <c r="C141" s="408" t="s">
        <v>75</v>
      </c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  <c r="AA141" s="409"/>
      <c r="AB141" s="410"/>
      <c r="AC141" s="437" t="s">
        <v>97</v>
      </c>
      <c r="AD141" s="438"/>
      <c r="AE141" s="533">
        <v>60000</v>
      </c>
      <c r="AF141" s="534"/>
      <c r="AG141" s="534"/>
      <c r="AH141" s="535"/>
      <c r="AI141" s="533">
        <v>5420</v>
      </c>
      <c r="AJ141" s="534"/>
      <c r="AK141" s="534"/>
      <c r="AL141" s="535"/>
      <c r="AM141" s="533">
        <v>0</v>
      </c>
      <c r="AN141" s="534"/>
      <c r="AO141" s="534"/>
      <c r="AP141" s="535"/>
      <c r="AQ141" s="533">
        <v>0</v>
      </c>
      <c r="AR141" s="534"/>
      <c r="AS141" s="534"/>
      <c r="AT141" s="535"/>
      <c r="AU141" s="533">
        <v>0</v>
      </c>
      <c r="AV141" s="534"/>
      <c r="AW141" s="534"/>
      <c r="AX141" s="535"/>
      <c r="AY141" s="533">
        <v>0</v>
      </c>
      <c r="AZ141" s="534"/>
      <c r="BA141" s="534"/>
      <c r="BB141" s="535"/>
      <c r="BC141" s="533">
        <v>0</v>
      </c>
      <c r="BD141" s="534"/>
      <c r="BE141" s="534"/>
      <c r="BF141" s="535"/>
      <c r="BG141" s="536">
        <f t="shared" si="45"/>
        <v>0</v>
      </c>
      <c r="BH141" s="537"/>
    </row>
    <row r="142" spans="1:60" ht="20.100000000000001" hidden="1" customHeight="1" x14ac:dyDescent="0.2">
      <c r="A142" s="390" t="s">
        <v>668</v>
      </c>
      <c r="B142" s="391"/>
      <c r="C142" s="408" t="s">
        <v>76</v>
      </c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10"/>
      <c r="AC142" s="437" t="s">
        <v>98</v>
      </c>
      <c r="AD142" s="438"/>
      <c r="AE142" s="533"/>
      <c r="AF142" s="534"/>
      <c r="AG142" s="534"/>
      <c r="AH142" s="535"/>
      <c r="AI142" s="533"/>
      <c r="AJ142" s="534"/>
      <c r="AK142" s="534"/>
      <c r="AL142" s="535"/>
      <c r="AM142" s="533"/>
      <c r="AN142" s="534"/>
      <c r="AO142" s="534"/>
      <c r="AP142" s="535"/>
      <c r="AQ142" s="533"/>
      <c r="AR142" s="534"/>
      <c r="AS142" s="534"/>
      <c r="AT142" s="535"/>
      <c r="AU142" s="533"/>
      <c r="AV142" s="534"/>
      <c r="AW142" s="534"/>
      <c r="AX142" s="535"/>
      <c r="AY142" s="533"/>
      <c r="AZ142" s="534"/>
      <c r="BA142" s="534"/>
      <c r="BB142" s="535"/>
      <c r="BC142" s="533"/>
      <c r="BD142" s="534"/>
      <c r="BE142" s="534"/>
      <c r="BF142" s="535"/>
      <c r="BG142" s="536" t="str">
        <f t="shared" si="45"/>
        <v>n.é.</v>
      </c>
      <c r="BH142" s="537"/>
    </row>
    <row r="143" spans="1:60" ht="20.100000000000001" customHeight="1" x14ac:dyDescent="0.2">
      <c r="A143" s="474" t="s">
        <v>669</v>
      </c>
      <c r="B143" s="475"/>
      <c r="C143" s="476" t="s">
        <v>801</v>
      </c>
      <c r="D143" s="477"/>
      <c r="E143" s="477"/>
      <c r="F143" s="477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77"/>
      <c r="R143" s="477"/>
      <c r="S143" s="477"/>
      <c r="T143" s="477"/>
      <c r="U143" s="477"/>
      <c r="V143" s="477"/>
      <c r="W143" s="477"/>
      <c r="X143" s="477"/>
      <c r="Y143" s="477"/>
      <c r="Z143" s="477"/>
      <c r="AA143" s="477"/>
      <c r="AB143" s="478"/>
      <c r="AC143" s="543" t="s">
        <v>99</v>
      </c>
      <c r="AD143" s="544"/>
      <c r="AE143" s="466">
        <f>SUM(AE141:AH142)</f>
        <v>60000</v>
      </c>
      <c r="AF143" s="467"/>
      <c r="AG143" s="467"/>
      <c r="AH143" s="468"/>
      <c r="AI143" s="466">
        <f t="shared" ref="AI143" si="114">SUM(AI141:AL142)</f>
        <v>5420</v>
      </c>
      <c r="AJ143" s="467"/>
      <c r="AK143" s="467"/>
      <c r="AL143" s="468"/>
      <c r="AM143" s="466">
        <f t="shared" ref="AM143" si="115">SUM(AM141:AP142)</f>
        <v>0</v>
      </c>
      <c r="AN143" s="467"/>
      <c r="AO143" s="467"/>
      <c r="AP143" s="468"/>
      <c r="AQ143" s="466">
        <f t="shared" ref="AQ143" si="116">SUM(AQ141:AT142)</f>
        <v>0</v>
      </c>
      <c r="AR143" s="467"/>
      <c r="AS143" s="467"/>
      <c r="AT143" s="468"/>
      <c r="AU143" s="466">
        <f t="shared" ref="AU143" si="117">SUM(AU141:AX142)</f>
        <v>0</v>
      </c>
      <c r="AV143" s="467"/>
      <c r="AW143" s="467"/>
      <c r="AX143" s="468"/>
      <c r="AY143" s="466">
        <f t="shared" ref="AY143" si="118">SUM(AY141:BB142)</f>
        <v>0</v>
      </c>
      <c r="AZ143" s="467"/>
      <c r="BA143" s="467"/>
      <c r="BB143" s="468"/>
      <c r="BC143" s="466">
        <f t="shared" ref="BC143" si="119">SUM(BC141:BF142)</f>
        <v>0</v>
      </c>
      <c r="BD143" s="467"/>
      <c r="BE143" s="467"/>
      <c r="BF143" s="468"/>
      <c r="BG143" s="504">
        <f t="shared" si="45"/>
        <v>0</v>
      </c>
      <c r="BH143" s="505"/>
    </row>
    <row r="144" spans="1:60" ht="20.100000000000001" customHeight="1" x14ac:dyDescent="0.2">
      <c r="A144" s="548" t="s">
        <v>670</v>
      </c>
      <c r="B144" s="391"/>
      <c r="C144" s="408" t="s">
        <v>77</v>
      </c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10"/>
      <c r="AC144" s="437" t="s">
        <v>100</v>
      </c>
      <c r="AD144" s="438"/>
      <c r="AE144" s="533">
        <v>550000</v>
      </c>
      <c r="AF144" s="534"/>
      <c r="AG144" s="534"/>
      <c r="AH144" s="535"/>
      <c r="AI144" s="533">
        <v>570000</v>
      </c>
      <c r="AJ144" s="534"/>
      <c r="AK144" s="534"/>
      <c r="AL144" s="535"/>
      <c r="AM144" s="533">
        <v>0</v>
      </c>
      <c r="AN144" s="534"/>
      <c r="AO144" s="534"/>
      <c r="AP144" s="535"/>
      <c r="AQ144" s="533">
        <v>541858</v>
      </c>
      <c r="AR144" s="534"/>
      <c r="AS144" s="534"/>
      <c r="AT144" s="535"/>
      <c r="AU144" s="533">
        <v>542700</v>
      </c>
      <c r="AV144" s="534"/>
      <c r="AW144" s="534"/>
      <c r="AX144" s="535"/>
      <c r="AY144" s="533">
        <v>0</v>
      </c>
      <c r="AZ144" s="534"/>
      <c r="BA144" s="534"/>
      <c r="BB144" s="535"/>
      <c r="BC144" s="533">
        <v>541858</v>
      </c>
      <c r="BD144" s="534"/>
      <c r="BE144" s="534"/>
      <c r="BF144" s="535"/>
      <c r="BG144" s="536">
        <f t="shared" si="45"/>
        <v>0.9506280701754386</v>
      </c>
      <c r="BH144" s="537"/>
    </row>
    <row r="145" spans="1:60" ht="20.100000000000001" hidden="1" customHeight="1" x14ac:dyDescent="0.2">
      <c r="A145" s="548" t="s">
        <v>671</v>
      </c>
      <c r="B145" s="391"/>
      <c r="C145" s="408" t="s">
        <v>78</v>
      </c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10"/>
      <c r="AC145" s="437" t="s">
        <v>101</v>
      </c>
      <c r="AD145" s="438"/>
      <c r="AE145" s="533"/>
      <c r="AF145" s="534"/>
      <c r="AG145" s="534"/>
      <c r="AH145" s="535"/>
      <c r="AI145" s="533"/>
      <c r="AJ145" s="534"/>
      <c r="AK145" s="534"/>
      <c r="AL145" s="535"/>
      <c r="AM145" s="533"/>
      <c r="AN145" s="534"/>
      <c r="AO145" s="534"/>
      <c r="AP145" s="535"/>
      <c r="AQ145" s="533"/>
      <c r="AR145" s="534"/>
      <c r="AS145" s="534"/>
      <c r="AT145" s="535"/>
      <c r="AU145" s="533"/>
      <c r="AV145" s="534"/>
      <c r="AW145" s="534"/>
      <c r="AX145" s="535"/>
      <c r="AY145" s="533"/>
      <c r="AZ145" s="534"/>
      <c r="BA145" s="534"/>
      <c r="BB145" s="535"/>
      <c r="BC145" s="533"/>
      <c r="BD145" s="534"/>
      <c r="BE145" s="534"/>
      <c r="BF145" s="535"/>
      <c r="BG145" s="536" t="str">
        <f t="shared" ref="BG145:BG208" si="120">IF(AI145&gt;0,BC145/AI145,"n.é.")</f>
        <v>n.é.</v>
      </c>
      <c r="BH145" s="537"/>
    </row>
    <row r="146" spans="1:60" ht="20.100000000000001" hidden="1" customHeight="1" x14ac:dyDescent="0.2">
      <c r="A146" s="548" t="s">
        <v>672</v>
      </c>
      <c r="B146" s="391"/>
      <c r="C146" s="408" t="s">
        <v>79</v>
      </c>
      <c r="D146" s="409"/>
      <c r="E146" s="409"/>
      <c r="F146" s="409"/>
      <c r="G146" s="409"/>
      <c r="H146" s="409"/>
      <c r="I146" s="409"/>
      <c r="J146" s="409"/>
      <c r="K146" s="409"/>
      <c r="L146" s="409"/>
      <c r="M146" s="409"/>
      <c r="N146" s="409"/>
      <c r="O146" s="409"/>
      <c r="P146" s="409"/>
      <c r="Q146" s="409"/>
      <c r="R146" s="409"/>
      <c r="S146" s="409"/>
      <c r="T146" s="409"/>
      <c r="U146" s="409"/>
      <c r="V146" s="409"/>
      <c r="W146" s="409"/>
      <c r="X146" s="409"/>
      <c r="Y146" s="409"/>
      <c r="Z146" s="409"/>
      <c r="AA146" s="409"/>
      <c r="AB146" s="410"/>
      <c r="AC146" s="437" t="s">
        <v>102</v>
      </c>
      <c r="AD146" s="438"/>
      <c r="AE146" s="533"/>
      <c r="AF146" s="534"/>
      <c r="AG146" s="534"/>
      <c r="AH146" s="535"/>
      <c r="AI146" s="533"/>
      <c r="AJ146" s="534"/>
      <c r="AK146" s="534"/>
      <c r="AL146" s="535"/>
      <c r="AM146" s="533"/>
      <c r="AN146" s="534"/>
      <c r="AO146" s="534"/>
      <c r="AP146" s="535"/>
      <c r="AQ146" s="533"/>
      <c r="AR146" s="534"/>
      <c r="AS146" s="534"/>
      <c r="AT146" s="535"/>
      <c r="AU146" s="533"/>
      <c r="AV146" s="534"/>
      <c r="AW146" s="534"/>
      <c r="AX146" s="535"/>
      <c r="AY146" s="533"/>
      <c r="AZ146" s="534"/>
      <c r="BA146" s="534"/>
      <c r="BB146" s="535"/>
      <c r="BC146" s="533"/>
      <c r="BD146" s="534"/>
      <c r="BE146" s="534"/>
      <c r="BF146" s="535"/>
      <c r="BG146" s="536" t="str">
        <f t="shared" si="120"/>
        <v>n.é.</v>
      </c>
      <c r="BH146" s="537"/>
    </row>
    <row r="147" spans="1:60" ht="20.100000000000001" hidden="1" customHeight="1" x14ac:dyDescent="0.2">
      <c r="A147" s="548" t="s">
        <v>673</v>
      </c>
      <c r="B147" s="391"/>
      <c r="C147" s="408" t="s">
        <v>80</v>
      </c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09"/>
      <c r="T147" s="409"/>
      <c r="U147" s="409"/>
      <c r="V147" s="409"/>
      <c r="W147" s="409"/>
      <c r="X147" s="409"/>
      <c r="Y147" s="409"/>
      <c r="Z147" s="409"/>
      <c r="AA147" s="409"/>
      <c r="AB147" s="410"/>
      <c r="AC147" s="437" t="s">
        <v>103</v>
      </c>
      <c r="AD147" s="438"/>
      <c r="AE147" s="533"/>
      <c r="AF147" s="534"/>
      <c r="AG147" s="534"/>
      <c r="AH147" s="535"/>
      <c r="AI147" s="533"/>
      <c r="AJ147" s="534"/>
      <c r="AK147" s="534"/>
      <c r="AL147" s="535"/>
      <c r="AM147" s="533"/>
      <c r="AN147" s="534"/>
      <c r="AO147" s="534"/>
      <c r="AP147" s="535"/>
      <c r="AQ147" s="533"/>
      <c r="AR147" s="534"/>
      <c r="AS147" s="534"/>
      <c r="AT147" s="535"/>
      <c r="AU147" s="533"/>
      <c r="AV147" s="534"/>
      <c r="AW147" s="534"/>
      <c r="AX147" s="535"/>
      <c r="AY147" s="533"/>
      <c r="AZ147" s="534"/>
      <c r="BA147" s="534"/>
      <c r="BB147" s="535"/>
      <c r="BC147" s="533"/>
      <c r="BD147" s="534"/>
      <c r="BE147" s="534"/>
      <c r="BF147" s="535"/>
      <c r="BG147" s="536" t="str">
        <f t="shared" si="120"/>
        <v>n.é.</v>
      </c>
      <c r="BH147" s="537"/>
    </row>
    <row r="148" spans="1:60" ht="19.149999999999999" customHeight="1" x14ac:dyDescent="0.2">
      <c r="A148" s="548" t="s">
        <v>674</v>
      </c>
      <c r="B148" s="391"/>
      <c r="C148" s="408" t="s">
        <v>81</v>
      </c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  <c r="AA148" s="409"/>
      <c r="AB148" s="410"/>
      <c r="AC148" s="437" t="s">
        <v>104</v>
      </c>
      <c r="AD148" s="438"/>
      <c r="AE148" s="533">
        <v>5000</v>
      </c>
      <c r="AF148" s="534"/>
      <c r="AG148" s="534"/>
      <c r="AH148" s="535"/>
      <c r="AI148" s="533">
        <v>5000</v>
      </c>
      <c r="AJ148" s="534"/>
      <c r="AK148" s="534"/>
      <c r="AL148" s="535"/>
      <c r="AM148" s="533">
        <v>0</v>
      </c>
      <c r="AN148" s="534"/>
      <c r="AO148" s="534"/>
      <c r="AP148" s="535"/>
      <c r="AQ148" s="533">
        <v>8</v>
      </c>
      <c r="AR148" s="534"/>
      <c r="AS148" s="534"/>
      <c r="AT148" s="535"/>
      <c r="AU148" s="533">
        <v>0</v>
      </c>
      <c r="AV148" s="534"/>
      <c r="AW148" s="534"/>
      <c r="AX148" s="535"/>
      <c r="AY148" s="533">
        <v>0</v>
      </c>
      <c r="AZ148" s="534"/>
      <c r="BA148" s="534"/>
      <c r="BB148" s="535"/>
      <c r="BC148" s="533">
        <v>8</v>
      </c>
      <c r="BD148" s="534"/>
      <c r="BE148" s="534"/>
      <c r="BF148" s="535"/>
      <c r="BG148" s="536">
        <f t="shared" si="120"/>
        <v>1.6000000000000001E-3</v>
      </c>
      <c r="BH148" s="537"/>
    </row>
    <row r="149" spans="1:60" ht="20.100000000000001" customHeight="1" x14ac:dyDescent="0.2">
      <c r="A149" s="554" t="s">
        <v>675</v>
      </c>
      <c r="B149" s="475"/>
      <c r="C149" s="476" t="s">
        <v>802</v>
      </c>
      <c r="D149" s="477"/>
      <c r="E149" s="477"/>
      <c r="F149" s="477"/>
      <c r="G149" s="477"/>
      <c r="H149" s="477"/>
      <c r="I149" s="477"/>
      <c r="J149" s="477"/>
      <c r="K149" s="477"/>
      <c r="L149" s="477"/>
      <c r="M149" s="477"/>
      <c r="N149" s="477"/>
      <c r="O149" s="477"/>
      <c r="P149" s="477"/>
      <c r="Q149" s="477"/>
      <c r="R149" s="477"/>
      <c r="S149" s="477"/>
      <c r="T149" s="477"/>
      <c r="U149" s="477"/>
      <c r="V149" s="477"/>
      <c r="W149" s="477"/>
      <c r="X149" s="477"/>
      <c r="Y149" s="477"/>
      <c r="Z149" s="477"/>
      <c r="AA149" s="477"/>
      <c r="AB149" s="478"/>
      <c r="AC149" s="543" t="s">
        <v>105</v>
      </c>
      <c r="AD149" s="544"/>
      <c r="AE149" s="466">
        <f>SUM(AE144:AH148)</f>
        <v>555000</v>
      </c>
      <c r="AF149" s="467"/>
      <c r="AG149" s="467"/>
      <c r="AH149" s="468"/>
      <c r="AI149" s="466">
        <f t="shared" ref="AI149" si="121">SUM(AI144:AL148)</f>
        <v>575000</v>
      </c>
      <c r="AJ149" s="467"/>
      <c r="AK149" s="467"/>
      <c r="AL149" s="468"/>
      <c r="AM149" s="466">
        <f t="shared" ref="AM149" si="122">SUM(AM144:AP148)</f>
        <v>0</v>
      </c>
      <c r="AN149" s="467"/>
      <c r="AO149" s="467"/>
      <c r="AP149" s="468"/>
      <c r="AQ149" s="466">
        <f t="shared" ref="AQ149" si="123">SUM(AQ144:AT148)</f>
        <v>541866</v>
      </c>
      <c r="AR149" s="467"/>
      <c r="AS149" s="467"/>
      <c r="AT149" s="468"/>
      <c r="AU149" s="466">
        <f t="shared" ref="AU149" si="124">SUM(AU144:AX148)</f>
        <v>542700</v>
      </c>
      <c r="AV149" s="467"/>
      <c r="AW149" s="467"/>
      <c r="AX149" s="468"/>
      <c r="AY149" s="466">
        <f t="shared" ref="AY149" si="125">SUM(AY144:BB148)</f>
        <v>0</v>
      </c>
      <c r="AZ149" s="467"/>
      <c r="BA149" s="467"/>
      <c r="BB149" s="468"/>
      <c r="BC149" s="466">
        <f t="shared" ref="BC149" si="126">SUM(BC144:BF148)</f>
        <v>541866</v>
      </c>
      <c r="BD149" s="467"/>
      <c r="BE149" s="467"/>
      <c r="BF149" s="468"/>
      <c r="BG149" s="504">
        <f t="shared" si="120"/>
        <v>0.94237565217391306</v>
      </c>
      <c r="BH149" s="505"/>
    </row>
    <row r="150" spans="1:60" ht="19.899999999999999" customHeight="1" x14ac:dyDescent="0.2">
      <c r="A150" s="554" t="s">
        <v>676</v>
      </c>
      <c r="B150" s="475"/>
      <c r="C150" s="476" t="s">
        <v>803</v>
      </c>
      <c r="D150" s="477"/>
      <c r="E150" s="477"/>
      <c r="F150" s="477"/>
      <c r="G150" s="477"/>
      <c r="H150" s="477"/>
      <c r="I150" s="477"/>
      <c r="J150" s="477"/>
      <c r="K150" s="477"/>
      <c r="L150" s="477"/>
      <c r="M150" s="477"/>
      <c r="N150" s="477"/>
      <c r="O150" s="477"/>
      <c r="P150" s="477"/>
      <c r="Q150" s="477"/>
      <c r="R150" s="477"/>
      <c r="S150" s="477"/>
      <c r="T150" s="477"/>
      <c r="U150" s="477"/>
      <c r="V150" s="477"/>
      <c r="W150" s="477"/>
      <c r="X150" s="477"/>
      <c r="Y150" s="477"/>
      <c r="Z150" s="477"/>
      <c r="AA150" s="477"/>
      <c r="AB150" s="478"/>
      <c r="AC150" s="543" t="s">
        <v>57</v>
      </c>
      <c r="AD150" s="544"/>
      <c r="AE150" s="466">
        <f>AE126+AE129+AE140+AE143+AE149</f>
        <v>3920792</v>
      </c>
      <c r="AF150" s="467"/>
      <c r="AG150" s="467"/>
      <c r="AH150" s="468"/>
      <c r="AI150" s="466">
        <f t="shared" ref="AI150" si="127">AI126+AI129+AI140+AI143+AI149</f>
        <v>6414578</v>
      </c>
      <c r="AJ150" s="467"/>
      <c r="AK150" s="467"/>
      <c r="AL150" s="468"/>
      <c r="AM150" s="466">
        <f t="shared" ref="AM150" si="128">AM126+AM129+AM140+AM143+AM149</f>
        <v>0</v>
      </c>
      <c r="AN150" s="467"/>
      <c r="AO150" s="467"/>
      <c r="AP150" s="468"/>
      <c r="AQ150" s="466">
        <f t="shared" ref="AQ150" si="129">AQ126+AQ129+AQ140+AQ143+AQ149</f>
        <v>6226618</v>
      </c>
      <c r="AR150" s="467"/>
      <c r="AS150" s="467"/>
      <c r="AT150" s="468"/>
      <c r="AU150" s="466">
        <f t="shared" ref="AU150" si="130">AU126+AU129+AU140+AU143+AU149</f>
        <v>2552700</v>
      </c>
      <c r="AV150" s="467"/>
      <c r="AW150" s="467"/>
      <c r="AX150" s="468"/>
      <c r="AY150" s="466">
        <f t="shared" ref="AY150" si="131">AY126+AY129+AY140+AY143+AY149</f>
        <v>0</v>
      </c>
      <c r="AZ150" s="467"/>
      <c r="BA150" s="467"/>
      <c r="BB150" s="468"/>
      <c r="BC150" s="466">
        <f t="shared" ref="BC150" si="132">BC126+BC129+BC140+BC143+BC149</f>
        <v>6226618</v>
      </c>
      <c r="BD150" s="467"/>
      <c r="BE150" s="467"/>
      <c r="BF150" s="468"/>
      <c r="BG150" s="504">
        <f t="shared" si="120"/>
        <v>0.97069799447446115</v>
      </c>
      <c r="BH150" s="505"/>
    </row>
    <row r="151" spans="1:60" ht="20.100000000000001" hidden="1" customHeight="1" x14ac:dyDescent="0.2">
      <c r="A151" s="548" t="s">
        <v>677</v>
      </c>
      <c r="B151" s="391"/>
      <c r="C151" s="408" t="s">
        <v>108</v>
      </c>
      <c r="D151" s="409"/>
      <c r="E151" s="409"/>
      <c r="F151" s="409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409"/>
      <c r="R151" s="409"/>
      <c r="S151" s="409"/>
      <c r="T151" s="409"/>
      <c r="U151" s="409"/>
      <c r="V151" s="409"/>
      <c r="W151" s="409"/>
      <c r="X151" s="409"/>
      <c r="Y151" s="409"/>
      <c r="Z151" s="409"/>
      <c r="AA151" s="409"/>
      <c r="AB151" s="410"/>
      <c r="AC151" s="437" t="s">
        <v>116</v>
      </c>
      <c r="AD151" s="438"/>
      <c r="AE151" s="533"/>
      <c r="AF151" s="534"/>
      <c r="AG151" s="534"/>
      <c r="AH151" s="535"/>
      <c r="AI151" s="533"/>
      <c r="AJ151" s="534"/>
      <c r="AK151" s="534"/>
      <c r="AL151" s="535"/>
      <c r="AM151" s="533"/>
      <c r="AN151" s="534"/>
      <c r="AO151" s="534"/>
      <c r="AP151" s="535"/>
      <c r="AQ151" s="533"/>
      <c r="AR151" s="534"/>
      <c r="AS151" s="534"/>
      <c r="AT151" s="535"/>
      <c r="AU151" s="533"/>
      <c r="AV151" s="534"/>
      <c r="AW151" s="534"/>
      <c r="AX151" s="535"/>
      <c r="AY151" s="533"/>
      <c r="AZ151" s="534"/>
      <c r="BA151" s="534"/>
      <c r="BB151" s="535"/>
      <c r="BC151" s="533"/>
      <c r="BD151" s="534"/>
      <c r="BE151" s="534"/>
      <c r="BF151" s="535"/>
      <c r="BG151" s="536" t="str">
        <f t="shared" si="120"/>
        <v>n.é.</v>
      </c>
      <c r="BH151" s="537"/>
    </row>
    <row r="152" spans="1:60" ht="20.100000000000001" hidden="1" customHeight="1" x14ac:dyDescent="0.2">
      <c r="A152" s="548" t="s">
        <v>678</v>
      </c>
      <c r="B152" s="391"/>
      <c r="C152" s="408" t="s">
        <v>109</v>
      </c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409"/>
      <c r="Z152" s="409"/>
      <c r="AA152" s="409"/>
      <c r="AB152" s="410"/>
      <c r="AC152" s="437" t="s">
        <v>117</v>
      </c>
      <c r="AD152" s="438"/>
      <c r="AE152" s="533"/>
      <c r="AF152" s="534"/>
      <c r="AG152" s="534"/>
      <c r="AH152" s="535"/>
      <c r="AI152" s="533"/>
      <c r="AJ152" s="534"/>
      <c r="AK152" s="534"/>
      <c r="AL152" s="535"/>
      <c r="AM152" s="533"/>
      <c r="AN152" s="534"/>
      <c r="AO152" s="534"/>
      <c r="AP152" s="535"/>
      <c r="AQ152" s="533"/>
      <c r="AR152" s="534"/>
      <c r="AS152" s="534"/>
      <c r="AT152" s="535"/>
      <c r="AU152" s="533"/>
      <c r="AV152" s="534"/>
      <c r="AW152" s="534"/>
      <c r="AX152" s="535"/>
      <c r="AY152" s="533"/>
      <c r="AZ152" s="534"/>
      <c r="BA152" s="534"/>
      <c r="BB152" s="535"/>
      <c r="BC152" s="533"/>
      <c r="BD152" s="534"/>
      <c r="BE152" s="534"/>
      <c r="BF152" s="535"/>
      <c r="BG152" s="536" t="str">
        <f t="shared" si="120"/>
        <v>n.é.</v>
      </c>
      <c r="BH152" s="537"/>
    </row>
    <row r="153" spans="1:60" ht="20.100000000000001" hidden="1" customHeight="1" x14ac:dyDescent="0.2">
      <c r="A153" s="548" t="s">
        <v>679</v>
      </c>
      <c r="B153" s="391"/>
      <c r="C153" s="545" t="s">
        <v>110</v>
      </c>
      <c r="D153" s="546"/>
      <c r="E153" s="546"/>
      <c r="F153" s="546"/>
      <c r="G153" s="546"/>
      <c r="H153" s="546"/>
      <c r="I153" s="546"/>
      <c r="J153" s="546"/>
      <c r="K153" s="546"/>
      <c r="L153" s="546"/>
      <c r="M153" s="546"/>
      <c r="N153" s="546"/>
      <c r="O153" s="546"/>
      <c r="P153" s="546"/>
      <c r="Q153" s="546"/>
      <c r="R153" s="546"/>
      <c r="S153" s="546"/>
      <c r="T153" s="546"/>
      <c r="U153" s="546"/>
      <c r="V153" s="546"/>
      <c r="W153" s="546"/>
      <c r="X153" s="546"/>
      <c r="Y153" s="546"/>
      <c r="Z153" s="546"/>
      <c r="AA153" s="546"/>
      <c r="AB153" s="547"/>
      <c r="AC153" s="437" t="s">
        <v>118</v>
      </c>
      <c r="AD153" s="438"/>
      <c r="AE153" s="533"/>
      <c r="AF153" s="534"/>
      <c r="AG153" s="534"/>
      <c r="AH153" s="535"/>
      <c r="AI153" s="533"/>
      <c r="AJ153" s="534"/>
      <c r="AK153" s="534"/>
      <c r="AL153" s="535"/>
      <c r="AM153" s="533"/>
      <c r="AN153" s="534"/>
      <c r="AO153" s="534"/>
      <c r="AP153" s="535"/>
      <c r="AQ153" s="533"/>
      <c r="AR153" s="534"/>
      <c r="AS153" s="534"/>
      <c r="AT153" s="535"/>
      <c r="AU153" s="533"/>
      <c r="AV153" s="534"/>
      <c r="AW153" s="534"/>
      <c r="AX153" s="535"/>
      <c r="AY153" s="533"/>
      <c r="AZ153" s="534"/>
      <c r="BA153" s="534"/>
      <c r="BB153" s="535"/>
      <c r="BC153" s="533"/>
      <c r="BD153" s="534"/>
      <c r="BE153" s="534"/>
      <c r="BF153" s="535"/>
      <c r="BG153" s="536" t="str">
        <f t="shared" si="120"/>
        <v>n.é.</v>
      </c>
      <c r="BH153" s="537"/>
    </row>
    <row r="154" spans="1:60" ht="20.100000000000001" hidden="1" customHeight="1" x14ac:dyDescent="0.2">
      <c r="A154" s="548" t="s">
        <v>680</v>
      </c>
      <c r="B154" s="391"/>
      <c r="C154" s="545" t="s">
        <v>111</v>
      </c>
      <c r="D154" s="546"/>
      <c r="E154" s="546"/>
      <c r="F154" s="546"/>
      <c r="G154" s="546"/>
      <c r="H154" s="546"/>
      <c r="I154" s="546"/>
      <c r="J154" s="546"/>
      <c r="K154" s="546"/>
      <c r="L154" s="546"/>
      <c r="M154" s="546"/>
      <c r="N154" s="546"/>
      <c r="O154" s="546"/>
      <c r="P154" s="546"/>
      <c r="Q154" s="546"/>
      <c r="R154" s="546"/>
      <c r="S154" s="546"/>
      <c r="T154" s="546"/>
      <c r="U154" s="546"/>
      <c r="V154" s="546"/>
      <c r="W154" s="546"/>
      <c r="X154" s="546"/>
      <c r="Y154" s="546"/>
      <c r="Z154" s="546"/>
      <c r="AA154" s="546"/>
      <c r="AB154" s="547"/>
      <c r="AC154" s="437" t="s">
        <v>119</v>
      </c>
      <c r="AD154" s="438"/>
      <c r="AE154" s="533"/>
      <c r="AF154" s="534"/>
      <c r="AG154" s="534"/>
      <c r="AH154" s="535"/>
      <c r="AI154" s="533"/>
      <c r="AJ154" s="534"/>
      <c r="AK154" s="534"/>
      <c r="AL154" s="535"/>
      <c r="AM154" s="533"/>
      <c r="AN154" s="534"/>
      <c r="AO154" s="534"/>
      <c r="AP154" s="535"/>
      <c r="AQ154" s="533"/>
      <c r="AR154" s="534"/>
      <c r="AS154" s="534"/>
      <c r="AT154" s="535"/>
      <c r="AU154" s="533"/>
      <c r="AV154" s="534"/>
      <c r="AW154" s="534"/>
      <c r="AX154" s="535"/>
      <c r="AY154" s="533"/>
      <c r="AZ154" s="534"/>
      <c r="BA154" s="534"/>
      <c r="BB154" s="535"/>
      <c r="BC154" s="533"/>
      <c r="BD154" s="534"/>
      <c r="BE154" s="534"/>
      <c r="BF154" s="535"/>
      <c r="BG154" s="536" t="str">
        <f t="shared" si="120"/>
        <v>n.é.</v>
      </c>
      <c r="BH154" s="537"/>
    </row>
    <row r="155" spans="1:60" ht="20.100000000000001" hidden="1" customHeight="1" x14ac:dyDescent="0.2">
      <c r="A155" s="548" t="s">
        <v>681</v>
      </c>
      <c r="B155" s="391"/>
      <c r="C155" s="545" t="s">
        <v>112</v>
      </c>
      <c r="D155" s="546"/>
      <c r="E155" s="546"/>
      <c r="F155" s="546"/>
      <c r="G155" s="546"/>
      <c r="H155" s="546"/>
      <c r="I155" s="546"/>
      <c r="J155" s="546"/>
      <c r="K155" s="546"/>
      <c r="L155" s="546"/>
      <c r="M155" s="546"/>
      <c r="N155" s="546"/>
      <c r="O155" s="546"/>
      <c r="P155" s="546"/>
      <c r="Q155" s="546"/>
      <c r="R155" s="546"/>
      <c r="S155" s="546"/>
      <c r="T155" s="546"/>
      <c r="U155" s="546"/>
      <c r="V155" s="546"/>
      <c r="W155" s="546"/>
      <c r="X155" s="546"/>
      <c r="Y155" s="546"/>
      <c r="Z155" s="546"/>
      <c r="AA155" s="546"/>
      <c r="AB155" s="547"/>
      <c r="AC155" s="437" t="s">
        <v>120</v>
      </c>
      <c r="AD155" s="438"/>
      <c r="AE155" s="533"/>
      <c r="AF155" s="534"/>
      <c r="AG155" s="534"/>
      <c r="AH155" s="535"/>
      <c r="AI155" s="533"/>
      <c r="AJ155" s="534"/>
      <c r="AK155" s="534"/>
      <c r="AL155" s="535"/>
      <c r="AM155" s="533"/>
      <c r="AN155" s="534"/>
      <c r="AO155" s="534"/>
      <c r="AP155" s="535"/>
      <c r="AQ155" s="533"/>
      <c r="AR155" s="534"/>
      <c r="AS155" s="534"/>
      <c r="AT155" s="535"/>
      <c r="AU155" s="533"/>
      <c r="AV155" s="534"/>
      <c r="AW155" s="534"/>
      <c r="AX155" s="535"/>
      <c r="AY155" s="533"/>
      <c r="AZ155" s="534"/>
      <c r="BA155" s="534"/>
      <c r="BB155" s="535"/>
      <c r="BC155" s="533"/>
      <c r="BD155" s="534"/>
      <c r="BE155" s="534"/>
      <c r="BF155" s="535"/>
      <c r="BG155" s="536" t="str">
        <f t="shared" si="120"/>
        <v>n.é.</v>
      </c>
      <c r="BH155" s="537"/>
    </row>
    <row r="156" spans="1:60" ht="20.100000000000001" hidden="1" customHeight="1" x14ac:dyDescent="0.2">
      <c r="A156" s="548" t="s">
        <v>682</v>
      </c>
      <c r="B156" s="391"/>
      <c r="C156" s="408" t="s">
        <v>113</v>
      </c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10"/>
      <c r="AC156" s="437" t="s">
        <v>121</v>
      </c>
      <c r="AD156" s="438"/>
      <c r="AE156" s="533"/>
      <c r="AF156" s="534"/>
      <c r="AG156" s="534"/>
      <c r="AH156" s="535"/>
      <c r="AI156" s="533"/>
      <c r="AJ156" s="534"/>
      <c r="AK156" s="534"/>
      <c r="AL156" s="535"/>
      <c r="AM156" s="533"/>
      <c r="AN156" s="534"/>
      <c r="AO156" s="534"/>
      <c r="AP156" s="535"/>
      <c r="AQ156" s="533"/>
      <c r="AR156" s="534"/>
      <c r="AS156" s="534"/>
      <c r="AT156" s="535"/>
      <c r="AU156" s="533"/>
      <c r="AV156" s="534"/>
      <c r="AW156" s="534"/>
      <c r="AX156" s="535"/>
      <c r="AY156" s="533"/>
      <c r="AZ156" s="534"/>
      <c r="BA156" s="534"/>
      <c r="BB156" s="535"/>
      <c r="BC156" s="533"/>
      <c r="BD156" s="534"/>
      <c r="BE156" s="534"/>
      <c r="BF156" s="535"/>
      <c r="BG156" s="536" t="str">
        <f t="shared" si="120"/>
        <v>n.é.</v>
      </c>
      <c r="BH156" s="537"/>
    </row>
    <row r="157" spans="1:60" ht="0.6" customHeight="1" x14ac:dyDescent="0.2">
      <c r="A157" s="548" t="s">
        <v>683</v>
      </c>
      <c r="B157" s="391"/>
      <c r="C157" s="408" t="s">
        <v>114</v>
      </c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10"/>
      <c r="AC157" s="437" t="s">
        <v>122</v>
      </c>
      <c r="AD157" s="438"/>
      <c r="AE157" s="533"/>
      <c r="AF157" s="534"/>
      <c r="AG157" s="534"/>
      <c r="AH157" s="535"/>
      <c r="AI157" s="533"/>
      <c r="AJ157" s="534"/>
      <c r="AK157" s="534"/>
      <c r="AL157" s="535"/>
      <c r="AM157" s="533"/>
      <c r="AN157" s="534"/>
      <c r="AO157" s="534"/>
      <c r="AP157" s="535"/>
      <c r="AQ157" s="533"/>
      <c r="AR157" s="534"/>
      <c r="AS157" s="534"/>
      <c r="AT157" s="535"/>
      <c r="AU157" s="533"/>
      <c r="AV157" s="534"/>
      <c r="AW157" s="534"/>
      <c r="AX157" s="535"/>
      <c r="AY157" s="533"/>
      <c r="AZ157" s="534"/>
      <c r="BA157" s="534"/>
      <c r="BB157" s="535"/>
      <c r="BC157" s="533"/>
      <c r="BD157" s="534"/>
      <c r="BE157" s="534"/>
      <c r="BF157" s="535"/>
      <c r="BG157" s="536" t="str">
        <f t="shared" si="120"/>
        <v>n.é.</v>
      </c>
      <c r="BH157" s="537"/>
    </row>
    <row r="158" spans="1:60" ht="1.9" hidden="1" customHeight="1" x14ac:dyDescent="0.2">
      <c r="A158" s="548" t="s">
        <v>684</v>
      </c>
      <c r="B158" s="391"/>
      <c r="C158" s="408" t="s">
        <v>115</v>
      </c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  <c r="AA158" s="409"/>
      <c r="AB158" s="410"/>
      <c r="AC158" s="437" t="s">
        <v>123</v>
      </c>
      <c r="AD158" s="438"/>
      <c r="AE158" s="533"/>
      <c r="AF158" s="534"/>
      <c r="AG158" s="534"/>
      <c r="AH158" s="535"/>
      <c r="AI158" s="533"/>
      <c r="AJ158" s="534"/>
      <c r="AK158" s="534"/>
      <c r="AL158" s="535"/>
      <c r="AM158" s="533"/>
      <c r="AN158" s="534"/>
      <c r="AO158" s="534"/>
      <c r="AP158" s="535"/>
      <c r="AQ158" s="533"/>
      <c r="AR158" s="534"/>
      <c r="AS158" s="534"/>
      <c r="AT158" s="535"/>
      <c r="AU158" s="533"/>
      <c r="AV158" s="534"/>
      <c r="AW158" s="534"/>
      <c r="AX158" s="535"/>
      <c r="AY158" s="533"/>
      <c r="AZ158" s="534"/>
      <c r="BA158" s="534"/>
      <c r="BB158" s="535"/>
      <c r="BC158" s="533"/>
      <c r="BD158" s="534"/>
      <c r="BE158" s="534"/>
      <c r="BF158" s="535"/>
      <c r="BG158" s="536" t="str">
        <f t="shared" si="120"/>
        <v>n.é.</v>
      </c>
      <c r="BH158" s="537"/>
    </row>
    <row r="159" spans="1:60" ht="22.15" customHeight="1" x14ac:dyDescent="0.2">
      <c r="A159" s="554" t="s">
        <v>685</v>
      </c>
      <c r="B159" s="475"/>
      <c r="C159" s="476" t="s">
        <v>804</v>
      </c>
      <c r="D159" s="477"/>
      <c r="E159" s="477"/>
      <c r="F159" s="477"/>
      <c r="G159" s="477"/>
      <c r="H159" s="477"/>
      <c r="I159" s="477"/>
      <c r="J159" s="477"/>
      <c r="K159" s="477"/>
      <c r="L159" s="477"/>
      <c r="M159" s="477"/>
      <c r="N159" s="477"/>
      <c r="O159" s="477"/>
      <c r="P159" s="477"/>
      <c r="Q159" s="477"/>
      <c r="R159" s="477"/>
      <c r="S159" s="477"/>
      <c r="T159" s="477"/>
      <c r="U159" s="477"/>
      <c r="V159" s="477"/>
      <c r="W159" s="477"/>
      <c r="X159" s="477"/>
      <c r="Y159" s="477"/>
      <c r="Z159" s="477"/>
      <c r="AA159" s="477"/>
      <c r="AB159" s="478"/>
      <c r="AC159" s="543" t="s">
        <v>58</v>
      </c>
      <c r="AD159" s="544"/>
      <c r="AE159" s="466">
        <f>SUM(AE151:AH158)</f>
        <v>0</v>
      </c>
      <c r="AF159" s="467"/>
      <c r="AG159" s="467"/>
      <c r="AH159" s="468"/>
      <c r="AI159" s="466">
        <f t="shared" ref="AI159" si="133">SUM(AI151:AL158)</f>
        <v>0</v>
      </c>
      <c r="AJ159" s="467"/>
      <c r="AK159" s="467"/>
      <c r="AL159" s="468"/>
      <c r="AM159" s="466">
        <f t="shared" ref="AM159" si="134">SUM(AM151:AP158)</f>
        <v>0</v>
      </c>
      <c r="AN159" s="467"/>
      <c r="AO159" s="467"/>
      <c r="AP159" s="468"/>
      <c r="AQ159" s="466">
        <f t="shared" ref="AQ159" si="135">SUM(AQ151:AT158)</f>
        <v>0</v>
      </c>
      <c r="AR159" s="467"/>
      <c r="AS159" s="467"/>
      <c r="AT159" s="468"/>
      <c r="AU159" s="466">
        <f t="shared" ref="AU159" si="136">SUM(AU151:AX158)</f>
        <v>0</v>
      </c>
      <c r="AV159" s="467"/>
      <c r="AW159" s="467"/>
      <c r="AX159" s="468"/>
      <c r="AY159" s="466">
        <f t="shared" ref="AY159" si="137">SUM(AY151:BB158)</f>
        <v>0</v>
      </c>
      <c r="AZ159" s="467"/>
      <c r="BA159" s="467"/>
      <c r="BB159" s="468"/>
      <c r="BC159" s="466">
        <f t="shared" ref="BC159" si="138">SUM(BC151:BF158)</f>
        <v>0</v>
      </c>
      <c r="BD159" s="467"/>
      <c r="BE159" s="467"/>
      <c r="BF159" s="468"/>
      <c r="BG159" s="504" t="str">
        <f t="shared" si="120"/>
        <v>n.é.</v>
      </c>
      <c r="BH159" s="505"/>
    </row>
    <row r="160" spans="1:60" ht="20.100000000000001" hidden="1" customHeight="1" x14ac:dyDescent="0.2">
      <c r="A160" s="548" t="s">
        <v>713</v>
      </c>
      <c r="B160" s="391"/>
      <c r="C160" s="487" t="s">
        <v>142</v>
      </c>
      <c r="D160" s="488"/>
      <c r="E160" s="488"/>
      <c r="F160" s="488"/>
      <c r="G160" s="488"/>
      <c r="H160" s="488"/>
      <c r="I160" s="488"/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  <c r="Z160" s="488"/>
      <c r="AA160" s="488"/>
      <c r="AB160" s="489"/>
      <c r="AC160" s="437" t="s">
        <v>131</v>
      </c>
      <c r="AD160" s="438"/>
      <c r="AE160" s="533"/>
      <c r="AF160" s="534"/>
      <c r="AG160" s="534"/>
      <c r="AH160" s="535"/>
      <c r="AI160" s="533"/>
      <c r="AJ160" s="534"/>
      <c r="AK160" s="534"/>
      <c r="AL160" s="535"/>
      <c r="AM160" s="533"/>
      <c r="AN160" s="534"/>
      <c r="AO160" s="534"/>
      <c r="AP160" s="535"/>
      <c r="AQ160" s="533"/>
      <c r="AR160" s="534"/>
      <c r="AS160" s="534"/>
      <c r="AT160" s="535"/>
      <c r="AU160" s="533"/>
      <c r="AV160" s="534"/>
      <c r="AW160" s="534"/>
      <c r="AX160" s="535"/>
      <c r="AY160" s="533"/>
      <c r="AZ160" s="534"/>
      <c r="BA160" s="534"/>
      <c r="BB160" s="535"/>
      <c r="BC160" s="533"/>
      <c r="BD160" s="534"/>
      <c r="BE160" s="534"/>
      <c r="BF160" s="535"/>
      <c r="BG160" s="536" t="str">
        <f t="shared" si="120"/>
        <v>n.é.</v>
      </c>
      <c r="BH160" s="537"/>
    </row>
    <row r="161" spans="1:60" ht="20.100000000000001" hidden="1" customHeight="1" x14ac:dyDescent="0.2">
      <c r="A161" s="548" t="s">
        <v>714</v>
      </c>
      <c r="B161" s="549"/>
      <c r="C161" s="487" t="s">
        <v>687</v>
      </c>
      <c r="D161" s="488"/>
      <c r="E161" s="488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  <c r="R161" s="488"/>
      <c r="S161" s="488"/>
      <c r="T161" s="488"/>
      <c r="U161" s="488"/>
      <c r="V161" s="488"/>
      <c r="W161" s="488"/>
      <c r="X161" s="488"/>
      <c r="Y161" s="488"/>
      <c r="Z161" s="488"/>
      <c r="AA161" s="488"/>
      <c r="AB161" s="489"/>
      <c r="AC161" s="437" t="s">
        <v>686</v>
      </c>
      <c r="AD161" s="438"/>
      <c r="AE161" s="533"/>
      <c r="AF161" s="534"/>
      <c r="AG161" s="534"/>
      <c r="AH161" s="535"/>
      <c r="AI161" s="533"/>
      <c r="AJ161" s="534"/>
      <c r="AK161" s="534"/>
      <c r="AL161" s="535"/>
      <c r="AM161" s="533"/>
      <c r="AN161" s="534"/>
      <c r="AO161" s="534"/>
      <c r="AP161" s="535"/>
      <c r="AQ161" s="533"/>
      <c r="AR161" s="534"/>
      <c r="AS161" s="534"/>
      <c r="AT161" s="535"/>
      <c r="AU161" s="533"/>
      <c r="AV161" s="534"/>
      <c r="AW161" s="534"/>
      <c r="AX161" s="535"/>
      <c r="AY161" s="533"/>
      <c r="AZ161" s="534"/>
      <c r="BA161" s="534"/>
      <c r="BB161" s="535"/>
      <c r="BC161" s="533"/>
      <c r="BD161" s="534"/>
      <c r="BE161" s="534"/>
      <c r="BF161" s="535"/>
      <c r="BG161" s="536" t="str">
        <f t="shared" si="120"/>
        <v>n.é.</v>
      </c>
      <c r="BH161" s="537"/>
    </row>
    <row r="162" spans="1:60" ht="20.100000000000001" hidden="1" customHeight="1" x14ac:dyDescent="0.2">
      <c r="A162" s="548" t="s">
        <v>715</v>
      </c>
      <c r="B162" s="549"/>
      <c r="C162" s="487" t="s">
        <v>688</v>
      </c>
      <c r="D162" s="488"/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  <c r="V162" s="488"/>
      <c r="W162" s="488"/>
      <c r="X162" s="488"/>
      <c r="Y162" s="488"/>
      <c r="Z162" s="488"/>
      <c r="AA162" s="488"/>
      <c r="AB162" s="489"/>
      <c r="AC162" s="437" t="s">
        <v>689</v>
      </c>
      <c r="AD162" s="438"/>
      <c r="AE162" s="533"/>
      <c r="AF162" s="534"/>
      <c r="AG162" s="534"/>
      <c r="AH162" s="535"/>
      <c r="AI162" s="533"/>
      <c r="AJ162" s="534"/>
      <c r="AK162" s="534"/>
      <c r="AL162" s="535"/>
      <c r="AM162" s="533"/>
      <c r="AN162" s="534"/>
      <c r="AO162" s="534"/>
      <c r="AP162" s="535"/>
      <c r="AQ162" s="533"/>
      <c r="AR162" s="534"/>
      <c r="AS162" s="534"/>
      <c r="AT162" s="535"/>
      <c r="AU162" s="533"/>
      <c r="AV162" s="534"/>
      <c r="AW162" s="534"/>
      <c r="AX162" s="535"/>
      <c r="AY162" s="533"/>
      <c r="AZ162" s="534"/>
      <c r="BA162" s="534"/>
      <c r="BB162" s="535"/>
      <c r="BC162" s="533"/>
      <c r="BD162" s="534"/>
      <c r="BE162" s="534"/>
      <c r="BF162" s="535"/>
      <c r="BG162" s="536" t="str">
        <f t="shared" si="120"/>
        <v>n.é.</v>
      </c>
      <c r="BH162" s="537"/>
    </row>
    <row r="163" spans="1:60" ht="20.100000000000001" hidden="1" customHeight="1" x14ac:dyDescent="0.2">
      <c r="A163" s="548" t="s">
        <v>716</v>
      </c>
      <c r="B163" s="549"/>
      <c r="C163" s="487" t="s">
        <v>690</v>
      </c>
      <c r="D163" s="488"/>
      <c r="E163" s="488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9"/>
      <c r="AC163" s="437" t="s">
        <v>691</v>
      </c>
      <c r="AD163" s="438"/>
      <c r="AE163" s="533"/>
      <c r="AF163" s="534"/>
      <c r="AG163" s="534"/>
      <c r="AH163" s="535"/>
      <c r="AI163" s="533"/>
      <c r="AJ163" s="534"/>
      <c r="AK163" s="534"/>
      <c r="AL163" s="535"/>
      <c r="AM163" s="533"/>
      <c r="AN163" s="534"/>
      <c r="AO163" s="534"/>
      <c r="AP163" s="535"/>
      <c r="AQ163" s="533"/>
      <c r="AR163" s="534"/>
      <c r="AS163" s="534"/>
      <c r="AT163" s="535"/>
      <c r="AU163" s="533"/>
      <c r="AV163" s="534"/>
      <c r="AW163" s="534"/>
      <c r="AX163" s="535"/>
      <c r="AY163" s="533"/>
      <c r="AZ163" s="534"/>
      <c r="BA163" s="534"/>
      <c r="BB163" s="535"/>
      <c r="BC163" s="533"/>
      <c r="BD163" s="534"/>
      <c r="BE163" s="534"/>
      <c r="BF163" s="535"/>
      <c r="BG163" s="536" t="str">
        <f t="shared" si="120"/>
        <v>n.é.</v>
      </c>
      <c r="BH163" s="537"/>
    </row>
    <row r="164" spans="1:60" ht="20.100000000000001" hidden="1" customHeight="1" x14ac:dyDescent="0.2">
      <c r="A164" s="548" t="s">
        <v>717</v>
      </c>
      <c r="B164" s="549"/>
      <c r="C164" s="487" t="s">
        <v>425</v>
      </c>
      <c r="D164" s="488"/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  <c r="V164" s="488"/>
      <c r="W164" s="488"/>
      <c r="X164" s="488"/>
      <c r="Y164" s="488"/>
      <c r="Z164" s="488"/>
      <c r="AA164" s="488"/>
      <c r="AB164" s="489"/>
      <c r="AC164" s="437" t="s">
        <v>132</v>
      </c>
      <c r="AD164" s="438"/>
      <c r="AE164" s="533"/>
      <c r="AF164" s="534"/>
      <c r="AG164" s="534"/>
      <c r="AH164" s="535"/>
      <c r="AI164" s="533"/>
      <c r="AJ164" s="534"/>
      <c r="AK164" s="534"/>
      <c r="AL164" s="535"/>
      <c r="AM164" s="533"/>
      <c r="AN164" s="534"/>
      <c r="AO164" s="534"/>
      <c r="AP164" s="535"/>
      <c r="AQ164" s="533"/>
      <c r="AR164" s="534"/>
      <c r="AS164" s="534"/>
      <c r="AT164" s="535"/>
      <c r="AU164" s="533"/>
      <c r="AV164" s="534"/>
      <c r="AW164" s="534"/>
      <c r="AX164" s="535"/>
      <c r="AY164" s="533"/>
      <c r="AZ164" s="534"/>
      <c r="BA164" s="534"/>
      <c r="BB164" s="535"/>
      <c r="BC164" s="533"/>
      <c r="BD164" s="534"/>
      <c r="BE164" s="534"/>
      <c r="BF164" s="535"/>
      <c r="BG164" s="536" t="str">
        <f t="shared" si="120"/>
        <v>n.é.</v>
      </c>
      <c r="BH164" s="537"/>
    </row>
    <row r="165" spans="1:60" ht="20.100000000000001" hidden="1" customHeight="1" x14ac:dyDescent="0.2">
      <c r="A165" s="548" t="s">
        <v>718</v>
      </c>
      <c r="B165" s="549"/>
      <c r="C165" s="487" t="s">
        <v>424</v>
      </c>
      <c r="D165" s="488"/>
      <c r="E165" s="488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  <c r="Z165" s="488"/>
      <c r="AA165" s="488"/>
      <c r="AB165" s="489"/>
      <c r="AC165" s="437" t="s">
        <v>133</v>
      </c>
      <c r="AD165" s="438"/>
      <c r="AE165" s="533"/>
      <c r="AF165" s="534"/>
      <c r="AG165" s="534"/>
      <c r="AH165" s="535"/>
      <c r="AI165" s="533"/>
      <c r="AJ165" s="534"/>
      <c r="AK165" s="534"/>
      <c r="AL165" s="535"/>
      <c r="AM165" s="533"/>
      <c r="AN165" s="534"/>
      <c r="AO165" s="534"/>
      <c r="AP165" s="535"/>
      <c r="AQ165" s="533"/>
      <c r="AR165" s="534"/>
      <c r="AS165" s="534"/>
      <c r="AT165" s="535"/>
      <c r="AU165" s="533"/>
      <c r="AV165" s="534"/>
      <c r="AW165" s="534"/>
      <c r="AX165" s="535"/>
      <c r="AY165" s="533"/>
      <c r="AZ165" s="534"/>
      <c r="BA165" s="534"/>
      <c r="BB165" s="535"/>
      <c r="BC165" s="533"/>
      <c r="BD165" s="534"/>
      <c r="BE165" s="534"/>
      <c r="BF165" s="535"/>
      <c r="BG165" s="536" t="str">
        <f t="shared" si="120"/>
        <v>n.é.</v>
      </c>
      <c r="BH165" s="537"/>
    </row>
    <row r="166" spans="1:60" ht="20.100000000000001" hidden="1" customHeight="1" x14ac:dyDescent="0.2">
      <c r="A166" s="548" t="s">
        <v>719</v>
      </c>
      <c r="B166" s="549"/>
      <c r="C166" s="487" t="s">
        <v>423</v>
      </c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9"/>
      <c r="AC166" s="437" t="s">
        <v>134</v>
      </c>
      <c r="AD166" s="438"/>
      <c r="AE166" s="533"/>
      <c r="AF166" s="534"/>
      <c r="AG166" s="534"/>
      <c r="AH166" s="535"/>
      <c r="AI166" s="533"/>
      <c r="AJ166" s="534"/>
      <c r="AK166" s="534"/>
      <c r="AL166" s="535"/>
      <c r="AM166" s="533"/>
      <c r="AN166" s="534"/>
      <c r="AO166" s="534"/>
      <c r="AP166" s="535"/>
      <c r="AQ166" s="533"/>
      <c r="AR166" s="534"/>
      <c r="AS166" s="534"/>
      <c r="AT166" s="535"/>
      <c r="AU166" s="533"/>
      <c r="AV166" s="534"/>
      <c r="AW166" s="534"/>
      <c r="AX166" s="535"/>
      <c r="AY166" s="533"/>
      <c r="AZ166" s="534"/>
      <c r="BA166" s="534"/>
      <c r="BB166" s="535"/>
      <c r="BC166" s="533"/>
      <c r="BD166" s="534"/>
      <c r="BE166" s="534"/>
      <c r="BF166" s="535"/>
      <c r="BG166" s="536" t="str">
        <f t="shared" si="120"/>
        <v>n.é.</v>
      </c>
      <c r="BH166" s="537"/>
    </row>
    <row r="167" spans="1:60" ht="20.100000000000001" hidden="1" customHeight="1" x14ac:dyDescent="0.2">
      <c r="A167" s="548" t="s">
        <v>720</v>
      </c>
      <c r="B167" s="549"/>
      <c r="C167" s="487" t="s">
        <v>143</v>
      </c>
      <c r="D167" s="488"/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488"/>
      <c r="X167" s="488"/>
      <c r="Y167" s="488"/>
      <c r="Z167" s="488"/>
      <c r="AA167" s="488"/>
      <c r="AB167" s="489"/>
      <c r="AC167" s="437" t="s">
        <v>135</v>
      </c>
      <c r="AD167" s="438"/>
      <c r="AE167" s="533"/>
      <c r="AF167" s="534"/>
      <c r="AG167" s="534"/>
      <c r="AH167" s="535"/>
      <c r="AI167" s="533"/>
      <c r="AJ167" s="534"/>
      <c r="AK167" s="534"/>
      <c r="AL167" s="535"/>
      <c r="AM167" s="533"/>
      <c r="AN167" s="534"/>
      <c r="AO167" s="534"/>
      <c r="AP167" s="535"/>
      <c r="AQ167" s="533"/>
      <c r="AR167" s="534"/>
      <c r="AS167" s="534"/>
      <c r="AT167" s="535"/>
      <c r="AU167" s="533"/>
      <c r="AV167" s="534"/>
      <c r="AW167" s="534"/>
      <c r="AX167" s="535"/>
      <c r="AY167" s="533"/>
      <c r="AZ167" s="534"/>
      <c r="BA167" s="534"/>
      <c r="BB167" s="535"/>
      <c r="BC167" s="533"/>
      <c r="BD167" s="534"/>
      <c r="BE167" s="534"/>
      <c r="BF167" s="535"/>
      <c r="BG167" s="536" t="str">
        <f t="shared" si="120"/>
        <v>n.é.</v>
      </c>
      <c r="BH167" s="537"/>
    </row>
    <row r="168" spans="1:60" ht="20.100000000000001" hidden="1" customHeight="1" x14ac:dyDescent="0.2">
      <c r="A168" s="548" t="s">
        <v>721</v>
      </c>
      <c r="B168" s="549"/>
      <c r="C168" s="487" t="s">
        <v>422</v>
      </c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  <c r="S168" s="488"/>
      <c r="T168" s="488"/>
      <c r="U168" s="488"/>
      <c r="V168" s="488"/>
      <c r="W168" s="488"/>
      <c r="X168" s="488"/>
      <c r="Y168" s="488"/>
      <c r="Z168" s="488"/>
      <c r="AA168" s="488"/>
      <c r="AB168" s="489"/>
      <c r="AC168" s="437" t="s">
        <v>136</v>
      </c>
      <c r="AD168" s="438"/>
      <c r="AE168" s="533"/>
      <c r="AF168" s="534"/>
      <c r="AG168" s="534"/>
      <c r="AH168" s="535"/>
      <c r="AI168" s="533"/>
      <c r="AJ168" s="534"/>
      <c r="AK168" s="534"/>
      <c r="AL168" s="535"/>
      <c r="AM168" s="533"/>
      <c r="AN168" s="534"/>
      <c r="AO168" s="534"/>
      <c r="AP168" s="535"/>
      <c r="AQ168" s="533"/>
      <c r="AR168" s="534"/>
      <c r="AS168" s="534"/>
      <c r="AT168" s="535"/>
      <c r="AU168" s="533"/>
      <c r="AV168" s="534"/>
      <c r="AW168" s="534"/>
      <c r="AX168" s="535"/>
      <c r="AY168" s="533"/>
      <c r="AZ168" s="534"/>
      <c r="BA168" s="534"/>
      <c r="BB168" s="535"/>
      <c r="BC168" s="533"/>
      <c r="BD168" s="534"/>
      <c r="BE168" s="534"/>
      <c r="BF168" s="535"/>
      <c r="BG168" s="536" t="str">
        <f t="shared" si="120"/>
        <v>n.é.</v>
      </c>
      <c r="BH168" s="537"/>
    </row>
    <row r="169" spans="1:60" ht="20.100000000000001" hidden="1" customHeight="1" x14ac:dyDescent="0.2">
      <c r="A169" s="548" t="s">
        <v>722</v>
      </c>
      <c r="B169" s="549"/>
      <c r="C169" s="487" t="s">
        <v>421</v>
      </c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  <c r="V169" s="488"/>
      <c r="W169" s="488"/>
      <c r="X169" s="488"/>
      <c r="Y169" s="488"/>
      <c r="Z169" s="488"/>
      <c r="AA169" s="488"/>
      <c r="AB169" s="489"/>
      <c r="AC169" s="437" t="s">
        <v>137</v>
      </c>
      <c r="AD169" s="438"/>
      <c r="AE169" s="533"/>
      <c r="AF169" s="534"/>
      <c r="AG169" s="534"/>
      <c r="AH169" s="535"/>
      <c r="AI169" s="533"/>
      <c r="AJ169" s="534"/>
      <c r="AK169" s="534"/>
      <c r="AL169" s="535"/>
      <c r="AM169" s="533"/>
      <c r="AN169" s="534"/>
      <c r="AO169" s="534"/>
      <c r="AP169" s="535"/>
      <c r="AQ169" s="533"/>
      <c r="AR169" s="534"/>
      <c r="AS169" s="534"/>
      <c r="AT169" s="535"/>
      <c r="AU169" s="533"/>
      <c r="AV169" s="534"/>
      <c r="AW169" s="534"/>
      <c r="AX169" s="535"/>
      <c r="AY169" s="533"/>
      <c r="AZ169" s="534"/>
      <c r="BA169" s="534"/>
      <c r="BB169" s="535"/>
      <c r="BC169" s="533"/>
      <c r="BD169" s="534"/>
      <c r="BE169" s="534"/>
      <c r="BF169" s="535"/>
      <c r="BG169" s="536" t="str">
        <f t="shared" si="120"/>
        <v>n.é.</v>
      </c>
      <c r="BH169" s="537"/>
    </row>
    <row r="170" spans="1:60" ht="20.100000000000001" hidden="1" customHeight="1" x14ac:dyDescent="0.2">
      <c r="A170" s="548" t="s">
        <v>723</v>
      </c>
      <c r="B170" s="549"/>
      <c r="C170" s="487" t="s">
        <v>144</v>
      </c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  <c r="S170" s="488"/>
      <c r="T170" s="488"/>
      <c r="U170" s="488"/>
      <c r="V170" s="488"/>
      <c r="W170" s="488"/>
      <c r="X170" s="488"/>
      <c r="Y170" s="488"/>
      <c r="Z170" s="488"/>
      <c r="AA170" s="488"/>
      <c r="AB170" s="489"/>
      <c r="AC170" s="437" t="s">
        <v>138</v>
      </c>
      <c r="AD170" s="438"/>
      <c r="AE170" s="533"/>
      <c r="AF170" s="534"/>
      <c r="AG170" s="534"/>
      <c r="AH170" s="535"/>
      <c r="AI170" s="533"/>
      <c r="AJ170" s="534"/>
      <c r="AK170" s="534"/>
      <c r="AL170" s="535"/>
      <c r="AM170" s="533"/>
      <c r="AN170" s="534"/>
      <c r="AO170" s="534"/>
      <c r="AP170" s="535"/>
      <c r="AQ170" s="533"/>
      <c r="AR170" s="534"/>
      <c r="AS170" s="534"/>
      <c r="AT170" s="535"/>
      <c r="AU170" s="533"/>
      <c r="AV170" s="534"/>
      <c r="AW170" s="534"/>
      <c r="AX170" s="535"/>
      <c r="AY170" s="533"/>
      <c r="AZ170" s="534"/>
      <c r="BA170" s="534"/>
      <c r="BB170" s="535"/>
      <c r="BC170" s="533"/>
      <c r="BD170" s="534"/>
      <c r="BE170" s="534"/>
      <c r="BF170" s="535"/>
      <c r="BG170" s="536" t="str">
        <f t="shared" si="120"/>
        <v>n.é.</v>
      </c>
      <c r="BH170" s="537"/>
    </row>
    <row r="171" spans="1:60" ht="20.100000000000001" hidden="1" customHeight="1" x14ac:dyDescent="0.2">
      <c r="A171" s="548" t="s">
        <v>724</v>
      </c>
      <c r="B171" s="549"/>
      <c r="C171" s="538" t="s">
        <v>145</v>
      </c>
      <c r="D171" s="539"/>
      <c r="E171" s="539"/>
      <c r="F171" s="539"/>
      <c r="G171" s="539"/>
      <c r="H171" s="539"/>
      <c r="I171" s="539"/>
      <c r="J171" s="539"/>
      <c r="K171" s="539"/>
      <c r="L171" s="539"/>
      <c r="M171" s="539"/>
      <c r="N171" s="539"/>
      <c r="O171" s="539"/>
      <c r="P171" s="539"/>
      <c r="Q171" s="539"/>
      <c r="R171" s="539"/>
      <c r="S171" s="539"/>
      <c r="T171" s="539"/>
      <c r="U171" s="539"/>
      <c r="V171" s="539"/>
      <c r="W171" s="539"/>
      <c r="X171" s="539"/>
      <c r="Y171" s="539"/>
      <c r="Z171" s="539"/>
      <c r="AA171" s="539"/>
      <c r="AB171" s="540"/>
      <c r="AC171" s="437" t="s">
        <v>139</v>
      </c>
      <c r="AD171" s="438"/>
      <c r="AE171" s="533"/>
      <c r="AF171" s="534"/>
      <c r="AG171" s="534"/>
      <c r="AH171" s="535"/>
      <c r="AI171" s="533"/>
      <c r="AJ171" s="534"/>
      <c r="AK171" s="534"/>
      <c r="AL171" s="535"/>
      <c r="AM171" s="533"/>
      <c r="AN171" s="534"/>
      <c r="AO171" s="534"/>
      <c r="AP171" s="535"/>
      <c r="AQ171" s="533"/>
      <c r="AR171" s="534"/>
      <c r="AS171" s="534"/>
      <c r="AT171" s="535"/>
      <c r="AU171" s="533"/>
      <c r="AV171" s="534"/>
      <c r="AW171" s="534"/>
      <c r="AX171" s="535"/>
      <c r="AY171" s="533"/>
      <c r="AZ171" s="534"/>
      <c r="BA171" s="534"/>
      <c r="BB171" s="535"/>
      <c r="BC171" s="533"/>
      <c r="BD171" s="534"/>
      <c r="BE171" s="534"/>
      <c r="BF171" s="535"/>
      <c r="BG171" s="536" t="str">
        <f t="shared" si="120"/>
        <v>n.é.</v>
      </c>
      <c r="BH171" s="537"/>
    </row>
    <row r="172" spans="1:60" ht="20.100000000000001" hidden="1" customHeight="1" x14ac:dyDescent="0.2">
      <c r="A172" s="548" t="s">
        <v>725</v>
      </c>
      <c r="B172" s="549"/>
      <c r="C172" s="487" t="s">
        <v>692</v>
      </c>
      <c r="D172" s="488"/>
      <c r="E172" s="488"/>
      <c r="F172" s="488"/>
      <c r="G172" s="488"/>
      <c r="H172" s="488"/>
      <c r="I172" s="488"/>
      <c r="J172" s="488"/>
      <c r="K172" s="488"/>
      <c r="L172" s="488"/>
      <c r="M172" s="488"/>
      <c r="N172" s="488"/>
      <c r="O172" s="488"/>
      <c r="P172" s="488"/>
      <c r="Q172" s="488"/>
      <c r="R172" s="488"/>
      <c r="S172" s="488"/>
      <c r="T172" s="488"/>
      <c r="U172" s="488"/>
      <c r="V172" s="488"/>
      <c r="W172" s="488"/>
      <c r="X172" s="488"/>
      <c r="Y172" s="488"/>
      <c r="Z172" s="488"/>
      <c r="AA172" s="488"/>
      <c r="AB172" s="489"/>
      <c r="AC172" s="437" t="s">
        <v>140</v>
      </c>
      <c r="AD172" s="550"/>
      <c r="AE172" s="533"/>
      <c r="AF172" s="534"/>
      <c r="AG172" s="534"/>
      <c r="AH172" s="535"/>
      <c r="AI172" s="533"/>
      <c r="AJ172" s="534"/>
      <c r="AK172" s="534"/>
      <c r="AL172" s="535"/>
      <c r="AM172" s="533"/>
      <c r="AN172" s="534"/>
      <c r="AO172" s="534"/>
      <c r="AP172" s="535"/>
      <c r="AQ172" s="533"/>
      <c r="AR172" s="534"/>
      <c r="AS172" s="534"/>
      <c r="AT172" s="535"/>
      <c r="AU172" s="533"/>
      <c r="AV172" s="534"/>
      <c r="AW172" s="534"/>
      <c r="AX172" s="535"/>
      <c r="AY172" s="533"/>
      <c r="AZ172" s="534"/>
      <c r="BA172" s="534"/>
      <c r="BB172" s="535"/>
      <c r="BC172" s="533"/>
      <c r="BD172" s="534"/>
      <c r="BE172" s="534"/>
      <c r="BF172" s="535"/>
      <c r="BG172" s="536" t="str">
        <f t="shared" si="120"/>
        <v>n.é.</v>
      </c>
      <c r="BH172" s="537"/>
    </row>
    <row r="173" spans="1:60" ht="17.45" customHeight="1" x14ac:dyDescent="0.2">
      <c r="A173" s="548" t="s">
        <v>726</v>
      </c>
      <c r="B173" s="549"/>
      <c r="C173" s="487" t="s">
        <v>146</v>
      </c>
      <c r="D173" s="488"/>
      <c r="E173" s="488"/>
      <c r="F173" s="488"/>
      <c r="G173" s="488"/>
      <c r="H173" s="488"/>
      <c r="I173" s="488"/>
      <c r="J173" s="488"/>
      <c r="K173" s="488"/>
      <c r="L173" s="488"/>
      <c r="M173" s="488"/>
      <c r="N173" s="488"/>
      <c r="O173" s="488"/>
      <c r="P173" s="488"/>
      <c r="Q173" s="488"/>
      <c r="R173" s="488"/>
      <c r="S173" s="488"/>
      <c r="T173" s="488"/>
      <c r="U173" s="488"/>
      <c r="V173" s="488"/>
      <c r="W173" s="488"/>
      <c r="X173" s="488"/>
      <c r="Y173" s="488"/>
      <c r="Z173" s="488"/>
      <c r="AA173" s="488"/>
      <c r="AB173" s="489"/>
      <c r="AC173" s="437" t="s">
        <v>141</v>
      </c>
      <c r="AD173" s="550"/>
      <c r="AE173" s="533">
        <v>0</v>
      </c>
      <c r="AF173" s="534"/>
      <c r="AG173" s="534"/>
      <c r="AH173" s="535"/>
      <c r="AI173" s="533">
        <v>6000</v>
      </c>
      <c r="AJ173" s="534"/>
      <c r="AK173" s="534"/>
      <c r="AL173" s="535"/>
      <c r="AM173" s="533">
        <v>0</v>
      </c>
      <c r="AN173" s="534"/>
      <c r="AO173" s="534"/>
      <c r="AP173" s="535"/>
      <c r="AQ173" s="533">
        <v>6000</v>
      </c>
      <c r="AR173" s="534"/>
      <c r="AS173" s="534"/>
      <c r="AT173" s="535"/>
      <c r="AU173" s="533">
        <v>0</v>
      </c>
      <c r="AV173" s="534"/>
      <c r="AW173" s="534"/>
      <c r="AX173" s="535"/>
      <c r="AY173" s="533">
        <v>0</v>
      </c>
      <c r="AZ173" s="534"/>
      <c r="BA173" s="534"/>
      <c r="BB173" s="535"/>
      <c r="BC173" s="533">
        <v>6000</v>
      </c>
      <c r="BD173" s="534"/>
      <c r="BE173" s="534"/>
      <c r="BF173" s="535"/>
      <c r="BG173" s="536">
        <f t="shared" si="120"/>
        <v>1</v>
      </c>
      <c r="BH173" s="537"/>
    </row>
    <row r="174" spans="1:60" ht="7.5" hidden="1" customHeight="1" x14ac:dyDescent="0.2">
      <c r="A174" s="548" t="s">
        <v>727</v>
      </c>
      <c r="B174" s="549"/>
      <c r="C174" s="538" t="s">
        <v>147</v>
      </c>
      <c r="D174" s="539"/>
      <c r="E174" s="539"/>
      <c r="F174" s="539"/>
      <c r="G174" s="539"/>
      <c r="H174" s="539"/>
      <c r="I174" s="539"/>
      <c r="J174" s="539"/>
      <c r="K174" s="539"/>
      <c r="L174" s="539"/>
      <c r="M174" s="539"/>
      <c r="N174" s="539"/>
      <c r="O174" s="539"/>
      <c r="P174" s="539"/>
      <c r="Q174" s="539"/>
      <c r="R174" s="539"/>
      <c r="S174" s="539"/>
      <c r="T174" s="539"/>
      <c r="U174" s="539"/>
      <c r="V174" s="539"/>
      <c r="W174" s="539"/>
      <c r="X174" s="539"/>
      <c r="Y174" s="539"/>
      <c r="Z174" s="539"/>
      <c r="AA174" s="539"/>
      <c r="AB174" s="540"/>
      <c r="AC174" s="437" t="s">
        <v>693</v>
      </c>
      <c r="AD174" s="438"/>
      <c r="AE174" s="533"/>
      <c r="AF174" s="534"/>
      <c r="AG174" s="534"/>
      <c r="AH174" s="535"/>
      <c r="AI174" s="533"/>
      <c r="AJ174" s="534"/>
      <c r="AK174" s="534"/>
      <c r="AL174" s="535"/>
      <c r="AM174" s="283" t="s">
        <v>612</v>
      </c>
      <c r="AN174" s="284"/>
      <c r="AO174" s="284"/>
      <c r="AP174" s="285"/>
      <c r="AQ174" s="283" t="s">
        <v>612</v>
      </c>
      <c r="AR174" s="284"/>
      <c r="AS174" s="284"/>
      <c r="AT174" s="285"/>
      <c r="AU174" s="283" t="s">
        <v>612</v>
      </c>
      <c r="AV174" s="284"/>
      <c r="AW174" s="284"/>
      <c r="AX174" s="285"/>
      <c r="AY174" s="283" t="s">
        <v>612</v>
      </c>
      <c r="AZ174" s="284"/>
      <c r="BA174" s="284"/>
      <c r="BB174" s="285"/>
      <c r="BC174" s="283" t="s">
        <v>612</v>
      </c>
      <c r="BD174" s="284"/>
      <c r="BE174" s="284"/>
      <c r="BF174" s="285"/>
      <c r="BG174" s="286" t="s">
        <v>614</v>
      </c>
      <c r="BH174" s="287"/>
    </row>
    <row r="175" spans="1:60" ht="17.25" customHeight="1" x14ac:dyDescent="0.2">
      <c r="A175" s="554" t="s">
        <v>728</v>
      </c>
      <c r="B175" s="555"/>
      <c r="C175" s="476" t="s">
        <v>805</v>
      </c>
      <c r="D175" s="477"/>
      <c r="E175" s="477"/>
      <c r="F175" s="477"/>
      <c r="G175" s="477"/>
      <c r="H175" s="477"/>
      <c r="I175" s="477"/>
      <c r="J175" s="477"/>
      <c r="K175" s="477"/>
      <c r="L175" s="477"/>
      <c r="M175" s="477"/>
      <c r="N175" s="477"/>
      <c r="O175" s="477"/>
      <c r="P175" s="477"/>
      <c r="Q175" s="477"/>
      <c r="R175" s="477"/>
      <c r="S175" s="477"/>
      <c r="T175" s="477"/>
      <c r="U175" s="477"/>
      <c r="V175" s="477"/>
      <c r="W175" s="477"/>
      <c r="X175" s="477"/>
      <c r="Y175" s="477"/>
      <c r="Z175" s="477"/>
      <c r="AA175" s="477"/>
      <c r="AB175" s="478"/>
      <c r="AC175" s="543" t="s">
        <v>59</v>
      </c>
      <c r="AD175" s="544"/>
      <c r="AE175" s="466">
        <f>SUM(AE160:AH174)</f>
        <v>0</v>
      </c>
      <c r="AF175" s="467"/>
      <c r="AG175" s="467"/>
      <c r="AH175" s="468"/>
      <c r="AI175" s="466">
        <f t="shared" ref="AI175" si="139">SUM(AI160:AL174)</f>
        <v>6000</v>
      </c>
      <c r="AJ175" s="467"/>
      <c r="AK175" s="467"/>
      <c r="AL175" s="468"/>
      <c r="AM175" s="466">
        <f t="shared" ref="AM175" si="140">SUM(AM160:AP174)</f>
        <v>0</v>
      </c>
      <c r="AN175" s="467"/>
      <c r="AO175" s="467"/>
      <c r="AP175" s="468"/>
      <c r="AQ175" s="466">
        <f t="shared" ref="AQ175" si="141">SUM(AQ160:AT174)</f>
        <v>6000</v>
      </c>
      <c r="AR175" s="467"/>
      <c r="AS175" s="467"/>
      <c r="AT175" s="468"/>
      <c r="AU175" s="466">
        <f t="shared" ref="AU175" si="142">SUM(AU160:AX174)</f>
        <v>0</v>
      </c>
      <c r="AV175" s="467"/>
      <c r="AW175" s="467"/>
      <c r="AX175" s="468"/>
      <c r="AY175" s="466">
        <f t="shared" ref="AY175" si="143">SUM(AY160:BB174)</f>
        <v>0</v>
      </c>
      <c r="AZ175" s="467"/>
      <c r="BA175" s="467"/>
      <c r="BB175" s="468"/>
      <c r="BC175" s="466">
        <f t="shared" ref="BC175" si="144">SUM(BC160:BF174)</f>
        <v>6000</v>
      </c>
      <c r="BD175" s="467"/>
      <c r="BE175" s="467"/>
      <c r="BF175" s="468"/>
      <c r="BG175" s="504">
        <f t="shared" si="120"/>
        <v>1</v>
      </c>
      <c r="BH175" s="505"/>
    </row>
    <row r="176" spans="1:60" ht="18" hidden="1" customHeight="1" x14ac:dyDescent="0.2">
      <c r="A176" s="548" t="s">
        <v>729</v>
      </c>
      <c r="B176" s="549"/>
      <c r="C176" s="551" t="s">
        <v>148</v>
      </c>
      <c r="D176" s="552"/>
      <c r="E176" s="552"/>
      <c r="F176" s="552"/>
      <c r="G176" s="552"/>
      <c r="H176" s="552"/>
      <c r="I176" s="552"/>
      <c r="J176" s="552"/>
      <c r="K176" s="552"/>
      <c r="L176" s="552"/>
      <c r="M176" s="552"/>
      <c r="N176" s="552"/>
      <c r="O176" s="552"/>
      <c r="P176" s="552"/>
      <c r="Q176" s="552"/>
      <c r="R176" s="552"/>
      <c r="S176" s="552"/>
      <c r="T176" s="552"/>
      <c r="U176" s="552"/>
      <c r="V176" s="552"/>
      <c r="W176" s="552"/>
      <c r="X176" s="552"/>
      <c r="Y176" s="552"/>
      <c r="Z176" s="552"/>
      <c r="AA176" s="552"/>
      <c r="AB176" s="553"/>
      <c r="AC176" s="437" t="s">
        <v>124</v>
      </c>
      <c r="AD176" s="438"/>
      <c r="AE176" s="533">
        <v>0</v>
      </c>
      <c r="AF176" s="534"/>
      <c r="AG176" s="534"/>
      <c r="AH176" s="535"/>
      <c r="AI176" s="533">
        <v>0</v>
      </c>
      <c r="AJ176" s="534"/>
      <c r="AK176" s="534"/>
      <c r="AL176" s="535"/>
      <c r="AM176" s="533">
        <v>0</v>
      </c>
      <c r="AN176" s="534"/>
      <c r="AO176" s="534"/>
      <c r="AP176" s="535"/>
      <c r="AQ176" s="533">
        <v>0</v>
      </c>
      <c r="AR176" s="534"/>
      <c r="AS176" s="534"/>
      <c r="AT176" s="535"/>
      <c r="AU176" s="533">
        <v>0</v>
      </c>
      <c r="AV176" s="534"/>
      <c r="AW176" s="534"/>
      <c r="AX176" s="535"/>
      <c r="AY176" s="533">
        <v>0</v>
      </c>
      <c r="AZ176" s="534"/>
      <c r="BA176" s="534"/>
      <c r="BB176" s="535"/>
      <c r="BC176" s="533">
        <v>0</v>
      </c>
      <c r="BD176" s="534"/>
      <c r="BE176" s="534"/>
      <c r="BF176" s="535"/>
      <c r="BG176" s="536" t="str">
        <f t="shared" si="120"/>
        <v>n.é.</v>
      </c>
      <c r="BH176" s="537"/>
    </row>
    <row r="177" spans="1:60" ht="19.899999999999999" hidden="1" customHeight="1" x14ac:dyDescent="0.2">
      <c r="A177" s="548" t="s">
        <v>730</v>
      </c>
      <c r="B177" s="549"/>
      <c r="C177" s="551" t="s">
        <v>149</v>
      </c>
      <c r="D177" s="552"/>
      <c r="E177" s="552"/>
      <c r="F177" s="552"/>
      <c r="G177" s="552"/>
      <c r="H177" s="552"/>
      <c r="I177" s="552"/>
      <c r="J177" s="552"/>
      <c r="K177" s="552"/>
      <c r="L177" s="552"/>
      <c r="M177" s="552"/>
      <c r="N177" s="552"/>
      <c r="O177" s="552"/>
      <c r="P177" s="552"/>
      <c r="Q177" s="552"/>
      <c r="R177" s="552"/>
      <c r="S177" s="552"/>
      <c r="T177" s="552"/>
      <c r="U177" s="552"/>
      <c r="V177" s="552"/>
      <c r="W177" s="552"/>
      <c r="X177" s="552"/>
      <c r="Y177" s="552"/>
      <c r="Z177" s="552"/>
      <c r="AA177" s="552"/>
      <c r="AB177" s="553"/>
      <c r="AC177" s="437" t="s">
        <v>125</v>
      </c>
      <c r="AD177" s="438"/>
      <c r="AE177" s="533"/>
      <c r="AF177" s="534"/>
      <c r="AG177" s="534"/>
      <c r="AH177" s="535"/>
      <c r="AI177" s="533"/>
      <c r="AJ177" s="534"/>
      <c r="AK177" s="534"/>
      <c r="AL177" s="535"/>
      <c r="AM177" s="533"/>
      <c r="AN177" s="534"/>
      <c r="AO177" s="534"/>
      <c r="AP177" s="535"/>
      <c r="AQ177" s="533"/>
      <c r="AR177" s="534"/>
      <c r="AS177" s="534"/>
      <c r="AT177" s="535"/>
      <c r="AU177" s="533"/>
      <c r="AV177" s="534"/>
      <c r="AW177" s="534"/>
      <c r="AX177" s="535"/>
      <c r="AY177" s="533"/>
      <c r="AZ177" s="534"/>
      <c r="BA177" s="534"/>
      <c r="BB177" s="535"/>
      <c r="BC177" s="533"/>
      <c r="BD177" s="534"/>
      <c r="BE177" s="534"/>
      <c r="BF177" s="535"/>
      <c r="BG177" s="536" t="str">
        <f t="shared" si="120"/>
        <v>n.é.</v>
      </c>
      <c r="BH177" s="537"/>
    </row>
    <row r="178" spans="1:60" ht="20.100000000000001" customHeight="1" x14ac:dyDescent="0.2">
      <c r="A178" s="548" t="s">
        <v>731</v>
      </c>
      <c r="B178" s="549"/>
      <c r="C178" s="551" t="s">
        <v>150</v>
      </c>
      <c r="D178" s="552"/>
      <c r="E178" s="552"/>
      <c r="F178" s="552"/>
      <c r="G178" s="552"/>
      <c r="H178" s="552"/>
      <c r="I178" s="552"/>
      <c r="J178" s="552"/>
      <c r="K178" s="552"/>
      <c r="L178" s="552"/>
      <c r="M178" s="552"/>
      <c r="N178" s="552"/>
      <c r="O178" s="552"/>
      <c r="P178" s="552"/>
      <c r="Q178" s="552"/>
      <c r="R178" s="552"/>
      <c r="S178" s="552"/>
      <c r="T178" s="552"/>
      <c r="U178" s="552"/>
      <c r="V178" s="552"/>
      <c r="W178" s="552"/>
      <c r="X178" s="552"/>
      <c r="Y178" s="552"/>
      <c r="Z178" s="552"/>
      <c r="AA178" s="552"/>
      <c r="AB178" s="553"/>
      <c r="AC178" s="437" t="s">
        <v>126</v>
      </c>
      <c r="AD178" s="438"/>
      <c r="AE178" s="533">
        <v>0</v>
      </c>
      <c r="AF178" s="534"/>
      <c r="AG178" s="534"/>
      <c r="AH178" s="535"/>
      <c r="AI178" s="533">
        <v>167224</v>
      </c>
      <c r="AJ178" s="534"/>
      <c r="AK178" s="534"/>
      <c r="AL178" s="535"/>
      <c r="AM178" s="533">
        <v>0</v>
      </c>
      <c r="AN178" s="534"/>
      <c r="AO178" s="534"/>
      <c r="AP178" s="535"/>
      <c r="AQ178" s="533">
        <v>167224</v>
      </c>
      <c r="AR178" s="534"/>
      <c r="AS178" s="534"/>
      <c r="AT178" s="535"/>
      <c r="AU178" s="533">
        <v>0</v>
      </c>
      <c r="AV178" s="534"/>
      <c r="AW178" s="534"/>
      <c r="AX178" s="535"/>
      <c r="AY178" s="533">
        <v>0</v>
      </c>
      <c r="AZ178" s="534"/>
      <c r="BA178" s="534"/>
      <c r="BB178" s="535"/>
      <c r="BC178" s="533">
        <v>167224</v>
      </c>
      <c r="BD178" s="534"/>
      <c r="BE178" s="534"/>
      <c r="BF178" s="535"/>
      <c r="BG178" s="536">
        <f t="shared" si="120"/>
        <v>1</v>
      </c>
      <c r="BH178" s="537"/>
    </row>
    <row r="179" spans="1:60" ht="20.100000000000001" customHeight="1" x14ac:dyDescent="0.2">
      <c r="A179" s="548" t="s">
        <v>732</v>
      </c>
      <c r="B179" s="549"/>
      <c r="C179" s="551" t="s">
        <v>151</v>
      </c>
      <c r="D179" s="552"/>
      <c r="E179" s="552"/>
      <c r="F179" s="552"/>
      <c r="G179" s="552"/>
      <c r="H179" s="552"/>
      <c r="I179" s="552"/>
      <c r="J179" s="552"/>
      <c r="K179" s="552"/>
      <c r="L179" s="552"/>
      <c r="M179" s="552"/>
      <c r="N179" s="552"/>
      <c r="O179" s="552"/>
      <c r="P179" s="552"/>
      <c r="Q179" s="552"/>
      <c r="R179" s="552"/>
      <c r="S179" s="552"/>
      <c r="T179" s="552"/>
      <c r="U179" s="552"/>
      <c r="V179" s="552"/>
      <c r="W179" s="552"/>
      <c r="X179" s="552"/>
      <c r="Y179" s="552"/>
      <c r="Z179" s="552"/>
      <c r="AA179" s="552"/>
      <c r="AB179" s="553"/>
      <c r="AC179" s="437" t="s">
        <v>127</v>
      </c>
      <c r="AD179" s="438"/>
      <c r="AE179" s="533">
        <v>0</v>
      </c>
      <c r="AF179" s="534"/>
      <c r="AG179" s="534"/>
      <c r="AH179" s="535"/>
      <c r="AI179" s="533">
        <v>98425</v>
      </c>
      <c r="AJ179" s="534"/>
      <c r="AK179" s="534"/>
      <c r="AL179" s="535"/>
      <c r="AM179" s="533">
        <v>0</v>
      </c>
      <c r="AN179" s="534"/>
      <c r="AO179" s="534"/>
      <c r="AP179" s="535"/>
      <c r="AQ179" s="533">
        <v>98424</v>
      </c>
      <c r="AR179" s="534"/>
      <c r="AS179" s="534"/>
      <c r="AT179" s="535"/>
      <c r="AU179" s="533">
        <v>0</v>
      </c>
      <c r="AV179" s="534"/>
      <c r="AW179" s="534"/>
      <c r="AX179" s="535"/>
      <c r="AY179" s="533">
        <v>0</v>
      </c>
      <c r="AZ179" s="534"/>
      <c r="BA179" s="534"/>
      <c r="BB179" s="535"/>
      <c r="BC179" s="533">
        <v>98424</v>
      </c>
      <c r="BD179" s="534"/>
      <c r="BE179" s="534"/>
      <c r="BF179" s="535"/>
      <c r="BG179" s="536">
        <f t="shared" si="120"/>
        <v>0.99998983997967994</v>
      </c>
      <c r="BH179" s="537"/>
    </row>
    <row r="180" spans="1:60" ht="20.100000000000001" hidden="1" customHeight="1" x14ac:dyDescent="0.2">
      <c r="A180" s="548" t="s">
        <v>733</v>
      </c>
      <c r="B180" s="549"/>
      <c r="C180" s="429" t="s">
        <v>152</v>
      </c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1"/>
      <c r="AC180" s="437" t="s">
        <v>128</v>
      </c>
      <c r="AD180" s="438"/>
      <c r="AE180" s="533"/>
      <c r="AF180" s="534"/>
      <c r="AG180" s="534"/>
      <c r="AH180" s="535"/>
      <c r="AI180" s="533"/>
      <c r="AJ180" s="534"/>
      <c r="AK180" s="534"/>
      <c r="AL180" s="535"/>
      <c r="AM180" s="533"/>
      <c r="AN180" s="534"/>
      <c r="AO180" s="534"/>
      <c r="AP180" s="535"/>
      <c r="AQ180" s="533"/>
      <c r="AR180" s="534"/>
      <c r="AS180" s="534"/>
      <c r="AT180" s="535"/>
      <c r="AU180" s="533"/>
      <c r="AV180" s="534"/>
      <c r="AW180" s="534"/>
      <c r="AX180" s="535"/>
      <c r="AY180" s="533"/>
      <c r="AZ180" s="534"/>
      <c r="BA180" s="534"/>
      <c r="BB180" s="535"/>
      <c r="BC180" s="533"/>
      <c r="BD180" s="534"/>
      <c r="BE180" s="534"/>
      <c r="BF180" s="535"/>
      <c r="BG180" s="536" t="str">
        <f t="shared" si="120"/>
        <v>n.é.</v>
      </c>
      <c r="BH180" s="537"/>
    </row>
    <row r="181" spans="1:60" ht="20.100000000000001" hidden="1" customHeight="1" x14ac:dyDescent="0.2">
      <c r="A181" s="548" t="s">
        <v>734</v>
      </c>
      <c r="B181" s="549"/>
      <c r="C181" s="429" t="s">
        <v>153</v>
      </c>
      <c r="D181" s="430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1"/>
      <c r="AC181" s="437" t="s">
        <v>129</v>
      </c>
      <c r="AD181" s="438"/>
      <c r="AE181" s="533"/>
      <c r="AF181" s="534"/>
      <c r="AG181" s="534"/>
      <c r="AH181" s="535"/>
      <c r="AI181" s="533"/>
      <c r="AJ181" s="534"/>
      <c r="AK181" s="534"/>
      <c r="AL181" s="535"/>
      <c r="AM181" s="533"/>
      <c r="AN181" s="534"/>
      <c r="AO181" s="534"/>
      <c r="AP181" s="535"/>
      <c r="AQ181" s="533"/>
      <c r="AR181" s="534"/>
      <c r="AS181" s="534"/>
      <c r="AT181" s="535"/>
      <c r="AU181" s="533"/>
      <c r="AV181" s="534"/>
      <c r="AW181" s="534"/>
      <c r="AX181" s="535"/>
      <c r="AY181" s="533"/>
      <c r="AZ181" s="534"/>
      <c r="BA181" s="534"/>
      <c r="BB181" s="535"/>
      <c r="BC181" s="533"/>
      <c r="BD181" s="534"/>
      <c r="BE181" s="534"/>
      <c r="BF181" s="535"/>
      <c r="BG181" s="536" t="str">
        <f t="shared" si="120"/>
        <v>n.é.</v>
      </c>
      <c r="BH181" s="537"/>
    </row>
    <row r="182" spans="1:60" ht="20.100000000000001" customHeight="1" x14ac:dyDescent="0.2">
      <c r="A182" s="548" t="s">
        <v>735</v>
      </c>
      <c r="B182" s="549"/>
      <c r="C182" s="429" t="s">
        <v>154</v>
      </c>
      <c r="D182" s="430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437" t="s">
        <v>130</v>
      </c>
      <c r="AD182" s="438"/>
      <c r="AE182" s="533">
        <v>0</v>
      </c>
      <c r="AF182" s="534"/>
      <c r="AG182" s="534"/>
      <c r="AH182" s="535"/>
      <c r="AI182" s="533">
        <v>71726</v>
      </c>
      <c r="AJ182" s="534"/>
      <c r="AK182" s="534"/>
      <c r="AL182" s="535"/>
      <c r="AM182" s="533">
        <v>0</v>
      </c>
      <c r="AN182" s="534"/>
      <c r="AO182" s="534"/>
      <c r="AP182" s="535"/>
      <c r="AQ182" s="533">
        <v>71726</v>
      </c>
      <c r="AR182" s="534"/>
      <c r="AS182" s="534"/>
      <c r="AT182" s="535"/>
      <c r="AU182" s="533">
        <v>0</v>
      </c>
      <c r="AV182" s="534"/>
      <c r="AW182" s="534"/>
      <c r="AX182" s="535"/>
      <c r="AY182" s="533">
        <v>0</v>
      </c>
      <c r="AZ182" s="534"/>
      <c r="BA182" s="534"/>
      <c r="BB182" s="535"/>
      <c r="BC182" s="533">
        <v>71726</v>
      </c>
      <c r="BD182" s="534"/>
      <c r="BE182" s="534"/>
      <c r="BF182" s="535"/>
      <c r="BG182" s="536">
        <f t="shared" si="120"/>
        <v>1</v>
      </c>
      <c r="BH182" s="537"/>
    </row>
    <row r="183" spans="1:60" s="3" customFormat="1" ht="20.100000000000001" customHeight="1" x14ac:dyDescent="0.2">
      <c r="A183" s="554" t="s">
        <v>736</v>
      </c>
      <c r="B183" s="555"/>
      <c r="C183" s="516" t="s">
        <v>783</v>
      </c>
      <c r="D183" s="517"/>
      <c r="E183" s="517"/>
      <c r="F183" s="517"/>
      <c r="G183" s="517"/>
      <c r="H183" s="517"/>
      <c r="I183" s="517"/>
      <c r="J183" s="517"/>
      <c r="K183" s="517"/>
      <c r="L183" s="517"/>
      <c r="M183" s="517"/>
      <c r="N183" s="517"/>
      <c r="O183" s="517"/>
      <c r="P183" s="517"/>
      <c r="Q183" s="517"/>
      <c r="R183" s="517"/>
      <c r="S183" s="517"/>
      <c r="T183" s="517"/>
      <c r="U183" s="517"/>
      <c r="V183" s="517"/>
      <c r="W183" s="517"/>
      <c r="X183" s="517"/>
      <c r="Y183" s="517"/>
      <c r="Z183" s="517"/>
      <c r="AA183" s="517"/>
      <c r="AB183" s="518"/>
      <c r="AC183" s="543" t="s">
        <v>60</v>
      </c>
      <c r="AD183" s="544"/>
      <c r="AE183" s="466">
        <f>SUM(AE176:AH182)</f>
        <v>0</v>
      </c>
      <c r="AF183" s="467"/>
      <c r="AG183" s="467"/>
      <c r="AH183" s="468"/>
      <c r="AI183" s="466">
        <f t="shared" ref="AI183" si="145">SUM(AI176:AL182)</f>
        <v>337375</v>
      </c>
      <c r="AJ183" s="467"/>
      <c r="AK183" s="467"/>
      <c r="AL183" s="468"/>
      <c r="AM183" s="466">
        <f t="shared" ref="AM183" si="146">SUM(AM176:AP182)</f>
        <v>0</v>
      </c>
      <c r="AN183" s="467"/>
      <c r="AO183" s="467"/>
      <c r="AP183" s="468"/>
      <c r="AQ183" s="466">
        <f t="shared" ref="AQ183" si="147">SUM(AQ176:AT182)</f>
        <v>337374</v>
      </c>
      <c r="AR183" s="467"/>
      <c r="AS183" s="467"/>
      <c r="AT183" s="468"/>
      <c r="AU183" s="466">
        <f t="shared" ref="AU183" si="148">SUM(AU176:AX182)</f>
        <v>0</v>
      </c>
      <c r="AV183" s="467"/>
      <c r="AW183" s="467"/>
      <c r="AX183" s="468"/>
      <c r="AY183" s="466">
        <f t="shared" ref="AY183" si="149">SUM(AY176:BB182)</f>
        <v>0</v>
      </c>
      <c r="AZ183" s="467"/>
      <c r="BA183" s="467"/>
      <c r="BB183" s="468"/>
      <c r="BC183" s="466">
        <f t="shared" ref="BC183" si="150">SUM(BC176:BF182)</f>
        <v>337374</v>
      </c>
      <c r="BD183" s="467"/>
      <c r="BE183" s="467"/>
      <c r="BF183" s="468"/>
      <c r="BG183" s="504">
        <f t="shared" si="120"/>
        <v>0.99999703593923672</v>
      </c>
      <c r="BH183" s="505"/>
    </row>
    <row r="184" spans="1:60" ht="20.100000000000001" customHeight="1" x14ac:dyDescent="0.2">
      <c r="A184" s="548" t="s">
        <v>737</v>
      </c>
      <c r="B184" s="549"/>
      <c r="C184" s="408" t="s">
        <v>167</v>
      </c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409"/>
      <c r="Z184" s="409"/>
      <c r="AA184" s="409"/>
      <c r="AB184" s="410"/>
      <c r="AC184" s="437" t="s">
        <v>155</v>
      </c>
      <c r="AD184" s="438"/>
      <c r="AE184" s="533">
        <v>0</v>
      </c>
      <c r="AF184" s="534"/>
      <c r="AG184" s="534"/>
      <c r="AH184" s="535"/>
      <c r="AI184" s="533">
        <v>0</v>
      </c>
      <c r="AJ184" s="534"/>
      <c r="AK184" s="534"/>
      <c r="AL184" s="535"/>
      <c r="AM184" s="533">
        <v>0</v>
      </c>
      <c r="AN184" s="534"/>
      <c r="AO184" s="534"/>
      <c r="AP184" s="535"/>
      <c r="AQ184" s="533">
        <v>0</v>
      </c>
      <c r="AR184" s="534"/>
      <c r="AS184" s="534"/>
      <c r="AT184" s="535"/>
      <c r="AU184" s="533">
        <v>0</v>
      </c>
      <c r="AV184" s="534"/>
      <c r="AW184" s="534"/>
      <c r="AX184" s="535"/>
      <c r="AY184" s="533">
        <v>0</v>
      </c>
      <c r="AZ184" s="534"/>
      <c r="BA184" s="534"/>
      <c r="BB184" s="535"/>
      <c r="BC184" s="533">
        <v>0</v>
      </c>
      <c r="BD184" s="534"/>
      <c r="BE184" s="534"/>
      <c r="BF184" s="535"/>
      <c r="BG184" s="536" t="str">
        <f t="shared" si="120"/>
        <v>n.é.</v>
      </c>
      <c r="BH184" s="537"/>
    </row>
    <row r="185" spans="1:60" ht="20.100000000000001" hidden="1" customHeight="1" x14ac:dyDescent="0.2">
      <c r="A185" s="548" t="s">
        <v>738</v>
      </c>
      <c r="B185" s="549"/>
      <c r="C185" s="408" t="s">
        <v>168</v>
      </c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  <c r="X185" s="409"/>
      <c r="Y185" s="409"/>
      <c r="Z185" s="409"/>
      <c r="AA185" s="409"/>
      <c r="AB185" s="410"/>
      <c r="AC185" s="437" t="s">
        <v>156</v>
      </c>
      <c r="AD185" s="438"/>
      <c r="AE185" s="533"/>
      <c r="AF185" s="534"/>
      <c r="AG185" s="534"/>
      <c r="AH185" s="535"/>
      <c r="AI185" s="533"/>
      <c r="AJ185" s="534"/>
      <c r="AK185" s="534"/>
      <c r="AL185" s="535"/>
      <c r="AM185" s="533"/>
      <c r="AN185" s="534"/>
      <c r="AO185" s="534"/>
      <c r="AP185" s="535"/>
      <c r="AQ185" s="533"/>
      <c r="AR185" s="534"/>
      <c r="AS185" s="534"/>
      <c r="AT185" s="535"/>
      <c r="AU185" s="533"/>
      <c r="AV185" s="534"/>
      <c r="AW185" s="534"/>
      <c r="AX185" s="535"/>
      <c r="AY185" s="533"/>
      <c r="AZ185" s="534"/>
      <c r="BA185" s="534"/>
      <c r="BB185" s="535"/>
      <c r="BC185" s="533"/>
      <c r="BD185" s="534"/>
      <c r="BE185" s="534"/>
      <c r="BF185" s="535"/>
      <c r="BG185" s="536" t="str">
        <f t="shared" si="120"/>
        <v>n.é.</v>
      </c>
      <c r="BH185" s="537"/>
    </row>
    <row r="186" spans="1:60" ht="20.100000000000001" hidden="1" customHeight="1" x14ac:dyDescent="0.2">
      <c r="A186" s="548" t="s">
        <v>739</v>
      </c>
      <c r="B186" s="549"/>
      <c r="C186" s="408" t="s">
        <v>169</v>
      </c>
      <c r="D186" s="409"/>
      <c r="E186" s="409"/>
      <c r="F186" s="409"/>
      <c r="G186" s="409"/>
      <c r="H186" s="409"/>
      <c r="I186" s="40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409"/>
      <c r="Z186" s="409"/>
      <c r="AA186" s="409"/>
      <c r="AB186" s="410"/>
      <c r="AC186" s="437" t="s">
        <v>157</v>
      </c>
      <c r="AD186" s="438"/>
      <c r="AE186" s="533"/>
      <c r="AF186" s="534"/>
      <c r="AG186" s="534"/>
      <c r="AH186" s="535"/>
      <c r="AI186" s="533"/>
      <c r="AJ186" s="534"/>
      <c r="AK186" s="534"/>
      <c r="AL186" s="535"/>
      <c r="AM186" s="533"/>
      <c r="AN186" s="534"/>
      <c r="AO186" s="534"/>
      <c r="AP186" s="535"/>
      <c r="AQ186" s="533"/>
      <c r="AR186" s="534"/>
      <c r="AS186" s="534"/>
      <c r="AT186" s="535"/>
      <c r="AU186" s="533"/>
      <c r="AV186" s="534"/>
      <c r="AW186" s="534"/>
      <c r="AX186" s="535"/>
      <c r="AY186" s="533"/>
      <c r="AZ186" s="534"/>
      <c r="BA186" s="534"/>
      <c r="BB186" s="535"/>
      <c r="BC186" s="533"/>
      <c r="BD186" s="534"/>
      <c r="BE186" s="534"/>
      <c r="BF186" s="535"/>
      <c r="BG186" s="536" t="str">
        <f t="shared" si="120"/>
        <v>n.é.</v>
      </c>
      <c r="BH186" s="537"/>
    </row>
    <row r="187" spans="1:60" ht="20.100000000000001" customHeight="1" x14ac:dyDescent="0.2">
      <c r="A187" s="548" t="s">
        <v>740</v>
      </c>
      <c r="B187" s="549"/>
      <c r="C187" s="408" t="s">
        <v>170</v>
      </c>
      <c r="D187" s="409"/>
      <c r="E187" s="409"/>
      <c r="F187" s="409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  <c r="X187" s="409"/>
      <c r="Y187" s="409"/>
      <c r="Z187" s="409"/>
      <c r="AA187" s="409"/>
      <c r="AB187" s="410"/>
      <c r="AC187" s="437" t="s">
        <v>158</v>
      </c>
      <c r="AD187" s="438"/>
      <c r="AE187" s="533">
        <v>0</v>
      </c>
      <c r="AF187" s="534"/>
      <c r="AG187" s="534"/>
      <c r="AH187" s="535"/>
      <c r="AI187" s="533">
        <v>0</v>
      </c>
      <c r="AJ187" s="534"/>
      <c r="AK187" s="534"/>
      <c r="AL187" s="535"/>
      <c r="AM187" s="533">
        <v>0</v>
      </c>
      <c r="AN187" s="534"/>
      <c r="AO187" s="534"/>
      <c r="AP187" s="535"/>
      <c r="AQ187" s="533">
        <v>0</v>
      </c>
      <c r="AR187" s="534"/>
      <c r="AS187" s="534"/>
      <c r="AT187" s="535"/>
      <c r="AU187" s="533">
        <v>0</v>
      </c>
      <c r="AV187" s="534"/>
      <c r="AW187" s="534"/>
      <c r="AX187" s="535"/>
      <c r="AY187" s="533">
        <v>0</v>
      </c>
      <c r="AZ187" s="534"/>
      <c r="BA187" s="534"/>
      <c r="BB187" s="535"/>
      <c r="BC187" s="533">
        <v>0</v>
      </c>
      <c r="BD187" s="534"/>
      <c r="BE187" s="534"/>
      <c r="BF187" s="535"/>
      <c r="BG187" s="536" t="str">
        <f t="shared" si="120"/>
        <v>n.é.</v>
      </c>
      <c r="BH187" s="537"/>
    </row>
    <row r="188" spans="1:60" s="3" customFormat="1" ht="20.100000000000001" customHeight="1" x14ac:dyDescent="0.2">
      <c r="A188" s="554" t="s">
        <v>741</v>
      </c>
      <c r="B188" s="555"/>
      <c r="C188" s="476" t="s">
        <v>784</v>
      </c>
      <c r="D188" s="477"/>
      <c r="E188" s="477"/>
      <c r="F188" s="477"/>
      <c r="G188" s="477"/>
      <c r="H188" s="477"/>
      <c r="I188" s="477"/>
      <c r="J188" s="477"/>
      <c r="K188" s="477"/>
      <c r="L188" s="477"/>
      <c r="M188" s="477"/>
      <c r="N188" s="477"/>
      <c r="O188" s="477"/>
      <c r="P188" s="477"/>
      <c r="Q188" s="477"/>
      <c r="R188" s="477"/>
      <c r="S188" s="477"/>
      <c r="T188" s="477"/>
      <c r="U188" s="477"/>
      <c r="V188" s="477"/>
      <c r="W188" s="477"/>
      <c r="X188" s="477"/>
      <c r="Y188" s="477"/>
      <c r="Z188" s="477"/>
      <c r="AA188" s="477"/>
      <c r="AB188" s="478"/>
      <c r="AC188" s="543" t="s">
        <v>61</v>
      </c>
      <c r="AD188" s="544"/>
      <c r="AE188" s="466">
        <f>SUM(AE184:AH187)</f>
        <v>0</v>
      </c>
      <c r="AF188" s="467"/>
      <c r="AG188" s="467"/>
      <c r="AH188" s="468"/>
      <c r="AI188" s="466">
        <f t="shared" ref="AI188" si="151">SUM(AI184:AL187)</f>
        <v>0</v>
      </c>
      <c r="AJ188" s="467"/>
      <c r="AK188" s="467"/>
      <c r="AL188" s="468"/>
      <c r="AM188" s="466">
        <f t="shared" ref="AM188" si="152">SUM(AM184:AP187)</f>
        <v>0</v>
      </c>
      <c r="AN188" s="467"/>
      <c r="AO188" s="467"/>
      <c r="AP188" s="468"/>
      <c r="AQ188" s="466">
        <f t="shared" ref="AQ188" si="153">SUM(AQ184:AT187)</f>
        <v>0</v>
      </c>
      <c r="AR188" s="467"/>
      <c r="AS188" s="467"/>
      <c r="AT188" s="468"/>
      <c r="AU188" s="466">
        <f t="shared" ref="AU188" si="154">SUM(AU184:AX187)</f>
        <v>0</v>
      </c>
      <c r="AV188" s="467"/>
      <c r="AW188" s="467"/>
      <c r="AX188" s="468"/>
      <c r="AY188" s="466">
        <f t="shared" ref="AY188" si="155">SUM(AY184:BB187)</f>
        <v>0</v>
      </c>
      <c r="AZ188" s="467"/>
      <c r="BA188" s="467"/>
      <c r="BB188" s="468"/>
      <c r="BC188" s="466">
        <f t="shared" ref="BC188" si="156">SUM(BC184:BF187)</f>
        <v>0</v>
      </c>
      <c r="BD188" s="467"/>
      <c r="BE188" s="467"/>
      <c r="BF188" s="468"/>
      <c r="BG188" s="504" t="str">
        <f t="shared" si="120"/>
        <v>n.é.</v>
      </c>
      <c r="BH188" s="505"/>
    </row>
    <row r="189" spans="1:60" ht="20.100000000000001" hidden="1" customHeight="1" x14ac:dyDescent="0.2">
      <c r="A189" s="548" t="s">
        <v>742</v>
      </c>
      <c r="B189" s="549"/>
      <c r="C189" s="408" t="s">
        <v>416</v>
      </c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  <c r="AA189" s="409"/>
      <c r="AB189" s="410"/>
      <c r="AC189" s="437" t="s">
        <v>159</v>
      </c>
      <c r="AD189" s="438"/>
      <c r="AE189" s="533"/>
      <c r="AF189" s="534"/>
      <c r="AG189" s="534"/>
      <c r="AH189" s="535"/>
      <c r="AI189" s="533"/>
      <c r="AJ189" s="534"/>
      <c r="AK189" s="534"/>
      <c r="AL189" s="535"/>
      <c r="AM189" s="533"/>
      <c r="AN189" s="534"/>
      <c r="AO189" s="534"/>
      <c r="AP189" s="535"/>
      <c r="AQ189" s="533"/>
      <c r="AR189" s="534"/>
      <c r="AS189" s="534"/>
      <c r="AT189" s="535"/>
      <c r="AU189" s="533"/>
      <c r="AV189" s="534"/>
      <c r="AW189" s="534"/>
      <c r="AX189" s="535"/>
      <c r="AY189" s="533"/>
      <c r="AZ189" s="534"/>
      <c r="BA189" s="534"/>
      <c r="BB189" s="535"/>
      <c r="BC189" s="533"/>
      <c r="BD189" s="534"/>
      <c r="BE189" s="534"/>
      <c r="BF189" s="535"/>
      <c r="BG189" s="536" t="str">
        <f t="shared" si="120"/>
        <v>n.é.</v>
      </c>
      <c r="BH189" s="537"/>
    </row>
    <row r="190" spans="1:60" ht="20.100000000000001" hidden="1" customHeight="1" x14ac:dyDescent="0.2">
      <c r="A190" s="548" t="s">
        <v>743</v>
      </c>
      <c r="B190" s="549"/>
      <c r="C190" s="408" t="s">
        <v>417</v>
      </c>
      <c r="D190" s="409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409"/>
      <c r="Z190" s="409"/>
      <c r="AA190" s="409"/>
      <c r="AB190" s="410"/>
      <c r="AC190" s="437" t="s">
        <v>160</v>
      </c>
      <c r="AD190" s="438"/>
      <c r="AE190" s="533"/>
      <c r="AF190" s="534"/>
      <c r="AG190" s="534"/>
      <c r="AH190" s="535"/>
      <c r="AI190" s="533"/>
      <c r="AJ190" s="534"/>
      <c r="AK190" s="534"/>
      <c r="AL190" s="535"/>
      <c r="AM190" s="533"/>
      <c r="AN190" s="534"/>
      <c r="AO190" s="534"/>
      <c r="AP190" s="535"/>
      <c r="AQ190" s="533"/>
      <c r="AR190" s="534"/>
      <c r="AS190" s="534"/>
      <c r="AT190" s="535"/>
      <c r="AU190" s="533"/>
      <c r="AV190" s="534"/>
      <c r="AW190" s="534"/>
      <c r="AX190" s="535"/>
      <c r="AY190" s="533"/>
      <c r="AZ190" s="534"/>
      <c r="BA190" s="534"/>
      <c r="BB190" s="535"/>
      <c r="BC190" s="533"/>
      <c r="BD190" s="534"/>
      <c r="BE190" s="534"/>
      <c r="BF190" s="535"/>
      <c r="BG190" s="536" t="str">
        <f t="shared" si="120"/>
        <v>n.é.</v>
      </c>
      <c r="BH190" s="537"/>
    </row>
    <row r="191" spans="1:60" ht="20.100000000000001" hidden="1" customHeight="1" x14ac:dyDescent="0.2">
      <c r="A191" s="548" t="s">
        <v>744</v>
      </c>
      <c r="B191" s="549"/>
      <c r="C191" s="408" t="s">
        <v>418</v>
      </c>
      <c r="D191" s="409"/>
      <c r="E191" s="409"/>
      <c r="F191" s="409"/>
      <c r="G191" s="409"/>
      <c r="H191" s="409"/>
      <c r="I191" s="409"/>
      <c r="J191" s="409"/>
      <c r="K191" s="409"/>
      <c r="L191" s="409"/>
      <c r="M191" s="409"/>
      <c r="N191" s="409"/>
      <c r="O191" s="409"/>
      <c r="P191" s="409"/>
      <c r="Q191" s="409"/>
      <c r="R191" s="409"/>
      <c r="S191" s="409"/>
      <c r="T191" s="409"/>
      <c r="U191" s="409"/>
      <c r="V191" s="409"/>
      <c r="W191" s="409"/>
      <c r="X191" s="409"/>
      <c r="Y191" s="409"/>
      <c r="Z191" s="409"/>
      <c r="AA191" s="409"/>
      <c r="AB191" s="410"/>
      <c r="AC191" s="437" t="s">
        <v>161</v>
      </c>
      <c r="AD191" s="438"/>
      <c r="AE191" s="533"/>
      <c r="AF191" s="534"/>
      <c r="AG191" s="534"/>
      <c r="AH191" s="535"/>
      <c r="AI191" s="533"/>
      <c r="AJ191" s="534"/>
      <c r="AK191" s="534"/>
      <c r="AL191" s="535"/>
      <c r="AM191" s="533"/>
      <c r="AN191" s="534"/>
      <c r="AO191" s="534"/>
      <c r="AP191" s="535"/>
      <c r="AQ191" s="533"/>
      <c r="AR191" s="534"/>
      <c r="AS191" s="534"/>
      <c r="AT191" s="535"/>
      <c r="AU191" s="533"/>
      <c r="AV191" s="534"/>
      <c r="AW191" s="534"/>
      <c r="AX191" s="535"/>
      <c r="AY191" s="533"/>
      <c r="AZ191" s="534"/>
      <c r="BA191" s="534"/>
      <c r="BB191" s="535"/>
      <c r="BC191" s="533"/>
      <c r="BD191" s="534"/>
      <c r="BE191" s="534"/>
      <c r="BF191" s="535"/>
      <c r="BG191" s="536" t="str">
        <f t="shared" si="120"/>
        <v>n.é.</v>
      </c>
      <c r="BH191" s="537"/>
    </row>
    <row r="192" spans="1:60" ht="20.100000000000001" hidden="1" customHeight="1" x14ac:dyDescent="0.2">
      <c r="A192" s="548" t="s">
        <v>745</v>
      </c>
      <c r="B192" s="549"/>
      <c r="C192" s="408" t="s">
        <v>171</v>
      </c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09"/>
      <c r="Z192" s="409"/>
      <c r="AA192" s="409"/>
      <c r="AB192" s="410"/>
      <c r="AC192" s="437" t="s">
        <v>162</v>
      </c>
      <c r="AD192" s="438"/>
      <c r="AE192" s="533"/>
      <c r="AF192" s="534"/>
      <c r="AG192" s="534"/>
      <c r="AH192" s="535"/>
      <c r="AI192" s="533"/>
      <c r="AJ192" s="534"/>
      <c r="AK192" s="534"/>
      <c r="AL192" s="535"/>
      <c r="AM192" s="533"/>
      <c r="AN192" s="534"/>
      <c r="AO192" s="534"/>
      <c r="AP192" s="535"/>
      <c r="AQ192" s="533"/>
      <c r="AR192" s="534"/>
      <c r="AS192" s="534"/>
      <c r="AT192" s="535"/>
      <c r="AU192" s="533"/>
      <c r="AV192" s="534"/>
      <c r="AW192" s="534"/>
      <c r="AX192" s="535"/>
      <c r="AY192" s="533"/>
      <c r="AZ192" s="534"/>
      <c r="BA192" s="534"/>
      <c r="BB192" s="535"/>
      <c r="BC192" s="533"/>
      <c r="BD192" s="534"/>
      <c r="BE192" s="534"/>
      <c r="BF192" s="535"/>
      <c r="BG192" s="536" t="str">
        <f t="shared" si="120"/>
        <v>n.é.</v>
      </c>
      <c r="BH192" s="537"/>
    </row>
    <row r="193" spans="1:60" ht="20.100000000000001" hidden="1" customHeight="1" x14ac:dyDescent="0.2">
      <c r="A193" s="548" t="s">
        <v>746</v>
      </c>
      <c r="B193" s="549"/>
      <c r="C193" s="408" t="s">
        <v>419</v>
      </c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409"/>
      <c r="U193" s="409"/>
      <c r="V193" s="409"/>
      <c r="W193" s="409"/>
      <c r="X193" s="409"/>
      <c r="Y193" s="409"/>
      <c r="Z193" s="409"/>
      <c r="AA193" s="409"/>
      <c r="AB193" s="410"/>
      <c r="AC193" s="437" t="s">
        <v>163</v>
      </c>
      <c r="AD193" s="438"/>
      <c r="AE193" s="533"/>
      <c r="AF193" s="534"/>
      <c r="AG193" s="534"/>
      <c r="AH193" s="535"/>
      <c r="AI193" s="533"/>
      <c r="AJ193" s="534"/>
      <c r="AK193" s="534"/>
      <c r="AL193" s="535"/>
      <c r="AM193" s="533"/>
      <c r="AN193" s="534"/>
      <c r="AO193" s="534"/>
      <c r="AP193" s="535"/>
      <c r="AQ193" s="533"/>
      <c r="AR193" s="534"/>
      <c r="AS193" s="534"/>
      <c r="AT193" s="535"/>
      <c r="AU193" s="533"/>
      <c r="AV193" s="534"/>
      <c r="AW193" s="534"/>
      <c r="AX193" s="535"/>
      <c r="AY193" s="533"/>
      <c r="AZ193" s="534"/>
      <c r="BA193" s="534"/>
      <c r="BB193" s="535"/>
      <c r="BC193" s="533"/>
      <c r="BD193" s="534"/>
      <c r="BE193" s="534"/>
      <c r="BF193" s="535"/>
      <c r="BG193" s="536" t="str">
        <f t="shared" si="120"/>
        <v>n.é.</v>
      </c>
      <c r="BH193" s="537"/>
    </row>
    <row r="194" spans="1:60" ht="20.100000000000001" hidden="1" customHeight="1" x14ac:dyDescent="0.2">
      <c r="A194" s="548" t="s">
        <v>747</v>
      </c>
      <c r="B194" s="549"/>
      <c r="C194" s="408" t="s">
        <v>420</v>
      </c>
      <c r="D194" s="409"/>
      <c r="E194" s="409"/>
      <c r="F194" s="409"/>
      <c r="G194" s="409"/>
      <c r="H194" s="409"/>
      <c r="I194" s="409"/>
      <c r="J194" s="409"/>
      <c r="K194" s="409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  <c r="X194" s="409"/>
      <c r="Y194" s="409"/>
      <c r="Z194" s="409"/>
      <c r="AA194" s="409"/>
      <c r="AB194" s="410"/>
      <c r="AC194" s="437" t="s">
        <v>164</v>
      </c>
      <c r="AD194" s="438"/>
      <c r="AE194" s="533"/>
      <c r="AF194" s="534"/>
      <c r="AG194" s="534"/>
      <c r="AH194" s="535"/>
      <c r="AI194" s="533"/>
      <c r="AJ194" s="534"/>
      <c r="AK194" s="534"/>
      <c r="AL194" s="535"/>
      <c r="AM194" s="533"/>
      <c r="AN194" s="534"/>
      <c r="AO194" s="534"/>
      <c r="AP194" s="535"/>
      <c r="AQ194" s="533"/>
      <c r="AR194" s="534"/>
      <c r="AS194" s="534"/>
      <c r="AT194" s="535"/>
      <c r="AU194" s="533"/>
      <c r="AV194" s="534"/>
      <c r="AW194" s="534"/>
      <c r="AX194" s="535"/>
      <c r="AY194" s="533"/>
      <c r="AZ194" s="534"/>
      <c r="BA194" s="534"/>
      <c r="BB194" s="535"/>
      <c r="BC194" s="533"/>
      <c r="BD194" s="534"/>
      <c r="BE194" s="534"/>
      <c r="BF194" s="535"/>
      <c r="BG194" s="536" t="str">
        <f t="shared" si="120"/>
        <v>n.é.</v>
      </c>
      <c r="BH194" s="537"/>
    </row>
    <row r="195" spans="1:60" ht="20.100000000000001" hidden="1" customHeight="1" x14ac:dyDescent="0.2">
      <c r="A195" s="548" t="s">
        <v>748</v>
      </c>
      <c r="B195" s="549"/>
      <c r="C195" s="408" t="s">
        <v>172</v>
      </c>
      <c r="D195" s="409"/>
      <c r="E195" s="409"/>
      <c r="F195" s="409"/>
      <c r="G195" s="409"/>
      <c r="H195" s="409"/>
      <c r="I195" s="409"/>
      <c r="J195" s="409"/>
      <c r="K195" s="409"/>
      <c r="L195" s="409"/>
      <c r="M195" s="409"/>
      <c r="N195" s="409"/>
      <c r="O195" s="409"/>
      <c r="P195" s="409"/>
      <c r="Q195" s="409"/>
      <c r="R195" s="409"/>
      <c r="S195" s="409"/>
      <c r="T195" s="409"/>
      <c r="U195" s="409"/>
      <c r="V195" s="409"/>
      <c r="W195" s="409"/>
      <c r="X195" s="409"/>
      <c r="Y195" s="409"/>
      <c r="Z195" s="409"/>
      <c r="AA195" s="409"/>
      <c r="AB195" s="410"/>
      <c r="AC195" s="437" t="s">
        <v>165</v>
      </c>
      <c r="AD195" s="438"/>
      <c r="AE195" s="533"/>
      <c r="AF195" s="534"/>
      <c r="AG195" s="534"/>
      <c r="AH195" s="535"/>
      <c r="AI195" s="533"/>
      <c r="AJ195" s="534"/>
      <c r="AK195" s="534"/>
      <c r="AL195" s="535"/>
      <c r="AM195" s="533"/>
      <c r="AN195" s="534"/>
      <c r="AO195" s="534"/>
      <c r="AP195" s="535"/>
      <c r="AQ195" s="533"/>
      <c r="AR195" s="534"/>
      <c r="AS195" s="534"/>
      <c r="AT195" s="535"/>
      <c r="AU195" s="533"/>
      <c r="AV195" s="534"/>
      <c r="AW195" s="534"/>
      <c r="AX195" s="535"/>
      <c r="AY195" s="533"/>
      <c r="AZ195" s="534"/>
      <c r="BA195" s="534"/>
      <c r="BB195" s="535"/>
      <c r="BC195" s="533"/>
      <c r="BD195" s="534"/>
      <c r="BE195" s="534"/>
      <c r="BF195" s="535"/>
      <c r="BG195" s="536" t="str">
        <f t="shared" si="120"/>
        <v>n.é.</v>
      </c>
      <c r="BH195" s="537"/>
    </row>
    <row r="196" spans="1:60" ht="20.100000000000001" hidden="1" customHeight="1" x14ac:dyDescent="0.2">
      <c r="A196" s="548" t="s">
        <v>749</v>
      </c>
      <c r="B196" s="549"/>
      <c r="C196" s="408" t="s">
        <v>694</v>
      </c>
      <c r="D196" s="409"/>
      <c r="E196" s="409"/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409"/>
      <c r="Z196" s="409"/>
      <c r="AA196" s="409"/>
      <c r="AB196" s="410"/>
      <c r="AC196" s="437" t="s">
        <v>166</v>
      </c>
      <c r="AD196" s="438"/>
      <c r="AE196" s="533"/>
      <c r="AF196" s="534"/>
      <c r="AG196" s="534"/>
      <c r="AH196" s="535"/>
      <c r="AI196" s="533"/>
      <c r="AJ196" s="534"/>
      <c r="AK196" s="534"/>
      <c r="AL196" s="535"/>
      <c r="AM196" s="533"/>
      <c r="AN196" s="534"/>
      <c r="AO196" s="534"/>
      <c r="AP196" s="535"/>
      <c r="AQ196" s="533"/>
      <c r="AR196" s="534"/>
      <c r="AS196" s="534"/>
      <c r="AT196" s="535"/>
      <c r="AU196" s="533"/>
      <c r="AV196" s="534"/>
      <c r="AW196" s="534"/>
      <c r="AX196" s="535"/>
      <c r="AY196" s="533"/>
      <c r="AZ196" s="534"/>
      <c r="BA196" s="534"/>
      <c r="BB196" s="535"/>
      <c r="BC196" s="533"/>
      <c r="BD196" s="534"/>
      <c r="BE196" s="534"/>
      <c r="BF196" s="535"/>
      <c r="BG196" s="536" t="str">
        <f t="shared" si="120"/>
        <v>n.é.</v>
      </c>
      <c r="BH196" s="537"/>
    </row>
    <row r="197" spans="1:60" ht="20.100000000000001" hidden="1" customHeight="1" x14ac:dyDescent="0.2">
      <c r="A197" s="548" t="s">
        <v>750</v>
      </c>
      <c r="B197" s="549"/>
      <c r="C197" s="408" t="s">
        <v>173</v>
      </c>
      <c r="D197" s="409"/>
      <c r="E197" s="409"/>
      <c r="F197" s="409"/>
      <c r="G197" s="409"/>
      <c r="H197" s="409"/>
      <c r="I197" s="409"/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09"/>
      <c r="W197" s="409"/>
      <c r="X197" s="409"/>
      <c r="Y197" s="409"/>
      <c r="Z197" s="409"/>
      <c r="AA197" s="409"/>
      <c r="AB197" s="410"/>
      <c r="AC197" s="437" t="s">
        <v>695</v>
      </c>
      <c r="AD197" s="438"/>
      <c r="AE197" s="533"/>
      <c r="AF197" s="534"/>
      <c r="AG197" s="534"/>
      <c r="AH197" s="535"/>
      <c r="AI197" s="533"/>
      <c r="AJ197" s="534"/>
      <c r="AK197" s="534"/>
      <c r="AL197" s="535"/>
      <c r="AM197" s="533"/>
      <c r="AN197" s="534"/>
      <c r="AO197" s="534"/>
      <c r="AP197" s="535"/>
      <c r="AQ197" s="533"/>
      <c r="AR197" s="534"/>
      <c r="AS197" s="534"/>
      <c r="AT197" s="535"/>
      <c r="AU197" s="533"/>
      <c r="AV197" s="534"/>
      <c r="AW197" s="534"/>
      <c r="AX197" s="535"/>
      <c r="AY197" s="533"/>
      <c r="AZ197" s="534"/>
      <c r="BA197" s="534"/>
      <c r="BB197" s="535"/>
      <c r="BC197" s="533"/>
      <c r="BD197" s="534"/>
      <c r="BE197" s="534"/>
      <c r="BF197" s="535"/>
      <c r="BG197" s="536" t="str">
        <f t="shared" si="120"/>
        <v>n.é.</v>
      </c>
      <c r="BH197" s="537"/>
    </row>
    <row r="198" spans="1:60" ht="20.100000000000001" customHeight="1" x14ac:dyDescent="0.2">
      <c r="A198" s="554" t="s">
        <v>751</v>
      </c>
      <c r="B198" s="555"/>
      <c r="C198" s="476" t="s">
        <v>785</v>
      </c>
      <c r="D198" s="477"/>
      <c r="E198" s="477"/>
      <c r="F198" s="477"/>
      <c r="G198" s="477"/>
      <c r="H198" s="477"/>
      <c r="I198" s="477"/>
      <c r="J198" s="477"/>
      <c r="K198" s="477"/>
      <c r="L198" s="477"/>
      <c r="M198" s="477"/>
      <c r="N198" s="477"/>
      <c r="O198" s="477"/>
      <c r="P198" s="477"/>
      <c r="Q198" s="477"/>
      <c r="R198" s="477"/>
      <c r="S198" s="477"/>
      <c r="T198" s="477"/>
      <c r="U198" s="477"/>
      <c r="V198" s="477"/>
      <c r="W198" s="477"/>
      <c r="X198" s="477"/>
      <c r="Y198" s="477"/>
      <c r="Z198" s="477"/>
      <c r="AA198" s="477"/>
      <c r="AB198" s="478"/>
      <c r="AC198" s="543" t="s">
        <v>62</v>
      </c>
      <c r="AD198" s="544"/>
      <c r="AE198" s="466">
        <f>SUM(AE189:AH197)</f>
        <v>0</v>
      </c>
      <c r="AF198" s="467"/>
      <c r="AG198" s="467"/>
      <c r="AH198" s="468"/>
      <c r="AI198" s="466">
        <v>0</v>
      </c>
      <c r="AJ198" s="467"/>
      <c r="AK198" s="467"/>
      <c r="AL198" s="468"/>
      <c r="AM198" s="466">
        <v>0</v>
      </c>
      <c r="AN198" s="467"/>
      <c r="AO198" s="467"/>
      <c r="AP198" s="468"/>
      <c r="AQ198" s="466">
        <v>0</v>
      </c>
      <c r="AR198" s="467"/>
      <c r="AS198" s="467"/>
      <c r="AT198" s="468"/>
      <c r="AU198" s="466">
        <v>0</v>
      </c>
      <c r="AV198" s="467"/>
      <c r="AW198" s="467"/>
      <c r="AX198" s="468"/>
      <c r="AY198" s="466">
        <v>0</v>
      </c>
      <c r="AZ198" s="467"/>
      <c r="BA198" s="467"/>
      <c r="BB198" s="468"/>
      <c r="BC198" s="466">
        <v>0</v>
      </c>
      <c r="BD198" s="467"/>
      <c r="BE198" s="467"/>
      <c r="BF198" s="468"/>
      <c r="BG198" s="504" t="str">
        <f t="shared" si="120"/>
        <v>n.é.</v>
      </c>
      <c r="BH198" s="505"/>
    </row>
    <row r="199" spans="1:60" s="3" customFormat="1" ht="20.100000000000001" customHeight="1" x14ac:dyDescent="0.2">
      <c r="A199" s="556" t="s">
        <v>752</v>
      </c>
      <c r="B199" s="557"/>
      <c r="C199" s="558" t="s">
        <v>786</v>
      </c>
      <c r="D199" s="559"/>
      <c r="E199" s="559"/>
      <c r="F199" s="559"/>
      <c r="G199" s="559"/>
      <c r="H199" s="559"/>
      <c r="I199" s="559"/>
      <c r="J199" s="559"/>
      <c r="K199" s="559"/>
      <c r="L199" s="559"/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59"/>
      <c r="X199" s="559"/>
      <c r="Y199" s="559"/>
      <c r="Z199" s="559"/>
      <c r="AA199" s="559"/>
      <c r="AB199" s="560"/>
      <c r="AC199" s="445" t="s">
        <v>174</v>
      </c>
      <c r="AD199" s="446"/>
      <c r="AE199" s="506">
        <f>AE121+AE122+AE150+AE159+AE175+AE183+AE188+AE198</f>
        <v>54798281</v>
      </c>
      <c r="AF199" s="507"/>
      <c r="AG199" s="507"/>
      <c r="AH199" s="508"/>
      <c r="AI199" s="506">
        <f>AI121+AI122+AI150+AI159+AI175+AI183+AI188+AI198</f>
        <v>59476467</v>
      </c>
      <c r="AJ199" s="507"/>
      <c r="AK199" s="507"/>
      <c r="AL199" s="508"/>
      <c r="AM199" s="506">
        <f>AM121+AM122+AM150+AM159+AM175+AM183+AM188+AM198</f>
        <v>0</v>
      </c>
      <c r="AN199" s="507"/>
      <c r="AO199" s="507"/>
      <c r="AP199" s="508"/>
      <c r="AQ199" s="506">
        <f>AQ121+AQ122+AQ150+AQ159+AQ175+AQ183+AQ188+AQ198</f>
        <v>59020937</v>
      </c>
      <c r="AR199" s="507"/>
      <c r="AS199" s="507"/>
      <c r="AT199" s="508"/>
      <c r="AU199" s="506">
        <f>AU121+AU122+AU150+AU159+AU175+AU183+AU188+AU198</f>
        <v>139417926</v>
      </c>
      <c r="AV199" s="507"/>
      <c r="AW199" s="507"/>
      <c r="AX199" s="508"/>
      <c r="AY199" s="506">
        <f>AY121+AY122+AY150+AY159+AY175+AY183+AY188+AY198</f>
        <v>0</v>
      </c>
      <c r="AZ199" s="507"/>
      <c r="BA199" s="507"/>
      <c r="BB199" s="508"/>
      <c r="BC199" s="506">
        <f>BC121+BC122+BC150+BC159+BC175+BC183+BC188+BC198</f>
        <v>59020937</v>
      </c>
      <c r="BD199" s="507"/>
      <c r="BE199" s="507"/>
      <c r="BF199" s="508"/>
      <c r="BG199" s="512">
        <f t="shared" si="120"/>
        <v>0.9923410043841373</v>
      </c>
      <c r="BH199" s="513"/>
    </row>
    <row r="200" spans="1:60" ht="20.100000000000001" hidden="1" customHeight="1" x14ac:dyDescent="0.2">
      <c r="A200" s="548" t="s">
        <v>753</v>
      </c>
      <c r="B200" s="549"/>
      <c r="C200" s="408" t="s">
        <v>696</v>
      </c>
      <c r="D200" s="409"/>
      <c r="E200" s="409"/>
      <c r="F200" s="409"/>
      <c r="G200" s="409"/>
      <c r="H200" s="409"/>
      <c r="I200" s="409"/>
      <c r="J200" s="409"/>
      <c r="K200" s="409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409"/>
      <c r="Z200" s="409"/>
      <c r="AA200" s="409"/>
      <c r="AB200" s="410"/>
      <c r="AC200" s="432" t="s">
        <v>381</v>
      </c>
      <c r="AD200" s="433"/>
      <c r="AE200" s="561"/>
      <c r="AF200" s="561"/>
      <c r="AG200" s="561"/>
      <c r="AH200" s="561"/>
      <c r="AI200" s="561"/>
      <c r="AJ200" s="561"/>
      <c r="AK200" s="561"/>
      <c r="AL200" s="561"/>
      <c r="AM200" s="561"/>
      <c r="AN200" s="561"/>
      <c r="AO200" s="561"/>
      <c r="AP200" s="561"/>
      <c r="AQ200" s="561"/>
      <c r="AR200" s="561"/>
      <c r="AS200" s="561"/>
      <c r="AT200" s="561"/>
      <c r="AU200" s="561"/>
      <c r="AV200" s="561"/>
      <c r="AW200" s="561"/>
      <c r="AX200" s="561"/>
      <c r="AY200" s="561"/>
      <c r="AZ200" s="561"/>
      <c r="BA200" s="561"/>
      <c r="BB200" s="561"/>
      <c r="BC200" s="561"/>
      <c r="BD200" s="561"/>
      <c r="BE200" s="561"/>
      <c r="BF200" s="561"/>
      <c r="BG200" s="504" t="str">
        <f t="shared" si="120"/>
        <v>n.é.</v>
      </c>
      <c r="BH200" s="505"/>
    </row>
    <row r="201" spans="1:60" ht="20.100000000000001" hidden="1" customHeight="1" x14ac:dyDescent="0.2">
      <c r="A201" s="548" t="s">
        <v>754</v>
      </c>
      <c r="B201" s="549"/>
      <c r="C201" s="408" t="s">
        <v>382</v>
      </c>
      <c r="D201" s="409"/>
      <c r="E201" s="409"/>
      <c r="F201" s="409"/>
      <c r="G201" s="409"/>
      <c r="H201" s="409"/>
      <c r="I201" s="409"/>
      <c r="J201" s="409"/>
      <c r="K201" s="409"/>
      <c r="L201" s="409"/>
      <c r="M201" s="409"/>
      <c r="N201" s="409"/>
      <c r="O201" s="409"/>
      <c r="P201" s="409"/>
      <c r="Q201" s="409"/>
      <c r="R201" s="409"/>
      <c r="S201" s="409"/>
      <c r="T201" s="409"/>
      <c r="U201" s="409"/>
      <c r="V201" s="409"/>
      <c r="W201" s="409"/>
      <c r="X201" s="409"/>
      <c r="Y201" s="409"/>
      <c r="Z201" s="409"/>
      <c r="AA201" s="409"/>
      <c r="AB201" s="410"/>
      <c r="AC201" s="432" t="s">
        <v>383</v>
      </c>
      <c r="AD201" s="433"/>
      <c r="AE201" s="561"/>
      <c r="AF201" s="561"/>
      <c r="AG201" s="561"/>
      <c r="AH201" s="561"/>
      <c r="AI201" s="561"/>
      <c r="AJ201" s="561"/>
      <c r="AK201" s="561"/>
      <c r="AL201" s="561"/>
      <c r="AM201" s="561"/>
      <c r="AN201" s="561"/>
      <c r="AO201" s="561"/>
      <c r="AP201" s="561"/>
      <c r="AQ201" s="561"/>
      <c r="AR201" s="561"/>
      <c r="AS201" s="561"/>
      <c r="AT201" s="561"/>
      <c r="AU201" s="561"/>
      <c r="AV201" s="561"/>
      <c r="AW201" s="561"/>
      <c r="AX201" s="561"/>
      <c r="AY201" s="561"/>
      <c r="AZ201" s="561"/>
      <c r="BA201" s="561"/>
      <c r="BB201" s="561"/>
      <c r="BC201" s="561"/>
      <c r="BD201" s="561"/>
      <c r="BE201" s="561"/>
      <c r="BF201" s="561"/>
      <c r="BG201" s="504" t="str">
        <f t="shared" si="120"/>
        <v>n.é.</v>
      </c>
      <c r="BH201" s="505"/>
    </row>
    <row r="202" spans="1:60" ht="20.100000000000001" hidden="1" customHeight="1" x14ac:dyDescent="0.2">
      <c r="A202" s="548" t="s">
        <v>755</v>
      </c>
      <c r="B202" s="549"/>
      <c r="C202" s="408" t="s">
        <v>697</v>
      </c>
      <c r="D202" s="409"/>
      <c r="E202" s="409"/>
      <c r="F202" s="409"/>
      <c r="G202" s="409"/>
      <c r="H202" s="409"/>
      <c r="I202" s="409"/>
      <c r="J202" s="409"/>
      <c r="K202" s="409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409"/>
      <c r="Z202" s="409"/>
      <c r="AA202" s="409"/>
      <c r="AB202" s="410"/>
      <c r="AC202" s="432" t="s">
        <v>384</v>
      </c>
      <c r="AD202" s="433"/>
      <c r="AE202" s="561"/>
      <c r="AF202" s="561"/>
      <c r="AG202" s="561"/>
      <c r="AH202" s="561"/>
      <c r="AI202" s="561"/>
      <c r="AJ202" s="561"/>
      <c r="AK202" s="561"/>
      <c r="AL202" s="561"/>
      <c r="AM202" s="561"/>
      <c r="AN202" s="561"/>
      <c r="AO202" s="561"/>
      <c r="AP202" s="561"/>
      <c r="AQ202" s="561"/>
      <c r="AR202" s="561"/>
      <c r="AS202" s="561"/>
      <c r="AT202" s="561"/>
      <c r="AU202" s="561"/>
      <c r="AV202" s="561"/>
      <c r="AW202" s="561"/>
      <c r="AX202" s="561"/>
      <c r="AY202" s="561"/>
      <c r="AZ202" s="561"/>
      <c r="BA202" s="561"/>
      <c r="BB202" s="561"/>
      <c r="BC202" s="561"/>
      <c r="BD202" s="561"/>
      <c r="BE202" s="561"/>
      <c r="BF202" s="561"/>
      <c r="BG202" s="504" t="str">
        <f t="shared" si="120"/>
        <v>n.é.</v>
      </c>
      <c r="BH202" s="505"/>
    </row>
    <row r="203" spans="1:60" ht="20.100000000000001" customHeight="1" x14ac:dyDescent="0.2">
      <c r="A203" s="554" t="s">
        <v>756</v>
      </c>
      <c r="B203" s="555"/>
      <c r="C203" s="476" t="s">
        <v>787</v>
      </c>
      <c r="D203" s="477"/>
      <c r="E203" s="477"/>
      <c r="F203" s="477"/>
      <c r="G203" s="477"/>
      <c r="H203" s="477"/>
      <c r="I203" s="477"/>
      <c r="J203" s="477"/>
      <c r="K203" s="477"/>
      <c r="L203" s="477"/>
      <c r="M203" s="477"/>
      <c r="N203" s="477"/>
      <c r="O203" s="477"/>
      <c r="P203" s="477"/>
      <c r="Q203" s="477"/>
      <c r="R203" s="477"/>
      <c r="S203" s="477"/>
      <c r="T203" s="477"/>
      <c r="U203" s="477"/>
      <c r="V203" s="477"/>
      <c r="W203" s="477"/>
      <c r="X203" s="477"/>
      <c r="Y203" s="477"/>
      <c r="Z203" s="477"/>
      <c r="AA203" s="477"/>
      <c r="AB203" s="478"/>
      <c r="AC203" s="514" t="s">
        <v>385</v>
      </c>
      <c r="AD203" s="515"/>
      <c r="AE203" s="562">
        <f>SUM(AE200:AH202)</f>
        <v>0</v>
      </c>
      <c r="AF203" s="562"/>
      <c r="AG203" s="562"/>
      <c r="AH203" s="562"/>
      <c r="AI203" s="562">
        <f t="shared" ref="AI203" si="157">SUM(AI200:AL202)</f>
        <v>0</v>
      </c>
      <c r="AJ203" s="562"/>
      <c r="AK203" s="562"/>
      <c r="AL203" s="562"/>
      <c r="AM203" s="562">
        <f t="shared" ref="AM203" si="158">SUM(AM200:AP202)</f>
        <v>0</v>
      </c>
      <c r="AN203" s="562"/>
      <c r="AO203" s="562"/>
      <c r="AP203" s="562"/>
      <c r="AQ203" s="562">
        <f t="shared" ref="AQ203" si="159">SUM(AQ200:AT202)</f>
        <v>0</v>
      </c>
      <c r="AR203" s="562"/>
      <c r="AS203" s="562"/>
      <c r="AT203" s="562"/>
      <c r="AU203" s="562">
        <f t="shared" ref="AU203" si="160">SUM(AU200:AX202)</f>
        <v>0</v>
      </c>
      <c r="AV203" s="562"/>
      <c r="AW203" s="562"/>
      <c r="AX203" s="562"/>
      <c r="AY203" s="562">
        <f t="shared" ref="AY203" si="161">SUM(AY200:BB202)</f>
        <v>0</v>
      </c>
      <c r="AZ203" s="562"/>
      <c r="BA203" s="562"/>
      <c r="BB203" s="562"/>
      <c r="BC203" s="562">
        <f t="shared" ref="BC203" si="162">SUM(BC200:BF202)</f>
        <v>0</v>
      </c>
      <c r="BD203" s="562"/>
      <c r="BE203" s="562"/>
      <c r="BF203" s="562"/>
      <c r="BG203" s="504" t="str">
        <f t="shared" si="120"/>
        <v>n.é.</v>
      </c>
      <c r="BH203" s="505"/>
    </row>
    <row r="204" spans="1:60" ht="20.100000000000001" hidden="1" customHeight="1" x14ac:dyDescent="0.2">
      <c r="A204" s="548" t="s">
        <v>757</v>
      </c>
      <c r="B204" s="549"/>
      <c r="C204" s="429" t="s">
        <v>386</v>
      </c>
      <c r="D204" s="430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  <c r="AA204" s="430"/>
      <c r="AB204" s="431"/>
      <c r="AC204" s="432" t="s">
        <v>387</v>
      </c>
      <c r="AD204" s="433"/>
      <c r="AE204" s="561"/>
      <c r="AF204" s="561"/>
      <c r="AG204" s="561"/>
      <c r="AH204" s="561"/>
      <c r="AI204" s="561"/>
      <c r="AJ204" s="561"/>
      <c r="AK204" s="561"/>
      <c r="AL204" s="561"/>
      <c r="AM204" s="561"/>
      <c r="AN204" s="561"/>
      <c r="AO204" s="561"/>
      <c r="AP204" s="561"/>
      <c r="AQ204" s="561"/>
      <c r="AR204" s="561"/>
      <c r="AS204" s="561"/>
      <c r="AT204" s="561"/>
      <c r="AU204" s="561"/>
      <c r="AV204" s="561"/>
      <c r="AW204" s="561"/>
      <c r="AX204" s="561"/>
      <c r="AY204" s="561"/>
      <c r="AZ204" s="561"/>
      <c r="BA204" s="561"/>
      <c r="BB204" s="561"/>
      <c r="BC204" s="561"/>
      <c r="BD204" s="561"/>
      <c r="BE204" s="561"/>
      <c r="BF204" s="561"/>
      <c r="BG204" s="504" t="str">
        <f t="shared" si="120"/>
        <v>n.é.</v>
      </c>
      <c r="BH204" s="505"/>
    </row>
    <row r="205" spans="1:60" ht="20.100000000000001" hidden="1" customHeight="1" x14ac:dyDescent="0.2">
      <c r="A205" s="548" t="s">
        <v>758</v>
      </c>
      <c r="B205" s="549"/>
      <c r="C205" s="408" t="s">
        <v>389</v>
      </c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09"/>
      <c r="P205" s="409"/>
      <c r="Q205" s="409"/>
      <c r="R205" s="409"/>
      <c r="S205" s="409"/>
      <c r="T205" s="409"/>
      <c r="U205" s="409"/>
      <c r="V205" s="409"/>
      <c r="W205" s="409"/>
      <c r="X205" s="409"/>
      <c r="Y205" s="409"/>
      <c r="Z205" s="409"/>
      <c r="AA205" s="409"/>
      <c r="AB205" s="410"/>
      <c r="AC205" s="432" t="s">
        <v>388</v>
      </c>
      <c r="AD205" s="433"/>
      <c r="AE205" s="561"/>
      <c r="AF205" s="561"/>
      <c r="AG205" s="561"/>
      <c r="AH205" s="561"/>
      <c r="AI205" s="561"/>
      <c r="AJ205" s="561"/>
      <c r="AK205" s="561"/>
      <c r="AL205" s="561"/>
      <c r="AM205" s="561"/>
      <c r="AN205" s="561"/>
      <c r="AO205" s="561"/>
      <c r="AP205" s="561"/>
      <c r="AQ205" s="561"/>
      <c r="AR205" s="561"/>
      <c r="AS205" s="561"/>
      <c r="AT205" s="561"/>
      <c r="AU205" s="561"/>
      <c r="AV205" s="561"/>
      <c r="AW205" s="561"/>
      <c r="AX205" s="561"/>
      <c r="AY205" s="561"/>
      <c r="AZ205" s="561"/>
      <c r="BA205" s="561"/>
      <c r="BB205" s="561"/>
      <c r="BC205" s="561"/>
      <c r="BD205" s="561"/>
      <c r="BE205" s="561"/>
      <c r="BF205" s="561"/>
      <c r="BG205" s="504" t="str">
        <f t="shared" si="120"/>
        <v>n.é.</v>
      </c>
      <c r="BH205" s="505"/>
    </row>
    <row r="206" spans="1:60" ht="20.100000000000001" hidden="1" customHeight="1" x14ac:dyDescent="0.2">
      <c r="A206" s="548" t="s">
        <v>759</v>
      </c>
      <c r="B206" s="549"/>
      <c r="C206" s="408" t="s">
        <v>698</v>
      </c>
      <c r="D206" s="409"/>
      <c r="E206" s="409"/>
      <c r="F206" s="409"/>
      <c r="G206" s="409"/>
      <c r="H206" s="409"/>
      <c r="I206" s="409"/>
      <c r="J206" s="409"/>
      <c r="K206" s="409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409"/>
      <c r="Z206" s="409"/>
      <c r="AA206" s="409"/>
      <c r="AB206" s="410"/>
      <c r="AC206" s="432" t="s">
        <v>390</v>
      </c>
      <c r="AD206" s="433"/>
      <c r="AE206" s="561"/>
      <c r="AF206" s="561"/>
      <c r="AG206" s="561"/>
      <c r="AH206" s="561"/>
      <c r="AI206" s="561"/>
      <c r="AJ206" s="561"/>
      <c r="AK206" s="561"/>
      <c r="AL206" s="561"/>
      <c r="AM206" s="561"/>
      <c r="AN206" s="561"/>
      <c r="AO206" s="561"/>
      <c r="AP206" s="561"/>
      <c r="AQ206" s="561"/>
      <c r="AR206" s="561"/>
      <c r="AS206" s="561"/>
      <c r="AT206" s="561"/>
      <c r="AU206" s="561"/>
      <c r="AV206" s="561"/>
      <c r="AW206" s="561"/>
      <c r="AX206" s="561"/>
      <c r="AY206" s="561"/>
      <c r="AZ206" s="561"/>
      <c r="BA206" s="561"/>
      <c r="BB206" s="561"/>
      <c r="BC206" s="561"/>
      <c r="BD206" s="561"/>
      <c r="BE206" s="561"/>
      <c r="BF206" s="561"/>
      <c r="BG206" s="504" t="str">
        <f t="shared" si="120"/>
        <v>n.é.</v>
      </c>
      <c r="BH206" s="505"/>
    </row>
    <row r="207" spans="1:60" ht="20.100000000000001" hidden="1" customHeight="1" x14ac:dyDescent="0.2">
      <c r="A207" s="548" t="s">
        <v>760</v>
      </c>
      <c r="B207" s="549"/>
      <c r="C207" s="408" t="s">
        <v>699</v>
      </c>
      <c r="D207" s="409"/>
      <c r="E207" s="409"/>
      <c r="F207" s="409"/>
      <c r="G207" s="409"/>
      <c r="H207" s="409"/>
      <c r="I207" s="409"/>
      <c r="J207" s="409"/>
      <c r="K207" s="409"/>
      <c r="L207" s="409"/>
      <c r="M207" s="409"/>
      <c r="N207" s="409"/>
      <c r="O207" s="409"/>
      <c r="P207" s="409"/>
      <c r="Q207" s="409"/>
      <c r="R207" s="409"/>
      <c r="S207" s="409"/>
      <c r="T207" s="409"/>
      <c r="U207" s="409"/>
      <c r="V207" s="409"/>
      <c r="W207" s="409"/>
      <c r="X207" s="409"/>
      <c r="Y207" s="409"/>
      <c r="Z207" s="409"/>
      <c r="AA207" s="409"/>
      <c r="AB207" s="410"/>
      <c r="AC207" s="432" t="s">
        <v>391</v>
      </c>
      <c r="AD207" s="433"/>
      <c r="AE207" s="561"/>
      <c r="AF207" s="561"/>
      <c r="AG207" s="561"/>
      <c r="AH207" s="561"/>
      <c r="AI207" s="561"/>
      <c r="AJ207" s="561"/>
      <c r="AK207" s="561"/>
      <c r="AL207" s="561"/>
      <c r="AM207" s="561"/>
      <c r="AN207" s="561"/>
      <c r="AO207" s="561"/>
      <c r="AP207" s="561"/>
      <c r="AQ207" s="561"/>
      <c r="AR207" s="561"/>
      <c r="AS207" s="561"/>
      <c r="AT207" s="561"/>
      <c r="AU207" s="561"/>
      <c r="AV207" s="561"/>
      <c r="AW207" s="561"/>
      <c r="AX207" s="561"/>
      <c r="AY207" s="561"/>
      <c r="AZ207" s="561"/>
      <c r="BA207" s="561"/>
      <c r="BB207" s="561"/>
      <c r="BC207" s="561"/>
      <c r="BD207" s="561"/>
      <c r="BE207" s="561"/>
      <c r="BF207" s="561"/>
      <c r="BG207" s="504" t="str">
        <f t="shared" si="120"/>
        <v>n.é.</v>
      </c>
      <c r="BH207" s="505"/>
    </row>
    <row r="208" spans="1:60" ht="20.100000000000001" hidden="1" customHeight="1" x14ac:dyDescent="0.2">
      <c r="A208" s="548" t="s">
        <v>761</v>
      </c>
      <c r="B208" s="549"/>
      <c r="C208" s="408" t="s">
        <v>700</v>
      </c>
      <c r="D208" s="409"/>
      <c r="E208" s="409"/>
      <c r="F208" s="409"/>
      <c r="G208" s="409"/>
      <c r="H208" s="409"/>
      <c r="I208" s="409"/>
      <c r="J208" s="409"/>
      <c r="K208" s="409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  <c r="X208" s="409"/>
      <c r="Y208" s="409"/>
      <c r="Z208" s="409"/>
      <c r="AA208" s="409"/>
      <c r="AB208" s="410"/>
      <c r="AC208" s="432" t="s">
        <v>701</v>
      </c>
      <c r="AD208" s="433"/>
      <c r="AE208" s="561"/>
      <c r="AF208" s="561"/>
      <c r="AG208" s="561"/>
      <c r="AH208" s="561"/>
      <c r="AI208" s="561"/>
      <c r="AJ208" s="561"/>
      <c r="AK208" s="561"/>
      <c r="AL208" s="561"/>
      <c r="AM208" s="561"/>
      <c r="AN208" s="561"/>
      <c r="AO208" s="561"/>
      <c r="AP208" s="561"/>
      <c r="AQ208" s="561"/>
      <c r="AR208" s="561"/>
      <c r="AS208" s="561"/>
      <c r="AT208" s="561"/>
      <c r="AU208" s="561"/>
      <c r="AV208" s="561"/>
      <c r="AW208" s="561"/>
      <c r="AX208" s="561"/>
      <c r="AY208" s="561"/>
      <c r="AZ208" s="561"/>
      <c r="BA208" s="561"/>
      <c r="BB208" s="561"/>
      <c r="BC208" s="561"/>
      <c r="BD208" s="561"/>
      <c r="BE208" s="561"/>
      <c r="BF208" s="561"/>
      <c r="BG208" s="504" t="str">
        <f t="shared" si="120"/>
        <v>n.é.</v>
      </c>
      <c r="BH208" s="505"/>
    </row>
    <row r="209" spans="1:60" ht="20.100000000000001" customHeight="1" x14ac:dyDescent="0.2">
      <c r="A209" s="554" t="s">
        <v>762</v>
      </c>
      <c r="B209" s="555"/>
      <c r="C209" s="516" t="s">
        <v>788</v>
      </c>
      <c r="D209" s="517"/>
      <c r="E209" s="517"/>
      <c r="F209" s="517"/>
      <c r="G209" s="517"/>
      <c r="H209" s="517"/>
      <c r="I209" s="517"/>
      <c r="J209" s="517"/>
      <c r="K209" s="517"/>
      <c r="L209" s="517"/>
      <c r="M209" s="517"/>
      <c r="N209" s="517"/>
      <c r="O209" s="517"/>
      <c r="P209" s="517"/>
      <c r="Q209" s="517"/>
      <c r="R209" s="517"/>
      <c r="S209" s="517"/>
      <c r="T209" s="517"/>
      <c r="U209" s="517"/>
      <c r="V209" s="517"/>
      <c r="W209" s="517"/>
      <c r="X209" s="517"/>
      <c r="Y209" s="517"/>
      <c r="Z209" s="517"/>
      <c r="AA209" s="517"/>
      <c r="AB209" s="518"/>
      <c r="AC209" s="514" t="s">
        <v>392</v>
      </c>
      <c r="AD209" s="515"/>
      <c r="AE209" s="562">
        <f>SUM(AE204:AH208)</f>
        <v>0</v>
      </c>
      <c r="AF209" s="562"/>
      <c r="AG209" s="562"/>
      <c r="AH209" s="562"/>
      <c r="AI209" s="562">
        <f t="shared" ref="AI209" si="163">SUM(AI204:AL208)</f>
        <v>0</v>
      </c>
      <c r="AJ209" s="562"/>
      <c r="AK209" s="562"/>
      <c r="AL209" s="562"/>
      <c r="AM209" s="562">
        <f t="shared" ref="AM209" si="164">SUM(AM204:AP208)</f>
        <v>0</v>
      </c>
      <c r="AN209" s="562"/>
      <c r="AO209" s="562"/>
      <c r="AP209" s="562"/>
      <c r="AQ209" s="562">
        <f t="shared" ref="AQ209" si="165">SUM(AQ204:AT208)</f>
        <v>0</v>
      </c>
      <c r="AR209" s="562"/>
      <c r="AS209" s="562"/>
      <c r="AT209" s="562"/>
      <c r="AU209" s="562">
        <f t="shared" ref="AU209" si="166">SUM(AU204:AX208)</f>
        <v>0</v>
      </c>
      <c r="AV209" s="562"/>
      <c r="AW209" s="562"/>
      <c r="AX209" s="562"/>
      <c r="AY209" s="562">
        <f t="shared" ref="AY209" si="167">SUM(AY204:BB208)</f>
        <v>0</v>
      </c>
      <c r="AZ209" s="562"/>
      <c r="BA209" s="562"/>
      <c r="BB209" s="562"/>
      <c r="BC209" s="562">
        <f t="shared" ref="BC209" si="168">SUM(BC204:BF208)</f>
        <v>0</v>
      </c>
      <c r="BD209" s="562"/>
      <c r="BE209" s="562"/>
      <c r="BF209" s="562"/>
      <c r="BG209" s="504" t="str">
        <f t="shared" ref="BG209:BG229" si="169">IF(AI209&gt;0,BC209/AI209,"n.é.")</f>
        <v>n.é.</v>
      </c>
      <c r="BH209" s="505"/>
    </row>
    <row r="210" spans="1:60" ht="20.100000000000001" hidden="1" customHeight="1" x14ac:dyDescent="0.2">
      <c r="A210" s="548" t="s">
        <v>763</v>
      </c>
      <c r="B210" s="549"/>
      <c r="C210" s="429" t="s">
        <v>393</v>
      </c>
      <c r="D210" s="430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  <c r="AA210" s="430"/>
      <c r="AB210" s="431"/>
      <c r="AC210" s="432" t="s">
        <v>394</v>
      </c>
      <c r="AD210" s="433"/>
      <c r="AE210" s="561"/>
      <c r="AF210" s="561"/>
      <c r="AG210" s="561"/>
      <c r="AH210" s="561"/>
      <c r="AI210" s="561"/>
      <c r="AJ210" s="561"/>
      <c r="AK210" s="561"/>
      <c r="AL210" s="561"/>
      <c r="AM210" s="561"/>
      <c r="AN210" s="561"/>
      <c r="AO210" s="561"/>
      <c r="AP210" s="561"/>
      <c r="AQ210" s="561"/>
      <c r="AR210" s="561"/>
      <c r="AS210" s="561"/>
      <c r="AT210" s="561"/>
      <c r="AU210" s="561"/>
      <c r="AV210" s="561"/>
      <c r="AW210" s="561"/>
      <c r="AX210" s="561"/>
      <c r="AY210" s="561"/>
      <c r="AZ210" s="561"/>
      <c r="BA210" s="561"/>
      <c r="BB210" s="561"/>
      <c r="BC210" s="561"/>
      <c r="BD210" s="561"/>
      <c r="BE210" s="561"/>
      <c r="BF210" s="561"/>
      <c r="BG210" s="499" t="str">
        <f t="shared" si="169"/>
        <v>n.é.</v>
      </c>
      <c r="BH210" s="500"/>
    </row>
    <row r="211" spans="1:60" ht="20.100000000000001" hidden="1" customHeight="1" x14ac:dyDescent="0.2">
      <c r="A211" s="548" t="s">
        <v>764</v>
      </c>
      <c r="B211" s="549"/>
      <c r="C211" s="429" t="s">
        <v>395</v>
      </c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1"/>
      <c r="AC211" s="432" t="s">
        <v>396</v>
      </c>
      <c r="AD211" s="433"/>
      <c r="AE211" s="561"/>
      <c r="AF211" s="561"/>
      <c r="AG211" s="561"/>
      <c r="AH211" s="561"/>
      <c r="AI211" s="561"/>
      <c r="AJ211" s="561"/>
      <c r="AK211" s="561"/>
      <c r="AL211" s="561"/>
      <c r="AM211" s="561"/>
      <c r="AN211" s="561"/>
      <c r="AO211" s="561"/>
      <c r="AP211" s="561"/>
      <c r="AQ211" s="561"/>
      <c r="AR211" s="561"/>
      <c r="AS211" s="561"/>
      <c r="AT211" s="561"/>
      <c r="AU211" s="561"/>
      <c r="AV211" s="561"/>
      <c r="AW211" s="561"/>
      <c r="AX211" s="561"/>
      <c r="AY211" s="561"/>
      <c r="AZ211" s="561"/>
      <c r="BA211" s="561"/>
      <c r="BB211" s="561"/>
      <c r="BC211" s="561"/>
      <c r="BD211" s="561"/>
      <c r="BE211" s="561"/>
      <c r="BF211" s="561"/>
      <c r="BG211" s="499" t="str">
        <f t="shared" si="169"/>
        <v>n.é.</v>
      </c>
      <c r="BH211" s="500"/>
    </row>
    <row r="212" spans="1:60" ht="20.100000000000001" hidden="1" customHeight="1" x14ac:dyDescent="0.2">
      <c r="A212" s="548" t="s">
        <v>765</v>
      </c>
      <c r="B212" s="549"/>
      <c r="C212" s="429" t="s">
        <v>397</v>
      </c>
      <c r="D212" s="430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1"/>
      <c r="AC212" s="432" t="s">
        <v>398</v>
      </c>
      <c r="AD212" s="433"/>
      <c r="AE212" s="561"/>
      <c r="AF212" s="561"/>
      <c r="AG212" s="561"/>
      <c r="AH212" s="561"/>
      <c r="AI212" s="561"/>
      <c r="AJ212" s="561"/>
      <c r="AK212" s="561"/>
      <c r="AL212" s="561"/>
      <c r="AM212" s="561"/>
      <c r="AN212" s="561"/>
      <c r="AO212" s="561"/>
      <c r="AP212" s="561"/>
      <c r="AQ212" s="561"/>
      <c r="AR212" s="561"/>
      <c r="AS212" s="561"/>
      <c r="AT212" s="561"/>
      <c r="AU212" s="561"/>
      <c r="AV212" s="561"/>
      <c r="AW212" s="561"/>
      <c r="AX212" s="561"/>
      <c r="AY212" s="561"/>
      <c r="AZ212" s="561"/>
      <c r="BA212" s="561"/>
      <c r="BB212" s="561"/>
      <c r="BC212" s="561"/>
      <c r="BD212" s="561"/>
      <c r="BE212" s="561"/>
      <c r="BF212" s="561"/>
      <c r="BG212" s="499" t="str">
        <f t="shared" si="169"/>
        <v>n.é.</v>
      </c>
      <c r="BH212" s="500"/>
    </row>
    <row r="213" spans="1:60" ht="20.100000000000001" hidden="1" customHeight="1" x14ac:dyDescent="0.2">
      <c r="A213" s="548" t="s">
        <v>766</v>
      </c>
      <c r="B213" s="549"/>
      <c r="C213" s="429" t="s">
        <v>702</v>
      </c>
      <c r="D213" s="430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1"/>
      <c r="AC213" s="432" t="s">
        <v>399</v>
      </c>
      <c r="AD213" s="433"/>
      <c r="AE213" s="561"/>
      <c r="AF213" s="561"/>
      <c r="AG213" s="561"/>
      <c r="AH213" s="561"/>
      <c r="AI213" s="561"/>
      <c r="AJ213" s="561"/>
      <c r="AK213" s="561"/>
      <c r="AL213" s="561"/>
      <c r="AM213" s="561"/>
      <c r="AN213" s="561"/>
      <c r="AO213" s="561"/>
      <c r="AP213" s="561"/>
      <c r="AQ213" s="561"/>
      <c r="AR213" s="561"/>
      <c r="AS213" s="561"/>
      <c r="AT213" s="561"/>
      <c r="AU213" s="561"/>
      <c r="AV213" s="561"/>
      <c r="AW213" s="561"/>
      <c r="AX213" s="561"/>
      <c r="AY213" s="561"/>
      <c r="AZ213" s="561"/>
      <c r="BA213" s="561"/>
      <c r="BB213" s="561"/>
      <c r="BC213" s="561"/>
      <c r="BD213" s="561"/>
      <c r="BE213" s="561"/>
      <c r="BF213" s="561"/>
      <c r="BG213" s="499" t="str">
        <f t="shared" si="169"/>
        <v>n.é.</v>
      </c>
      <c r="BH213" s="500"/>
    </row>
    <row r="214" spans="1:60" ht="20.100000000000001" hidden="1" customHeight="1" x14ac:dyDescent="0.2">
      <c r="A214" s="548" t="s">
        <v>767</v>
      </c>
      <c r="B214" s="549"/>
      <c r="C214" s="429" t="s">
        <v>400</v>
      </c>
      <c r="D214" s="430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1"/>
      <c r="AC214" s="432" t="s">
        <v>401</v>
      </c>
      <c r="AD214" s="433"/>
      <c r="AE214" s="561"/>
      <c r="AF214" s="561"/>
      <c r="AG214" s="561"/>
      <c r="AH214" s="561"/>
      <c r="AI214" s="561"/>
      <c r="AJ214" s="561"/>
      <c r="AK214" s="561"/>
      <c r="AL214" s="561"/>
      <c r="AM214" s="561"/>
      <c r="AN214" s="561"/>
      <c r="AO214" s="561"/>
      <c r="AP214" s="561"/>
      <c r="AQ214" s="561"/>
      <c r="AR214" s="561"/>
      <c r="AS214" s="561"/>
      <c r="AT214" s="561"/>
      <c r="AU214" s="561"/>
      <c r="AV214" s="561"/>
      <c r="AW214" s="561"/>
      <c r="AX214" s="561"/>
      <c r="AY214" s="561"/>
      <c r="AZ214" s="561"/>
      <c r="BA214" s="561"/>
      <c r="BB214" s="561"/>
      <c r="BC214" s="561"/>
      <c r="BD214" s="561"/>
      <c r="BE214" s="561"/>
      <c r="BF214" s="561"/>
      <c r="BG214" s="499" t="str">
        <f t="shared" si="169"/>
        <v>n.é.</v>
      </c>
      <c r="BH214" s="500"/>
    </row>
    <row r="215" spans="1:60" ht="20.100000000000001" hidden="1" customHeight="1" x14ac:dyDescent="0.2">
      <c r="A215" s="548" t="s">
        <v>768</v>
      </c>
      <c r="B215" s="549"/>
      <c r="C215" s="429" t="s">
        <v>402</v>
      </c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1"/>
      <c r="AC215" s="432" t="s">
        <v>403</v>
      </c>
      <c r="AD215" s="433"/>
      <c r="AE215" s="561"/>
      <c r="AF215" s="561"/>
      <c r="AG215" s="561"/>
      <c r="AH215" s="561"/>
      <c r="AI215" s="561"/>
      <c r="AJ215" s="561"/>
      <c r="AK215" s="561"/>
      <c r="AL215" s="561"/>
      <c r="AM215" s="561"/>
      <c r="AN215" s="561"/>
      <c r="AO215" s="561"/>
      <c r="AP215" s="561"/>
      <c r="AQ215" s="561"/>
      <c r="AR215" s="561"/>
      <c r="AS215" s="561"/>
      <c r="AT215" s="561"/>
      <c r="AU215" s="561"/>
      <c r="AV215" s="561"/>
      <c r="AW215" s="561"/>
      <c r="AX215" s="561"/>
      <c r="AY215" s="561"/>
      <c r="AZ215" s="561"/>
      <c r="BA215" s="561"/>
      <c r="BB215" s="561"/>
      <c r="BC215" s="561"/>
      <c r="BD215" s="561"/>
      <c r="BE215" s="561"/>
      <c r="BF215" s="561"/>
      <c r="BG215" s="499" t="str">
        <f t="shared" si="169"/>
        <v>n.é.</v>
      </c>
      <c r="BH215" s="500"/>
    </row>
    <row r="216" spans="1:60" ht="20.100000000000001" hidden="1" customHeight="1" x14ac:dyDescent="0.2">
      <c r="A216" s="548" t="s">
        <v>769</v>
      </c>
      <c r="B216" s="549"/>
      <c r="C216" s="429" t="s">
        <v>705</v>
      </c>
      <c r="D216" s="430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1"/>
      <c r="AC216" s="432" t="s">
        <v>706</v>
      </c>
      <c r="AD216" s="433"/>
      <c r="AE216" s="561"/>
      <c r="AF216" s="561"/>
      <c r="AG216" s="561"/>
      <c r="AH216" s="561"/>
      <c r="AI216" s="561"/>
      <c r="AJ216" s="561"/>
      <c r="AK216" s="561"/>
      <c r="AL216" s="561"/>
      <c r="AM216" s="561"/>
      <c r="AN216" s="561"/>
      <c r="AO216" s="561"/>
      <c r="AP216" s="561"/>
      <c r="AQ216" s="561"/>
      <c r="AR216" s="561"/>
      <c r="AS216" s="561"/>
      <c r="AT216" s="561"/>
      <c r="AU216" s="561"/>
      <c r="AV216" s="561"/>
      <c r="AW216" s="561"/>
      <c r="AX216" s="561"/>
      <c r="AY216" s="561"/>
      <c r="AZ216" s="561"/>
      <c r="BA216" s="561"/>
      <c r="BB216" s="561"/>
      <c r="BC216" s="561"/>
      <c r="BD216" s="561"/>
      <c r="BE216" s="561"/>
      <c r="BF216" s="561"/>
      <c r="BG216" s="499" t="str">
        <f t="shared" si="169"/>
        <v>n.é.</v>
      </c>
      <c r="BH216" s="500"/>
    </row>
    <row r="217" spans="1:60" ht="20.100000000000001" hidden="1" customHeight="1" x14ac:dyDescent="0.2">
      <c r="A217" s="548" t="s">
        <v>770</v>
      </c>
      <c r="B217" s="549"/>
      <c r="C217" s="429" t="s">
        <v>704</v>
      </c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1"/>
      <c r="AC217" s="432" t="s">
        <v>707</v>
      </c>
      <c r="AD217" s="433"/>
      <c r="AE217" s="561"/>
      <c r="AF217" s="561"/>
      <c r="AG217" s="561"/>
      <c r="AH217" s="561"/>
      <c r="AI217" s="561"/>
      <c r="AJ217" s="561"/>
      <c r="AK217" s="561"/>
      <c r="AL217" s="561"/>
      <c r="AM217" s="561"/>
      <c r="AN217" s="561"/>
      <c r="AO217" s="561"/>
      <c r="AP217" s="561"/>
      <c r="AQ217" s="561"/>
      <c r="AR217" s="561"/>
      <c r="AS217" s="561"/>
      <c r="AT217" s="561"/>
      <c r="AU217" s="561"/>
      <c r="AV217" s="561"/>
      <c r="AW217" s="561"/>
      <c r="AX217" s="561"/>
      <c r="AY217" s="561"/>
      <c r="AZ217" s="561"/>
      <c r="BA217" s="561"/>
      <c r="BB217" s="561"/>
      <c r="BC217" s="561"/>
      <c r="BD217" s="561"/>
      <c r="BE217" s="561"/>
      <c r="BF217" s="561"/>
      <c r="BG217" s="499" t="str">
        <f t="shared" si="169"/>
        <v>n.é.</v>
      </c>
      <c r="BH217" s="500"/>
    </row>
    <row r="218" spans="1:60" s="3" customFormat="1" ht="20.100000000000001" customHeight="1" x14ac:dyDescent="0.2">
      <c r="A218" s="554" t="s">
        <v>771</v>
      </c>
      <c r="B218" s="555"/>
      <c r="C218" s="516" t="s">
        <v>789</v>
      </c>
      <c r="D218" s="517"/>
      <c r="E218" s="517"/>
      <c r="F218" s="517"/>
      <c r="G218" s="517"/>
      <c r="H218" s="517"/>
      <c r="I218" s="517"/>
      <c r="J218" s="517"/>
      <c r="K218" s="517"/>
      <c r="L218" s="517"/>
      <c r="M218" s="517"/>
      <c r="N218" s="517"/>
      <c r="O218" s="517"/>
      <c r="P218" s="517"/>
      <c r="Q218" s="517"/>
      <c r="R218" s="517"/>
      <c r="S218" s="517"/>
      <c r="T218" s="517"/>
      <c r="U218" s="517"/>
      <c r="V218" s="517"/>
      <c r="W218" s="517"/>
      <c r="X218" s="517"/>
      <c r="Y218" s="517"/>
      <c r="Z218" s="517"/>
      <c r="AA218" s="517"/>
      <c r="AB218" s="518"/>
      <c r="AC218" s="514" t="s">
        <v>703</v>
      </c>
      <c r="AD218" s="515"/>
      <c r="AE218" s="577">
        <f>SUM(AE216:AH217)</f>
        <v>0</v>
      </c>
      <c r="AF218" s="577"/>
      <c r="AG218" s="577"/>
      <c r="AH218" s="577"/>
      <c r="AI218" s="577">
        <f t="shared" ref="AI218" si="170">SUM(AI216:AL217)</f>
        <v>0</v>
      </c>
      <c r="AJ218" s="577"/>
      <c r="AK218" s="577"/>
      <c r="AL218" s="577"/>
      <c r="AM218" s="577">
        <f t="shared" ref="AM218" si="171">SUM(AM216:AP217)</f>
        <v>0</v>
      </c>
      <c r="AN218" s="577"/>
      <c r="AO218" s="577"/>
      <c r="AP218" s="577"/>
      <c r="AQ218" s="577">
        <f t="shared" ref="AQ218" si="172">SUM(AQ216:AT217)</f>
        <v>0</v>
      </c>
      <c r="AR218" s="577"/>
      <c r="AS218" s="577"/>
      <c r="AT218" s="577"/>
      <c r="AU218" s="577">
        <f t="shared" ref="AU218" si="173">SUM(AU216:AX217)</f>
        <v>0</v>
      </c>
      <c r="AV218" s="577"/>
      <c r="AW218" s="577"/>
      <c r="AX218" s="577"/>
      <c r="AY218" s="577">
        <f t="shared" ref="AY218" si="174">SUM(AY216:BB217)</f>
        <v>0</v>
      </c>
      <c r="AZ218" s="577"/>
      <c r="BA218" s="577"/>
      <c r="BB218" s="577"/>
      <c r="BC218" s="577">
        <f t="shared" ref="BC218" si="175">SUM(BC216:BF217)</f>
        <v>0</v>
      </c>
      <c r="BD218" s="577"/>
      <c r="BE218" s="577"/>
      <c r="BF218" s="577"/>
      <c r="BG218" s="504" t="str">
        <f t="shared" si="169"/>
        <v>n.é.</v>
      </c>
      <c r="BH218" s="505"/>
    </row>
    <row r="219" spans="1:60" ht="20.100000000000001" customHeight="1" x14ac:dyDescent="0.2">
      <c r="A219" s="554" t="s">
        <v>772</v>
      </c>
      <c r="B219" s="555"/>
      <c r="C219" s="516" t="s">
        <v>790</v>
      </c>
      <c r="D219" s="517"/>
      <c r="E219" s="517"/>
      <c r="F219" s="517"/>
      <c r="G219" s="517"/>
      <c r="H219" s="517"/>
      <c r="I219" s="517"/>
      <c r="J219" s="517"/>
      <c r="K219" s="517"/>
      <c r="L219" s="517"/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7"/>
      <c r="X219" s="517"/>
      <c r="Y219" s="517"/>
      <c r="Z219" s="517"/>
      <c r="AA219" s="517"/>
      <c r="AB219" s="518"/>
      <c r="AC219" s="514" t="s">
        <v>404</v>
      </c>
      <c r="AD219" s="515"/>
      <c r="AE219" s="562">
        <f>AE203+SUM(AE209:AH215)+AE218</f>
        <v>0</v>
      </c>
      <c r="AF219" s="562"/>
      <c r="AG219" s="562"/>
      <c r="AH219" s="562"/>
      <c r="AI219" s="562">
        <f t="shared" ref="AI219" si="176">AI203+SUM(AI209:AL215)+AI218</f>
        <v>0</v>
      </c>
      <c r="AJ219" s="562"/>
      <c r="AK219" s="562"/>
      <c r="AL219" s="562"/>
      <c r="AM219" s="562">
        <f t="shared" ref="AM219" si="177">AM203+SUM(AM209:AP215)+AM218</f>
        <v>0</v>
      </c>
      <c r="AN219" s="562"/>
      <c r="AO219" s="562"/>
      <c r="AP219" s="562"/>
      <c r="AQ219" s="562">
        <f t="shared" ref="AQ219" si="178">AQ203+SUM(AQ209:AT215)+AQ218</f>
        <v>0</v>
      </c>
      <c r="AR219" s="562"/>
      <c r="AS219" s="562"/>
      <c r="AT219" s="562"/>
      <c r="AU219" s="562">
        <f t="shared" ref="AU219" si="179">AU203+SUM(AU209:AX215)+AU218</f>
        <v>0</v>
      </c>
      <c r="AV219" s="562"/>
      <c r="AW219" s="562"/>
      <c r="AX219" s="562"/>
      <c r="AY219" s="562">
        <f t="shared" ref="AY219" si="180">AY203+SUM(AY209:BB215)+AY218</f>
        <v>0</v>
      </c>
      <c r="AZ219" s="562"/>
      <c r="BA219" s="562"/>
      <c r="BB219" s="562"/>
      <c r="BC219" s="562">
        <f t="shared" ref="BC219" si="181">BC203+SUM(BC209:BF215)+BC218</f>
        <v>0</v>
      </c>
      <c r="BD219" s="562"/>
      <c r="BE219" s="562"/>
      <c r="BF219" s="562"/>
      <c r="BG219" s="504" t="str">
        <f t="shared" si="169"/>
        <v>n.é.</v>
      </c>
      <c r="BH219" s="505"/>
    </row>
    <row r="220" spans="1:60" ht="20.100000000000001" hidden="1" customHeight="1" x14ac:dyDescent="0.2">
      <c r="A220" s="548" t="s">
        <v>773</v>
      </c>
      <c r="B220" s="549"/>
      <c r="C220" s="429" t="s">
        <v>405</v>
      </c>
      <c r="D220" s="430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  <c r="AA220" s="430"/>
      <c r="AB220" s="431"/>
      <c r="AC220" s="432" t="s">
        <v>406</v>
      </c>
      <c r="AD220" s="433"/>
      <c r="AE220" s="561"/>
      <c r="AF220" s="561"/>
      <c r="AG220" s="561"/>
      <c r="AH220" s="561"/>
      <c r="AI220" s="561"/>
      <c r="AJ220" s="561"/>
      <c r="AK220" s="561"/>
      <c r="AL220" s="561"/>
      <c r="AM220" s="561"/>
      <c r="AN220" s="561"/>
      <c r="AO220" s="561"/>
      <c r="AP220" s="561"/>
      <c r="AQ220" s="561"/>
      <c r="AR220" s="561"/>
      <c r="AS220" s="561"/>
      <c r="AT220" s="561"/>
      <c r="AU220" s="561"/>
      <c r="AV220" s="561"/>
      <c r="AW220" s="561"/>
      <c r="AX220" s="561"/>
      <c r="AY220" s="561"/>
      <c r="AZ220" s="561"/>
      <c r="BA220" s="561"/>
      <c r="BB220" s="561"/>
      <c r="BC220" s="561"/>
      <c r="BD220" s="561"/>
      <c r="BE220" s="561"/>
      <c r="BF220" s="561"/>
      <c r="BG220" s="504" t="str">
        <f t="shared" si="169"/>
        <v>n.é.</v>
      </c>
      <c r="BH220" s="505"/>
    </row>
    <row r="221" spans="1:60" ht="20.100000000000001" hidden="1" customHeight="1" x14ac:dyDescent="0.2">
      <c r="A221" s="548" t="s">
        <v>774</v>
      </c>
      <c r="B221" s="549"/>
      <c r="C221" s="408" t="s">
        <v>407</v>
      </c>
      <c r="D221" s="409"/>
      <c r="E221" s="409"/>
      <c r="F221" s="409"/>
      <c r="G221" s="409"/>
      <c r="H221" s="409"/>
      <c r="I221" s="409"/>
      <c r="J221" s="409"/>
      <c r="K221" s="409"/>
      <c r="L221" s="409"/>
      <c r="M221" s="409"/>
      <c r="N221" s="409"/>
      <c r="O221" s="409"/>
      <c r="P221" s="409"/>
      <c r="Q221" s="409"/>
      <c r="R221" s="409"/>
      <c r="S221" s="409"/>
      <c r="T221" s="409"/>
      <c r="U221" s="409"/>
      <c r="V221" s="409"/>
      <c r="W221" s="409"/>
      <c r="X221" s="409"/>
      <c r="Y221" s="409"/>
      <c r="Z221" s="409"/>
      <c r="AA221" s="409"/>
      <c r="AB221" s="410"/>
      <c r="AC221" s="432" t="s">
        <v>408</v>
      </c>
      <c r="AD221" s="433"/>
      <c r="AE221" s="561"/>
      <c r="AF221" s="561"/>
      <c r="AG221" s="561"/>
      <c r="AH221" s="561"/>
      <c r="AI221" s="561"/>
      <c r="AJ221" s="561"/>
      <c r="AK221" s="561"/>
      <c r="AL221" s="561"/>
      <c r="AM221" s="561"/>
      <c r="AN221" s="561"/>
      <c r="AO221" s="561"/>
      <c r="AP221" s="561"/>
      <c r="AQ221" s="561"/>
      <c r="AR221" s="561"/>
      <c r="AS221" s="561"/>
      <c r="AT221" s="561"/>
      <c r="AU221" s="561"/>
      <c r="AV221" s="561"/>
      <c r="AW221" s="561"/>
      <c r="AX221" s="561"/>
      <c r="AY221" s="561"/>
      <c r="AZ221" s="561"/>
      <c r="BA221" s="561"/>
      <c r="BB221" s="561"/>
      <c r="BC221" s="561"/>
      <c r="BD221" s="561"/>
      <c r="BE221" s="561"/>
      <c r="BF221" s="561"/>
      <c r="BG221" s="504" t="str">
        <f t="shared" si="169"/>
        <v>n.é.</v>
      </c>
      <c r="BH221" s="505"/>
    </row>
    <row r="222" spans="1:60" ht="20.100000000000001" hidden="1" customHeight="1" x14ac:dyDescent="0.2">
      <c r="A222" s="548" t="s">
        <v>775</v>
      </c>
      <c r="B222" s="549"/>
      <c r="C222" s="429" t="s">
        <v>409</v>
      </c>
      <c r="D222" s="430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  <c r="Q222" s="430"/>
      <c r="R222" s="430"/>
      <c r="S222" s="430"/>
      <c r="T222" s="430"/>
      <c r="U222" s="430"/>
      <c r="V222" s="430"/>
      <c r="W222" s="430"/>
      <c r="X222" s="430"/>
      <c r="Y222" s="430"/>
      <c r="Z222" s="430"/>
      <c r="AA222" s="430"/>
      <c r="AB222" s="431"/>
      <c r="AC222" s="432" t="s">
        <v>410</v>
      </c>
      <c r="AD222" s="433"/>
      <c r="AE222" s="561"/>
      <c r="AF222" s="561"/>
      <c r="AG222" s="561"/>
      <c r="AH222" s="561"/>
      <c r="AI222" s="561"/>
      <c r="AJ222" s="561"/>
      <c r="AK222" s="561"/>
      <c r="AL222" s="561"/>
      <c r="AM222" s="561"/>
      <c r="AN222" s="561"/>
      <c r="AO222" s="561"/>
      <c r="AP222" s="561"/>
      <c r="AQ222" s="561"/>
      <c r="AR222" s="561"/>
      <c r="AS222" s="561"/>
      <c r="AT222" s="561"/>
      <c r="AU222" s="561"/>
      <c r="AV222" s="561"/>
      <c r="AW222" s="561"/>
      <c r="AX222" s="561"/>
      <c r="AY222" s="561"/>
      <c r="AZ222" s="561"/>
      <c r="BA222" s="561"/>
      <c r="BB222" s="561"/>
      <c r="BC222" s="561"/>
      <c r="BD222" s="561"/>
      <c r="BE222" s="561"/>
      <c r="BF222" s="561"/>
      <c r="BG222" s="504" t="str">
        <f t="shared" si="169"/>
        <v>n.é.</v>
      </c>
      <c r="BH222" s="505"/>
    </row>
    <row r="223" spans="1:60" ht="20.100000000000001" hidden="1" customHeight="1" x14ac:dyDescent="0.2">
      <c r="A223" s="548" t="s">
        <v>776</v>
      </c>
      <c r="B223" s="549"/>
      <c r="C223" s="429" t="s">
        <v>710</v>
      </c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1"/>
      <c r="AC223" s="432" t="s">
        <v>411</v>
      </c>
      <c r="AD223" s="433"/>
      <c r="AE223" s="561"/>
      <c r="AF223" s="561"/>
      <c r="AG223" s="561"/>
      <c r="AH223" s="561"/>
      <c r="AI223" s="561"/>
      <c r="AJ223" s="561"/>
      <c r="AK223" s="561"/>
      <c r="AL223" s="561"/>
      <c r="AM223" s="561"/>
      <c r="AN223" s="561"/>
      <c r="AO223" s="561"/>
      <c r="AP223" s="561"/>
      <c r="AQ223" s="561"/>
      <c r="AR223" s="561"/>
      <c r="AS223" s="561"/>
      <c r="AT223" s="561"/>
      <c r="AU223" s="561"/>
      <c r="AV223" s="561"/>
      <c r="AW223" s="561"/>
      <c r="AX223" s="561"/>
      <c r="AY223" s="561"/>
      <c r="AZ223" s="561"/>
      <c r="BA223" s="561"/>
      <c r="BB223" s="561"/>
      <c r="BC223" s="561"/>
      <c r="BD223" s="561"/>
      <c r="BE223" s="561"/>
      <c r="BF223" s="561"/>
      <c r="BG223" s="504" t="str">
        <f t="shared" si="169"/>
        <v>n.é.</v>
      </c>
      <c r="BH223" s="505"/>
    </row>
    <row r="224" spans="1:60" ht="20.100000000000001" hidden="1" customHeight="1" x14ac:dyDescent="0.2">
      <c r="A224" s="548" t="s">
        <v>777</v>
      </c>
      <c r="B224" s="549"/>
      <c r="C224" s="429" t="s">
        <v>708</v>
      </c>
      <c r="D224" s="430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  <c r="Q224" s="430"/>
      <c r="R224" s="430"/>
      <c r="S224" s="430"/>
      <c r="T224" s="430"/>
      <c r="U224" s="430"/>
      <c r="V224" s="430"/>
      <c r="W224" s="430"/>
      <c r="X224" s="430"/>
      <c r="Y224" s="430"/>
      <c r="Z224" s="430"/>
      <c r="AA224" s="430"/>
      <c r="AB224" s="431"/>
      <c r="AC224" s="432" t="s">
        <v>709</v>
      </c>
      <c r="AD224" s="433"/>
      <c r="AE224" s="561"/>
      <c r="AF224" s="561"/>
      <c r="AG224" s="561"/>
      <c r="AH224" s="561"/>
      <c r="AI224" s="561"/>
      <c r="AJ224" s="561"/>
      <c r="AK224" s="561"/>
      <c r="AL224" s="561"/>
      <c r="AM224" s="561"/>
      <c r="AN224" s="561"/>
      <c r="AO224" s="561"/>
      <c r="AP224" s="561"/>
      <c r="AQ224" s="561"/>
      <c r="AR224" s="561"/>
      <c r="AS224" s="561"/>
      <c r="AT224" s="561"/>
      <c r="AU224" s="561"/>
      <c r="AV224" s="561"/>
      <c r="AW224" s="561"/>
      <c r="AX224" s="561"/>
      <c r="AY224" s="561"/>
      <c r="AZ224" s="561"/>
      <c r="BA224" s="561"/>
      <c r="BB224" s="561"/>
      <c r="BC224" s="561"/>
      <c r="BD224" s="561"/>
      <c r="BE224" s="561"/>
      <c r="BF224" s="561"/>
      <c r="BG224" s="504" t="str">
        <f t="shared" si="169"/>
        <v>n.é.</v>
      </c>
      <c r="BH224" s="505"/>
    </row>
    <row r="225" spans="1:60" s="3" customFormat="1" ht="20.100000000000001" customHeight="1" x14ac:dyDescent="0.2">
      <c r="A225" s="554" t="s">
        <v>778</v>
      </c>
      <c r="B225" s="555"/>
      <c r="C225" s="516" t="s">
        <v>791</v>
      </c>
      <c r="D225" s="517"/>
      <c r="E225" s="517"/>
      <c r="F225" s="517"/>
      <c r="G225" s="517"/>
      <c r="H225" s="517"/>
      <c r="I225" s="517"/>
      <c r="J225" s="517"/>
      <c r="K225" s="517"/>
      <c r="L225" s="517"/>
      <c r="M225" s="517"/>
      <c r="N225" s="517"/>
      <c r="O225" s="517"/>
      <c r="P225" s="517"/>
      <c r="Q225" s="517"/>
      <c r="R225" s="517"/>
      <c r="S225" s="517"/>
      <c r="T225" s="517"/>
      <c r="U225" s="517"/>
      <c r="V225" s="517"/>
      <c r="W225" s="517"/>
      <c r="X225" s="517"/>
      <c r="Y225" s="517"/>
      <c r="Z225" s="517"/>
      <c r="AA225" s="517"/>
      <c r="AB225" s="518"/>
      <c r="AC225" s="514" t="s">
        <v>412</v>
      </c>
      <c r="AD225" s="515"/>
      <c r="AE225" s="562">
        <f>SUM(AE220:AH224)</f>
        <v>0</v>
      </c>
      <c r="AF225" s="562"/>
      <c r="AG225" s="562"/>
      <c r="AH225" s="562"/>
      <c r="AI225" s="562">
        <f t="shared" ref="AI225" si="182">SUM(AI220:AL224)</f>
        <v>0</v>
      </c>
      <c r="AJ225" s="562"/>
      <c r="AK225" s="562"/>
      <c r="AL225" s="562"/>
      <c r="AM225" s="562">
        <f t="shared" ref="AM225" si="183">SUM(AM220:AP224)</f>
        <v>0</v>
      </c>
      <c r="AN225" s="562"/>
      <c r="AO225" s="562"/>
      <c r="AP225" s="562"/>
      <c r="AQ225" s="562">
        <f t="shared" ref="AQ225" si="184">SUM(AQ220:AT224)</f>
        <v>0</v>
      </c>
      <c r="AR225" s="562"/>
      <c r="AS225" s="562"/>
      <c r="AT225" s="562"/>
      <c r="AU225" s="562">
        <f t="shared" ref="AU225" si="185">SUM(AU220:AX224)</f>
        <v>0</v>
      </c>
      <c r="AV225" s="562"/>
      <c r="AW225" s="562"/>
      <c r="AX225" s="562"/>
      <c r="AY225" s="562">
        <f t="shared" ref="AY225" si="186">SUM(AY220:BB224)</f>
        <v>0</v>
      </c>
      <c r="AZ225" s="562"/>
      <c r="BA225" s="562"/>
      <c r="BB225" s="562"/>
      <c r="BC225" s="562">
        <f t="shared" ref="BC225" si="187">SUM(BC220:BF224)</f>
        <v>0</v>
      </c>
      <c r="BD225" s="562"/>
      <c r="BE225" s="562"/>
      <c r="BF225" s="562"/>
      <c r="BG225" s="504" t="str">
        <f t="shared" si="169"/>
        <v>n.é.</v>
      </c>
      <c r="BH225" s="505"/>
    </row>
    <row r="226" spans="1:60" ht="20.100000000000001" hidden="1" customHeight="1" x14ac:dyDescent="0.2">
      <c r="A226" s="548" t="s">
        <v>779</v>
      </c>
      <c r="B226" s="549"/>
      <c r="C226" s="408" t="s">
        <v>413</v>
      </c>
      <c r="D226" s="409"/>
      <c r="E226" s="409"/>
      <c r="F226" s="409"/>
      <c r="G226" s="409"/>
      <c r="H226" s="409"/>
      <c r="I226" s="409"/>
      <c r="J226" s="409"/>
      <c r="K226" s="409"/>
      <c r="L226" s="409"/>
      <c r="M226" s="409"/>
      <c r="N226" s="409"/>
      <c r="O226" s="409"/>
      <c r="P226" s="409"/>
      <c r="Q226" s="409"/>
      <c r="R226" s="409"/>
      <c r="S226" s="409"/>
      <c r="T226" s="409"/>
      <c r="U226" s="409"/>
      <c r="V226" s="409"/>
      <c r="W226" s="409"/>
      <c r="X226" s="409"/>
      <c r="Y226" s="409"/>
      <c r="Z226" s="409"/>
      <c r="AA226" s="409"/>
      <c r="AB226" s="410"/>
      <c r="AC226" s="432" t="s">
        <v>414</v>
      </c>
      <c r="AD226" s="433"/>
      <c r="AE226" s="561"/>
      <c r="AF226" s="561"/>
      <c r="AG226" s="561"/>
      <c r="AH226" s="561"/>
      <c r="AI226" s="561"/>
      <c r="AJ226" s="561"/>
      <c r="AK226" s="561"/>
      <c r="AL226" s="561"/>
      <c r="AM226" s="561"/>
      <c r="AN226" s="561"/>
      <c r="AO226" s="561"/>
      <c r="AP226" s="561"/>
      <c r="AQ226" s="561"/>
      <c r="AR226" s="561"/>
      <c r="AS226" s="561"/>
      <c r="AT226" s="561"/>
      <c r="AU226" s="561"/>
      <c r="AV226" s="561"/>
      <c r="AW226" s="561"/>
      <c r="AX226" s="561"/>
      <c r="AY226" s="561"/>
      <c r="AZ226" s="561"/>
      <c r="BA226" s="561"/>
      <c r="BB226" s="561"/>
      <c r="BC226" s="561"/>
      <c r="BD226" s="561"/>
      <c r="BE226" s="561"/>
      <c r="BF226" s="561"/>
      <c r="BG226" s="499" t="str">
        <f t="shared" si="169"/>
        <v>n.é.</v>
      </c>
      <c r="BH226" s="500"/>
    </row>
    <row r="227" spans="1:60" ht="20.100000000000001" hidden="1" customHeight="1" x14ac:dyDescent="0.2">
      <c r="A227" s="548" t="s">
        <v>780</v>
      </c>
      <c r="B227" s="549"/>
      <c r="C227" s="408" t="s">
        <v>711</v>
      </c>
      <c r="D227" s="409"/>
      <c r="E227" s="409"/>
      <c r="F227" s="409"/>
      <c r="G227" s="409"/>
      <c r="H227" s="409"/>
      <c r="I227" s="409"/>
      <c r="J227" s="409"/>
      <c r="K227" s="409"/>
      <c r="L227" s="409"/>
      <c r="M227" s="409"/>
      <c r="N227" s="409"/>
      <c r="O227" s="409"/>
      <c r="P227" s="409"/>
      <c r="Q227" s="409"/>
      <c r="R227" s="409"/>
      <c r="S227" s="409"/>
      <c r="T227" s="409"/>
      <c r="U227" s="409"/>
      <c r="V227" s="409"/>
      <c r="W227" s="409"/>
      <c r="X227" s="409"/>
      <c r="Y227" s="409"/>
      <c r="Z227" s="409"/>
      <c r="AA227" s="409"/>
      <c r="AB227" s="410"/>
      <c r="AC227" s="432" t="s">
        <v>712</v>
      </c>
      <c r="AD227" s="433"/>
      <c r="AE227" s="561"/>
      <c r="AF227" s="561"/>
      <c r="AG227" s="561"/>
      <c r="AH227" s="561"/>
      <c r="AI227" s="561"/>
      <c r="AJ227" s="561"/>
      <c r="AK227" s="561"/>
      <c r="AL227" s="561"/>
      <c r="AM227" s="561"/>
      <c r="AN227" s="561"/>
      <c r="AO227" s="561"/>
      <c r="AP227" s="561"/>
      <c r="AQ227" s="561"/>
      <c r="AR227" s="561"/>
      <c r="AS227" s="561"/>
      <c r="AT227" s="561"/>
      <c r="AU227" s="561"/>
      <c r="AV227" s="561"/>
      <c r="AW227" s="561"/>
      <c r="AX227" s="561"/>
      <c r="AY227" s="561"/>
      <c r="AZ227" s="561"/>
      <c r="BA227" s="561"/>
      <c r="BB227" s="561"/>
      <c r="BC227" s="561"/>
      <c r="BD227" s="561"/>
      <c r="BE227" s="561"/>
      <c r="BF227" s="561"/>
      <c r="BG227" s="499" t="str">
        <f t="shared" si="169"/>
        <v>n.é.</v>
      </c>
      <c r="BH227" s="500"/>
    </row>
    <row r="228" spans="1:60" s="3" customFormat="1" ht="20.100000000000001" customHeight="1" x14ac:dyDescent="0.2">
      <c r="A228" s="556" t="s">
        <v>781</v>
      </c>
      <c r="B228" s="557"/>
      <c r="C228" s="558" t="s">
        <v>792</v>
      </c>
      <c r="D228" s="559"/>
      <c r="E228" s="559"/>
      <c r="F228" s="559"/>
      <c r="G228" s="559"/>
      <c r="H228" s="559"/>
      <c r="I228" s="559"/>
      <c r="J228" s="559"/>
      <c r="K228" s="559"/>
      <c r="L228" s="559"/>
      <c r="M228" s="559"/>
      <c r="N228" s="559"/>
      <c r="O228" s="559"/>
      <c r="P228" s="559"/>
      <c r="Q228" s="559"/>
      <c r="R228" s="559"/>
      <c r="S228" s="559"/>
      <c r="T228" s="559"/>
      <c r="U228" s="559"/>
      <c r="V228" s="559"/>
      <c r="W228" s="559"/>
      <c r="X228" s="559"/>
      <c r="Y228" s="559"/>
      <c r="Z228" s="559"/>
      <c r="AA228" s="559"/>
      <c r="AB228" s="560"/>
      <c r="AC228" s="570" t="s">
        <v>415</v>
      </c>
      <c r="AD228" s="571"/>
      <c r="AE228" s="569">
        <f>AE219+AE225+AE226+AE227</f>
        <v>0</v>
      </c>
      <c r="AF228" s="569"/>
      <c r="AG228" s="569"/>
      <c r="AH228" s="569"/>
      <c r="AI228" s="569">
        <f t="shared" ref="AI228" si="188">AI219+AI225+AI226+AI227</f>
        <v>0</v>
      </c>
      <c r="AJ228" s="569"/>
      <c r="AK228" s="569"/>
      <c r="AL228" s="569"/>
      <c r="AM228" s="569">
        <f t="shared" ref="AM228" si="189">AM219+AM225+AM226+AM227</f>
        <v>0</v>
      </c>
      <c r="AN228" s="569"/>
      <c r="AO228" s="569"/>
      <c r="AP228" s="569"/>
      <c r="AQ228" s="569">
        <f t="shared" ref="AQ228" si="190">AQ219+AQ225+AQ226+AQ227</f>
        <v>0</v>
      </c>
      <c r="AR228" s="569"/>
      <c r="AS228" s="569"/>
      <c r="AT228" s="569"/>
      <c r="AU228" s="569">
        <f t="shared" ref="AU228" si="191">AU219+AU225+AU226+AU227</f>
        <v>0</v>
      </c>
      <c r="AV228" s="569"/>
      <c r="AW228" s="569"/>
      <c r="AX228" s="569"/>
      <c r="AY228" s="569">
        <f t="shared" ref="AY228" si="192">AY219+AY225+AY226+AY227</f>
        <v>0</v>
      </c>
      <c r="AZ228" s="569"/>
      <c r="BA228" s="569"/>
      <c r="BB228" s="569"/>
      <c r="BC228" s="569">
        <f t="shared" ref="BC228" si="193">BC219+BC225+BC226+BC227</f>
        <v>0</v>
      </c>
      <c r="BD228" s="569"/>
      <c r="BE228" s="569"/>
      <c r="BF228" s="569"/>
      <c r="BG228" s="512" t="str">
        <f t="shared" si="169"/>
        <v>n.é.</v>
      </c>
      <c r="BH228" s="513"/>
    </row>
    <row r="229" spans="1:60" s="3" customFormat="1" ht="20.100000000000001" customHeight="1" x14ac:dyDescent="0.2">
      <c r="A229" s="424" t="s">
        <v>782</v>
      </c>
      <c r="B229" s="425"/>
      <c r="C229" s="448" t="s">
        <v>793</v>
      </c>
      <c r="D229" s="449"/>
      <c r="E229" s="449"/>
      <c r="F229" s="449"/>
      <c r="G229" s="449"/>
      <c r="H229" s="449"/>
      <c r="I229" s="449"/>
      <c r="J229" s="449"/>
      <c r="K229" s="449"/>
      <c r="L229" s="449"/>
      <c r="M229" s="449"/>
      <c r="N229" s="449"/>
      <c r="O229" s="449"/>
      <c r="P229" s="449"/>
      <c r="Q229" s="449"/>
      <c r="R229" s="449"/>
      <c r="S229" s="449"/>
      <c r="T229" s="449"/>
      <c r="U229" s="449"/>
      <c r="V229" s="449"/>
      <c r="W229" s="449"/>
      <c r="X229" s="449"/>
      <c r="Y229" s="449"/>
      <c r="Z229" s="449"/>
      <c r="AA229" s="449"/>
      <c r="AB229" s="450"/>
      <c r="AC229" s="451"/>
      <c r="AD229" s="452"/>
      <c r="AE229" s="566">
        <f>AE199+AE228</f>
        <v>54798281</v>
      </c>
      <c r="AF229" s="566"/>
      <c r="AG229" s="566"/>
      <c r="AH229" s="566"/>
      <c r="AI229" s="566">
        <f>AI199+AI228</f>
        <v>59476467</v>
      </c>
      <c r="AJ229" s="566"/>
      <c r="AK229" s="566"/>
      <c r="AL229" s="566"/>
      <c r="AM229" s="566">
        <f>AM199+AM228</f>
        <v>0</v>
      </c>
      <c r="AN229" s="566"/>
      <c r="AO229" s="566"/>
      <c r="AP229" s="566"/>
      <c r="AQ229" s="566">
        <f>AQ199+AQ228</f>
        <v>59020937</v>
      </c>
      <c r="AR229" s="566"/>
      <c r="AS229" s="566"/>
      <c r="AT229" s="566"/>
      <c r="AU229" s="566">
        <f>AU199+AU228</f>
        <v>139417926</v>
      </c>
      <c r="AV229" s="566"/>
      <c r="AW229" s="566"/>
      <c r="AX229" s="566"/>
      <c r="AY229" s="566">
        <f>AY199+AY228</f>
        <v>0</v>
      </c>
      <c r="AZ229" s="566"/>
      <c r="BA229" s="566"/>
      <c r="BB229" s="566"/>
      <c r="BC229" s="566">
        <f>BC199+BC228</f>
        <v>59020937</v>
      </c>
      <c r="BD229" s="566"/>
      <c r="BE229" s="566"/>
      <c r="BF229" s="566"/>
      <c r="BG229" s="567">
        <f t="shared" si="169"/>
        <v>0.9923410043841373</v>
      </c>
      <c r="BH229" s="568"/>
    </row>
    <row r="231" spans="1:60" x14ac:dyDescent="0.2">
      <c r="AC231" s="304"/>
      <c r="AD231" s="304"/>
      <c r="AE231" s="299">
        <f>AE229-AE102</f>
        <v>0</v>
      </c>
      <c r="AF231" s="299"/>
      <c r="AG231" s="299"/>
      <c r="AH231" s="299"/>
      <c r="AI231" s="299">
        <f>AI229-AI102</f>
        <v>0</v>
      </c>
      <c r="AJ231" s="299"/>
      <c r="AK231" s="299"/>
      <c r="AL231" s="299"/>
      <c r="AM231" s="298"/>
      <c r="AN231" s="298"/>
      <c r="AO231" s="298"/>
      <c r="AP231" s="298"/>
      <c r="AQ231" s="298"/>
      <c r="AR231" s="298"/>
      <c r="AS231" s="298"/>
      <c r="AT231" s="298"/>
      <c r="AU231" s="298"/>
      <c r="AV231" s="298"/>
      <c r="AW231" s="298"/>
      <c r="AX231" s="298"/>
      <c r="AY231" s="298"/>
      <c r="AZ231" s="298"/>
      <c r="BA231" s="298"/>
      <c r="BB231" s="298"/>
      <c r="BC231" s="299">
        <f>BC102-BC229</f>
        <v>182420</v>
      </c>
      <c r="BD231" s="299"/>
      <c r="BE231" s="299"/>
      <c r="BF231" s="299"/>
      <c r="BG231" s="300"/>
      <c r="BH231" s="300"/>
    </row>
  </sheetData>
  <autoFilter ref="A7:BH229" xr:uid="{00000000-0009-0000-0000-000005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0" fitToHeight="0" orientation="landscape" r:id="rId1"/>
  <headerFooter alignWithMargins="0">
    <oddFooter>&amp;P. oldal, összesen: &amp;N</oddFooter>
  </headerFooter>
  <rowBreaks count="1" manualBreakCount="1">
    <brk id="102" max="5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50"/>
  </sheetPr>
  <dimension ref="A1:BI244"/>
  <sheetViews>
    <sheetView showGridLines="0" view="pageBreakPreview" zoomScaleNormal="100" zoomScaleSheetLayoutView="100" workbookViewId="0">
      <pane xSplit="28" ySplit="7" topLeftCell="AC119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83" t="s">
        <v>1067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</row>
    <row r="2" spans="1:61" ht="28.5" customHeight="1" x14ac:dyDescent="0.2">
      <c r="A2" s="378" t="s">
        <v>824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80"/>
    </row>
    <row r="3" spans="1:61" ht="15" customHeight="1" x14ac:dyDescent="0.2">
      <c r="A3" s="381" t="s">
        <v>474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3"/>
    </row>
    <row r="4" spans="1:61" ht="15.95" customHeight="1" x14ac:dyDescent="0.2">
      <c r="A4" s="384" t="s">
        <v>611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2"/>
    </row>
    <row r="5" spans="1:61" ht="15.95" customHeight="1" x14ac:dyDescent="0.2">
      <c r="A5" s="386" t="s">
        <v>441</v>
      </c>
      <c r="B5" s="386"/>
      <c r="C5" s="387" t="s">
        <v>26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 t="s">
        <v>442</v>
      </c>
      <c r="AD5" s="388"/>
      <c r="AE5" s="389" t="s">
        <v>469</v>
      </c>
      <c r="AF5" s="389"/>
      <c r="AG5" s="389"/>
      <c r="AH5" s="389"/>
      <c r="AI5" s="389"/>
      <c r="AJ5" s="389"/>
      <c r="AK5" s="389"/>
      <c r="AL5" s="389"/>
      <c r="AM5" s="484" t="s">
        <v>613</v>
      </c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6"/>
      <c r="BC5" s="479" t="s">
        <v>438</v>
      </c>
      <c r="BD5" s="479"/>
      <c r="BE5" s="479"/>
      <c r="BF5" s="479"/>
      <c r="BG5" s="479" t="s">
        <v>439</v>
      </c>
      <c r="BH5" s="479"/>
      <c r="BI5" s="2"/>
    </row>
    <row r="6" spans="1:61" ht="39.75" customHeight="1" x14ac:dyDescent="0.2">
      <c r="A6" s="386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/>
      <c r="AD6" s="388"/>
      <c r="AE6" s="376" t="s">
        <v>467</v>
      </c>
      <c r="AF6" s="377"/>
      <c r="AG6" s="377"/>
      <c r="AH6" s="377"/>
      <c r="AI6" s="376" t="s">
        <v>468</v>
      </c>
      <c r="AJ6" s="377"/>
      <c r="AK6" s="377"/>
      <c r="AL6" s="377"/>
      <c r="AM6" s="480" t="s">
        <v>470</v>
      </c>
      <c r="AN6" s="481"/>
      <c r="AO6" s="481"/>
      <c r="AP6" s="482"/>
      <c r="AQ6" s="480" t="s">
        <v>473</v>
      </c>
      <c r="AR6" s="481"/>
      <c r="AS6" s="481"/>
      <c r="AT6" s="482"/>
      <c r="AU6" s="480" t="s">
        <v>471</v>
      </c>
      <c r="AV6" s="481"/>
      <c r="AW6" s="481"/>
      <c r="AX6" s="482"/>
      <c r="AY6" s="480" t="s">
        <v>472</v>
      </c>
      <c r="AZ6" s="481"/>
      <c r="BA6" s="481"/>
      <c r="BB6" s="482"/>
      <c r="BC6" s="479"/>
      <c r="BD6" s="479"/>
      <c r="BE6" s="479"/>
      <c r="BF6" s="479"/>
      <c r="BG6" s="479"/>
      <c r="BH6" s="479"/>
    </row>
    <row r="7" spans="1:61" ht="12" customHeight="1" x14ac:dyDescent="0.2">
      <c r="A7" s="400" t="s">
        <v>176</v>
      </c>
      <c r="B7" s="401"/>
      <c r="C7" s="402" t="s">
        <v>177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2" t="s">
        <v>178</v>
      </c>
      <c r="AD7" s="403"/>
      <c r="AE7" s="402" t="s">
        <v>175</v>
      </c>
      <c r="AF7" s="403"/>
      <c r="AG7" s="403"/>
      <c r="AH7" s="404"/>
      <c r="AI7" s="402" t="s">
        <v>440</v>
      </c>
      <c r="AJ7" s="403"/>
      <c r="AK7" s="403"/>
      <c r="AL7" s="404"/>
      <c r="AM7" s="402" t="s">
        <v>553</v>
      </c>
      <c r="AN7" s="403"/>
      <c r="AO7" s="403"/>
      <c r="AP7" s="404"/>
      <c r="AQ7" s="402" t="s">
        <v>554</v>
      </c>
      <c r="AR7" s="403"/>
      <c r="AS7" s="403"/>
      <c r="AT7" s="404"/>
      <c r="AU7" s="402" t="s">
        <v>568</v>
      </c>
      <c r="AV7" s="403"/>
      <c r="AW7" s="403"/>
      <c r="AX7" s="404"/>
      <c r="AY7" s="402" t="s">
        <v>569</v>
      </c>
      <c r="AZ7" s="403"/>
      <c r="BA7" s="403"/>
      <c r="BB7" s="404"/>
      <c r="BC7" s="402" t="s">
        <v>570</v>
      </c>
      <c r="BD7" s="403"/>
      <c r="BE7" s="403"/>
      <c r="BF7" s="404"/>
      <c r="BG7" s="402" t="s">
        <v>571</v>
      </c>
      <c r="BH7" s="404"/>
    </row>
    <row r="8" spans="1:61" ht="25.5" hidden="1" customHeight="1" x14ac:dyDescent="0.2">
      <c r="A8" s="390" t="s">
        <v>0</v>
      </c>
      <c r="B8" s="391"/>
      <c r="C8" s="487" t="s">
        <v>242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9"/>
      <c r="AC8" s="395" t="s">
        <v>243</v>
      </c>
      <c r="AD8" s="396"/>
      <c r="AE8" s="458"/>
      <c r="AF8" s="459"/>
      <c r="AG8" s="459"/>
      <c r="AH8" s="460"/>
      <c r="AI8" s="458"/>
      <c r="AJ8" s="459"/>
      <c r="AK8" s="459"/>
      <c r="AL8" s="460"/>
      <c r="AM8" s="471"/>
      <c r="AN8" s="472"/>
      <c r="AO8" s="472"/>
      <c r="AP8" s="473"/>
      <c r="AQ8" s="283" t="s">
        <v>612</v>
      </c>
      <c r="AR8" s="284"/>
      <c r="AS8" s="284"/>
      <c r="AT8" s="285"/>
      <c r="AU8" s="458"/>
      <c r="AV8" s="459"/>
      <c r="AW8" s="459"/>
      <c r="AX8" s="460"/>
      <c r="AY8" s="283" t="s">
        <v>612</v>
      </c>
      <c r="AZ8" s="284"/>
      <c r="BA8" s="284"/>
      <c r="BB8" s="285"/>
      <c r="BC8" s="471"/>
      <c r="BD8" s="472"/>
      <c r="BE8" s="472"/>
      <c r="BF8" s="473"/>
      <c r="BG8" s="316" t="str">
        <f>IF(AI8&gt;0,BC8/AI8,"n.é.")</f>
        <v>n.é.</v>
      </c>
      <c r="BH8" s="317"/>
    </row>
    <row r="9" spans="1:61" ht="20.100000000000001" hidden="1" customHeight="1" x14ac:dyDescent="0.2">
      <c r="A9" s="390" t="s">
        <v>1</v>
      </c>
      <c r="B9" s="391"/>
      <c r="C9" s="408" t="s">
        <v>244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10"/>
      <c r="AC9" s="395" t="s">
        <v>245</v>
      </c>
      <c r="AD9" s="396"/>
      <c r="AE9" s="458"/>
      <c r="AF9" s="459"/>
      <c r="AG9" s="459"/>
      <c r="AH9" s="460"/>
      <c r="AI9" s="458"/>
      <c r="AJ9" s="459"/>
      <c r="AK9" s="459"/>
      <c r="AL9" s="460"/>
      <c r="AM9" s="471"/>
      <c r="AN9" s="472"/>
      <c r="AO9" s="472"/>
      <c r="AP9" s="473"/>
      <c r="AQ9" s="283" t="s">
        <v>612</v>
      </c>
      <c r="AR9" s="284"/>
      <c r="AS9" s="284"/>
      <c r="AT9" s="285"/>
      <c r="AU9" s="458"/>
      <c r="AV9" s="459"/>
      <c r="AW9" s="459"/>
      <c r="AX9" s="460"/>
      <c r="AY9" s="283" t="s">
        <v>612</v>
      </c>
      <c r="AZ9" s="284"/>
      <c r="BA9" s="284"/>
      <c r="BB9" s="285"/>
      <c r="BC9" s="471"/>
      <c r="BD9" s="472"/>
      <c r="BE9" s="472"/>
      <c r="BF9" s="473"/>
      <c r="BG9" s="316" t="str">
        <f t="shared" ref="BG9:BG58" si="0">IF(AI9&gt;0,BC9/AI9,"n.é.")</f>
        <v>n.é.</v>
      </c>
      <c r="BH9" s="317"/>
    </row>
    <row r="10" spans="1:61" ht="20.100000000000001" hidden="1" customHeight="1" x14ac:dyDescent="0.2">
      <c r="A10" s="390" t="s">
        <v>2</v>
      </c>
      <c r="B10" s="391"/>
      <c r="C10" s="408" t="s">
        <v>246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10"/>
      <c r="AC10" s="395" t="s">
        <v>247</v>
      </c>
      <c r="AD10" s="396"/>
      <c r="AE10" s="458"/>
      <c r="AF10" s="459"/>
      <c r="AG10" s="459"/>
      <c r="AH10" s="460"/>
      <c r="AI10" s="458"/>
      <c r="AJ10" s="459"/>
      <c r="AK10" s="459"/>
      <c r="AL10" s="460"/>
      <c r="AM10" s="471"/>
      <c r="AN10" s="472"/>
      <c r="AO10" s="472"/>
      <c r="AP10" s="473"/>
      <c r="AQ10" s="283" t="s">
        <v>612</v>
      </c>
      <c r="AR10" s="284"/>
      <c r="AS10" s="284"/>
      <c r="AT10" s="285"/>
      <c r="AU10" s="458"/>
      <c r="AV10" s="459"/>
      <c r="AW10" s="459"/>
      <c r="AX10" s="460"/>
      <c r="AY10" s="283" t="s">
        <v>612</v>
      </c>
      <c r="AZ10" s="284"/>
      <c r="BA10" s="284"/>
      <c r="BB10" s="285"/>
      <c r="BC10" s="471"/>
      <c r="BD10" s="472"/>
      <c r="BE10" s="472"/>
      <c r="BF10" s="473"/>
      <c r="BG10" s="316" t="str">
        <f t="shared" si="0"/>
        <v>n.é.</v>
      </c>
      <c r="BH10" s="317"/>
    </row>
    <row r="11" spans="1:61" ht="20.100000000000001" hidden="1" customHeight="1" x14ac:dyDescent="0.2">
      <c r="A11" s="390" t="s">
        <v>3</v>
      </c>
      <c r="B11" s="391"/>
      <c r="C11" s="408" t="s">
        <v>248</v>
      </c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10"/>
      <c r="AC11" s="395" t="s">
        <v>249</v>
      </c>
      <c r="AD11" s="396"/>
      <c r="AE11" s="458"/>
      <c r="AF11" s="459"/>
      <c r="AG11" s="459"/>
      <c r="AH11" s="460"/>
      <c r="AI11" s="458"/>
      <c r="AJ11" s="459"/>
      <c r="AK11" s="459"/>
      <c r="AL11" s="460"/>
      <c r="AM11" s="471"/>
      <c r="AN11" s="472"/>
      <c r="AO11" s="472"/>
      <c r="AP11" s="473"/>
      <c r="AQ11" s="283" t="s">
        <v>612</v>
      </c>
      <c r="AR11" s="284"/>
      <c r="AS11" s="284"/>
      <c r="AT11" s="285"/>
      <c r="AU11" s="458"/>
      <c r="AV11" s="459"/>
      <c r="AW11" s="459"/>
      <c r="AX11" s="460"/>
      <c r="AY11" s="283" t="s">
        <v>612</v>
      </c>
      <c r="AZ11" s="284"/>
      <c r="BA11" s="284"/>
      <c r="BB11" s="285"/>
      <c r="BC11" s="471"/>
      <c r="BD11" s="472"/>
      <c r="BE11" s="472"/>
      <c r="BF11" s="473"/>
      <c r="BG11" s="316" t="str">
        <f t="shared" si="0"/>
        <v>n.é.</v>
      </c>
      <c r="BH11" s="317"/>
    </row>
    <row r="12" spans="1:61" ht="20.100000000000001" hidden="1" customHeight="1" x14ac:dyDescent="0.2">
      <c r="A12" s="390" t="s">
        <v>4</v>
      </c>
      <c r="B12" s="391"/>
      <c r="C12" s="408" t="s">
        <v>619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10"/>
      <c r="AC12" s="395" t="s">
        <v>250</v>
      </c>
      <c r="AD12" s="396"/>
      <c r="AE12" s="458"/>
      <c r="AF12" s="459"/>
      <c r="AG12" s="459"/>
      <c r="AH12" s="460"/>
      <c r="AI12" s="458"/>
      <c r="AJ12" s="459"/>
      <c r="AK12" s="459"/>
      <c r="AL12" s="460"/>
      <c r="AM12" s="471"/>
      <c r="AN12" s="472"/>
      <c r="AO12" s="472"/>
      <c r="AP12" s="473"/>
      <c r="AQ12" s="197" t="s">
        <v>612</v>
      </c>
      <c r="AR12" s="198"/>
      <c r="AS12" s="198"/>
      <c r="AT12" s="199"/>
      <c r="AU12" s="458"/>
      <c r="AV12" s="459"/>
      <c r="AW12" s="459"/>
      <c r="AX12" s="460"/>
      <c r="AY12" s="197" t="s">
        <v>612</v>
      </c>
      <c r="AZ12" s="198"/>
      <c r="BA12" s="198"/>
      <c r="BB12" s="199"/>
      <c r="BC12" s="471"/>
      <c r="BD12" s="472"/>
      <c r="BE12" s="472"/>
      <c r="BF12" s="473"/>
      <c r="BG12" s="316" t="str">
        <f t="shared" si="0"/>
        <v>n.é.</v>
      </c>
      <c r="BH12" s="317"/>
    </row>
    <row r="13" spans="1:61" ht="20.100000000000001" hidden="1" customHeight="1" x14ac:dyDescent="0.2">
      <c r="A13" s="390" t="s">
        <v>5</v>
      </c>
      <c r="B13" s="391"/>
      <c r="C13" s="408" t="s">
        <v>620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10"/>
      <c r="AC13" s="395" t="s">
        <v>251</v>
      </c>
      <c r="AD13" s="396"/>
      <c r="AE13" s="458"/>
      <c r="AF13" s="459"/>
      <c r="AG13" s="459"/>
      <c r="AH13" s="460"/>
      <c r="AI13" s="458"/>
      <c r="AJ13" s="459"/>
      <c r="AK13" s="459"/>
      <c r="AL13" s="460"/>
      <c r="AM13" s="471"/>
      <c r="AN13" s="472"/>
      <c r="AO13" s="472"/>
      <c r="AP13" s="473"/>
      <c r="AQ13" s="197" t="s">
        <v>612</v>
      </c>
      <c r="AR13" s="198"/>
      <c r="AS13" s="198"/>
      <c r="AT13" s="199"/>
      <c r="AU13" s="471"/>
      <c r="AV13" s="472"/>
      <c r="AW13" s="472"/>
      <c r="AX13" s="473"/>
      <c r="AY13" s="197" t="s">
        <v>612</v>
      </c>
      <c r="AZ13" s="198"/>
      <c r="BA13" s="198"/>
      <c r="BB13" s="199"/>
      <c r="BC13" s="471"/>
      <c r="BD13" s="472"/>
      <c r="BE13" s="472"/>
      <c r="BF13" s="473"/>
      <c r="BG13" s="316" t="str">
        <f t="shared" si="0"/>
        <v>n.é.</v>
      </c>
      <c r="BH13" s="317"/>
    </row>
    <row r="14" spans="1:61" s="3" customFormat="1" ht="20.100000000000001" customHeight="1" x14ac:dyDescent="0.2">
      <c r="A14" s="474" t="s">
        <v>6</v>
      </c>
      <c r="B14" s="475"/>
      <c r="C14" s="476" t="s">
        <v>252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8"/>
      <c r="AC14" s="469" t="s">
        <v>253</v>
      </c>
      <c r="AD14" s="470"/>
      <c r="AE14" s="466">
        <f>AE8+AE9+AE10+AE11+AE12+AE13</f>
        <v>0</v>
      </c>
      <c r="AF14" s="467"/>
      <c r="AG14" s="467"/>
      <c r="AH14" s="468"/>
      <c r="AI14" s="466">
        <f>AI8+AI9+AI10+AI11+AI12+AI13</f>
        <v>0</v>
      </c>
      <c r="AJ14" s="467"/>
      <c r="AK14" s="467"/>
      <c r="AL14" s="468"/>
      <c r="AM14" s="466">
        <f>AM8+AM9+AM10+AM11+AM12+AM13</f>
        <v>0</v>
      </c>
      <c r="AN14" s="467"/>
      <c r="AO14" s="467"/>
      <c r="AP14" s="468"/>
      <c r="AQ14" s="492" t="s">
        <v>612</v>
      </c>
      <c r="AR14" s="493"/>
      <c r="AS14" s="493"/>
      <c r="AT14" s="494"/>
      <c r="AU14" s="466">
        <f>AU8+AU9+AU10+AU11+AU12+AU13</f>
        <v>0</v>
      </c>
      <c r="AV14" s="467"/>
      <c r="AW14" s="467"/>
      <c r="AX14" s="468"/>
      <c r="AY14" s="492" t="s">
        <v>612</v>
      </c>
      <c r="AZ14" s="493"/>
      <c r="BA14" s="493"/>
      <c r="BB14" s="494"/>
      <c r="BC14" s="466">
        <f>BC8+BC9+BC10+BC11+BC12+BC13</f>
        <v>0</v>
      </c>
      <c r="BD14" s="467"/>
      <c r="BE14" s="467"/>
      <c r="BF14" s="468"/>
      <c r="BG14" s="490" t="str">
        <f t="shared" si="0"/>
        <v>n.é.</v>
      </c>
      <c r="BH14" s="491"/>
    </row>
    <row r="15" spans="1:61" ht="20.100000000000001" hidden="1" customHeight="1" x14ac:dyDescent="0.2">
      <c r="A15" s="390" t="s">
        <v>7</v>
      </c>
      <c r="B15" s="391"/>
      <c r="C15" s="408" t="s">
        <v>254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10"/>
      <c r="AC15" s="395" t="s">
        <v>255</v>
      </c>
      <c r="AD15" s="396"/>
      <c r="AE15" s="458"/>
      <c r="AF15" s="459"/>
      <c r="AG15" s="459"/>
      <c r="AH15" s="460"/>
      <c r="AI15" s="458"/>
      <c r="AJ15" s="459"/>
      <c r="AK15" s="459"/>
      <c r="AL15" s="460"/>
      <c r="AM15" s="458"/>
      <c r="AN15" s="459"/>
      <c r="AO15" s="459"/>
      <c r="AP15" s="460"/>
      <c r="AQ15" s="197" t="s">
        <v>612</v>
      </c>
      <c r="AR15" s="198"/>
      <c r="AS15" s="198"/>
      <c r="AT15" s="199"/>
      <c r="AU15" s="458"/>
      <c r="AV15" s="459"/>
      <c r="AW15" s="459"/>
      <c r="AX15" s="460"/>
      <c r="AY15" s="197" t="s">
        <v>612</v>
      </c>
      <c r="AZ15" s="198"/>
      <c r="BA15" s="198"/>
      <c r="BB15" s="199"/>
      <c r="BC15" s="458"/>
      <c r="BD15" s="459"/>
      <c r="BE15" s="459"/>
      <c r="BF15" s="460"/>
      <c r="BG15" s="316" t="str">
        <f t="shared" si="0"/>
        <v>n.é.</v>
      </c>
      <c r="BH15" s="317"/>
    </row>
    <row r="16" spans="1:61" ht="20.100000000000001" hidden="1" customHeight="1" x14ac:dyDescent="0.2">
      <c r="A16" s="390" t="s">
        <v>8</v>
      </c>
      <c r="B16" s="391"/>
      <c r="C16" s="408" t="s">
        <v>427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10"/>
      <c r="AC16" s="395" t="s">
        <v>256</v>
      </c>
      <c r="AD16" s="396"/>
      <c r="AE16" s="458"/>
      <c r="AF16" s="459"/>
      <c r="AG16" s="459"/>
      <c r="AH16" s="460"/>
      <c r="AI16" s="458"/>
      <c r="AJ16" s="459"/>
      <c r="AK16" s="459"/>
      <c r="AL16" s="460"/>
      <c r="AM16" s="458"/>
      <c r="AN16" s="459"/>
      <c r="AO16" s="459"/>
      <c r="AP16" s="460"/>
      <c r="AQ16" s="197" t="s">
        <v>612</v>
      </c>
      <c r="AR16" s="198"/>
      <c r="AS16" s="198"/>
      <c r="AT16" s="199"/>
      <c r="AU16" s="458"/>
      <c r="AV16" s="459"/>
      <c r="AW16" s="459"/>
      <c r="AX16" s="460"/>
      <c r="AY16" s="197" t="s">
        <v>612</v>
      </c>
      <c r="AZ16" s="198"/>
      <c r="BA16" s="198"/>
      <c r="BB16" s="199"/>
      <c r="BC16" s="458"/>
      <c r="BD16" s="459"/>
      <c r="BE16" s="459"/>
      <c r="BF16" s="460"/>
      <c r="BG16" s="316" t="str">
        <f t="shared" si="0"/>
        <v>n.é.</v>
      </c>
      <c r="BH16" s="317"/>
    </row>
    <row r="17" spans="1:60" ht="20.100000000000001" hidden="1" customHeight="1" x14ac:dyDescent="0.2">
      <c r="A17" s="390" t="s">
        <v>9</v>
      </c>
      <c r="B17" s="391"/>
      <c r="C17" s="408" t="s">
        <v>428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10"/>
      <c r="AC17" s="395" t="s">
        <v>257</v>
      </c>
      <c r="AD17" s="396"/>
      <c r="AE17" s="458"/>
      <c r="AF17" s="459"/>
      <c r="AG17" s="459"/>
      <c r="AH17" s="460"/>
      <c r="AI17" s="458"/>
      <c r="AJ17" s="459"/>
      <c r="AK17" s="459"/>
      <c r="AL17" s="460"/>
      <c r="AM17" s="458"/>
      <c r="AN17" s="459"/>
      <c r="AO17" s="459"/>
      <c r="AP17" s="460"/>
      <c r="AQ17" s="197" t="s">
        <v>612</v>
      </c>
      <c r="AR17" s="198"/>
      <c r="AS17" s="198"/>
      <c r="AT17" s="199"/>
      <c r="AU17" s="458"/>
      <c r="AV17" s="459"/>
      <c r="AW17" s="459"/>
      <c r="AX17" s="460"/>
      <c r="AY17" s="197" t="s">
        <v>612</v>
      </c>
      <c r="AZ17" s="198"/>
      <c r="BA17" s="198"/>
      <c r="BB17" s="199"/>
      <c r="BC17" s="458"/>
      <c r="BD17" s="459"/>
      <c r="BE17" s="459"/>
      <c r="BF17" s="460"/>
      <c r="BG17" s="316" t="str">
        <f t="shared" si="0"/>
        <v>n.é.</v>
      </c>
      <c r="BH17" s="317"/>
    </row>
    <row r="18" spans="1:60" ht="20.100000000000001" hidden="1" customHeight="1" x14ac:dyDescent="0.2">
      <c r="A18" s="390" t="s">
        <v>10</v>
      </c>
      <c r="B18" s="391"/>
      <c r="C18" s="408" t="s">
        <v>429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10"/>
      <c r="AC18" s="395" t="s">
        <v>258</v>
      </c>
      <c r="AD18" s="396"/>
      <c r="AE18" s="458"/>
      <c r="AF18" s="459"/>
      <c r="AG18" s="459"/>
      <c r="AH18" s="460"/>
      <c r="AI18" s="458"/>
      <c r="AJ18" s="459"/>
      <c r="AK18" s="459"/>
      <c r="AL18" s="460"/>
      <c r="AM18" s="458"/>
      <c r="AN18" s="459"/>
      <c r="AO18" s="459"/>
      <c r="AP18" s="460"/>
      <c r="AQ18" s="197" t="s">
        <v>612</v>
      </c>
      <c r="AR18" s="198"/>
      <c r="AS18" s="198"/>
      <c r="AT18" s="199"/>
      <c r="AU18" s="458"/>
      <c r="AV18" s="459"/>
      <c r="AW18" s="459"/>
      <c r="AX18" s="460"/>
      <c r="AY18" s="197" t="s">
        <v>612</v>
      </c>
      <c r="AZ18" s="198"/>
      <c r="BA18" s="198"/>
      <c r="BB18" s="199"/>
      <c r="BC18" s="458"/>
      <c r="BD18" s="459"/>
      <c r="BE18" s="459"/>
      <c r="BF18" s="460"/>
      <c r="BG18" s="316" t="str">
        <f t="shared" si="0"/>
        <v>n.é.</v>
      </c>
      <c r="BH18" s="317"/>
    </row>
    <row r="19" spans="1:60" ht="20.100000000000001" hidden="1" customHeight="1" x14ac:dyDescent="0.2">
      <c r="A19" s="390" t="s">
        <v>11</v>
      </c>
      <c r="B19" s="391"/>
      <c r="C19" s="408" t="s">
        <v>259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10"/>
      <c r="AC19" s="395" t="s">
        <v>260</v>
      </c>
      <c r="AD19" s="396"/>
      <c r="AE19" s="458"/>
      <c r="AF19" s="459"/>
      <c r="AG19" s="459"/>
      <c r="AH19" s="460"/>
      <c r="AI19" s="458"/>
      <c r="AJ19" s="459"/>
      <c r="AK19" s="459"/>
      <c r="AL19" s="460"/>
      <c r="AM19" s="471"/>
      <c r="AN19" s="472"/>
      <c r="AO19" s="472"/>
      <c r="AP19" s="473"/>
      <c r="AQ19" s="197" t="s">
        <v>612</v>
      </c>
      <c r="AR19" s="198"/>
      <c r="AS19" s="198"/>
      <c r="AT19" s="199"/>
      <c r="AU19" s="458"/>
      <c r="AV19" s="459"/>
      <c r="AW19" s="459"/>
      <c r="AX19" s="460"/>
      <c r="AY19" s="197" t="s">
        <v>612</v>
      </c>
      <c r="AZ19" s="198"/>
      <c r="BA19" s="198"/>
      <c r="BB19" s="199"/>
      <c r="BC19" s="471"/>
      <c r="BD19" s="472"/>
      <c r="BE19" s="472"/>
      <c r="BF19" s="473"/>
      <c r="BG19" s="316" t="str">
        <f t="shared" si="0"/>
        <v>n.é.</v>
      </c>
      <c r="BH19" s="317"/>
    </row>
    <row r="20" spans="1:60" s="3" customFormat="1" ht="20.100000000000001" customHeight="1" x14ac:dyDescent="0.2">
      <c r="A20" s="474" t="s">
        <v>12</v>
      </c>
      <c r="B20" s="475"/>
      <c r="C20" s="476" t="s">
        <v>261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8"/>
      <c r="AC20" s="469" t="s">
        <v>262</v>
      </c>
      <c r="AD20" s="470"/>
      <c r="AE20" s="466">
        <f>SUM(AE14:AH19)</f>
        <v>0</v>
      </c>
      <c r="AF20" s="467"/>
      <c r="AG20" s="467"/>
      <c r="AH20" s="468"/>
      <c r="AI20" s="466">
        <f t="shared" ref="AI20" si="1">SUM(AI14:AL19)</f>
        <v>0</v>
      </c>
      <c r="AJ20" s="467"/>
      <c r="AK20" s="467"/>
      <c r="AL20" s="468"/>
      <c r="AM20" s="466">
        <f t="shared" ref="AM20" si="2">SUM(AM14:AP19)</f>
        <v>0</v>
      </c>
      <c r="AN20" s="467"/>
      <c r="AO20" s="467"/>
      <c r="AP20" s="468"/>
      <c r="AQ20" s="492" t="s">
        <v>612</v>
      </c>
      <c r="AR20" s="493"/>
      <c r="AS20" s="493"/>
      <c r="AT20" s="494"/>
      <c r="AU20" s="466">
        <f t="shared" ref="AU20" si="3">SUM(AU14:AX19)</f>
        <v>0</v>
      </c>
      <c r="AV20" s="467"/>
      <c r="AW20" s="467"/>
      <c r="AX20" s="468"/>
      <c r="AY20" s="492" t="s">
        <v>612</v>
      </c>
      <c r="AZ20" s="493"/>
      <c r="BA20" s="493"/>
      <c r="BB20" s="494"/>
      <c r="BC20" s="466">
        <f t="shared" ref="BC20" si="4">SUM(BC14:BF19)</f>
        <v>0</v>
      </c>
      <c r="BD20" s="467"/>
      <c r="BE20" s="467"/>
      <c r="BF20" s="468"/>
      <c r="BG20" s="490" t="str">
        <f t="shared" si="0"/>
        <v>n.é.</v>
      </c>
      <c r="BH20" s="491"/>
    </row>
    <row r="21" spans="1:60" ht="20.100000000000001" hidden="1" customHeight="1" x14ac:dyDescent="0.2">
      <c r="A21" s="390" t="s">
        <v>13</v>
      </c>
      <c r="B21" s="391"/>
      <c r="C21" s="408" t="s">
        <v>263</v>
      </c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10"/>
      <c r="AC21" s="395" t="s">
        <v>264</v>
      </c>
      <c r="AD21" s="396"/>
      <c r="AE21" s="458"/>
      <c r="AF21" s="459"/>
      <c r="AG21" s="459"/>
      <c r="AH21" s="460"/>
      <c r="AI21" s="458"/>
      <c r="AJ21" s="459"/>
      <c r="AK21" s="459"/>
      <c r="AL21" s="460"/>
      <c r="AM21" s="471"/>
      <c r="AN21" s="472"/>
      <c r="AO21" s="472"/>
      <c r="AP21" s="473"/>
      <c r="AQ21" s="197" t="s">
        <v>612</v>
      </c>
      <c r="AR21" s="198"/>
      <c r="AS21" s="198"/>
      <c r="AT21" s="199"/>
      <c r="AU21" s="471"/>
      <c r="AV21" s="472"/>
      <c r="AW21" s="472"/>
      <c r="AX21" s="473"/>
      <c r="AY21" s="197" t="s">
        <v>612</v>
      </c>
      <c r="AZ21" s="198"/>
      <c r="BA21" s="198"/>
      <c r="BB21" s="199"/>
      <c r="BC21" s="471"/>
      <c r="BD21" s="472"/>
      <c r="BE21" s="472"/>
      <c r="BF21" s="473"/>
      <c r="BG21" s="316" t="str">
        <f t="shared" si="0"/>
        <v>n.é.</v>
      </c>
      <c r="BH21" s="317"/>
    </row>
    <row r="22" spans="1:60" ht="20.100000000000001" hidden="1" customHeight="1" x14ac:dyDescent="0.2">
      <c r="A22" s="390" t="s">
        <v>14</v>
      </c>
      <c r="B22" s="391"/>
      <c r="C22" s="408" t="s">
        <v>430</v>
      </c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395" t="s">
        <v>265</v>
      </c>
      <c r="AD22" s="396"/>
      <c r="AE22" s="458"/>
      <c r="AF22" s="459"/>
      <c r="AG22" s="459"/>
      <c r="AH22" s="460"/>
      <c r="AI22" s="458"/>
      <c r="AJ22" s="459"/>
      <c r="AK22" s="459"/>
      <c r="AL22" s="460"/>
      <c r="AM22" s="458"/>
      <c r="AN22" s="459"/>
      <c r="AO22" s="459"/>
      <c r="AP22" s="460"/>
      <c r="AQ22" s="197" t="s">
        <v>612</v>
      </c>
      <c r="AR22" s="198"/>
      <c r="AS22" s="198"/>
      <c r="AT22" s="199"/>
      <c r="AU22" s="458"/>
      <c r="AV22" s="459"/>
      <c r="AW22" s="459"/>
      <c r="AX22" s="460"/>
      <c r="AY22" s="197" t="s">
        <v>612</v>
      </c>
      <c r="AZ22" s="198"/>
      <c r="BA22" s="198"/>
      <c r="BB22" s="199"/>
      <c r="BC22" s="458"/>
      <c r="BD22" s="459"/>
      <c r="BE22" s="459"/>
      <c r="BF22" s="460"/>
      <c r="BG22" s="316" t="str">
        <f t="shared" si="0"/>
        <v>n.é.</v>
      </c>
      <c r="BH22" s="317"/>
    </row>
    <row r="23" spans="1:60" ht="20.100000000000001" hidden="1" customHeight="1" x14ac:dyDescent="0.2">
      <c r="A23" s="390" t="s">
        <v>15</v>
      </c>
      <c r="B23" s="391"/>
      <c r="C23" s="408" t="s">
        <v>431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395" t="s">
        <v>266</v>
      </c>
      <c r="AD23" s="396"/>
      <c r="AE23" s="458"/>
      <c r="AF23" s="459"/>
      <c r="AG23" s="459"/>
      <c r="AH23" s="460"/>
      <c r="AI23" s="458"/>
      <c r="AJ23" s="459"/>
      <c r="AK23" s="459"/>
      <c r="AL23" s="460"/>
      <c r="AM23" s="458"/>
      <c r="AN23" s="459"/>
      <c r="AO23" s="459"/>
      <c r="AP23" s="460"/>
      <c r="AQ23" s="197" t="s">
        <v>612</v>
      </c>
      <c r="AR23" s="198"/>
      <c r="AS23" s="198"/>
      <c r="AT23" s="199"/>
      <c r="AU23" s="458"/>
      <c r="AV23" s="459"/>
      <c r="AW23" s="459"/>
      <c r="AX23" s="460"/>
      <c r="AY23" s="197" t="s">
        <v>612</v>
      </c>
      <c r="AZ23" s="198"/>
      <c r="BA23" s="198"/>
      <c r="BB23" s="199"/>
      <c r="BC23" s="458"/>
      <c r="BD23" s="459"/>
      <c r="BE23" s="459"/>
      <c r="BF23" s="460"/>
      <c r="BG23" s="316" t="str">
        <f t="shared" si="0"/>
        <v>n.é.</v>
      </c>
      <c r="BH23" s="317"/>
    </row>
    <row r="24" spans="1:60" ht="20.100000000000001" hidden="1" customHeight="1" x14ac:dyDescent="0.2">
      <c r="A24" s="390" t="s">
        <v>53</v>
      </c>
      <c r="B24" s="391"/>
      <c r="C24" s="408" t="s">
        <v>432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395" t="s">
        <v>267</v>
      </c>
      <c r="AD24" s="396"/>
      <c r="AE24" s="458"/>
      <c r="AF24" s="459"/>
      <c r="AG24" s="459"/>
      <c r="AH24" s="460"/>
      <c r="AI24" s="458"/>
      <c r="AJ24" s="459"/>
      <c r="AK24" s="459"/>
      <c r="AL24" s="460"/>
      <c r="AM24" s="458"/>
      <c r="AN24" s="459"/>
      <c r="AO24" s="459"/>
      <c r="AP24" s="460"/>
      <c r="AQ24" s="197" t="s">
        <v>612</v>
      </c>
      <c r="AR24" s="198"/>
      <c r="AS24" s="198"/>
      <c r="AT24" s="199"/>
      <c r="AU24" s="458"/>
      <c r="AV24" s="459"/>
      <c r="AW24" s="459"/>
      <c r="AX24" s="460"/>
      <c r="AY24" s="197" t="s">
        <v>612</v>
      </c>
      <c r="AZ24" s="198"/>
      <c r="BA24" s="198"/>
      <c r="BB24" s="199"/>
      <c r="BC24" s="458"/>
      <c r="BD24" s="459"/>
      <c r="BE24" s="459"/>
      <c r="BF24" s="460"/>
      <c r="BG24" s="316" t="str">
        <f t="shared" si="0"/>
        <v>n.é.</v>
      </c>
      <c r="BH24" s="317"/>
    </row>
    <row r="25" spans="1:60" ht="20.100000000000001" hidden="1" customHeight="1" x14ac:dyDescent="0.2">
      <c r="A25" s="390" t="s">
        <v>54</v>
      </c>
      <c r="B25" s="391"/>
      <c r="C25" s="408" t="s">
        <v>268</v>
      </c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10"/>
      <c r="AC25" s="395" t="s">
        <v>269</v>
      </c>
      <c r="AD25" s="396"/>
      <c r="AE25" s="458"/>
      <c r="AF25" s="459"/>
      <c r="AG25" s="459"/>
      <c r="AH25" s="460"/>
      <c r="AI25" s="458"/>
      <c r="AJ25" s="459"/>
      <c r="AK25" s="459"/>
      <c r="AL25" s="460"/>
      <c r="AM25" s="471"/>
      <c r="AN25" s="472"/>
      <c r="AO25" s="472"/>
      <c r="AP25" s="473"/>
      <c r="AQ25" s="197" t="s">
        <v>612</v>
      </c>
      <c r="AR25" s="198"/>
      <c r="AS25" s="198"/>
      <c r="AT25" s="199"/>
      <c r="AU25" s="471"/>
      <c r="AV25" s="472"/>
      <c r="AW25" s="472"/>
      <c r="AX25" s="473"/>
      <c r="AY25" s="197" t="s">
        <v>612</v>
      </c>
      <c r="AZ25" s="198"/>
      <c r="BA25" s="198"/>
      <c r="BB25" s="199"/>
      <c r="BC25" s="471"/>
      <c r="BD25" s="472"/>
      <c r="BE25" s="472"/>
      <c r="BF25" s="473"/>
      <c r="BG25" s="316" t="str">
        <f t="shared" si="0"/>
        <v>n.é.</v>
      </c>
      <c r="BH25" s="317"/>
    </row>
    <row r="26" spans="1:60" s="3" customFormat="1" ht="20.100000000000001" customHeight="1" x14ac:dyDescent="0.2">
      <c r="A26" s="474" t="s">
        <v>55</v>
      </c>
      <c r="B26" s="475"/>
      <c r="C26" s="476" t="s">
        <v>270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8"/>
      <c r="AC26" s="469" t="s">
        <v>271</v>
      </c>
      <c r="AD26" s="470"/>
      <c r="AE26" s="466">
        <f>SUM(AE21:AH25)</f>
        <v>0</v>
      </c>
      <c r="AF26" s="467"/>
      <c r="AG26" s="467"/>
      <c r="AH26" s="468"/>
      <c r="AI26" s="466">
        <f>SUM(AI21:AL25)</f>
        <v>0</v>
      </c>
      <c r="AJ26" s="467"/>
      <c r="AK26" s="467"/>
      <c r="AL26" s="468"/>
      <c r="AM26" s="466">
        <f>SUM(AM21:AP25)</f>
        <v>0</v>
      </c>
      <c r="AN26" s="467"/>
      <c r="AO26" s="467"/>
      <c r="AP26" s="468"/>
      <c r="AQ26" s="492" t="s">
        <v>612</v>
      </c>
      <c r="AR26" s="493"/>
      <c r="AS26" s="493"/>
      <c r="AT26" s="494"/>
      <c r="AU26" s="466">
        <f>SUM(AU21:AX25)</f>
        <v>0</v>
      </c>
      <c r="AV26" s="467"/>
      <c r="AW26" s="467"/>
      <c r="AX26" s="468"/>
      <c r="AY26" s="492" t="s">
        <v>612</v>
      </c>
      <c r="AZ26" s="493"/>
      <c r="BA26" s="493"/>
      <c r="BB26" s="494"/>
      <c r="BC26" s="466">
        <f>SUM(BC21:BF25)</f>
        <v>0</v>
      </c>
      <c r="BD26" s="467"/>
      <c r="BE26" s="467"/>
      <c r="BF26" s="468"/>
      <c r="BG26" s="490" t="str">
        <f t="shared" si="0"/>
        <v>n.é.</v>
      </c>
      <c r="BH26" s="491"/>
    </row>
    <row r="27" spans="1:60" ht="20.100000000000001" hidden="1" customHeight="1" x14ac:dyDescent="0.2">
      <c r="A27" s="390" t="s">
        <v>56</v>
      </c>
      <c r="B27" s="391"/>
      <c r="C27" s="408" t="s">
        <v>272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10"/>
      <c r="AC27" s="395" t="s">
        <v>273</v>
      </c>
      <c r="AD27" s="396"/>
      <c r="AE27" s="458"/>
      <c r="AF27" s="459"/>
      <c r="AG27" s="459"/>
      <c r="AH27" s="460"/>
      <c r="AI27" s="458"/>
      <c r="AJ27" s="459"/>
      <c r="AK27" s="459"/>
      <c r="AL27" s="460"/>
      <c r="AM27" s="458"/>
      <c r="AN27" s="459"/>
      <c r="AO27" s="459"/>
      <c r="AP27" s="460"/>
      <c r="AQ27" s="197" t="s">
        <v>612</v>
      </c>
      <c r="AR27" s="198"/>
      <c r="AS27" s="198"/>
      <c r="AT27" s="199"/>
      <c r="AU27" s="458"/>
      <c r="AV27" s="459"/>
      <c r="AW27" s="459"/>
      <c r="AX27" s="460"/>
      <c r="AY27" s="197" t="s">
        <v>612</v>
      </c>
      <c r="AZ27" s="198"/>
      <c r="BA27" s="198"/>
      <c r="BB27" s="199"/>
      <c r="BC27" s="458"/>
      <c r="BD27" s="459"/>
      <c r="BE27" s="459"/>
      <c r="BF27" s="460"/>
      <c r="BG27" s="316" t="str">
        <f t="shared" si="0"/>
        <v>n.é.</v>
      </c>
      <c r="BH27" s="317"/>
    </row>
    <row r="28" spans="1:60" ht="20.100000000000001" hidden="1" customHeight="1" x14ac:dyDescent="0.2">
      <c r="A28" s="390" t="s">
        <v>106</v>
      </c>
      <c r="B28" s="391"/>
      <c r="C28" s="408" t="s">
        <v>274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10"/>
      <c r="AC28" s="395" t="s">
        <v>275</v>
      </c>
      <c r="AD28" s="396"/>
      <c r="AE28" s="458"/>
      <c r="AF28" s="459"/>
      <c r="AG28" s="459"/>
      <c r="AH28" s="460"/>
      <c r="AI28" s="458"/>
      <c r="AJ28" s="459"/>
      <c r="AK28" s="459"/>
      <c r="AL28" s="460"/>
      <c r="AM28" s="458"/>
      <c r="AN28" s="459"/>
      <c r="AO28" s="459"/>
      <c r="AP28" s="460"/>
      <c r="AQ28" s="197" t="s">
        <v>612</v>
      </c>
      <c r="AR28" s="198"/>
      <c r="AS28" s="198"/>
      <c r="AT28" s="199"/>
      <c r="AU28" s="458"/>
      <c r="AV28" s="459"/>
      <c r="AW28" s="459"/>
      <c r="AX28" s="460"/>
      <c r="AY28" s="197" t="s">
        <v>612</v>
      </c>
      <c r="AZ28" s="198"/>
      <c r="BA28" s="198"/>
      <c r="BB28" s="199"/>
      <c r="BC28" s="458"/>
      <c r="BD28" s="459"/>
      <c r="BE28" s="459"/>
      <c r="BF28" s="460"/>
      <c r="BG28" s="316" t="str">
        <f t="shared" si="0"/>
        <v>n.é.</v>
      </c>
      <c r="BH28" s="317"/>
    </row>
    <row r="29" spans="1:60" s="3" customFormat="1" ht="20.100000000000001" customHeight="1" x14ac:dyDescent="0.2">
      <c r="A29" s="474" t="s">
        <v>107</v>
      </c>
      <c r="B29" s="475"/>
      <c r="C29" s="476" t="s">
        <v>276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8"/>
      <c r="AC29" s="469" t="s">
        <v>277</v>
      </c>
      <c r="AD29" s="470"/>
      <c r="AE29" s="466">
        <f>SUM(AE27:AH28)</f>
        <v>0</v>
      </c>
      <c r="AF29" s="467"/>
      <c r="AG29" s="467"/>
      <c r="AH29" s="468"/>
      <c r="AI29" s="466">
        <f t="shared" ref="AI29" si="5">SUM(AI27:AL28)</f>
        <v>0</v>
      </c>
      <c r="AJ29" s="467"/>
      <c r="AK29" s="467"/>
      <c r="AL29" s="468"/>
      <c r="AM29" s="466">
        <f t="shared" ref="AM29" si="6">SUM(AM27:AP28)</f>
        <v>0</v>
      </c>
      <c r="AN29" s="467"/>
      <c r="AO29" s="467"/>
      <c r="AP29" s="468"/>
      <c r="AQ29" s="492" t="s">
        <v>612</v>
      </c>
      <c r="AR29" s="493"/>
      <c r="AS29" s="493"/>
      <c r="AT29" s="494"/>
      <c r="AU29" s="466">
        <f t="shared" ref="AU29" si="7">SUM(AU27:AX28)</f>
        <v>0</v>
      </c>
      <c r="AV29" s="467"/>
      <c r="AW29" s="467"/>
      <c r="AX29" s="468"/>
      <c r="AY29" s="492" t="s">
        <v>612</v>
      </c>
      <c r="AZ29" s="493"/>
      <c r="BA29" s="493"/>
      <c r="BB29" s="494"/>
      <c r="BC29" s="466">
        <f t="shared" ref="BC29" si="8">SUM(BC27:BF28)</f>
        <v>0</v>
      </c>
      <c r="BD29" s="467"/>
      <c r="BE29" s="467"/>
      <c r="BF29" s="468"/>
      <c r="BG29" s="490" t="str">
        <f t="shared" si="0"/>
        <v>n.é.</v>
      </c>
      <c r="BH29" s="491"/>
    </row>
    <row r="30" spans="1:60" ht="20.100000000000001" hidden="1" customHeight="1" x14ac:dyDescent="0.2">
      <c r="A30" s="390" t="s">
        <v>179</v>
      </c>
      <c r="B30" s="391"/>
      <c r="C30" s="408" t="s">
        <v>278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10"/>
      <c r="AC30" s="395" t="s">
        <v>279</v>
      </c>
      <c r="AD30" s="396"/>
      <c r="AE30" s="458"/>
      <c r="AF30" s="459"/>
      <c r="AG30" s="459"/>
      <c r="AH30" s="460"/>
      <c r="AI30" s="458"/>
      <c r="AJ30" s="459"/>
      <c r="AK30" s="459"/>
      <c r="AL30" s="460"/>
      <c r="AM30" s="458"/>
      <c r="AN30" s="459"/>
      <c r="AO30" s="459"/>
      <c r="AP30" s="460"/>
      <c r="AQ30" s="197" t="s">
        <v>612</v>
      </c>
      <c r="AR30" s="198"/>
      <c r="AS30" s="198"/>
      <c r="AT30" s="199"/>
      <c r="AU30" s="458"/>
      <c r="AV30" s="459"/>
      <c r="AW30" s="459"/>
      <c r="AX30" s="460"/>
      <c r="AY30" s="197" t="s">
        <v>612</v>
      </c>
      <c r="AZ30" s="198"/>
      <c r="BA30" s="198"/>
      <c r="BB30" s="199"/>
      <c r="BC30" s="458"/>
      <c r="BD30" s="459"/>
      <c r="BE30" s="459"/>
      <c r="BF30" s="460"/>
      <c r="BG30" s="316" t="str">
        <f t="shared" si="0"/>
        <v>n.é.</v>
      </c>
      <c r="BH30" s="317"/>
    </row>
    <row r="31" spans="1:60" ht="20.100000000000001" hidden="1" customHeight="1" x14ac:dyDescent="0.2">
      <c r="A31" s="390" t="s">
        <v>180</v>
      </c>
      <c r="B31" s="391"/>
      <c r="C31" s="408" t="s">
        <v>280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10"/>
      <c r="AC31" s="395" t="s">
        <v>281</v>
      </c>
      <c r="AD31" s="396"/>
      <c r="AE31" s="458"/>
      <c r="AF31" s="459"/>
      <c r="AG31" s="459"/>
      <c r="AH31" s="460"/>
      <c r="AI31" s="458"/>
      <c r="AJ31" s="459"/>
      <c r="AK31" s="459"/>
      <c r="AL31" s="460"/>
      <c r="AM31" s="458"/>
      <c r="AN31" s="459"/>
      <c r="AO31" s="459"/>
      <c r="AP31" s="460"/>
      <c r="AQ31" s="197" t="s">
        <v>612</v>
      </c>
      <c r="AR31" s="198"/>
      <c r="AS31" s="198"/>
      <c r="AT31" s="199"/>
      <c r="AU31" s="458"/>
      <c r="AV31" s="459"/>
      <c r="AW31" s="459"/>
      <c r="AX31" s="460"/>
      <c r="AY31" s="197" t="s">
        <v>612</v>
      </c>
      <c r="AZ31" s="198"/>
      <c r="BA31" s="198"/>
      <c r="BB31" s="199"/>
      <c r="BC31" s="458"/>
      <c r="BD31" s="459"/>
      <c r="BE31" s="459"/>
      <c r="BF31" s="460"/>
      <c r="BG31" s="316" t="str">
        <f t="shared" si="0"/>
        <v>n.é.</v>
      </c>
      <c r="BH31" s="317"/>
    </row>
    <row r="32" spans="1:60" ht="20.100000000000001" hidden="1" customHeight="1" x14ac:dyDescent="0.2">
      <c r="A32" s="390" t="s">
        <v>181</v>
      </c>
      <c r="B32" s="391"/>
      <c r="C32" s="408" t="s">
        <v>282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10"/>
      <c r="AC32" s="395" t="s">
        <v>283</v>
      </c>
      <c r="AD32" s="396"/>
      <c r="AE32" s="458"/>
      <c r="AF32" s="459"/>
      <c r="AG32" s="459"/>
      <c r="AH32" s="460"/>
      <c r="AI32" s="458"/>
      <c r="AJ32" s="459"/>
      <c r="AK32" s="459"/>
      <c r="AL32" s="460"/>
      <c r="AM32" s="471"/>
      <c r="AN32" s="472"/>
      <c r="AO32" s="472"/>
      <c r="AP32" s="473"/>
      <c r="AQ32" s="197" t="s">
        <v>612</v>
      </c>
      <c r="AR32" s="198"/>
      <c r="AS32" s="198"/>
      <c r="AT32" s="199"/>
      <c r="AU32" s="471"/>
      <c r="AV32" s="472"/>
      <c r="AW32" s="472"/>
      <c r="AX32" s="473"/>
      <c r="AY32" s="197" t="s">
        <v>612</v>
      </c>
      <c r="AZ32" s="198"/>
      <c r="BA32" s="198"/>
      <c r="BB32" s="199"/>
      <c r="BC32" s="471"/>
      <c r="BD32" s="472"/>
      <c r="BE32" s="472"/>
      <c r="BF32" s="473"/>
      <c r="BG32" s="316" t="str">
        <f t="shared" si="0"/>
        <v>n.é.</v>
      </c>
      <c r="BH32" s="317"/>
    </row>
    <row r="33" spans="1:60" ht="20.100000000000001" hidden="1" customHeight="1" x14ac:dyDescent="0.2">
      <c r="A33" s="390" t="s">
        <v>182</v>
      </c>
      <c r="B33" s="391"/>
      <c r="C33" s="408" t="s">
        <v>284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10"/>
      <c r="AC33" s="395" t="s">
        <v>285</v>
      </c>
      <c r="AD33" s="396"/>
      <c r="AE33" s="458"/>
      <c r="AF33" s="459"/>
      <c r="AG33" s="459"/>
      <c r="AH33" s="460"/>
      <c r="AI33" s="458"/>
      <c r="AJ33" s="459"/>
      <c r="AK33" s="459"/>
      <c r="AL33" s="460"/>
      <c r="AM33" s="471"/>
      <c r="AN33" s="472"/>
      <c r="AO33" s="472"/>
      <c r="AP33" s="473"/>
      <c r="AQ33" s="197" t="s">
        <v>612</v>
      </c>
      <c r="AR33" s="198"/>
      <c r="AS33" s="198"/>
      <c r="AT33" s="199"/>
      <c r="AU33" s="471"/>
      <c r="AV33" s="472"/>
      <c r="AW33" s="472"/>
      <c r="AX33" s="473"/>
      <c r="AY33" s="197" t="s">
        <v>612</v>
      </c>
      <c r="AZ33" s="198"/>
      <c r="BA33" s="198"/>
      <c r="BB33" s="199"/>
      <c r="BC33" s="471"/>
      <c r="BD33" s="472"/>
      <c r="BE33" s="472"/>
      <c r="BF33" s="473"/>
      <c r="BG33" s="316" t="str">
        <f t="shared" si="0"/>
        <v>n.é.</v>
      </c>
      <c r="BH33" s="317"/>
    </row>
    <row r="34" spans="1:60" ht="20.100000000000001" hidden="1" customHeight="1" x14ac:dyDescent="0.2">
      <c r="A34" s="390" t="s">
        <v>183</v>
      </c>
      <c r="B34" s="391"/>
      <c r="C34" s="408" t="s">
        <v>286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10"/>
      <c r="AC34" s="395" t="s">
        <v>287</v>
      </c>
      <c r="AD34" s="396"/>
      <c r="AE34" s="458"/>
      <c r="AF34" s="459"/>
      <c r="AG34" s="459"/>
      <c r="AH34" s="460"/>
      <c r="AI34" s="458"/>
      <c r="AJ34" s="459"/>
      <c r="AK34" s="459"/>
      <c r="AL34" s="460"/>
      <c r="AM34" s="458"/>
      <c r="AN34" s="459"/>
      <c r="AO34" s="459"/>
      <c r="AP34" s="460"/>
      <c r="AQ34" s="197" t="s">
        <v>612</v>
      </c>
      <c r="AR34" s="198"/>
      <c r="AS34" s="198"/>
      <c r="AT34" s="199"/>
      <c r="AU34" s="458"/>
      <c r="AV34" s="459"/>
      <c r="AW34" s="459"/>
      <c r="AX34" s="460"/>
      <c r="AY34" s="197" t="s">
        <v>612</v>
      </c>
      <c r="AZ34" s="198"/>
      <c r="BA34" s="198"/>
      <c r="BB34" s="199"/>
      <c r="BC34" s="458"/>
      <c r="BD34" s="459"/>
      <c r="BE34" s="459"/>
      <c r="BF34" s="460"/>
      <c r="BG34" s="316" t="str">
        <f t="shared" si="0"/>
        <v>n.é.</v>
      </c>
      <c r="BH34" s="317"/>
    </row>
    <row r="35" spans="1:60" ht="20.100000000000001" hidden="1" customHeight="1" x14ac:dyDescent="0.2">
      <c r="A35" s="390" t="s">
        <v>184</v>
      </c>
      <c r="B35" s="391"/>
      <c r="C35" s="408" t="s">
        <v>288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10"/>
      <c r="AC35" s="395" t="s">
        <v>289</v>
      </c>
      <c r="AD35" s="396"/>
      <c r="AE35" s="458"/>
      <c r="AF35" s="459"/>
      <c r="AG35" s="459"/>
      <c r="AH35" s="460"/>
      <c r="AI35" s="458"/>
      <c r="AJ35" s="459"/>
      <c r="AK35" s="459"/>
      <c r="AL35" s="460"/>
      <c r="AM35" s="458"/>
      <c r="AN35" s="459"/>
      <c r="AO35" s="459"/>
      <c r="AP35" s="460"/>
      <c r="AQ35" s="197" t="s">
        <v>612</v>
      </c>
      <c r="AR35" s="198"/>
      <c r="AS35" s="198"/>
      <c r="AT35" s="199"/>
      <c r="AU35" s="458"/>
      <c r="AV35" s="459"/>
      <c r="AW35" s="459"/>
      <c r="AX35" s="460"/>
      <c r="AY35" s="197" t="s">
        <v>612</v>
      </c>
      <c r="AZ35" s="198"/>
      <c r="BA35" s="198"/>
      <c r="BB35" s="199"/>
      <c r="BC35" s="458"/>
      <c r="BD35" s="459"/>
      <c r="BE35" s="459"/>
      <c r="BF35" s="460"/>
      <c r="BG35" s="316" t="str">
        <f t="shared" si="0"/>
        <v>n.é.</v>
      </c>
      <c r="BH35" s="317"/>
    </row>
    <row r="36" spans="1:60" ht="20.100000000000001" hidden="1" customHeight="1" x14ac:dyDescent="0.2">
      <c r="A36" s="390" t="s">
        <v>185</v>
      </c>
      <c r="B36" s="391"/>
      <c r="C36" s="408" t="s">
        <v>290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10"/>
      <c r="AC36" s="395" t="s">
        <v>291</v>
      </c>
      <c r="AD36" s="396"/>
      <c r="AE36" s="458"/>
      <c r="AF36" s="459"/>
      <c r="AG36" s="459"/>
      <c r="AH36" s="460"/>
      <c r="AI36" s="458"/>
      <c r="AJ36" s="459"/>
      <c r="AK36" s="459"/>
      <c r="AL36" s="460"/>
      <c r="AM36" s="471"/>
      <c r="AN36" s="472"/>
      <c r="AO36" s="472"/>
      <c r="AP36" s="473"/>
      <c r="AQ36" s="197" t="s">
        <v>612</v>
      </c>
      <c r="AR36" s="198"/>
      <c r="AS36" s="198"/>
      <c r="AT36" s="199"/>
      <c r="AU36" s="471"/>
      <c r="AV36" s="472"/>
      <c r="AW36" s="472"/>
      <c r="AX36" s="473"/>
      <c r="AY36" s="197" t="s">
        <v>612</v>
      </c>
      <c r="AZ36" s="198"/>
      <c r="BA36" s="198"/>
      <c r="BB36" s="199"/>
      <c r="BC36" s="471"/>
      <c r="BD36" s="472"/>
      <c r="BE36" s="472"/>
      <c r="BF36" s="473"/>
      <c r="BG36" s="316" t="str">
        <f t="shared" si="0"/>
        <v>n.é.</v>
      </c>
      <c r="BH36" s="317"/>
    </row>
    <row r="37" spans="1:60" ht="20.100000000000001" hidden="1" customHeight="1" x14ac:dyDescent="0.2">
      <c r="A37" s="390" t="s">
        <v>186</v>
      </c>
      <c r="B37" s="391"/>
      <c r="C37" s="408" t="s">
        <v>292</v>
      </c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10"/>
      <c r="AC37" s="395" t="s">
        <v>293</v>
      </c>
      <c r="AD37" s="396"/>
      <c r="AE37" s="458"/>
      <c r="AF37" s="459"/>
      <c r="AG37" s="459"/>
      <c r="AH37" s="460"/>
      <c r="AI37" s="458"/>
      <c r="AJ37" s="459"/>
      <c r="AK37" s="459"/>
      <c r="AL37" s="460"/>
      <c r="AM37" s="471"/>
      <c r="AN37" s="472"/>
      <c r="AO37" s="472"/>
      <c r="AP37" s="473"/>
      <c r="AQ37" s="197" t="s">
        <v>612</v>
      </c>
      <c r="AR37" s="198"/>
      <c r="AS37" s="198"/>
      <c r="AT37" s="199"/>
      <c r="AU37" s="471"/>
      <c r="AV37" s="472"/>
      <c r="AW37" s="472"/>
      <c r="AX37" s="473"/>
      <c r="AY37" s="197" t="s">
        <v>612</v>
      </c>
      <c r="AZ37" s="198"/>
      <c r="BA37" s="198"/>
      <c r="BB37" s="199"/>
      <c r="BC37" s="471"/>
      <c r="BD37" s="472"/>
      <c r="BE37" s="472"/>
      <c r="BF37" s="473"/>
      <c r="BG37" s="316" t="str">
        <f t="shared" si="0"/>
        <v>n.é.</v>
      </c>
      <c r="BH37" s="317"/>
    </row>
    <row r="38" spans="1:60" s="3" customFormat="1" ht="20.100000000000001" customHeight="1" x14ac:dyDescent="0.2">
      <c r="A38" s="474" t="s">
        <v>187</v>
      </c>
      <c r="B38" s="475"/>
      <c r="C38" s="476" t="s">
        <v>294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8"/>
      <c r="AC38" s="469" t="s">
        <v>295</v>
      </c>
      <c r="AD38" s="470"/>
      <c r="AE38" s="466">
        <f>SUM(AE33:AH37)</f>
        <v>0</v>
      </c>
      <c r="AF38" s="467"/>
      <c r="AG38" s="467"/>
      <c r="AH38" s="468"/>
      <c r="AI38" s="466">
        <f>SUM(AI33:AL37)</f>
        <v>0</v>
      </c>
      <c r="AJ38" s="467"/>
      <c r="AK38" s="467"/>
      <c r="AL38" s="468"/>
      <c r="AM38" s="466">
        <f>SUM(AM33:AP37)</f>
        <v>0</v>
      </c>
      <c r="AN38" s="467"/>
      <c r="AO38" s="467"/>
      <c r="AP38" s="468"/>
      <c r="AQ38" s="492" t="s">
        <v>612</v>
      </c>
      <c r="AR38" s="493"/>
      <c r="AS38" s="493"/>
      <c r="AT38" s="494"/>
      <c r="AU38" s="466">
        <f>SUM(AU33:AX37)</f>
        <v>0</v>
      </c>
      <c r="AV38" s="467"/>
      <c r="AW38" s="467"/>
      <c r="AX38" s="468"/>
      <c r="AY38" s="492" t="s">
        <v>612</v>
      </c>
      <c r="AZ38" s="493"/>
      <c r="BA38" s="493"/>
      <c r="BB38" s="494"/>
      <c r="BC38" s="466">
        <f>SUM(BC33:BF37)</f>
        <v>0</v>
      </c>
      <c r="BD38" s="467"/>
      <c r="BE38" s="467"/>
      <c r="BF38" s="468"/>
      <c r="BG38" s="490" t="str">
        <f t="shared" si="0"/>
        <v>n.é.</v>
      </c>
      <c r="BH38" s="491"/>
    </row>
    <row r="39" spans="1:60" ht="20.100000000000001" hidden="1" customHeight="1" x14ac:dyDescent="0.2">
      <c r="A39" s="390" t="s">
        <v>188</v>
      </c>
      <c r="B39" s="391"/>
      <c r="C39" s="408" t="s">
        <v>296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0"/>
      <c r="AC39" s="395" t="s">
        <v>297</v>
      </c>
      <c r="AD39" s="396"/>
      <c r="AE39" s="458"/>
      <c r="AF39" s="459"/>
      <c r="AG39" s="459"/>
      <c r="AH39" s="460"/>
      <c r="AI39" s="458"/>
      <c r="AJ39" s="459"/>
      <c r="AK39" s="459"/>
      <c r="AL39" s="460"/>
      <c r="AM39" s="471"/>
      <c r="AN39" s="472"/>
      <c r="AO39" s="472"/>
      <c r="AP39" s="473"/>
      <c r="AQ39" s="197" t="s">
        <v>612</v>
      </c>
      <c r="AR39" s="198"/>
      <c r="AS39" s="198"/>
      <c r="AT39" s="199"/>
      <c r="AU39" s="471"/>
      <c r="AV39" s="472"/>
      <c r="AW39" s="472"/>
      <c r="AX39" s="473"/>
      <c r="AY39" s="197" t="s">
        <v>612</v>
      </c>
      <c r="AZ39" s="198"/>
      <c r="BA39" s="198"/>
      <c r="BB39" s="199"/>
      <c r="BC39" s="471"/>
      <c r="BD39" s="472"/>
      <c r="BE39" s="472"/>
      <c r="BF39" s="473"/>
      <c r="BG39" s="316" t="str">
        <f t="shared" si="0"/>
        <v>n.é.</v>
      </c>
      <c r="BH39" s="317"/>
    </row>
    <row r="40" spans="1:60" s="3" customFormat="1" ht="20.100000000000001" customHeight="1" x14ac:dyDescent="0.2">
      <c r="A40" s="474" t="s">
        <v>189</v>
      </c>
      <c r="B40" s="475"/>
      <c r="C40" s="476" t="s">
        <v>298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8"/>
      <c r="AC40" s="469" t="s">
        <v>299</v>
      </c>
      <c r="AD40" s="470"/>
      <c r="AE40" s="466">
        <f>AE29+AE30+AE31+AE32+AE38+AE39</f>
        <v>0</v>
      </c>
      <c r="AF40" s="467"/>
      <c r="AG40" s="467"/>
      <c r="AH40" s="468"/>
      <c r="AI40" s="466">
        <f>AI29+AI30+AI31+AI32+AI38+AI39</f>
        <v>0</v>
      </c>
      <c r="AJ40" s="467"/>
      <c r="AK40" s="467"/>
      <c r="AL40" s="468"/>
      <c r="AM40" s="466">
        <f>AM29+AM30+AM31+AM32+AM38+AM39</f>
        <v>0</v>
      </c>
      <c r="AN40" s="467"/>
      <c r="AO40" s="467"/>
      <c r="AP40" s="468"/>
      <c r="AQ40" s="492" t="s">
        <v>612</v>
      </c>
      <c r="AR40" s="493"/>
      <c r="AS40" s="493"/>
      <c r="AT40" s="494"/>
      <c r="AU40" s="466">
        <f>AU29+AU30+AU31+AU32+AU38+AU39</f>
        <v>0</v>
      </c>
      <c r="AV40" s="467"/>
      <c r="AW40" s="467"/>
      <c r="AX40" s="468"/>
      <c r="AY40" s="492" t="s">
        <v>612</v>
      </c>
      <c r="AZ40" s="493"/>
      <c r="BA40" s="493"/>
      <c r="BB40" s="494"/>
      <c r="BC40" s="466">
        <f>BC29+BC30+BC31+BC32+BC38+BC39</f>
        <v>0</v>
      </c>
      <c r="BD40" s="467"/>
      <c r="BE40" s="467"/>
      <c r="BF40" s="468"/>
      <c r="BG40" s="490" t="str">
        <f t="shared" si="0"/>
        <v>n.é.</v>
      </c>
      <c r="BH40" s="491"/>
    </row>
    <row r="41" spans="1:60" ht="20.25" customHeight="1" x14ac:dyDescent="0.2">
      <c r="A41" s="390" t="s">
        <v>190</v>
      </c>
      <c r="B41" s="391"/>
      <c r="C41" s="408" t="s">
        <v>300</v>
      </c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10"/>
      <c r="AC41" s="395" t="s">
        <v>301</v>
      </c>
      <c r="AD41" s="396"/>
      <c r="AE41" s="458"/>
      <c r="AF41" s="459"/>
      <c r="AG41" s="459"/>
      <c r="AH41" s="460"/>
      <c r="AI41" s="458"/>
      <c r="AJ41" s="459"/>
      <c r="AK41" s="459"/>
      <c r="AL41" s="460"/>
      <c r="AM41" s="471">
        <v>5650</v>
      </c>
      <c r="AN41" s="472"/>
      <c r="AO41" s="472"/>
      <c r="AP41" s="473"/>
      <c r="AQ41" s="197" t="s">
        <v>612</v>
      </c>
      <c r="AR41" s="198"/>
      <c r="AS41" s="198"/>
      <c r="AT41" s="199"/>
      <c r="AU41" s="471"/>
      <c r="AV41" s="472"/>
      <c r="AW41" s="472"/>
      <c r="AX41" s="473"/>
      <c r="AY41" s="197" t="s">
        <v>612</v>
      </c>
      <c r="AZ41" s="198"/>
      <c r="BA41" s="198"/>
      <c r="BB41" s="199"/>
      <c r="BC41" s="471">
        <v>5650</v>
      </c>
      <c r="BD41" s="472"/>
      <c r="BE41" s="472"/>
      <c r="BF41" s="473"/>
      <c r="BG41" s="316" t="str">
        <f t="shared" si="0"/>
        <v>n.é.</v>
      </c>
      <c r="BH41" s="317"/>
    </row>
    <row r="42" spans="1:60" ht="18" customHeight="1" x14ac:dyDescent="0.2">
      <c r="A42" s="390" t="s">
        <v>191</v>
      </c>
      <c r="B42" s="391"/>
      <c r="C42" s="408" t="s">
        <v>302</v>
      </c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10"/>
      <c r="AC42" s="395" t="s">
        <v>303</v>
      </c>
      <c r="AD42" s="396"/>
      <c r="AE42" s="458">
        <v>19840333</v>
      </c>
      <c r="AF42" s="459"/>
      <c r="AG42" s="459"/>
      <c r="AH42" s="460"/>
      <c r="AI42" s="458">
        <v>19840333</v>
      </c>
      <c r="AJ42" s="459"/>
      <c r="AK42" s="459"/>
      <c r="AL42" s="460"/>
      <c r="AM42" s="471">
        <v>19451018</v>
      </c>
      <c r="AN42" s="472"/>
      <c r="AO42" s="472"/>
      <c r="AP42" s="473"/>
      <c r="AQ42" s="197" t="s">
        <v>612</v>
      </c>
      <c r="AR42" s="198"/>
      <c r="AS42" s="198"/>
      <c r="AT42" s="199"/>
      <c r="AU42" s="471">
        <v>0</v>
      </c>
      <c r="AV42" s="472"/>
      <c r="AW42" s="472"/>
      <c r="AX42" s="473"/>
      <c r="AY42" s="197" t="s">
        <v>612</v>
      </c>
      <c r="AZ42" s="198"/>
      <c r="BA42" s="198"/>
      <c r="BB42" s="199"/>
      <c r="BC42" s="471">
        <v>18055163</v>
      </c>
      <c r="BD42" s="472"/>
      <c r="BE42" s="472"/>
      <c r="BF42" s="473"/>
      <c r="BG42" s="316">
        <f t="shared" si="0"/>
        <v>0.91002318358265455</v>
      </c>
      <c r="BH42" s="317"/>
    </row>
    <row r="43" spans="1:60" s="7" customFormat="1" ht="19.5" hidden="1" customHeight="1" x14ac:dyDescent="0.2">
      <c r="A43" s="461" t="s">
        <v>476</v>
      </c>
      <c r="B43" s="462"/>
      <c r="C43" s="463" t="s">
        <v>815</v>
      </c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5"/>
      <c r="AC43" s="453" t="s">
        <v>476</v>
      </c>
      <c r="AD43" s="454"/>
      <c r="AE43" s="455"/>
      <c r="AF43" s="456"/>
      <c r="AG43" s="456"/>
      <c r="AH43" s="457"/>
      <c r="AI43" s="455"/>
      <c r="AJ43" s="456"/>
      <c r="AK43" s="456"/>
      <c r="AL43" s="457"/>
      <c r="AM43" s="283" t="s">
        <v>612</v>
      </c>
      <c r="AN43" s="284"/>
      <c r="AO43" s="284"/>
      <c r="AP43" s="285"/>
      <c r="AQ43" s="283" t="s">
        <v>612</v>
      </c>
      <c r="AR43" s="284"/>
      <c r="AS43" s="284"/>
      <c r="AT43" s="285"/>
      <c r="AU43" s="283" t="s">
        <v>612</v>
      </c>
      <c r="AV43" s="284"/>
      <c r="AW43" s="284"/>
      <c r="AX43" s="285"/>
      <c r="AY43" s="283" t="s">
        <v>612</v>
      </c>
      <c r="AZ43" s="284"/>
      <c r="BA43" s="284"/>
      <c r="BB43" s="285"/>
      <c r="BC43" s="283" t="s">
        <v>612</v>
      </c>
      <c r="BD43" s="284"/>
      <c r="BE43" s="284"/>
      <c r="BF43" s="285"/>
      <c r="BG43" s="286" t="s">
        <v>614</v>
      </c>
      <c r="BH43" s="287"/>
    </row>
    <row r="44" spans="1:60" s="7" customFormat="1" ht="19.5" hidden="1" customHeight="1" x14ac:dyDescent="0.2">
      <c r="A44" s="461" t="s">
        <v>476</v>
      </c>
      <c r="B44" s="462"/>
      <c r="C44" s="463" t="s">
        <v>816</v>
      </c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5"/>
      <c r="AC44" s="453" t="s">
        <v>476</v>
      </c>
      <c r="AD44" s="454"/>
      <c r="AE44" s="455"/>
      <c r="AF44" s="456"/>
      <c r="AG44" s="456"/>
      <c r="AH44" s="457"/>
      <c r="AI44" s="455"/>
      <c r="AJ44" s="456"/>
      <c r="AK44" s="456"/>
      <c r="AL44" s="457"/>
      <c r="AM44" s="283" t="s">
        <v>612</v>
      </c>
      <c r="AN44" s="284"/>
      <c r="AO44" s="284"/>
      <c r="AP44" s="285"/>
      <c r="AQ44" s="283" t="s">
        <v>612</v>
      </c>
      <c r="AR44" s="284"/>
      <c r="AS44" s="284"/>
      <c r="AT44" s="285"/>
      <c r="AU44" s="283" t="s">
        <v>612</v>
      </c>
      <c r="AV44" s="284"/>
      <c r="AW44" s="284"/>
      <c r="AX44" s="285"/>
      <c r="AY44" s="283" t="s">
        <v>612</v>
      </c>
      <c r="AZ44" s="284"/>
      <c r="BA44" s="284"/>
      <c r="BB44" s="285"/>
      <c r="BC44" s="283" t="s">
        <v>612</v>
      </c>
      <c r="BD44" s="284"/>
      <c r="BE44" s="284"/>
      <c r="BF44" s="285"/>
      <c r="BG44" s="286" t="s">
        <v>614</v>
      </c>
      <c r="BH44" s="287"/>
    </row>
    <row r="45" spans="1:60" s="7" customFormat="1" ht="0.75" hidden="1" customHeight="1" x14ac:dyDescent="0.2">
      <c r="A45" s="461" t="s">
        <v>476</v>
      </c>
      <c r="B45" s="462"/>
      <c r="C45" s="463" t="s">
        <v>814</v>
      </c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5"/>
      <c r="AC45" s="453" t="s">
        <v>476</v>
      </c>
      <c r="AD45" s="454"/>
      <c r="AE45" s="455"/>
      <c r="AF45" s="456"/>
      <c r="AG45" s="456"/>
      <c r="AH45" s="457"/>
      <c r="AI45" s="455"/>
      <c r="AJ45" s="456"/>
      <c r="AK45" s="456"/>
      <c r="AL45" s="457"/>
      <c r="AM45" s="283" t="s">
        <v>612</v>
      </c>
      <c r="AN45" s="284"/>
      <c r="AO45" s="284"/>
      <c r="AP45" s="285"/>
      <c r="AQ45" s="283" t="s">
        <v>612</v>
      </c>
      <c r="AR45" s="284"/>
      <c r="AS45" s="284"/>
      <c r="AT45" s="285"/>
      <c r="AU45" s="283" t="s">
        <v>612</v>
      </c>
      <c r="AV45" s="284"/>
      <c r="AW45" s="284"/>
      <c r="AX45" s="285"/>
      <c r="AY45" s="283" t="s">
        <v>612</v>
      </c>
      <c r="AZ45" s="284"/>
      <c r="BA45" s="284"/>
      <c r="BB45" s="285"/>
      <c r="BC45" s="283" t="s">
        <v>612</v>
      </c>
      <c r="BD45" s="284"/>
      <c r="BE45" s="284"/>
      <c r="BF45" s="285"/>
      <c r="BG45" s="286" t="s">
        <v>614</v>
      </c>
      <c r="BH45" s="287"/>
    </row>
    <row r="46" spans="1:60" ht="20.25" hidden="1" customHeight="1" x14ac:dyDescent="0.2">
      <c r="A46" s="390" t="s">
        <v>192</v>
      </c>
      <c r="B46" s="391"/>
      <c r="C46" s="408" t="s">
        <v>304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10"/>
      <c r="AC46" s="395" t="s">
        <v>305</v>
      </c>
      <c r="AD46" s="396"/>
      <c r="AE46" s="458"/>
      <c r="AF46" s="459"/>
      <c r="AG46" s="459"/>
      <c r="AH46" s="460"/>
      <c r="AI46" s="458"/>
      <c r="AJ46" s="459"/>
      <c r="AK46" s="459"/>
      <c r="AL46" s="460"/>
      <c r="AM46" s="458"/>
      <c r="AN46" s="459"/>
      <c r="AO46" s="459"/>
      <c r="AP46" s="460"/>
      <c r="AQ46" s="496" t="s">
        <v>612</v>
      </c>
      <c r="AR46" s="497"/>
      <c r="AS46" s="497"/>
      <c r="AT46" s="498"/>
      <c r="AU46" s="458"/>
      <c r="AV46" s="459"/>
      <c r="AW46" s="459"/>
      <c r="AX46" s="460"/>
      <c r="AY46" s="496" t="s">
        <v>612</v>
      </c>
      <c r="AZ46" s="497"/>
      <c r="BA46" s="497"/>
      <c r="BB46" s="498"/>
      <c r="BC46" s="458"/>
      <c r="BD46" s="459"/>
      <c r="BE46" s="459"/>
      <c r="BF46" s="460"/>
      <c r="BG46" s="499" t="str">
        <f t="shared" si="0"/>
        <v>n.é.</v>
      </c>
      <c r="BH46" s="500"/>
    </row>
    <row r="47" spans="1:60" ht="19.5" hidden="1" customHeight="1" x14ac:dyDescent="0.2">
      <c r="A47" s="390" t="s">
        <v>193</v>
      </c>
      <c r="B47" s="391"/>
      <c r="C47" s="408" t="s">
        <v>306</v>
      </c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10"/>
      <c r="AC47" s="395" t="s">
        <v>307</v>
      </c>
      <c r="AD47" s="396"/>
      <c r="AE47" s="458"/>
      <c r="AF47" s="459"/>
      <c r="AG47" s="459"/>
      <c r="AH47" s="460"/>
      <c r="AI47" s="458"/>
      <c r="AJ47" s="459"/>
      <c r="AK47" s="459"/>
      <c r="AL47" s="460"/>
      <c r="AM47" s="458"/>
      <c r="AN47" s="459"/>
      <c r="AO47" s="459"/>
      <c r="AP47" s="460"/>
      <c r="AQ47" s="496" t="s">
        <v>612</v>
      </c>
      <c r="AR47" s="497"/>
      <c r="AS47" s="497"/>
      <c r="AT47" s="498"/>
      <c r="AU47" s="458"/>
      <c r="AV47" s="459"/>
      <c r="AW47" s="459"/>
      <c r="AX47" s="460"/>
      <c r="AY47" s="496" t="s">
        <v>612</v>
      </c>
      <c r="AZ47" s="497"/>
      <c r="BA47" s="497"/>
      <c r="BB47" s="498"/>
      <c r="BC47" s="458"/>
      <c r="BD47" s="459"/>
      <c r="BE47" s="459"/>
      <c r="BF47" s="460"/>
      <c r="BG47" s="499" t="str">
        <f t="shared" si="0"/>
        <v>n.é.</v>
      </c>
      <c r="BH47" s="500"/>
    </row>
    <row r="48" spans="1:60" ht="17.25" customHeight="1" x14ac:dyDescent="0.2">
      <c r="A48" s="390" t="s">
        <v>194</v>
      </c>
      <c r="B48" s="391"/>
      <c r="C48" s="408" t="s">
        <v>308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10"/>
      <c r="AC48" s="395" t="s">
        <v>309</v>
      </c>
      <c r="AD48" s="396"/>
      <c r="AE48" s="458">
        <v>5220000</v>
      </c>
      <c r="AF48" s="459"/>
      <c r="AG48" s="459"/>
      <c r="AH48" s="460"/>
      <c r="AI48" s="458">
        <v>5220000</v>
      </c>
      <c r="AJ48" s="459"/>
      <c r="AK48" s="459"/>
      <c r="AL48" s="460"/>
      <c r="AM48" s="458">
        <v>5617287</v>
      </c>
      <c r="AN48" s="459"/>
      <c r="AO48" s="459"/>
      <c r="AP48" s="460"/>
      <c r="AQ48" s="496" t="s">
        <v>612</v>
      </c>
      <c r="AR48" s="497"/>
      <c r="AS48" s="497"/>
      <c r="AT48" s="498"/>
      <c r="AU48" s="458">
        <v>0</v>
      </c>
      <c r="AV48" s="459"/>
      <c r="AW48" s="459"/>
      <c r="AX48" s="460"/>
      <c r="AY48" s="496" t="s">
        <v>612</v>
      </c>
      <c r="AZ48" s="497"/>
      <c r="BA48" s="497"/>
      <c r="BB48" s="498"/>
      <c r="BC48" s="458">
        <v>5130220</v>
      </c>
      <c r="BD48" s="459"/>
      <c r="BE48" s="459"/>
      <c r="BF48" s="460"/>
      <c r="BG48" s="499">
        <f t="shared" si="0"/>
        <v>0.98280076628352486</v>
      </c>
      <c r="BH48" s="500"/>
    </row>
    <row r="49" spans="1:60" s="7" customFormat="1" ht="19.5" hidden="1" customHeight="1" x14ac:dyDescent="0.2">
      <c r="A49" s="461" t="s">
        <v>476</v>
      </c>
      <c r="B49" s="462"/>
      <c r="C49" s="463" t="s">
        <v>817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5"/>
      <c r="AC49" s="453" t="s">
        <v>476</v>
      </c>
      <c r="AD49" s="454"/>
      <c r="AE49" s="455"/>
      <c r="AF49" s="456"/>
      <c r="AG49" s="456"/>
      <c r="AH49" s="457"/>
      <c r="AI49" s="455"/>
      <c r="AJ49" s="456"/>
      <c r="AK49" s="456"/>
      <c r="AL49" s="457"/>
      <c r="AM49" s="283" t="s">
        <v>612</v>
      </c>
      <c r="AN49" s="284"/>
      <c r="AO49" s="284"/>
      <c r="AP49" s="285"/>
      <c r="AQ49" s="283" t="s">
        <v>612</v>
      </c>
      <c r="AR49" s="284"/>
      <c r="AS49" s="284"/>
      <c r="AT49" s="285"/>
      <c r="AU49" s="283" t="s">
        <v>612</v>
      </c>
      <c r="AV49" s="284"/>
      <c r="AW49" s="284"/>
      <c r="AX49" s="285"/>
      <c r="AY49" s="283" t="s">
        <v>612</v>
      </c>
      <c r="AZ49" s="284"/>
      <c r="BA49" s="284"/>
      <c r="BB49" s="285"/>
      <c r="BC49" s="283" t="s">
        <v>612</v>
      </c>
      <c r="BD49" s="284"/>
      <c r="BE49" s="284"/>
      <c r="BF49" s="285"/>
      <c r="BG49" s="286" t="s">
        <v>614</v>
      </c>
      <c r="BH49" s="287"/>
    </row>
    <row r="50" spans="1:60" s="7" customFormat="1" ht="0.75" hidden="1" customHeight="1" x14ac:dyDescent="0.2">
      <c r="A50" s="461" t="s">
        <v>476</v>
      </c>
      <c r="B50" s="462"/>
      <c r="C50" s="463" t="s">
        <v>489</v>
      </c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5"/>
      <c r="AC50" s="453" t="s">
        <v>476</v>
      </c>
      <c r="AD50" s="454"/>
      <c r="AE50" s="455"/>
      <c r="AF50" s="456"/>
      <c r="AG50" s="456"/>
      <c r="AH50" s="457"/>
      <c r="AI50" s="455"/>
      <c r="AJ50" s="456"/>
      <c r="AK50" s="456"/>
      <c r="AL50" s="457"/>
      <c r="AM50" s="283" t="s">
        <v>612</v>
      </c>
      <c r="AN50" s="284"/>
      <c r="AO50" s="284"/>
      <c r="AP50" s="285"/>
      <c r="AQ50" s="283" t="s">
        <v>612</v>
      </c>
      <c r="AR50" s="284"/>
      <c r="AS50" s="284"/>
      <c r="AT50" s="285"/>
      <c r="AU50" s="283" t="s">
        <v>612</v>
      </c>
      <c r="AV50" s="284"/>
      <c r="AW50" s="284"/>
      <c r="AX50" s="285"/>
      <c r="AY50" s="283" t="s">
        <v>612</v>
      </c>
      <c r="AZ50" s="284"/>
      <c r="BA50" s="284"/>
      <c r="BB50" s="285"/>
      <c r="BC50" s="283" t="s">
        <v>612</v>
      </c>
      <c r="BD50" s="284"/>
      <c r="BE50" s="284"/>
      <c r="BF50" s="285"/>
      <c r="BG50" s="286" t="s">
        <v>614</v>
      </c>
      <c r="BH50" s="287"/>
    </row>
    <row r="51" spans="1:60" s="7" customFormat="1" ht="23.25" hidden="1" customHeight="1" x14ac:dyDescent="0.2">
      <c r="A51" s="461" t="s">
        <v>476</v>
      </c>
      <c r="B51" s="462"/>
      <c r="C51" s="463" t="s">
        <v>490</v>
      </c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5"/>
      <c r="AC51" s="453" t="s">
        <v>476</v>
      </c>
      <c r="AD51" s="454"/>
      <c r="AE51" s="455"/>
      <c r="AF51" s="456"/>
      <c r="AG51" s="456"/>
      <c r="AH51" s="457"/>
      <c r="AI51" s="455"/>
      <c r="AJ51" s="456"/>
      <c r="AK51" s="456"/>
      <c r="AL51" s="457"/>
      <c r="AM51" s="283" t="s">
        <v>612</v>
      </c>
      <c r="AN51" s="284"/>
      <c r="AO51" s="284"/>
      <c r="AP51" s="285"/>
      <c r="AQ51" s="283" t="s">
        <v>612</v>
      </c>
      <c r="AR51" s="284"/>
      <c r="AS51" s="284"/>
      <c r="AT51" s="285"/>
      <c r="AU51" s="283" t="s">
        <v>612</v>
      </c>
      <c r="AV51" s="284"/>
      <c r="AW51" s="284"/>
      <c r="AX51" s="285"/>
      <c r="AY51" s="283" t="s">
        <v>612</v>
      </c>
      <c r="AZ51" s="284"/>
      <c r="BA51" s="284"/>
      <c r="BB51" s="285"/>
      <c r="BC51" s="283" t="s">
        <v>612</v>
      </c>
      <c r="BD51" s="284"/>
      <c r="BE51" s="284"/>
      <c r="BF51" s="285"/>
      <c r="BG51" s="286" t="s">
        <v>614</v>
      </c>
      <c r="BH51" s="287"/>
    </row>
    <row r="52" spans="1:60" s="7" customFormat="1" ht="0.75" hidden="1" customHeight="1" x14ac:dyDescent="0.2">
      <c r="A52" s="461" t="s">
        <v>476</v>
      </c>
      <c r="B52" s="462"/>
      <c r="C52" s="463" t="s">
        <v>818</v>
      </c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5"/>
      <c r="AC52" s="453" t="s">
        <v>476</v>
      </c>
      <c r="AD52" s="454"/>
      <c r="AE52" s="455"/>
      <c r="AF52" s="456"/>
      <c r="AG52" s="456"/>
      <c r="AH52" s="457"/>
      <c r="AI52" s="455"/>
      <c r="AJ52" s="456"/>
      <c r="AK52" s="456"/>
      <c r="AL52" s="457"/>
      <c r="AM52" s="283" t="s">
        <v>612</v>
      </c>
      <c r="AN52" s="284"/>
      <c r="AO52" s="284"/>
      <c r="AP52" s="285"/>
      <c r="AQ52" s="283" t="s">
        <v>612</v>
      </c>
      <c r="AR52" s="284"/>
      <c r="AS52" s="284"/>
      <c r="AT52" s="285"/>
      <c r="AU52" s="283" t="s">
        <v>612</v>
      </c>
      <c r="AV52" s="284"/>
      <c r="AW52" s="284"/>
      <c r="AX52" s="285"/>
      <c r="AY52" s="283" t="s">
        <v>612</v>
      </c>
      <c r="AZ52" s="284"/>
      <c r="BA52" s="284"/>
      <c r="BB52" s="285"/>
      <c r="BC52" s="283" t="s">
        <v>612</v>
      </c>
      <c r="BD52" s="284"/>
      <c r="BE52" s="284"/>
      <c r="BF52" s="285"/>
      <c r="BG52" s="286" t="s">
        <v>614</v>
      </c>
      <c r="BH52" s="287"/>
    </row>
    <row r="53" spans="1:60" ht="20.100000000000001" customHeight="1" x14ac:dyDescent="0.2">
      <c r="A53" s="390" t="s">
        <v>195</v>
      </c>
      <c r="B53" s="391"/>
      <c r="C53" s="408" t="s">
        <v>310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10"/>
      <c r="AC53" s="395" t="s">
        <v>311</v>
      </c>
      <c r="AD53" s="396"/>
      <c r="AE53" s="458">
        <v>6766290</v>
      </c>
      <c r="AF53" s="459"/>
      <c r="AG53" s="459"/>
      <c r="AH53" s="460"/>
      <c r="AI53" s="458">
        <v>6766290</v>
      </c>
      <c r="AJ53" s="459"/>
      <c r="AK53" s="459"/>
      <c r="AL53" s="460"/>
      <c r="AM53" s="458">
        <v>6769726</v>
      </c>
      <c r="AN53" s="459"/>
      <c r="AO53" s="459"/>
      <c r="AP53" s="460"/>
      <c r="AQ53" s="496" t="s">
        <v>612</v>
      </c>
      <c r="AR53" s="497"/>
      <c r="AS53" s="497"/>
      <c r="AT53" s="498"/>
      <c r="AU53" s="458">
        <v>0</v>
      </c>
      <c r="AV53" s="459"/>
      <c r="AW53" s="459"/>
      <c r="AX53" s="460"/>
      <c r="AY53" s="496" t="s">
        <v>612</v>
      </c>
      <c r="AZ53" s="497"/>
      <c r="BA53" s="497"/>
      <c r="BB53" s="498"/>
      <c r="BC53" s="458">
        <v>6261336</v>
      </c>
      <c r="BD53" s="459"/>
      <c r="BE53" s="459"/>
      <c r="BF53" s="460"/>
      <c r="BG53" s="499">
        <f t="shared" si="0"/>
        <v>0.92537210199385478</v>
      </c>
      <c r="BH53" s="500"/>
    </row>
    <row r="54" spans="1:60" ht="20.100000000000001" hidden="1" customHeight="1" x14ac:dyDescent="0.2">
      <c r="A54" s="390" t="s">
        <v>196</v>
      </c>
      <c r="B54" s="391"/>
      <c r="C54" s="408" t="s">
        <v>312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10"/>
      <c r="AC54" s="395" t="s">
        <v>313</v>
      </c>
      <c r="AD54" s="396"/>
      <c r="AE54" s="458"/>
      <c r="AF54" s="459"/>
      <c r="AG54" s="459"/>
      <c r="AH54" s="460"/>
      <c r="AI54" s="458"/>
      <c r="AJ54" s="459"/>
      <c r="AK54" s="459"/>
      <c r="AL54" s="460"/>
      <c r="AM54" s="458"/>
      <c r="AN54" s="459"/>
      <c r="AO54" s="459"/>
      <c r="AP54" s="460"/>
      <c r="AQ54" s="496" t="s">
        <v>612</v>
      </c>
      <c r="AR54" s="497"/>
      <c r="AS54" s="497"/>
      <c r="AT54" s="498"/>
      <c r="AU54" s="458"/>
      <c r="AV54" s="459"/>
      <c r="AW54" s="459"/>
      <c r="AX54" s="460"/>
      <c r="AY54" s="496" t="s">
        <v>612</v>
      </c>
      <c r="AZ54" s="497"/>
      <c r="BA54" s="497"/>
      <c r="BB54" s="498"/>
      <c r="BC54" s="458"/>
      <c r="BD54" s="459"/>
      <c r="BE54" s="459"/>
      <c r="BF54" s="460"/>
      <c r="BG54" s="499" t="str">
        <f t="shared" si="0"/>
        <v>n.é.</v>
      </c>
      <c r="BH54" s="500"/>
    </row>
    <row r="55" spans="1:60" ht="20.100000000000001" hidden="1" customHeight="1" x14ac:dyDescent="0.2">
      <c r="A55" s="390" t="s">
        <v>197</v>
      </c>
      <c r="B55" s="391"/>
      <c r="C55" s="408" t="s">
        <v>314</v>
      </c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10"/>
      <c r="AC55" s="395" t="s">
        <v>315</v>
      </c>
      <c r="AD55" s="396"/>
      <c r="AE55" s="458"/>
      <c r="AF55" s="459"/>
      <c r="AG55" s="459"/>
      <c r="AH55" s="460"/>
      <c r="AI55" s="458"/>
      <c r="AJ55" s="459"/>
      <c r="AK55" s="459"/>
      <c r="AL55" s="460"/>
      <c r="AM55" s="458"/>
      <c r="AN55" s="459"/>
      <c r="AO55" s="459"/>
      <c r="AP55" s="460"/>
      <c r="AQ55" s="496" t="s">
        <v>612</v>
      </c>
      <c r="AR55" s="497"/>
      <c r="AS55" s="497"/>
      <c r="AT55" s="498"/>
      <c r="AU55" s="458"/>
      <c r="AV55" s="459"/>
      <c r="AW55" s="459"/>
      <c r="AX55" s="460"/>
      <c r="AY55" s="496" t="s">
        <v>612</v>
      </c>
      <c r="AZ55" s="497"/>
      <c r="BA55" s="497"/>
      <c r="BB55" s="498"/>
      <c r="BC55" s="458"/>
      <c r="BD55" s="459"/>
      <c r="BE55" s="459"/>
      <c r="BF55" s="460"/>
      <c r="BG55" s="499" t="str">
        <f t="shared" si="0"/>
        <v>n.é.</v>
      </c>
      <c r="BH55" s="500"/>
    </row>
    <row r="56" spans="1:60" ht="20.100000000000001" hidden="1" customHeight="1" x14ac:dyDescent="0.2">
      <c r="A56" s="390" t="s">
        <v>198</v>
      </c>
      <c r="B56" s="391"/>
      <c r="C56" s="408" t="s">
        <v>316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10"/>
      <c r="AC56" s="395" t="s">
        <v>317</v>
      </c>
      <c r="AD56" s="396"/>
      <c r="AE56" s="458"/>
      <c r="AF56" s="459"/>
      <c r="AG56" s="459"/>
      <c r="AH56" s="460"/>
      <c r="AI56" s="458"/>
      <c r="AJ56" s="459"/>
      <c r="AK56" s="459"/>
      <c r="AL56" s="460"/>
      <c r="AM56" s="458"/>
      <c r="AN56" s="459"/>
      <c r="AO56" s="459"/>
      <c r="AP56" s="460"/>
      <c r="AQ56" s="496" t="s">
        <v>612</v>
      </c>
      <c r="AR56" s="497"/>
      <c r="AS56" s="497"/>
      <c r="AT56" s="498"/>
      <c r="AU56" s="458"/>
      <c r="AV56" s="459"/>
      <c r="AW56" s="459"/>
      <c r="AX56" s="460"/>
      <c r="AY56" s="496" t="s">
        <v>612</v>
      </c>
      <c r="AZ56" s="497"/>
      <c r="BA56" s="497"/>
      <c r="BB56" s="498"/>
      <c r="BC56" s="458"/>
      <c r="BD56" s="459"/>
      <c r="BE56" s="459"/>
      <c r="BF56" s="460"/>
      <c r="BG56" s="499" t="str">
        <f t="shared" si="0"/>
        <v>n.é.</v>
      </c>
      <c r="BH56" s="500"/>
    </row>
    <row r="57" spans="1:60" ht="20.100000000000001" hidden="1" customHeight="1" x14ac:dyDescent="0.2">
      <c r="A57" s="390" t="s">
        <v>199</v>
      </c>
      <c r="B57" s="391"/>
      <c r="C57" s="408" t="s">
        <v>623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10"/>
      <c r="AC57" s="395" t="s">
        <v>319</v>
      </c>
      <c r="AD57" s="396"/>
      <c r="AE57" s="458"/>
      <c r="AF57" s="459"/>
      <c r="AG57" s="459"/>
      <c r="AH57" s="460"/>
      <c r="AI57" s="458"/>
      <c r="AJ57" s="459"/>
      <c r="AK57" s="459"/>
      <c r="AL57" s="460"/>
      <c r="AM57" s="458"/>
      <c r="AN57" s="459"/>
      <c r="AO57" s="459"/>
      <c r="AP57" s="460"/>
      <c r="AQ57" s="496" t="s">
        <v>612</v>
      </c>
      <c r="AR57" s="497"/>
      <c r="AS57" s="497"/>
      <c r="AT57" s="498"/>
      <c r="AU57" s="458"/>
      <c r="AV57" s="459"/>
      <c r="AW57" s="459"/>
      <c r="AX57" s="460"/>
      <c r="AY57" s="496" t="s">
        <v>612</v>
      </c>
      <c r="AZ57" s="497"/>
      <c r="BA57" s="497"/>
      <c r="BB57" s="498"/>
      <c r="BC57" s="458"/>
      <c r="BD57" s="459"/>
      <c r="BE57" s="459"/>
      <c r="BF57" s="460"/>
      <c r="BG57" s="499" t="str">
        <f t="shared" si="0"/>
        <v>n.é.</v>
      </c>
      <c r="BH57" s="500"/>
    </row>
    <row r="58" spans="1:60" ht="14.25" customHeight="1" x14ac:dyDescent="0.2">
      <c r="A58" s="390" t="s">
        <v>200</v>
      </c>
      <c r="B58" s="391"/>
      <c r="C58" s="408" t="s">
        <v>318</v>
      </c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10"/>
      <c r="AC58" s="395" t="s">
        <v>622</v>
      </c>
      <c r="AD58" s="396"/>
      <c r="AE58" s="458"/>
      <c r="AF58" s="459"/>
      <c r="AG58" s="459"/>
      <c r="AH58" s="460"/>
      <c r="AI58" s="458"/>
      <c r="AJ58" s="459"/>
      <c r="AK58" s="459"/>
      <c r="AL58" s="460"/>
      <c r="AM58" s="458">
        <v>3</v>
      </c>
      <c r="AN58" s="459"/>
      <c r="AO58" s="459"/>
      <c r="AP58" s="460"/>
      <c r="AQ58" s="496" t="s">
        <v>612</v>
      </c>
      <c r="AR58" s="497"/>
      <c r="AS58" s="497"/>
      <c r="AT58" s="498"/>
      <c r="AU58" s="458"/>
      <c r="AV58" s="459"/>
      <c r="AW58" s="459"/>
      <c r="AX58" s="460"/>
      <c r="AY58" s="496" t="s">
        <v>612</v>
      </c>
      <c r="AZ58" s="497"/>
      <c r="BA58" s="497"/>
      <c r="BB58" s="498"/>
      <c r="BC58" s="458">
        <v>3</v>
      </c>
      <c r="BD58" s="459"/>
      <c r="BE58" s="459"/>
      <c r="BF58" s="460"/>
      <c r="BG58" s="499" t="str">
        <f t="shared" si="0"/>
        <v>n.é.</v>
      </c>
      <c r="BH58" s="500"/>
    </row>
    <row r="59" spans="1:60" s="3" customFormat="1" ht="14.25" customHeight="1" x14ac:dyDescent="0.2">
      <c r="A59" s="474" t="s">
        <v>201</v>
      </c>
      <c r="B59" s="475"/>
      <c r="C59" s="476" t="s">
        <v>624</v>
      </c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8"/>
      <c r="AC59" s="469" t="s">
        <v>320</v>
      </c>
      <c r="AD59" s="470"/>
      <c r="AE59" s="466">
        <f>AE41+AE42+AE46+AE47+AE48+AE53+AE54+AE55+AE56+AE58</f>
        <v>31826623</v>
      </c>
      <c r="AF59" s="467"/>
      <c r="AG59" s="467"/>
      <c r="AH59" s="468"/>
      <c r="AI59" s="466">
        <f>AI41+AI42+AI46+AI47+AI48+AI53+AI54+AI55+AI56+AI58</f>
        <v>31826623</v>
      </c>
      <c r="AJ59" s="467"/>
      <c r="AK59" s="467"/>
      <c r="AL59" s="468"/>
      <c r="AM59" s="466">
        <f>AM41+AM42+AM46+AM47+AM48+AM53+AM54+AM55+AM56+AM58</f>
        <v>31843684</v>
      </c>
      <c r="AN59" s="467"/>
      <c r="AO59" s="467"/>
      <c r="AP59" s="468"/>
      <c r="AQ59" s="501" t="s">
        <v>612</v>
      </c>
      <c r="AR59" s="502"/>
      <c r="AS59" s="502"/>
      <c r="AT59" s="503"/>
      <c r="AU59" s="466">
        <f>AU41+AU42+AU46+AU47+AU48+AU53+AU54+AU55+AU56+AU58</f>
        <v>0</v>
      </c>
      <c r="AV59" s="467"/>
      <c r="AW59" s="467"/>
      <c r="AX59" s="468"/>
      <c r="AY59" s="501" t="s">
        <v>612</v>
      </c>
      <c r="AZ59" s="502"/>
      <c r="BA59" s="502"/>
      <c r="BB59" s="503"/>
      <c r="BC59" s="466">
        <f>BC41+BC42+BC46+BC47+BC48+BC53+BC54+BC55+BC56+BC58</f>
        <v>29452372</v>
      </c>
      <c r="BD59" s="467"/>
      <c r="BE59" s="467"/>
      <c r="BF59" s="468"/>
      <c r="BG59" s="504">
        <f t="shared" ref="BG59:BG130" si="9">IF(AI59&gt;0,BC59/AI59,"n.é.")</f>
        <v>0.92540047368519118</v>
      </c>
      <c r="BH59" s="505"/>
    </row>
    <row r="60" spans="1:60" ht="15.75" hidden="1" customHeight="1" x14ac:dyDescent="0.2">
      <c r="A60" s="390" t="s">
        <v>202</v>
      </c>
      <c r="B60" s="391"/>
      <c r="C60" s="408" t="s">
        <v>321</v>
      </c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10"/>
      <c r="AC60" s="395" t="s">
        <v>322</v>
      </c>
      <c r="AD60" s="396"/>
      <c r="AE60" s="458"/>
      <c r="AF60" s="459"/>
      <c r="AG60" s="459"/>
      <c r="AH60" s="460"/>
      <c r="AI60" s="458"/>
      <c r="AJ60" s="459"/>
      <c r="AK60" s="459"/>
      <c r="AL60" s="460"/>
      <c r="AM60" s="458"/>
      <c r="AN60" s="459"/>
      <c r="AO60" s="459"/>
      <c r="AP60" s="460"/>
      <c r="AQ60" s="496" t="s">
        <v>612</v>
      </c>
      <c r="AR60" s="497"/>
      <c r="AS60" s="497"/>
      <c r="AT60" s="498"/>
      <c r="AU60" s="458"/>
      <c r="AV60" s="459"/>
      <c r="AW60" s="459"/>
      <c r="AX60" s="460"/>
      <c r="AY60" s="496" t="s">
        <v>612</v>
      </c>
      <c r="AZ60" s="497"/>
      <c r="BA60" s="497"/>
      <c r="BB60" s="498"/>
      <c r="BC60" s="458"/>
      <c r="BD60" s="459"/>
      <c r="BE60" s="459"/>
      <c r="BF60" s="460"/>
      <c r="BG60" s="499" t="str">
        <f t="shared" si="9"/>
        <v>n.é.</v>
      </c>
      <c r="BH60" s="500"/>
    </row>
    <row r="61" spans="1:60" ht="15" hidden="1" customHeight="1" x14ac:dyDescent="0.2">
      <c r="A61" s="390" t="s">
        <v>203</v>
      </c>
      <c r="B61" s="391"/>
      <c r="C61" s="408" t="s">
        <v>323</v>
      </c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10"/>
      <c r="AC61" s="395" t="s">
        <v>324</v>
      </c>
      <c r="AD61" s="396"/>
      <c r="AE61" s="458"/>
      <c r="AF61" s="459"/>
      <c r="AG61" s="459"/>
      <c r="AH61" s="460"/>
      <c r="AI61" s="458"/>
      <c r="AJ61" s="459"/>
      <c r="AK61" s="459"/>
      <c r="AL61" s="460"/>
      <c r="AM61" s="458"/>
      <c r="AN61" s="459"/>
      <c r="AO61" s="459"/>
      <c r="AP61" s="460"/>
      <c r="AQ61" s="496" t="s">
        <v>612</v>
      </c>
      <c r="AR61" s="497"/>
      <c r="AS61" s="497"/>
      <c r="AT61" s="498"/>
      <c r="AU61" s="458"/>
      <c r="AV61" s="459"/>
      <c r="AW61" s="459"/>
      <c r="AX61" s="460"/>
      <c r="AY61" s="496" t="s">
        <v>612</v>
      </c>
      <c r="AZ61" s="497"/>
      <c r="BA61" s="497"/>
      <c r="BB61" s="498"/>
      <c r="BC61" s="458"/>
      <c r="BD61" s="459"/>
      <c r="BE61" s="459"/>
      <c r="BF61" s="460"/>
      <c r="BG61" s="499" t="str">
        <f t="shared" si="9"/>
        <v>n.é.</v>
      </c>
      <c r="BH61" s="500"/>
    </row>
    <row r="62" spans="1:60" ht="13.5" hidden="1" customHeight="1" x14ac:dyDescent="0.2">
      <c r="A62" s="390" t="s">
        <v>204</v>
      </c>
      <c r="B62" s="391"/>
      <c r="C62" s="408" t="s">
        <v>325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10"/>
      <c r="AC62" s="395" t="s">
        <v>326</v>
      </c>
      <c r="AD62" s="396"/>
      <c r="AE62" s="458"/>
      <c r="AF62" s="459"/>
      <c r="AG62" s="459"/>
      <c r="AH62" s="460"/>
      <c r="AI62" s="458"/>
      <c r="AJ62" s="459"/>
      <c r="AK62" s="459"/>
      <c r="AL62" s="460"/>
      <c r="AM62" s="458"/>
      <c r="AN62" s="459"/>
      <c r="AO62" s="459"/>
      <c r="AP62" s="460"/>
      <c r="AQ62" s="496" t="s">
        <v>612</v>
      </c>
      <c r="AR62" s="497"/>
      <c r="AS62" s="497"/>
      <c r="AT62" s="498"/>
      <c r="AU62" s="458"/>
      <c r="AV62" s="459"/>
      <c r="AW62" s="459"/>
      <c r="AX62" s="460"/>
      <c r="AY62" s="496" t="s">
        <v>612</v>
      </c>
      <c r="AZ62" s="497"/>
      <c r="BA62" s="497"/>
      <c r="BB62" s="498"/>
      <c r="BC62" s="458"/>
      <c r="BD62" s="459"/>
      <c r="BE62" s="459"/>
      <c r="BF62" s="460"/>
      <c r="BG62" s="499" t="str">
        <f t="shared" si="9"/>
        <v>n.é.</v>
      </c>
      <c r="BH62" s="500"/>
    </row>
    <row r="63" spans="1:60" ht="12" hidden="1" customHeight="1" x14ac:dyDescent="0.2">
      <c r="A63" s="390" t="s">
        <v>205</v>
      </c>
      <c r="B63" s="391"/>
      <c r="C63" s="408" t="s">
        <v>327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10"/>
      <c r="AC63" s="395" t="s">
        <v>328</v>
      </c>
      <c r="AD63" s="396"/>
      <c r="AE63" s="458"/>
      <c r="AF63" s="459"/>
      <c r="AG63" s="459"/>
      <c r="AH63" s="460"/>
      <c r="AI63" s="458"/>
      <c r="AJ63" s="459"/>
      <c r="AK63" s="459"/>
      <c r="AL63" s="460"/>
      <c r="AM63" s="458"/>
      <c r="AN63" s="459"/>
      <c r="AO63" s="459"/>
      <c r="AP63" s="460"/>
      <c r="AQ63" s="496" t="s">
        <v>612</v>
      </c>
      <c r="AR63" s="497"/>
      <c r="AS63" s="497"/>
      <c r="AT63" s="498"/>
      <c r="AU63" s="458"/>
      <c r="AV63" s="459"/>
      <c r="AW63" s="459"/>
      <c r="AX63" s="460"/>
      <c r="AY63" s="496" t="s">
        <v>612</v>
      </c>
      <c r="AZ63" s="497"/>
      <c r="BA63" s="497"/>
      <c r="BB63" s="498"/>
      <c r="BC63" s="458"/>
      <c r="BD63" s="459"/>
      <c r="BE63" s="459"/>
      <c r="BF63" s="460"/>
      <c r="BG63" s="499" t="str">
        <f t="shared" si="9"/>
        <v>n.é.</v>
      </c>
      <c r="BH63" s="500"/>
    </row>
    <row r="64" spans="1:60" ht="15" hidden="1" customHeight="1" x14ac:dyDescent="0.2">
      <c r="A64" s="390" t="s">
        <v>206</v>
      </c>
      <c r="B64" s="391"/>
      <c r="C64" s="408" t="s">
        <v>329</v>
      </c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10"/>
      <c r="AC64" s="395" t="s">
        <v>330</v>
      </c>
      <c r="AD64" s="396"/>
      <c r="AE64" s="458"/>
      <c r="AF64" s="459"/>
      <c r="AG64" s="459"/>
      <c r="AH64" s="460"/>
      <c r="AI64" s="458"/>
      <c r="AJ64" s="459"/>
      <c r="AK64" s="459"/>
      <c r="AL64" s="460"/>
      <c r="AM64" s="458"/>
      <c r="AN64" s="459"/>
      <c r="AO64" s="459"/>
      <c r="AP64" s="460"/>
      <c r="AQ64" s="496" t="s">
        <v>612</v>
      </c>
      <c r="AR64" s="497"/>
      <c r="AS64" s="497"/>
      <c r="AT64" s="498"/>
      <c r="AU64" s="458"/>
      <c r="AV64" s="459"/>
      <c r="AW64" s="459"/>
      <c r="AX64" s="460"/>
      <c r="AY64" s="496" t="s">
        <v>612</v>
      </c>
      <c r="AZ64" s="497"/>
      <c r="BA64" s="497"/>
      <c r="BB64" s="498"/>
      <c r="BC64" s="458"/>
      <c r="BD64" s="459"/>
      <c r="BE64" s="459"/>
      <c r="BF64" s="460"/>
      <c r="BG64" s="499" t="str">
        <f t="shared" si="9"/>
        <v>n.é.</v>
      </c>
      <c r="BH64" s="500"/>
    </row>
    <row r="65" spans="1:60" s="3" customFormat="1" ht="19.5" customHeight="1" x14ac:dyDescent="0.2">
      <c r="A65" s="474" t="s">
        <v>207</v>
      </c>
      <c r="B65" s="475"/>
      <c r="C65" s="476" t="s">
        <v>625</v>
      </c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8"/>
      <c r="AC65" s="469" t="s">
        <v>331</v>
      </c>
      <c r="AD65" s="470"/>
      <c r="AE65" s="466">
        <f>SUM(AE60:AH64)</f>
        <v>0</v>
      </c>
      <c r="AF65" s="467"/>
      <c r="AG65" s="467"/>
      <c r="AH65" s="468"/>
      <c r="AI65" s="466">
        <f t="shared" ref="AI65" si="10">SUM(AI60:AL64)</f>
        <v>0</v>
      </c>
      <c r="AJ65" s="467"/>
      <c r="AK65" s="467"/>
      <c r="AL65" s="468"/>
      <c r="AM65" s="466">
        <f t="shared" ref="AM65" si="11">SUM(AM60:AP64)</f>
        <v>0</v>
      </c>
      <c r="AN65" s="467"/>
      <c r="AO65" s="467"/>
      <c r="AP65" s="468"/>
      <c r="AQ65" s="501" t="s">
        <v>612</v>
      </c>
      <c r="AR65" s="502"/>
      <c r="AS65" s="502"/>
      <c r="AT65" s="503"/>
      <c r="AU65" s="466">
        <f t="shared" ref="AU65" si="12">SUM(AU60:AX64)</f>
        <v>0</v>
      </c>
      <c r="AV65" s="467"/>
      <c r="AW65" s="467"/>
      <c r="AX65" s="468"/>
      <c r="AY65" s="501" t="s">
        <v>612</v>
      </c>
      <c r="AZ65" s="502"/>
      <c r="BA65" s="502"/>
      <c r="BB65" s="503"/>
      <c r="BC65" s="466">
        <f t="shared" ref="BC65" si="13">SUM(BC60:BF64)</f>
        <v>0</v>
      </c>
      <c r="BD65" s="467"/>
      <c r="BE65" s="467"/>
      <c r="BF65" s="468"/>
      <c r="BG65" s="504" t="str">
        <f t="shared" si="9"/>
        <v>n.é.</v>
      </c>
      <c r="BH65" s="505"/>
    </row>
    <row r="66" spans="1:60" ht="20.100000000000001" hidden="1" customHeight="1" x14ac:dyDescent="0.2">
      <c r="A66" s="390" t="s">
        <v>208</v>
      </c>
      <c r="B66" s="391"/>
      <c r="C66" s="408" t="s">
        <v>433</v>
      </c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10"/>
      <c r="AC66" s="395" t="s">
        <v>332</v>
      </c>
      <c r="AD66" s="396"/>
      <c r="AE66" s="458"/>
      <c r="AF66" s="459"/>
      <c r="AG66" s="459"/>
      <c r="AH66" s="460"/>
      <c r="AI66" s="458"/>
      <c r="AJ66" s="459"/>
      <c r="AK66" s="459"/>
      <c r="AL66" s="460"/>
      <c r="AM66" s="458"/>
      <c r="AN66" s="459"/>
      <c r="AO66" s="459"/>
      <c r="AP66" s="460"/>
      <c r="AQ66" s="496" t="s">
        <v>612</v>
      </c>
      <c r="AR66" s="497"/>
      <c r="AS66" s="497"/>
      <c r="AT66" s="498"/>
      <c r="AU66" s="458"/>
      <c r="AV66" s="459"/>
      <c r="AW66" s="459"/>
      <c r="AX66" s="460"/>
      <c r="AY66" s="496" t="s">
        <v>612</v>
      </c>
      <c r="AZ66" s="497"/>
      <c r="BA66" s="497"/>
      <c r="BB66" s="498"/>
      <c r="BC66" s="458"/>
      <c r="BD66" s="459"/>
      <c r="BE66" s="459"/>
      <c r="BF66" s="460"/>
      <c r="BG66" s="499" t="str">
        <f t="shared" si="9"/>
        <v>n.é.</v>
      </c>
      <c r="BH66" s="500"/>
    </row>
    <row r="67" spans="1:60" ht="20.100000000000001" hidden="1" customHeight="1" x14ac:dyDescent="0.2">
      <c r="A67" s="390" t="s">
        <v>209</v>
      </c>
      <c r="B67" s="391"/>
      <c r="C67" s="408" t="s">
        <v>626</v>
      </c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10"/>
      <c r="AC67" s="395" t="s">
        <v>333</v>
      </c>
      <c r="AD67" s="396"/>
      <c r="AE67" s="458"/>
      <c r="AF67" s="459"/>
      <c r="AG67" s="459"/>
      <c r="AH67" s="460"/>
      <c r="AI67" s="458"/>
      <c r="AJ67" s="459"/>
      <c r="AK67" s="459"/>
      <c r="AL67" s="460"/>
      <c r="AM67" s="458"/>
      <c r="AN67" s="459"/>
      <c r="AO67" s="459"/>
      <c r="AP67" s="460"/>
      <c r="AQ67" s="496" t="s">
        <v>612</v>
      </c>
      <c r="AR67" s="497"/>
      <c r="AS67" s="497"/>
      <c r="AT67" s="498"/>
      <c r="AU67" s="458"/>
      <c r="AV67" s="459"/>
      <c r="AW67" s="459"/>
      <c r="AX67" s="460"/>
      <c r="AY67" s="496" t="s">
        <v>612</v>
      </c>
      <c r="AZ67" s="497"/>
      <c r="BA67" s="497"/>
      <c r="BB67" s="498"/>
      <c r="BC67" s="458"/>
      <c r="BD67" s="459"/>
      <c r="BE67" s="459"/>
      <c r="BF67" s="460"/>
      <c r="BG67" s="499" t="str">
        <f t="shared" si="9"/>
        <v>n.é.</v>
      </c>
      <c r="BH67" s="500"/>
    </row>
    <row r="68" spans="1:60" ht="20.100000000000001" hidden="1" customHeight="1" x14ac:dyDescent="0.2">
      <c r="A68" s="390" t="s">
        <v>210</v>
      </c>
      <c r="B68" s="391"/>
      <c r="C68" s="408" t="s">
        <v>629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10"/>
      <c r="AC68" s="395" t="s">
        <v>335</v>
      </c>
      <c r="AD68" s="396"/>
      <c r="AE68" s="458"/>
      <c r="AF68" s="459"/>
      <c r="AG68" s="459"/>
      <c r="AH68" s="460"/>
      <c r="AI68" s="458"/>
      <c r="AJ68" s="459"/>
      <c r="AK68" s="459"/>
      <c r="AL68" s="460"/>
      <c r="AM68" s="458"/>
      <c r="AN68" s="459"/>
      <c r="AO68" s="459"/>
      <c r="AP68" s="460"/>
      <c r="AQ68" s="496" t="s">
        <v>612</v>
      </c>
      <c r="AR68" s="497"/>
      <c r="AS68" s="497"/>
      <c r="AT68" s="498"/>
      <c r="AU68" s="458"/>
      <c r="AV68" s="459"/>
      <c r="AW68" s="459"/>
      <c r="AX68" s="460"/>
      <c r="AY68" s="496" t="s">
        <v>612</v>
      </c>
      <c r="AZ68" s="497"/>
      <c r="BA68" s="497"/>
      <c r="BB68" s="498"/>
      <c r="BC68" s="458"/>
      <c r="BD68" s="459"/>
      <c r="BE68" s="459"/>
      <c r="BF68" s="460"/>
      <c r="BG68" s="499" t="str">
        <f t="shared" si="9"/>
        <v>n.é.</v>
      </c>
      <c r="BH68" s="500"/>
    </row>
    <row r="69" spans="1:60" ht="12.75" hidden="1" customHeight="1" x14ac:dyDescent="0.2">
      <c r="A69" s="390" t="s">
        <v>211</v>
      </c>
      <c r="B69" s="391"/>
      <c r="C69" s="408" t="s">
        <v>434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10"/>
      <c r="AC69" s="395" t="s">
        <v>627</v>
      </c>
      <c r="AD69" s="396"/>
      <c r="AE69" s="458"/>
      <c r="AF69" s="459"/>
      <c r="AG69" s="459"/>
      <c r="AH69" s="460"/>
      <c r="AI69" s="458"/>
      <c r="AJ69" s="459"/>
      <c r="AK69" s="459"/>
      <c r="AL69" s="460"/>
      <c r="AM69" s="458"/>
      <c r="AN69" s="459"/>
      <c r="AO69" s="459"/>
      <c r="AP69" s="460"/>
      <c r="AQ69" s="496" t="s">
        <v>612</v>
      </c>
      <c r="AR69" s="497"/>
      <c r="AS69" s="497"/>
      <c r="AT69" s="498"/>
      <c r="AU69" s="458"/>
      <c r="AV69" s="459"/>
      <c r="AW69" s="459"/>
      <c r="AX69" s="460"/>
      <c r="AY69" s="496" t="s">
        <v>612</v>
      </c>
      <c r="AZ69" s="497"/>
      <c r="BA69" s="497"/>
      <c r="BB69" s="498"/>
      <c r="BC69" s="458"/>
      <c r="BD69" s="459"/>
      <c r="BE69" s="459"/>
      <c r="BF69" s="460"/>
      <c r="BG69" s="499" t="str">
        <f t="shared" si="9"/>
        <v>n.é.</v>
      </c>
      <c r="BH69" s="500"/>
    </row>
    <row r="70" spans="1:60" ht="14.25" hidden="1" customHeight="1" x14ac:dyDescent="0.2">
      <c r="A70" s="390" t="s">
        <v>212</v>
      </c>
      <c r="B70" s="391"/>
      <c r="C70" s="408" t="s">
        <v>334</v>
      </c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10"/>
      <c r="AC70" s="395" t="s">
        <v>628</v>
      </c>
      <c r="AD70" s="396"/>
      <c r="AE70" s="458"/>
      <c r="AF70" s="459"/>
      <c r="AG70" s="459"/>
      <c r="AH70" s="460"/>
      <c r="AI70" s="458"/>
      <c r="AJ70" s="459"/>
      <c r="AK70" s="459"/>
      <c r="AL70" s="460"/>
      <c r="AM70" s="458"/>
      <c r="AN70" s="459"/>
      <c r="AO70" s="459"/>
      <c r="AP70" s="460"/>
      <c r="AQ70" s="496" t="s">
        <v>612</v>
      </c>
      <c r="AR70" s="497"/>
      <c r="AS70" s="497"/>
      <c r="AT70" s="498"/>
      <c r="AU70" s="458"/>
      <c r="AV70" s="459"/>
      <c r="AW70" s="459"/>
      <c r="AX70" s="460"/>
      <c r="AY70" s="496" t="s">
        <v>612</v>
      </c>
      <c r="AZ70" s="497"/>
      <c r="BA70" s="497"/>
      <c r="BB70" s="498"/>
      <c r="BC70" s="458"/>
      <c r="BD70" s="459"/>
      <c r="BE70" s="459"/>
      <c r="BF70" s="460"/>
      <c r="BG70" s="499" t="str">
        <f t="shared" si="9"/>
        <v>n.é.</v>
      </c>
      <c r="BH70" s="500"/>
    </row>
    <row r="71" spans="1:60" s="3" customFormat="1" ht="20.100000000000001" customHeight="1" x14ac:dyDescent="0.2">
      <c r="A71" s="474" t="s">
        <v>213</v>
      </c>
      <c r="B71" s="475"/>
      <c r="C71" s="476" t="s">
        <v>634</v>
      </c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8"/>
      <c r="AC71" s="469" t="s">
        <v>336</v>
      </c>
      <c r="AD71" s="470"/>
      <c r="AE71" s="466">
        <f>SUM(AE66:AH70)</f>
        <v>0</v>
      </c>
      <c r="AF71" s="467"/>
      <c r="AG71" s="467"/>
      <c r="AH71" s="468"/>
      <c r="AI71" s="466">
        <f t="shared" ref="AI71" si="14">SUM(AI66:AL70)</f>
        <v>0</v>
      </c>
      <c r="AJ71" s="467"/>
      <c r="AK71" s="467"/>
      <c r="AL71" s="468"/>
      <c r="AM71" s="466">
        <f t="shared" ref="AM71" si="15">SUM(AM66:AP70)</f>
        <v>0</v>
      </c>
      <c r="AN71" s="467"/>
      <c r="AO71" s="467"/>
      <c r="AP71" s="468"/>
      <c r="AQ71" s="501" t="s">
        <v>612</v>
      </c>
      <c r="AR71" s="502"/>
      <c r="AS71" s="502"/>
      <c r="AT71" s="503"/>
      <c r="AU71" s="466">
        <f t="shared" ref="AU71" si="16">SUM(AU66:AX70)</f>
        <v>0</v>
      </c>
      <c r="AV71" s="467"/>
      <c r="AW71" s="467"/>
      <c r="AX71" s="468"/>
      <c r="AY71" s="501" t="s">
        <v>612</v>
      </c>
      <c r="AZ71" s="502"/>
      <c r="BA71" s="502"/>
      <c r="BB71" s="503"/>
      <c r="BC71" s="466">
        <f t="shared" ref="BC71" si="17">SUM(BC66:BF70)</f>
        <v>0</v>
      </c>
      <c r="BD71" s="467"/>
      <c r="BE71" s="467"/>
      <c r="BF71" s="468"/>
      <c r="BG71" s="504" t="str">
        <f t="shared" si="9"/>
        <v>n.é.</v>
      </c>
      <c r="BH71" s="505"/>
    </row>
    <row r="72" spans="1:60" ht="20.100000000000001" hidden="1" customHeight="1" x14ac:dyDescent="0.2">
      <c r="A72" s="390" t="s">
        <v>214</v>
      </c>
      <c r="B72" s="391"/>
      <c r="C72" s="408" t="s">
        <v>435</v>
      </c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10"/>
      <c r="AC72" s="395" t="s">
        <v>337</v>
      </c>
      <c r="AD72" s="396"/>
      <c r="AE72" s="458"/>
      <c r="AF72" s="459"/>
      <c r="AG72" s="459"/>
      <c r="AH72" s="460"/>
      <c r="AI72" s="458"/>
      <c r="AJ72" s="459"/>
      <c r="AK72" s="459"/>
      <c r="AL72" s="460"/>
      <c r="AM72" s="458"/>
      <c r="AN72" s="459"/>
      <c r="AO72" s="459"/>
      <c r="AP72" s="460"/>
      <c r="AQ72" s="496" t="s">
        <v>612</v>
      </c>
      <c r="AR72" s="497"/>
      <c r="AS72" s="497"/>
      <c r="AT72" s="498"/>
      <c r="AU72" s="458"/>
      <c r="AV72" s="459"/>
      <c r="AW72" s="459"/>
      <c r="AX72" s="460"/>
      <c r="AY72" s="496" t="s">
        <v>612</v>
      </c>
      <c r="AZ72" s="497"/>
      <c r="BA72" s="497"/>
      <c r="BB72" s="498"/>
      <c r="BC72" s="458"/>
      <c r="BD72" s="459"/>
      <c r="BE72" s="459"/>
      <c r="BF72" s="460"/>
      <c r="BG72" s="499" t="str">
        <f t="shared" si="9"/>
        <v>n.é.</v>
      </c>
      <c r="BH72" s="500"/>
    </row>
    <row r="73" spans="1:60" ht="20.100000000000001" hidden="1" customHeight="1" x14ac:dyDescent="0.2">
      <c r="A73" s="390" t="s">
        <v>215</v>
      </c>
      <c r="B73" s="391"/>
      <c r="C73" s="408" t="s">
        <v>632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10"/>
      <c r="AC73" s="395" t="s">
        <v>338</v>
      </c>
      <c r="AD73" s="396"/>
      <c r="AE73" s="458"/>
      <c r="AF73" s="459"/>
      <c r="AG73" s="459"/>
      <c r="AH73" s="460"/>
      <c r="AI73" s="458"/>
      <c r="AJ73" s="459"/>
      <c r="AK73" s="459"/>
      <c r="AL73" s="460"/>
      <c r="AM73" s="458"/>
      <c r="AN73" s="459"/>
      <c r="AO73" s="459"/>
      <c r="AP73" s="460"/>
      <c r="AQ73" s="496" t="s">
        <v>612</v>
      </c>
      <c r="AR73" s="497"/>
      <c r="AS73" s="497"/>
      <c r="AT73" s="498"/>
      <c r="AU73" s="458"/>
      <c r="AV73" s="459"/>
      <c r="AW73" s="459"/>
      <c r="AX73" s="460"/>
      <c r="AY73" s="496" t="s">
        <v>612</v>
      </c>
      <c r="AZ73" s="497"/>
      <c r="BA73" s="497"/>
      <c r="BB73" s="498"/>
      <c r="BC73" s="458"/>
      <c r="BD73" s="459"/>
      <c r="BE73" s="459"/>
      <c r="BF73" s="460"/>
      <c r="BG73" s="499" t="str">
        <f t="shared" si="9"/>
        <v>n.é.</v>
      </c>
      <c r="BH73" s="500"/>
    </row>
    <row r="74" spans="1:60" ht="20.100000000000001" hidden="1" customHeight="1" x14ac:dyDescent="0.2">
      <c r="A74" s="390" t="s">
        <v>216</v>
      </c>
      <c r="B74" s="391"/>
      <c r="C74" s="408" t="s">
        <v>633</v>
      </c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10"/>
      <c r="AC74" s="395" t="s">
        <v>340</v>
      </c>
      <c r="AD74" s="396"/>
      <c r="AE74" s="458"/>
      <c r="AF74" s="459"/>
      <c r="AG74" s="459"/>
      <c r="AH74" s="460"/>
      <c r="AI74" s="458"/>
      <c r="AJ74" s="459"/>
      <c r="AK74" s="459"/>
      <c r="AL74" s="460"/>
      <c r="AM74" s="458"/>
      <c r="AN74" s="459"/>
      <c r="AO74" s="459"/>
      <c r="AP74" s="460"/>
      <c r="AQ74" s="496" t="s">
        <v>612</v>
      </c>
      <c r="AR74" s="497"/>
      <c r="AS74" s="497"/>
      <c r="AT74" s="498"/>
      <c r="AU74" s="458"/>
      <c r="AV74" s="459"/>
      <c r="AW74" s="459"/>
      <c r="AX74" s="460"/>
      <c r="AY74" s="496" t="s">
        <v>612</v>
      </c>
      <c r="AZ74" s="497"/>
      <c r="BA74" s="497"/>
      <c r="BB74" s="498"/>
      <c r="BC74" s="458"/>
      <c r="BD74" s="459"/>
      <c r="BE74" s="459"/>
      <c r="BF74" s="460"/>
      <c r="BG74" s="499" t="str">
        <f t="shared" si="9"/>
        <v>n.é.</v>
      </c>
      <c r="BH74" s="500"/>
    </row>
    <row r="75" spans="1:60" ht="20.100000000000001" hidden="1" customHeight="1" x14ac:dyDescent="0.2">
      <c r="A75" s="390" t="s">
        <v>217</v>
      </c>
      <c r="B75" s="391"/>
      <c r="C75" s="408" t="s">
        <v>436</v>
      </c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10"/>
      <c r="AC75" s="395" t="s">
        <v>630</v>
      </c>
      <c r="AD75" s="396"/>
      <c r="AE75" s="458"/>
      <c r="AF75" s="459"/>
      <c r="AG75" s="459"/>
      <c r="AH75" s="460"/>
      <c r="AI75" s="458"/>
      <c r="AJ75" s="459"/>
      <c r="AK75" s="459"/>
      <c r="AL75" s="460"/>
      <c r="AM75" s="458"/>
      <c r="AN75" s="459"/>
      <c r="AO75" s="459"/>
      <c r="AP75" s="460"/>
      <c r="AQ75" s="496" t="s">
        <v>612</v>
      </c>
      <c r="AR75" s="497"/>
      <c r="AS75" s="497"/>
      <c r="AT75" s="498"/>
      <c r="AU75" s="458"/>
      <c r="AV75" s="459"/>
      <c r="AW75" s="459"/>
      <c r="AX75" s="460"/>
      <c r="AY75" s="496" t="s">
        <v>612</v>
      </c>
      <c r="AZ75" s="497"/>
      <c r="BA75" s="497"/>
      <c r="BB75" s="498"/>
      <c r="BC75" s="458"/>
      <c r="BD75" s="459"/>
      <c r="BE75" s="459"/>
      <c r="BF75" s="460"/>
      <c r="BG75" s="499" t="str">
        <f t="shared" si="9"/>
        <v>n.é.</v>
      </c>
      <c r="BH75" s="500"/>
    </row>
    <row r="76" spans="1:60" ht="20.100000000000001" hidden="1" customHeight="1" x14ac:dyDescent="0.2">
      <c r="A76" s="390" t="s">
        <v>218</v>
      </c>
      <c r="B76" s="391"/>
      <c r="C76" s="408" t="s">
        <v>339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10"/>
      <c r="AC76" s="395" t="s">
        <v>631</v>
      </c>
      <c r="AD76" s="396"/>
      <c r="AE76" s="458"/>
      <c r="AF76" s="459"/>
      <c r="AG76" s="459"/>
      <c r="AH76" s="460"/>
      <c r="AI76" s="458"/>
      <c r="AJ76" s="459"/>
      <c r="AK76" s="459"/>
      <c r="AL76" s="460"/>
      <c r="AM76" s="458"/>
      <c r="AN76" s="459"/>
      <c r="AO76" s="459"/>
      <c r="AP76" s="460"/>
      <c r="AQ76" s="496" t="s">
        <v>612</v>
      </c>
      <c r="AR76" s="497"/>
      <c r="AS76" s="497"/>
      <c r="AT76" s="498"/>
      <c r="AU76" s="458"/>
      <c r="AV76" s="459"/>
      <c r="AW76" s="459"/>
      <c r="AX76" s="460"/>
      <c r="AY76" s="496" t="s">
        <v>612</v>
      </c>
      <c r="AZ76" s="497"/>
      <c r="BA76" s="497"/>
      <c r="BB76" s="498"/>
      <c r="BC76" s="458"/>
      <c r="BD76" s="459"/>
      <c r="BE76" s="459"/>
      <c r="BF76" s="460"/>
      <c r="BG76" s="499" t="str">
        <f t="shared" si="9"/>
        <v>n.é.</v>
      </c>
      <c r="BH76" s="500"/>
    </row>
    <row r="77" spans="1:60" s="3" customFormat="1" ht="20.100000000000001" customHeight="1" x14ac:dyDescent="0.2">
      <c r="A77" s="474" t="s">
        <v>219</v>
      </c>
      <c r="B77" s="475"/>
      <c r="C77" s="476" t="s">
        <v>635</v>
      </c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8"/>
      <c r="AC77" s="469" t="s">
        <v>341</v>
      </c>
      <c r="AD77" s="470"/>
      <c r="AE77" s="466">
        <f>SUM(AE72:AH76)</f>
        <v>0</v>
      </c>
      <c r="AF77" s="467"/>
      <c r="AG77" s="467"/>
      <c r="AH77" s="468"/>
      <c r="AI77" s="466">
        <f>SUM(AI72:AL76)</f>
        <v>0</v>
      </c>
      <c r="AJ77" s="467"/>
      <c r="AK77" s="467"/>
      <c r="AL77" s="468"/>
      <c r="AM77" s="466">
        <f>SUM(AM72:AP76)</f>
        <v>0</v>
      </c>
      <c r="AN77" s="467"/>
      <c r="AO77" s="467"/>
      <c r="AP77" s="468"/>
      <c r="AQ77" s="501" t="s">
        <v>612</v>
      </c>
      <c r="AR77" s="502"/>
      <c r="AS77" s="502"/>
      <c r="AT77" s="503"/>
      <c r="AU77" s="466">
        <f>SUM(AU72:AX76)</f>
        <v>0</v>
      </c>
      <c r="AV77" s="467"/>
      <c r="AW77" s="467"/>
      <c r="AX77" s="468"/>
      <c r="AY77" s="501" t="s">
        <v>612</v>
      </c>
      <c r="AZ77" s="502"/>
      <c r="BA77" s="502"/>
      <c r="BB77" s="503"/>
      <c r="BC77" s="466">
        <f>SUM(BC72:BF76)</f>
        <v>0</v>
      </c>
      <c r="BD77" s="467"/>
      <c r="BE77" s="467"/>
      <c r="BF77" s="468"/>
      <c r="BG77" s="504" t="str">
        <f t="shared" si="9"/>
        <v>n.é.</v>
      </c>
      <c r="BH77" s="505"/>
    </row>
    <row r="78" spans="1:60" s="3" customFormat="1" ht="20.100000000000001" customHeight="1" x14ac:dyDescent="0.2">
      <c r="A78" s="417" t="s">
        <v>220</v>
      </c>
      <c r="B78" s="418"/>
      <c r="C78" s="419" t="s">
        <v>636</v>
      </c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1"/>
      <c r="AC78" s="422" t="s">
        <v>342</v>
      </c>
      <c r="AD78" s="423"/>
      <c r="AE78" s="506">
        <f>AE20+AE26+AE40+AE59+AE65+AE71+AE77</f>
        <v>31826623</v>
      </c>
      <c r="AF78" s="507"/>
      <c r="AG78" s="507"/>
      <c r="AH78" s="508"/>
      <c r="AI78" s="506">
        <f>AI20+AI26+AI40+AI59+AI65+AI71+AI77</f>
        <v>31826623</v>
      </c>
      <c r="AJ78" s="507"/>
      <c r="AK78" s="507"/>
      <c r="AL78" s="508"/>
      <c r="AM78" s="506">
        <f>AM20+AM26+AM40+AM59+AM65+AM71+AM77</f>
        <v>31843684</v>
      </c>
      <c r="AN78" s="507"/>
      <c r="AO78" s="507"/>
      <c r="AP78" s="508"/>
      <c r="AQ78" s="509" t="s">
        <v>612</v>
      </c>
      <c r="AR78" s="510"/>
      <c r="AS78" s="510"/>
      <c r="AT78" s="511"/>
      <c r="AU78" s="506">
        <f>AU20+AU26+AU40+AU59+AU65+AU71+AU77</f>
        <v>0</v>
      </c>
      <c r="AV78" s="507"/>
      <c r="AW78" s="507"/>
      <c r="AX78" s="508"/>
      <c r="AY78" s="509" t="s">
        <v>612</v>
      </c>
      <c r="AZ78" s="510"/>
      <c r="BA78" s="510"/>
      <c r="BB78" s="511"/>
      <c r="BC78" s="506">
        <f>BC20+BC26+BC40+BC59+BC65+BC71+BC77</f>
        <v>29452372</v>
      </c>
      <c r="BD78" s="507"/>
      <c r="BE78" s="507"/>
      <c r="BF78" s="508"/>
      <c r="BG78" s="512">
        <f t="shared" si="9"/>
        <v>0.92540047368519118</v>
      </c>
      <c r="BH78" s="513"/>
    </row>
    <row r="79" spans="1:60" ht="20.100000000000001" hidden="1" customHeight="1" x14ac:dyDescent="0.2">
      <c r="A79" s="390" t="s">
        <v>221</v>
      </c>
      <c r="B79" s="391"/>
      <c r="C79" s="429" t="s">
        <v>637</v>
      </c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1"/>
      <c r="AC79" s="432" t="s">
        <v>343</v>
      </c>
      <c r="AD79" s="433"/>
      <c r="AE79" s="458"/>
      <c r="AF79" s="459"/>
      <c r="AG79" s="459"/>
      <c r="AH79" s="460"/>
      <c r="AI79" s="458"/>
      <c r="AJ79" s="459"/>
      <c r="AK79" s="459"/>
      <c r="AL79" s="460"/>
      <c r="AM79" s="458"/>
      <c r="AN79" s="459"/>
      <c r="AO79" s="459"/>
      <c r="AP79" s="460"/>
      <c r="AQ79" s="496" t="s">
        <v>612</v>
      </c>
      <c r="AR79" s="497"/>
      <c r="AS79" s="497"/>
      <c r="AT79" s="498"/>
      <c r="AU79" s="458"/>
      <c r="AV79" s="459"/>
      <c r="AW79" s="459"/>
      <c r="AX79" s="460"/>
      <c r="AY79" s="496" t="s">
        <v>612</v>
      </c>
      <c r="AZ79" s="497"/>
      <c r="BA79" s="497"/>
      <c r="BB79" s="498"/>
      <c r="BC79" s="458"/>
      <c r="BD79" s="459"/>
      <c r="BE79" s="459"/>
      <c r="BF79" s="460"/>
      <c r="BG79" s="499" t="str">
        <f t="shared" si="9"/>
        <v>n.é.</v>
      </c>
      <c r="BH79" s="500"/>
    </row>
    <row r="80" spans="1:60" ht="20.100000000000001" hidden="1" customHeight="1" x14ac:dyDescent="0.2">
      <c r="A80" s="390" t="s">
        <v>222</v>
      </c>
      <c r="B80" s="391"/>
      <c r="C80" s="408" t="s">
        <v>344</v>
      </c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10"/>
      <c r="AC80" s="432" t="s">
        <v>345</v>
      </c>
      <c r="AD80" s="433"/>
      <c r="AE80" s="458"/>
      <c r="AF80" s="459"/>
      <c r="AG80" s="459"/>
      <c r="AH80" s="460"/>
      <c r="AI80" s="458"/>
      <c r="AJ80" s="459"/>
      <c r="AK80" s="459"/>
      <c r="AL80" s="460"/>
      <c r="AM80" s="458"/>
      <c r="AN80" s="459"/>
      <c r="AO80" s="459"/>
      <c r="AP80" s="460"/>
      <c r="AQ80" s="496" t="s">
        <v>612</v>
      </c>
      <c r="AR80" s="497"/>
      <c r="AS80" s="497"/>
      <c r="AT80" s="498"/>
      <c r="AU80" s="458"/>
      <c r="AV80" s="459"/>
      <c r="AW80" s="459"/>
      <c r="AX80" s="460"/>
      <c r="AY80" s="496" t="s">
        <v>612</v>
      </c>
      <c r="AZ80" s="497"/>
      <c r="BA80" s="497"/>
      <c r="BB80" s="498"/>
      <c r="BC80" s="458"/>
      <c r="BD80" s="459"/>
      <c r="BE80" s="459"/>
      <c r="BF80" s="460"/>
      <c r="BG80" s="499" t="str">
        <f t="shared" si="9"/>
        <v>n.é.</v>
      </c>
      <c r="BH80" s="500"/>
    </row>
    <row r="81" spans="1:60" ht="20.100000000000001" hidden="1" customHeight="1" x14ac:dyDescent="0.2">
      <c r="A81" s="390" t="s">
        <v>223</v>
      </c>
      <c r="B81" s="391"/>
      <c r="C81" s="429" t="s">
        <v>638</v>
      </c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1"/>
      <c r="AC81" s="432" t="s">
        <v>346</v>
      </c>
      <c r="AD81" s="433"/>
      <c r="AE81" s="458"/>
      <c r="AF81" s="459"/>
      <c r="AG81" s="459"/>
      <c r="AH81" s="460"/>
      <c r="AI81" s="458"/>
      <c r="AJ81" s="459"/>
      <c r="AK81" s="459"/>
      <c r="AL81" s="460"/>
      <c r="AM81" s="458"/>
      <c r="AN81" s="459"/>
      <c r="AO81" s="459"/>
      <c r="AP81" s="460"/>
      <c r="AQ81" s="496" t="s">
        <v>612</v>
      </c>
      <c r="AR81" s="497"/>
      <c r="AS81" s="497"/>
      <c r="AT81" s="498"/>
      <c r="AU81" s="458"/>
      <c r="AV81" s="459"/>
      <c r="AW81" s="459"/>
      <c r="AX81" s="460"/>
      <c r="AY81" s="496" t="s">
        <v>612</v>
      </c>
      <c r="AZ81" s="497"/>
      <c r="BA81" s="497"/>
      <c r="BB81" s="498"/>
      <c r="BC81" s="458"/>
      <c r="BD81" s="459"/>
      <c r="BE81" s="459"/>
      <c r="BF81" s="460"/>
      <c r="BG81" s="499" t="str">
        <f t="shared" si="9"/>
        <v>n.é.</v>
      </c>
      <c r="BH81" s="500"/>
    </row>
    <row r="82" spans="1:60" s="3" customFormat="1" ht="20.100000000000001" customHeight="1" x14ac:dyDescent="0.2">
      <c r="A82" s="474" t="s">
        <v>224</v>
      </c>
      <c r="B82" s="475"/>
      <c r="C82" s="476" t="s">
        <v>641</v>
      </c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8"/>
      <c r="AC82" s="514" t="s">
        <v>347</v>
      </c>
      <c r="AD82" s="515"/>
      <c r="AE82" s="466">
        <f>SUM(AE79:AH81)</f>
        <v>0</v>
      </c>
      <c r="AF82" s="467"/>
      <c r="AG82" s="467"/>
      <c r="AH82" s="468"/>
      <c r="AI82" s="466">
        <f t="shared" ref="AI82" si="18">SUM(AI79:AL81)</f>
        <v>0</v>
      </c>
      <c r="AJ82" s="467"/>
      <c r="AK82" s="467"/>
      <c r="AL82" s="468"/>
      <c r="AM82" s="466">
        <f t="shared" ref="AM82" si="19">SUM(AM79:AP81)</f>
        <v>0</v>
      </c>
      <c r="AN82" s="467"/>
      <c r="AO82" s="467"/>
      <c r="AP82" s="468"/>
      <c r="AQ82" s="501" t="s">
        <v>612</v>
      </c>
      <c r="AR82" s="502"/>
      <c r="AS82" s="502"/>
      <c r="AT82" s="503"/>
      <c r="AU82" s="466">
        <f t="shared" ref="AU82" si="20">SUM(AU79:AX81)</f>
        <v>0</v>
      </c>
      <c r="AV82" s="467"/>
      <c r="AW82" s="467"/>
      <c r="AX82" s="468"/>
      <c r="AY82" s="501" t="s">
        <v>612</v>
      </c>
      <c r="AZ82" s="502"/>
      <c r="BA82" s="502"/>
      <c r="BB82" s="503"/>
      <c r="BC82" s="466">
        <f t="shared" ref="BC82" si="21">SUM(BC79:BF81)</f>
        <v>0</v>
      </c>
      <c r="BD82" s="467"/>
      <c r="BE82" s="467"/>
      <c r="BF82" s="468"/>
      <c r="BG82" s="504" t="str">
        <f t="shared" si="9"/>
        <v>n.é.</v>
      </c>
      <c r="BH82" s="505"/>
    </row>
    <row r="83" spans="1:60" ht="20.100000000000001" hidden="1" customHeight="1" x14ac:dyDescent="0.2">
      <c r="A83" s="390" t="s">
        <v>225</v>
      </c>
      <c r="B83" s="391"/>
      <c r="C83" s="408" t="s">
        <v>348</v>
      </c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10"/>
      <c r="AC83" s="432" t="s">
        <v>349</v>
      </c>
      <c r="AD83" s="433"/>
      <c r="AE83" s="458"/>
      <c r="AF83" s="459"/>
      <c r="AG83" s="459"/>
      <c r="AH83" s="460"/>
      <c r="AI83" s="458"/>
      <c r="AJ83" s="459"/>
      <c r="AK83" s="459"/>
      <c r="AL83" s="460"/>
      <c r="AM83" s="458"/>
      <c r="AN83" s="459"/>
      <c r="AO83" s="459"/>
      <c r="AP83" s="460"/>
      <c r="AQ83" s="496" t="s">
        <v>612</v>
      </c>
      <c r="AR83" s="497"/>
      <c r="AS83" s="497"/>
      <c r="AT83" s="498"/>
      <c r="AU83" s="458"/>
      <c r="AV83" s="459"/>
      <c r="AW83" s="459"/>
      <c r="AX83" s="460"/>
      <c r="AY83" s="496" t="s">
        <v>612</v>
      </c>
      <c r="AZ83" s="497"/>
      <c r="BA83" s="497"/>
      <c r="BB83" s="498"/>
      <c r="BC83" s="458"/>
      <c r="BD83" s="459"/>
      <c r="BE83" s="459"/>
      <c r="BF83" s="460"/>
      <c r="BG83" s="499" t="str">
        <f t="shared" si="9"/>
        <v>n.é.</v>
      </c>
      <c r="BH83" s="500"/>
    </row>
    <row r="84" spans="1:60" ht="20.100000000000001" hidden="1" customHeight="1" x14ac:dyDescent="0.2">
      <c r="A84" s="390" t="s">
        <v>226</v>
      </c>
      <c r="B84" s="391"/>
      <c r="C84" s="429" t="s">
        <v>639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1"/>
      <c r="AC84" s="432" t="s">
        <v>350</v>
      </c>
      <c r="AD84" s="433"/>
      <c r="AE84" s="458"/>
      <c r="AF84" s="459"/>
      <c r="AG84" s="459"/>
      <c r="AH84" s="460"/>
      <c r="AI84" s="458"/>
      <c r="AJ84" s="459"/>
      <c r="AK84" s="459"/>
      <c r="AL84" s="460"/>
      <c r="AM84" s="458"/>
      <c r="AN84" s="459"/>
      <c r="AO84" s="459"/>
      <c r="AP84" s="460"/>
      <c r="AQ84" s="496" t="s">
        <v>612</v>
      </c>
      <c r="AR84" s="497"/>
      <c r="AS84" s="497"/>
      <c r="AT84" s="498"/>
      <c r="AU84" s="458"/>
      <c r="AV84" s="459"/>
      <c r="AW84" s="459"/>
      <c r="AX84" s="460"/>
      <c r="AY84" s="496" t="s">
        <v>612</v>
      </c>
      <c r="AZ84" s="497"/>
      <c r="BA84" s="497"/>
      <c r="BB84" s="498"/>
      <c r="BC84" s="458"/>
      <c r="BD84" s="459"/>
      <c r="BE84" s="459"/>
      <c r="BF84" s="460"/>
      <c r="BG84" s="499" t="str">
        <f t="shared" si="9"/>
        <v>n.é.</v>
      </c>
      <c r="BH84" s="500"/>
    </row>
    <row r="85" spans="1:60" ht="20.100000000000001" hidden="1" customHeight="1" x14ac:dyDescent="0.2">
      <c r="A85" s="390" t="s">
        <v>227</v>
      </c>
      <c r="B85" s="391"/>
      <c r="C85" s="408" t="s">
        <v>351</v>
      </c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10"/>
      <c r="AC85" s="432" t="s">
        <v>352</v>
      </c>
      <c r="AD85" s="433"/>
      <c r="AE85" s="458"/>
      <c r="AF85" s="459"/>
      <c r="AG85" s="459"/>
      <c r="AH85" s="460"/>
      <c r="AI85" s="458"/>
      <c r="AJ85" s="459"/>
      <c r="AK85" s="459"/>
      <c r="AL85" s="460"/>
      <c r="AM85" s="458"/>
      <c r="AN85" s="459"/>
      <c r="AO85" s="459"/>
      <c r="AP85" s="460"/>
      <c r="AQ85" s="496" t="s">
        <v>612</v>
      </c>
      <c r="AR85" s="497"/>
      <c r="AS85" s="497"/>
      <c r="AT85" s="498"/>
      <c r="AU85" s="458"/>
      <c r="AV85" s="459"/>
      <c r="AW85" s="459"/>
      <c r="AX85" s="460"/>
      <c r="AY85" s="496" t="s">
        <v>612</v>
      </c>
      <c r="AZ85" s="497"/>
      <c r="BA85" s="497"/>
      <c r="BB85" s="498"/>
      <c r="BC85" s="458"/>
      <c r="BD85" s="459"/>
      <c r="BE85" s="459"/>
      <c r="BF85" s="460"/>
      <c r="BG85" s="499" t="str">
        <f t="shared" si="9"/>
        <v>n.é.</v>
      </c>
      <c r="BH85" s="500"/>
    </row>
    <row r="86" spans="1:60" ht="20.100000000000001" hidden="1" customHeight="1" x14ac:dyDescent="0.2">
      <c r="A86" s="390" t="s">
        <v>228</v>
      </c>
      <c r="B86" s="391"/>
      <c r="C86" s="429" t="s">
        <v>640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1"/>
      <c r="AC86" s="432" t="s">
        <v>353</v>
      </c>
      <c r="AD86" s="433"/>
      <c r="AE86" s="458"/>
      <c r="AF86" s="459"/>
      <c r="AG86" s="459"/>
      <c r="AH86" s="460"/>
      <c r="AI86" s="458"/>
      <c r="AJ86" s="459"/>
      <c r="AK86" s="459"/>
      <c r="AL86" s="460"/>
      <c r="AM86" s="458"/>
      <c r="AN86" s="459"/>
      <c r="AO86" s="459"/>
      <c r="AP86" s="460"/>
      <c r="AQ86" s="496" t="s">
        <v>612</v>
      </c>
      <c r="AR86" s="497"/>
      <c r="AS86" s="497"/>
      <c r="AT86" s="498"/>
      <c r="AU86" s="458"/>
      <c r="AV86" s="459"/>
      <c r="AW86" s="459"/>
      <c r="AX86" s="460"/>
      <c r="AY86" s="496" t="s">
        <v>612</v>
      </c>
      <c r="AZ86" s="497"/>
      <c r="BA86" s="497"/>
      <c r="BB86" s="498"/>
      <c r="BC86" s="458"/>
      <c r="BD86" s="459"/>
      <c r="BE86" s="459"/>
      <c r="BF86" s="460"/>
      <c r="BG86" s="499" t="str">
        <f t="shared" si="9"/>
        <v>n.é.</v>
      </c>
      <c r="BH86" s="500"/>
    </row>
    <row r="87" spans="1:60" s="3" customFormat="1" ht="20.100000000000001" customHeight="1" x14ac:dyDescent="0.2">
      <c r="A87" s="474" t="s">
        <v>229</v>
      </c>
      <c r="B87" s="475"/>
      <c r="C87" s="516" t="s">
        <v>642</v>
      </c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8"/>
      <c r="AC87" s="514" t="s">
        <v>354</v>
      </c>
      <c r="AD87" s="515"/>
      <c r="AE87" s="466">
        <f>SUM(AE83:AH86)</f>
        <v>0</v>
      </c>
      <c r="AF87" s="467"/>
      <c r="AG87" s="467"/>
      <c r="AH87" s="468"/>
      <c r="AI87" s="466"/>
      <c r="AJ87" s="467"/>
      <c r="AK87" s="467"/>
      <c r="AL87" s="468"/>
      <c r="AM87" s="466"/>
      <c r="AN87" s="467"/>
      <c r="AO87" s="467"/>
      <c r="AP87" s="468"/>
      <c r="AQ87" s="501" t="s">
        <v>612</v>
      </c>
      <c r="AR87" s="502"/>
      <c r="AS87" s="502"/>
      <c r="AT87" s="503"/>
      <c r="AU87" s="466"/>
      <c r="AV87" s="467"/>
      <c r="AW87" s="467"/>
      <c r="AX87" s="468"/>
      <c r="AY87" s="501" t="s">
        <v>612</v>
      </c>
      <c r="AZ87" s="502"/>
      <c r="BA87" s="502"/>
      <c r="BB87" s="503"/>
      <c r="BC87" s="466"/>
      <c r="BD87" s="467"/>
      <c r="BE87" s="467"/>
      <c r="BF87" s="468"/>
      <c r="BG87" s="504" t="str">
        <f t="shared" si="9"/>
        <v>n.é.</v>
      </c>
      <c r="BH87" s="505"/>
    </row>
    <row r="88" spans="1:60" ht="15.6" customHeight="1" x14ac:dyDescent="0.2">
      <c r="A88" s="390" t="s">
        <v>230</v>
      </c>
      <c r="B88" s="391"/>
      <c r="C88" s="408" t="s">
        <v>355</v>
      </c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10"/>
      <c r="AC88" s="432" t="s">
        <v>356</v>
      </c>
      <c r="AD88" s="433"/>
      <c r="AE88" s="458">
        <v>0</v>
      </c>
      <c r="AF88" s="459"/>
      <c r="AG88" s="459"/>
      <c r="AH88" s="460"/>
      <c r="AI88" s="458">
        <v>201960</v>
      </c>
      <c r="AJ88" s="459"/>
      <c r="AK88" s="459"/>
      <c r="AL88" s="460"/>
      <c r="AM88" s="458">
        <v>124249</v>
      </c>
      <c r="AN88" s="459"/>
      <c r="AO88" s="459"/>
      <c r="AP88" s="460"/>
      <c r="AQ88" s="496" t="s">
        <v>612</v>
      </c>
      <c r="AR88" s="497"/>
      <c r="AS88" s="497"/>
      <c r="AT88" s="498"/>
      <c r="AU88" s="458">
        <v>0</v>
      </c>
      <c r="AV88" s="459"/>
      <c r="AW88" s="459"/>
      <c r="AX88" s="460"/>
      <c r="AY88" s="496" t="s">
        <v>612</v>
      </c>
      <c r="AZ88" s="497"/>
      <c r="BA88" s="497"/>
      <c r="BB88" s="498"/>
      <c r="BC88" s="458">
        <v>124249</v>
      </c>
      <c r="BD88" s="459"/>
      <c r="BE88" s="459"/>
      <c r="BF88" s="460"/>
      <c r="BG88" s="499">
        <f t="shared" si="9"/>
        <v>0.61521588433353136</v>
      </c>
      <c r="BH88" s="500"/>
    </row>
    <row r="89" spans="1:60" ht="16.149999999999999" hidden="1" customHeight="1" x14ac:dyDescent="0.2">
      <c r="A89" s="390" t="s">
        <v>231</v>
      </c>
      <c r="B89" s="391"/>
      <c r="C89" s="408" t="s">
        <v>357</v>
      </c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10"/>
      <c r="AC89" s="432" t="s">
        <v>358</v>
      </c>
      <c r="AD89" s="433"/>
      <c r="AE89" s="458"/>
      <c r="AF89" s="459"/>
      <c r="AG89" s="459"/>
      <c r="AH89" s="460"/>
      <c r="AI89" s="458"/>
      <c r="AJ89" s="459"/>
      <c r="AK89" s="459"/>
      <c r="AL89" s="460"/>
      <c r="AM89" s="458"/>
      <c r="AN89" s="459"/>
      <c r="AO89" s="459"/>
      <c r="AP89" s="460"/>
      <c r="AQ89" s="496" t="s">
        <v>612</v>
      </c>
      <c r="AR89" s="497"/>
      <c r="AS89" s="497"/>
      <c r="AT89" s="498"/>
      <c r="AU89" s="458"/>
      <c r="AV89" s="459"/>
      <c r="AW89" s="459"/>
      <c r="AX89" s="460"/>
      <c r="AY89" s="496" t="s">
        <v>612</v>
      </c>
      <c r="AZ89" s="497"/>
      <c r="BA89" s="497"/>
      <c r="BB89" s="498"/>
      <c r="BC89" s="458"/>
      <c r="BD89" s="459"/>
      <c r="BE89" s="459"/>
      <c r="BF89" s="460"/>
      <c r="BG89" s="499" t="str">
        <f t="shared" si="9"/>
        <v>n.é.</v>
      </c>
      <c r="BH89" s="500"/>
    </row>
    <row r="90" spans="1:60" s="3" customFormat="1" ht="20.100000000000001" customHeight="1" x14ac:dyDescent="0.2">
      <c r="A90" s="474" t="s">
        <v>232</v>
      </c>
      <c r="B90" s="475"/>
      <c r="C90" s="476" t="s">
        <v>644</v>
      </c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8"/>
      <c r="AC90" s="514" t="s">
        <v>359</v>
      </c>
      <c r="AD90" s="515"/>
      <c r="AE90" s="207">
        <f>SUM(AE88:AH89)</f>
        <v>0</v>
      </c>
      <c r="AF90" s="208"/>
      <c r="AG90" s="208"/>
      <c r="AH90" s="209"/>
      <c r="AI90" s="207">
        <f t="shared" ref="AI90" si="22">SUM(AI88:AL89)</f>
        <v>201960</v>
      </c>
      <c r="AJ90" s="208"/>
      <c r="AK90" s="208"/>
      <c r="AL90" s="209"/>
      <c r="AM90" s="207">
        <f t="shared" ref="AM90" si="23">SUM(AM88:AP89)</f>
        <v>124249</v>
      </c>
      <c r="AN90" s="208"/>
      <c r="AO90" s="208"/>
      <c r="AP90" s="209"/>
      <c r="AQ90" s="210" t="s">
        <v>612</v>
      </c>
      <c r="AR90" s="211"/>
      <c r="AS90" s="211"/>
      <c r="AT90" s="212"/>
      <c r="AU90" s="207">
        <f t="shared" ref="AU90" si="24">SUM(AU88:AX89)</f>
        <v>0</v>
      </c>
      <c r="AV90" s="208"/>
      <c r="AW90" s="208"/>
      <c r="AX90" s="209"/>
      <c r="AY90" s="210" t="s">
        <v>612</v>
      </c>
      <c r="AZ90" s="211"/>
      <c r="BA90" s="211"/>
      <c r="BB90" s="212"/>
      <c r="BC90" s="207">
        <f t="shared" ref="BC90" si="25">SUM(BC88:BF89)</f>
        <v>124249</v>
      </c>
      <c r="BD90" s="208"/>
      <c r="BE90" s="208"/>
      <c r="BF90" s="209"/>
      <c r="BG90" s="504">
        <f t="shared" si="9"/>
        <v>0.61521588433353136</v>
      </c>
      <c r="BH90" s="505"/>
    </row>
    <row r="91" spans="1:60" ht="20.100000000000001" hidden="1" customHeight="1" x14ac:dyDescent="0.2">
      <c r="A91" s="390" t="s">
        <v>233</v>
      </c>
      <c r="B91" s="391"/>
      <c r="C91" s="429" t="s">
        <v>360</v>
      </c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1"/>
      <c r="AC91" s="432" t="s">
        <v>361</v>
      </c>
      <c r="AD91" s="433"/>
      <c r="AE91" s="458"/>
      <c r="AF91" s="459"/>
      <c r="AG91" s="459"/>
      <c r="AH91" s="460"/>
      <c r="AI91" s="458"/>
      <c r="AJ91" s="459"/>
      <c r="AK91" s="459"/>
      <c r="AL91" s="460"/>
      <c r="AM91" s="458"/>
      <c r="AN91" s="459"/>
      <c r="AO91" s="459"/>
      <c r="AP91" s="460"/>
      <c r="AQ91" s="496" t="s">
        <v>612</v>
      </c>
      <c r="AR91" s="497"/>
      <c r="AS91" s="497"/>
      <c r="AT91" s="498"/>
      <c r="AU91" s="458"/>
      <c r="AV91" s="459"/>
      <c r="AW91" s="459"/>
      <c r="AX91" s="460"/>
      <c r="AY91" s="496" t="s">
        <v>612</v>
      </c>
      <c r="AZ91" s="497"/>
      <c r="BA91" s="497"/>
      <c r="BB91" s="498"/>
      <c r="BC91" s="458"/>
      <c r="BD91" s="459"/>
      <c r="BE91" s="459"/>
      <c r="BF91" s="460"/>
      <c r="BG91" s="499" t="str">
        <f t="shared" si="9"/>
        <v>n.é.</v>
      </c>
      <c r="BH91" s="500"/>
    </row>
    <row r="92" spans="1:60" ht="20.100000000000001" hidden="1" customHeight="1" x14ac:dyDescent="0.2">
      <c r="A92" s="390" t="s">
        <v>234</v>
      </c>
      <c r="B92" s="391"/>
      <c r="C92" s="429" t="s">
        <v>362</v>
      </c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1"/>
      <c r="AC92" s="432" t="s">
        <v>363</v>
      </c>
      <c r="AD92" s="433"/>
      <c r="AE92" s="458"/>
      <c r="AF92" s="459"/>
      <c r="AG92" s="459"/>
      <c r="AH92" s="460"/>
      <c r="AI92" s="458"/>
      <c r="AJ92" s="459"/>
      <c r="AK92" s="459"/>
      <c r="AL92" s="460"/>
      <c r="AM92" s="458"/>
      <c r="AN92" s="459"/>
      <c r="AO92" s="459"/>
      <c r="AP92" s="460"/>
      <c r="AQ92" s="496" t="s">
        <v>612</v>
      </c>
      <c r="AR92" s="497"/>
      <c r="AS92" s="497"/>
      <c r="AT92" s="498"/>
      <c r="AU92" s="458"/>
      <c r="AV92" s="459"/>
      <c r="AW92" s="459"/>
      <c r="AX92" s="460"/>
      <c r="AY92" s="496" t="s">
        <v>612</v>
      </c>
      <c r="AZ92" s="497"/>
      <c r="BA92" s="497"/>
      <c r="BB92" s="498"/>
      <c r="BC92" s="458"/>
      <c r="BD92" s="459"/>
      <c r="BE92" s="459"/>
      <c r="BF92" s="460"/>
      <c r="BG92" s="499" t="str">
        <f t="shared" si="9"/>
        <v>n.é.</v>
      </c>
      <c r="BH92" s="500"/>
    </row>
    <row r="93" spans="1:60" ht="20.100000000000001" customHeight="1" x14ac:dyDescent="0.2">
      <c r="A93" s="390" t="s">
        <v>235</v>
      </c>
      <c r="B93" s="391"/>
      <c r="C93" s="429" t="s">
        <v>364</v>
      </c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1"/>
      <c r="AC93" s="432" t="s">
        <v>365</v>
      </c>
      <c r="AD93" s="433"/>
      <c r="AE93" s="458">
        <v>35798446</v>
      </c>
      <c r="AF93" s="459"/>
      <c r="AG93" s="459"/>
      <c r="AH93" s="460"/>
      <c r="AI93" s="458">
        <v>35596486</v>
      </c>
      <c r="AJ93" s="459"/>
      <c r="AK93" s="459"/>
      <c r="AL93" s="460"/>
      <c r="AM93" s="458">
        <v>33199877</v>
      </c>
      <c r="AN93" s="459"/>
      <c r="AO93" s="459"/>
      <c r="AP93" s="460"/>
      <c r="AQ93" s="496" t="s">
        <v>612</v>
      </c>
      <c r="AR93" s="497"/>
      <c r="AS93" s="497"/>
      <c r="AT93" s="498"/>
      <c r="AU93" s="458">
        <v>0</v>
      </c>
      <c r="AV93" s="459"/>
      <c r="AW93" s="459"/>
      <c r="AX93" s="460"/>
      <c r="AY93" s="496" t="s">
        <v>612</v>
      </c>
      <c r="AZ93" s="497"/>
      <c r="BA93" s="497"/>
      <c r="BB93" s="498"/>
      <c r="BC93" s="458">
        <v>33199877</v>
      </c>
      <c r="BD93" s="459"/>
      <c r="BE93" s="459"/>
      <c r="BF93" s="460"/>
      <c r="BG93" s="499">
        <f t="shared" si="9"/>
        <v>0.93267287675530663</v>
      </c>
      <c r="BH93" s="500"/>
    </row>
    <row r="94" spans="1:60" ht="20.100000000000001" hidden="1" customHeight="1" x14ac:dyDescent="0.2">
      <c r="A94" s="390" t="s">
        <v>236</v>
      </c>
      <c r="B94" s="391"/>
      <c r="C94" s="429" t="s">
        <v>643</v>
      </c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1"/>
      <c r="AC94" s="432" t="s">
        <v>366</v>
      </c>
      <c r="AD94" s="433"/>
      <c r="AE94" s="458"/>
      <c r="AF94" s="459"/>
      <c r="AG94" s="459"/>
      <c r="AH94" s="460"/>
      <c r="AI94" s="458"/>
      <c r="AJ94" s="459"/>
      <c r="AK94" s="459"/>
      <c r="AL94" s="460"/>
      <c r="AM94" s="458"/>
      <c r="AN94" s="459"/>
      <c r="AO94" s="459"/>
      <c r="AP94" s="460"/>
      <c r="AQ94" s="496" t="s">
        <v>612</v>
      </c>
      <c r="AR94" s="497"/>
      <c r="AS94" s="497"/>
      <c r="AT94" s="498"/>
      <c r="AU94" s="458"/>
      <c r="AV94" s="459"/>
      <c r="AW94" s="459"/>
      <c r="AX94" s="460"/>
      <c r="AY94" s="496" t="s">
        <v>612</v>
      </c>
      <c r="AZ94" s="497"/>
      <c r="BA94" s="497"/>
      <c r="BB94" s="498"/>
      <c r="BC94" s="458"/>
      <c r="BD94" s="459"/>
      <c r="BE94" s="459"/>
      <c r="BF94" s="460"/>
      <c r="BG94" s="499" t="str">
        <f t="shared" si="9"/>
        <v>n.é.</v>
      </c>
      <c r="BH94" s="500"/>
    </row>
    <row r="95" spans="1:60" ht="20.100000000000001" hidden="1" customHeight="1" x14ac:dyDescent="0.2">
      <c r="A95" s="390" t="s">
        <v>237</v>
      </c>
      <c r="B95" s="391"/>
      <c r="C95" s="408" t="s">
        <v>367</v>
      </c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10"/>
      <c r="AC95" s="432" t="s">
        <v>368</v>
      </c>
      <c r="AD95" s="433"/>
      <c r="AE95" s="458"/>
      <c r="AF95" s="459"/>
      <c r="AG95" s="459"/>
      <c r="AH95" s="460"/>
      <c r="AI95" s="458"/>
      <c r="AJ95" s="459"/>
      <c r="AK95" s="459"/>
      <c r="AL95" s="460"/>
      <c r="AM95" s="458"/>
      <c r="AN95" s="459"/>
      <c r="AO95" s="459"/>
      <c r="AP95" s="460"/>
      <c r="AQ95" s="496" t="s">
        <v>612</v>
      </c>
      <c r="AR95" s="497"/>
      <c r="AS95" s="497"/>
      <c r="AT95" s="498"/>
      <c r="AU95" s="458"/>
      <c r="AV95" s="459"/>
      <c r="AW95" s="459"/>
      <c r="AX95" s="460"/>
      <c r="AY95" s="496" t="s">
        <v>612</v>
      </c>
      <c r="AZ95" s="497"/>
      <c r="BA95" s="497"/>
      <c r="BB95" s="498"/>
      <c r="BC95" s="458"/>
      <c r="BD95" s="459"/>
      <c r="BE95" s="459"/>
      <c r="BF95" s="460"/>
      <c r="BG95" s="499" t="str">
        <f t="shared" si="9"/>
        <v>n.é.</v>
      </c>
      <c r="BH95" s="500"/>
    </row>
    <row r="96" spans="1:60" ht="20.100000000000001" hidden="1" customHeight="1" x14ac:dyDescent="0.2">
      <c r="A96" s="390" t="s">
        <v>238</v>
      </c>
      <c r="B96" s="391"/>
      <c r="C96" s="408" t="s">
        <v>648</v>
      </c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10"/>
      <c r="AC96" s="432" t="s">
        <v>646</v>
      </c>
      <c r="AD96" s="433"/>
      <c r="AE96" s="458"/>
      <c r="AF96" s="459"/>
      <c r="AG96" s="459"/>
      <c r="AH96" s="460"/>
      <c r="AI96" s="458"/>
      <c r="AJ96" s="459"/>
      <c r="AK96" s="459"/>
      <c r="AL96" s="460"/>
      <c r="AM96" s="458"/>
      <c r="AN96" s="459"/>
      <c r="AO96" s="459"/>
      <c r="AP96" s="460"/>
      <c r="AQ96" s="496" t="s">
        <v>612</v>
      </c>
      <c r="AR96" s="497"/>
      <c r="AS96" s="497"/>
      <c r="AT96" s="498"/>
      <c r="AU96" s="458"/>
      <c r="AV96" s="459"/>
      <c r="AW96" s="459"/>
      <c r="AX96" s="460"/>
      <c r="AY96" s="496" t="s">
        <v>612</v>
      </c>
      <c r="AZ96" s="497"/>
      <c r="BA96" s="497"/>
      <c r="BB96" s="498"/>
      <c r="BC96" s="458"/>
      <c r="BD96" s="459"/>
      <c r="BE96" s="459"/>
      <c r="BF96" s="460"/>
      <c r="BG96" s="499" t="str">
        <f t="shared" si="9"/>
        <v>n.é.</v>
      </c>
      <c r="BH96" s="500"/>
    </row>
    <row r="97" spans="1:60" ht="20.100000000000001" hidden="1" customHeight="1" x14ac:dyDescent="0.2">
      <c r="A97" s="390" t="s">
        <v>239</v>
      </c>
      <c r="B97" s="391"/>
      <c r="C97" s="408" t="s">
        <v>649</v>
      </c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10"/>
      <c r="AC97" s="432" t="s">
        <v>647</v>
      </c>
      <c r="AD97" s="433"/>
      <c r="AE97" s="458"/>
      <c r="AF97" s="459"/>
      <c r="AG97" s="459"/>
      <c r="AH97" s="460"/>
      <c r="AI97" s="458"/>
      <c r="AJ97" s="459"/>
      <c r="AK97" s="459"/>
      <c r="AL97" s="460"/>
      <c r="AM97" s="458"/>
      <c r="AN97" s="459"/>
      <c r="AO97" s="459"/>
      <c r="AP97" s="460"/>
      <c r="AQ97" s="496" t="s">
        <v>612</v>
      </c>
      <c r="AR97" s="497"/>
      <c r="AS97" s="497"/>
      <c r="AT97" s="498"/>
      <c r="AU97" s="458"/>
      <c r="AV97" s="459"/>
      <c r="AW97" s="459"/>
      <c r="AX97" s="460"/>
      <c r="AY97" s="496" t="s">
        <v>612</v>
      </c>
      <c r="AZ97" s="497"/>
      <c r="BA97" s="497"/>
      <c r="BB97" s="498"/>
      <c r="BC97" s="458"/>
      <c r="BD97" s="459"/>
      <c r="BE97" s="459"/>
      <c r="BF97" s="460"/>
      <c r="BG97" s="499" t="str">
        <f t="shared" si="9"/>
        <v>n.é.</v>
      </c>
      <c r="BH97" s="500"/>
    </row>
    <row r="98" spans="1:60" s="3" customFormat="1" ht="20.100000000000001" customHeight="1" x14ac:dyDescent="0.2">
      <c r="A98" s="474" t="s">
        <v>240</v>
      </c>
      <c r="B98" s="475"/>
      <c r="C98" s="476" t="s">
        <v>651</v>
      </c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8"/>
      <c r="AC98" s="514" t="s">
        <v>645</v>
      </c>
      <c r="AD98" s="515"/>
      <c r="AE98" s="519">
        <f>SUM(AE96:AH97)</f>
        <v>0</v>
      </c>
      <c r="AF98" s="520"/>
      <c r="AG98" s="520"/>
      <c r="AH98" s="521"/>
      <c r="AI98" s="519">
        <f t="shared" ref="AI98" si="26">SUM(AI96:AL97)</f>
        <v>0</v>
      </c>
      <c r="AJ98" s="520"/>
      <c r="AK98" s="520"/>
      <c r="AL98" s="521"/>
      <c r="AM98" s="519">
        <f t="shared" ref="AM98" si="27">SUM(AM96:AP97)</f>
        <v>0</v>
      </c>
      <c r="AN98" s="520"/>
      <c r="AO98" s="520"/>
      <c r="AP98" s="521"/>
      <c r="AQ98" s="522" t="s">
        <v>612</v>
      </c>
      <c r="AR98" s="523"/>
      <c r="AS98" s="523"/>
      <c r="AT98" s="524"/>
      <c r="AU98" s="519">
        <f t="shared" ref="AU98" si="28">SUM(AU96:AX97)</f>
        <v>0</v>
      </c>
      <c r="AV98" s="520"/>
      <c r="AW98" s="520"/>
      <c r="AX98" s="521"/>
      <c r="AY98" s="522" t="s">
        <v>612</v>
      </c>
      <c r="AZ98" s="523"/>
      <c r="BA98" s="523"/>
      <c r="BB98" s="524"/>
      <c r="BC98" s="519">
        <f t="shared" ref="BC98" si="29">SUM(BC96:BF97)</f>
        <v>0</v>
      </c>
      <c r="BD98" s="520"/>
      <c r="BE98" s="520"/>
      <c r="BF98" s="521"/>
      <c r="BG98" s="504" t="str">
        <f t="shared" si="9"/>
        <v>n.é.</v>
      </c>
      <c r="BH98" s="505"/>
    </row>
    <row r="99" spans="1:60" s="3" customFormat="1" ht="20.100000000000001" customHeight="1" x14ac:dyDescent="0.2">
      <c r="A99" s="474" t="s">
        <v>502</v>
      </c>
      <c r="B99" s="475"/>
      <c r="C99" s="476" t="s">
        <v>650</v>
      </c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8"/>
      <c r="AC99" s="514" t="s">
        <v>369</v>
      </c>
      <c r="AD99" s="515"/>
      <c r="AE99" s="466">
        <f>AE82+AE87+SUM(AE90:AH95)</f>
        <v>35798446</v>
      </c>
      <c r="AF99" s="467"/>
      <c r="AG99" s="467"/>
      <c r="AH99" s="468"/>
      <c r="AI99" s="466">
        <f t="shared" ref="AI99" si="30">AI82+AI87+SUM(AI90:AL95)</f>
        <v>35798446</v>
      </c>
      <c r="AJ99" s="467"/>
      <c r="AK99" s="467"/>
      <c r="AL99" s="468"/>
      <c r="AM99" s="466">
        <f t="shared" ref="AM99" si="31">AM82+AM87+SUM(AM90:AP95)</f>
        <v>33324126</v>
      </c>
      <c r="AN99" s="467"/>
      <c r="AO99" s="467"/>
      <c r="AP99" s="468"/>
      <c r="AQ99" s="501" t="s">
        <v>612</v>
      </c>
      <c r="AR99" s="502"/>
      <c r="AS99" s="502"/>
      <c r="AT99" s="503"/>
      <c r="AU99" s="466">
        <f t="shared" ref="AU99" si="32">AU82+AU87+SUM(AU90:AX95)</f>
        <v>0</v>
      </c>
      <c r="AV99" s="467"/>
      <c r="AW99" s="467"/>
      <c r="AX99" s="468"/>
      <c r="AY99" s="501" t="s">
        <v>612</v>
      </c>
      <c r="AZ99" s="502"/>
      <c r="BA99" s="502"/>
      <c r="BB99" s="503"/>
      <c r="BC99" s="466">
        <f t="shared" ref="BC99" si="33">BC82+BC87+SUM(BC90:BF95)</f>
        <v>33324126</v>
      </c>
      <c r="BD99" s="467"/>
      <c r="BE99" s="467"/>
      <c r="BF99" s="468"/>
      <c r="BG99" s="504">
        <f t="shared" si="9"/>
        <v>0.93088191593568059</v>
      </c>
      <c r="BH99" s="505"/>
    </row>
    <row r="100" spans="1:60" ht="20.100000000000001" hidden="1" customHeight="1" x14ac:dyDescent="0.2">
      <c r="A100" s="390" t="s">
        <v>503</v>
      </c>
      <c r="B100" s="391"/>
      <c r="C100" s="408" t="s">
        <v>370</v>
      </c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10"/>
      <c r="AC100" s="432" t="s">
        <v>371</v>
      </c>
      <c r="AD100" s="433"/>
      <c r="AE100" s="458"/>
      <c r="AF100" s="459"/>
      <c r="AG100" s="459"/>
      <c r="AH100" s="460"/>
      <c r="AI100" s="458"/>
      <c r="AJ100" s="459"/>
      <c r="AK100" s="459"/>
      <c r="AL100" s="460"/>
      <c r="AM100" s="458"/>
      <c r="AN100" s="459"/>
      <c r="AO100" s="459"/>
      <c r="AP100" s="460"/>
      <c r="AQ100" s="496" t="s">
        <v>612</v>
      </c>
      <c r="AR100" s="497"/>
      <c r="AS100" s="497"/>
      <c r="AT100" s="498"/>
      <c r="AU100" s="458"/>
      <c r="AV100" s="459"/>
      <c r="AW100" s="459"/>
      <c r="AX100" s="460"/>
      <c r="AY100" s="496" t="s">
        <v>612</v>
      </c>
      <c r="AZ100" s="497"/>
      <c r="BA100" s="497"/>
      <c r="BB100" s="498"/>
      <c r="BC100" s="458"/>
      <c r="BD100" s="459"/>
      <c r="BE100" s="459"/>
      <c r="BF100" s="460"/>
      <c r="BG100" s="499" t="str">
        <f t="shared" si="9"/>
        <v>n.é.</v>
      </c>
      <c r="BH100" s="500"/>
    </row>
    <row r="101" spans="1:60" ht="20.100000000000001" hidden="1" customHeight="1" x14ac:dyDescent="0.2">
      <c r="A101" s="390" t="s">
        <v>504</v>
      </c>
      <c r="B101" s="391"/>
      <c r="C101" s="408" t="s">
        <v>372</v>
      </c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10"/>
      <c r="AC101" s="432" t="s">
        <v>373</v>
      </c>
      <c r="AD101" s="433"/>
      <c r="AE101" s="458"/>
      <c r="AF101" s="459"/>
      <c r="AG101" s="459"/>
      <c r="AH101" s="460"/>
      <c r="AI101" s="458"/>
      <c r="AJ101" s="459"/>
      <c r="AK101" s="459"/>
      <c r="AL101" s="460"/>
      <c r="AM101" s="458"/>
      <c r="AN101" s="459"/>
      <c r="AO101" s="459"/>
      <c r="AP101" s="460"/>
      <c r="AQ101" s="496" t="s">
        <v>612</v>
      </c>
      <c r="AR101" s="497"/>
      <c r="AS101" s="497"/>
      <c r="AT101" s="498"/>
      <c r="AU101" s="458"/>
      <c r="AV101" s="459"/>
      <c r="AW101" s="459"/>
      <c r="AX101" s="460"/>
      <c r="AY101" s="496" t="s">
        <v>612</v>
      </c>
      <c r="AZ101" s="497"/>
      <c r="BA101" s="497"/>
      <c r="BB101" s="498"/>
      <c r="BC101" s="458"/>
      <c r="BD101" s="459"/>
      <c r="BE101" s="459"/>
      <c r="BF101" s="460"/>
      <c r="BG101" s="499" t="str">
        <f t="shared" si="9"/>
        <v>n.é.</v>
      </c>
      <c r="BH101" s="500"/>
    </row>
    <row r="102" spans="1:60" ht="20.100000000000001" hidden="1" customHeight="1" x14ac:dyDescent="0.2">
      <c r="A102" s="390" t="s">
        <v>505</v>
      </c>
      <c r="B102" s="391"/>
      <c r="C102" s="429" t="s">
        <v>374</v>
      </c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1"/>
      <c r="AC102" s="432" t="s">
        <v>375</v>
      </c>
      <c r="AD102" s="433"/>
      <c r="AE102" s="458"/>
      <c r="AF102" s="459"/>
      <c r="AG102" s="459"/>
      <c r="AH102" s="460"/>
      <c r="AI102" s="458"/>
      <c r="AJ102" s="459"/>
      <c r="AK102" s="459"/>
      <c r="AL102" s="460"/>
      <c r="AM102" s="458"/>
      <c r="AN102" s="459"/>
      <c r="AO102" s="459"/>
      <c r="AP102" s="460"/>
      <c r="AQ102" s="496" t="s">
        <v>612</v>
      </c>
      <c r="AR102" s="497"/>
      <c r="AS102" s="497"/>
      <c r="AT102" s="498"/>
      <c r="AU102" s="458"/>
      <c r="AV102" s="459"/>
      <c r="AW102" s="459"/>
      <c r="AX102" s="460"/>
      <c r="AY102" s="496" t="s">
        <v>612</v>
      </c>
      <c r="AZ102" s="497"/>
      <c r="BA102" s="497"/>
      <c r="BB102" s="498"/>
      <c r="BC102" s="458"/>
      <c r="BD102" s="459"/>
      <c r="BE102" s="459"/>
      <c r="BF102" s="460"/>
      <c r="BG102" s="499" t="str">
        <f t="shared" si="9"/>
        <v>n.é.</v>
      </c>
      <c r="BH102" s="500"/>
    </row>
    <row r="103" spans="1:60" ht="20.100000000000001" hidden="1" customHeight="1" x14ac:dyDescent="0.2">
      <c r="A103" s="390" t="s">
        <v>506</v>
      </c>
      <c r="B103" s="391"/>
      <c r="C103" s="429" t="s">
        <v>654</v>
      </c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1"/>
      <c r="AC103" s="432" t="s">
        <v>376</v>
      </c>
      <c r="AD103" s="433"/>
      <c r="AE103" s="458"/>
      <c r="AF103" s="459"/>
      <c r="AG103" s="459"/>
      <c r="AH103" s="460"/>
      <c r="AI103" s="458"/>
      <c r="AJ103" s="459"/>
      <c r="AK103" s="459"/>
      <c r="AL103" s="460"/>
      <c r="AM103" s="458"/>
      <c r="AN103" s="459"/>
      <c r="AO103" s="459"/>
      <c r="AP103" s="460"/>
      <c r="AQ103" s="496" t="s">
        <v>612</v>
      </c>
      <c r="AR103" s="497"/>
      <c r="AS103" s="497"/>
      <c r="AT103" s="498"/>
      <c r="AU103" s="458"/>
      <c r="AV103" s="459"/>
      <c r="AW103" s="459"/>
      <c r="AX103" s="460"/>
      <c r="AY103" s="496" t="s">
        <v>612</v>
      </c>
      <c r="AZ103" s="497"/>
      <c r="BA103" s="497"/>
      <c r="BB103" s="498"/>
      <c r="BC103" s="458"/>
      <c r="BD103" s="459"/>
      <c r="BE103" s="459"/>
      <c r="BF103" s="460"/>
      <c r="BG103" s="499" t="str">
        <f t="shared" si="9"/>
        <v>n.é.</v>
      </c>
      <c r="BH103" s="500"/>
    </row>
    <row r="104" spans="1:60" ht="20.100000000000001" hidden="1" customHeight="1" x14ac:dyDescent="0.2">
      <c r="A104" s="390" t="s">
        <v>507</v>
      </c>
      <c r="B104" s="391"/>
      <c r="C104" s="429" t="s">
        <v>653</v>
      </c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1"/>
      <c r="AC104" s="432" t="s">
        <v>655</v>
      </c>
      <c r="AD104" s="433"/>
      <c r="AE104" s="458"/>
      <c r="AF104" s="459"/>
      <c r="AG104" s="459"/>
      <c r="AH104" s="460"/>
      <c r="AI104" s="458"/>
      <c r="AJ104" s="459"/>
      <c r="AK104" s="459"/>
      <c r="AL104" s="460"/>
      <c r="AM104" s="458"/>
      <c r="AN104" s="459"/>
      <c r="AO104" s="459"/>
      <c r="AP104" s="460"/>
      <c r="AQ104" s="496" t="s">
        <v>612</v>
      </c>
      <c r="AR104" s="497"/>
      <c r="AS104" s="497"/>
      <c r="AT104" s="498"/>
      <c r="AU104" s="458"/>
      <c r="AV104" s="459"/>
      <c r="AW104" s="459"/>
      <c r="AX104" s="460"/>
      <c r="AY104" s="496" t="s">
        <v>612</v>
      </c>
      <c r="AZ104" s="497"/>
      <c r="BA104" s="497"/>
      <c r="BB104" s="498"/>
      <c r="BC104" s="458"/>
      <c r="BD104" s="459"/>
      <c r="BE104" s="459"/>
      <c r="BF104" s="460"/>
      <c r="BG104" s="499" t="str">
        <f t="shared" si="9"/>
        <v>n.é.</v>
      </c>
      <c r="BH104" s="500"/>
    </row>
    <row r="105" spans="1:60" s="3" customFormat="1" ht="20.100000000000001" customHeight="1" x14ac:dyDescent="0.2">
      <c r="A105" s="474" t="s">
        <v>508</v>
      </c>
      <c r="B105" s="475"/>
      <c r="C105" s="516" t="s">
        <v>652</v>
      </c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8"/>
      <c r="AC105" s="514" t="s">
        <v>377</v>
      </c>
      <c r="AD105" s="515"/>
      <c r="AE105" s="466">
        <f>SUM(AE100:AH104)</f>
        <v>0</v>
      </c>
      <c r="AF105" s="467"/>
      <c r="AG105" s="467"/>
      <c r="AH105" s="468"/>
      <c r="AI105" s="466">
        <f t="shared" ref="AI105" si="34">SUM(AI100:AL103)</f>
        <v>0</v>
      </c>
      <c r="AJ105" s="467"/>
      <c r="AK105" s="467"/>
      <c r="AL105" s="468"/>
      <c r="AM105" s="466">
        <f t="shared" ref="AM105" si="35">SUM(AM100:AP103)</f>
        <v>0</v>
      </c>
      <c r="AN105" s="467"/>
      <c r="AO105" s="467"/>
      <c r="AP105" s="468"/>
      <c r="AQ105" s="501" t="s">
        <v>612</v>
      </c>
      <c r="AR105" s="502"/>
      <c r="AS105" s="502"/>
      <c r="AT105" s="503"/>
      <c r="AU105" s="466">
        <f t="shared" ref="AU105" si="36">SUM(AU100:AX103)</f>
        <v>0</v>
      </c>
      <c r="AV105" s="467"/>
      <c r="AW105" s="467"/>
      <c r="AX105" s="468"/>
      <c r="AY105" s="501" t="s">
        <v>612</v>
      </c>
      <c r="AZ105" s="502"/>
      <c r="BA105" s="502"/>
      <c r="BB105" s="503"/>
      <c r="BC105" s="466">
        <f t="shared" ref="BC105" si="37">SUM(BC100:BF103)</f>
        <v>0</v>
      </c>
      <c r="BD105" s="467"/>
      <c r="BE105" s="467"/>
      <c r="BF105" s="468"/>
      <c r="BG105" s="504" t="str">
        <f t="shared" si="9"/>
        <v>n.é.</v>
      </c>
      <c r="BH105" s="505"/>
    </row>
    <row r="106" spans="1:60" s="3" customFormat="1" ht="20.100000000000001" hidden="1" customHeight="1" x14ac:dyDescent="0.2">
      <c r="A106" s="390" t="s">
        <v>509</v>
      </c>
      <c r="B106" s="391"/>
      <c r="C106" s="408" t="s">
        <v>378</v>
      </c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10"/>
      <c r="AC106" s="432" t="s">
        <v>379</v>
      </c>
      <c r="AD106" s="433"/>
      <c r="AE106" s="458"/>
      <c r="AF106" s="459"/>
      <c r="AG106" s="459"/>
      <c r="AH106" s="460"/>
      <c r="AI106" s="458"/>
      <c r="AJ106" s="459"/>
      <c r="AK106" s="459"/>
      <c r="AL106" s="460"/>
      <c r="AM106" s="458"/>
      <c r="AN106" s="459"/>
      <c r="AO106" s="459"/>
      <c r="AP106" s="460"/>
      <c r="AQ106" s="496" t="s">
        <v>612</v>
      </c>
      <c r="AR106" s="497"/>
      <c r="AS106" s="497"/>
      <c r="AT106" s="498"/>
      <c r="AU106" s="458"/>
      <c r="AV106" s="459"/>
      <c r="AW106" s="459"/>
      <c r="AX106" s="460"/>
      <c r="AY106" s="496" t="s">
        <v>612</v>
      </c>
      <c r="AZ106" s="497"/>
      <c r="BA106" s="497"/>
      <c r="BB106" s="498"/>
      <c r="BC106" s="458"/>
      <c r="BD106" s="459"/>
      <c r="BE106" s="459"/>
      <c r="BF106" s="460"/>
      <c r="BG106" s="499" t="str">
        <f t="shared" si="9"/>
        <v>n.é.</v>
      </c>
      <c r="BH106" s="500"/>
    </row>
    <row r="107" spans="1:60" ht="20.100000000000001" hidden="1" customHeight="1" x14ac:dyDescent="0.2">
      <c r="A107" s="390" t="s">
        <v>510</v>
      </c>
      <c r="B107" s="391"/>
      <c r="C107" s="408" t="s">
        <v>659</v>
      </c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10"/>
      <c r="AC107" s="432" t="s">
        <v>657</v>
      </c>
      <c r="AD107" s="433"/>
      <c r="AE107" s="458"/>
      <c r="AF107" s="459"/>
      <c r="AG107" s="459"/>
      <c r="AH107" s="460"/>
      <c r="AI107" s="458"/>
      <c r="AJ107" s="459"/>
      <c r="AK107" s="459"/>
      <c r="AL107" s="460"/>
      <c r="AM107" s="458"/>
      <c r="AN107" s="459"/>
      <c r="AO107" s="459"/>
      <c r="AP107" s="460"/>
      <c r="AQ107" s="496" t="s">
        <v>612</v>
      </c>
      <c r="AR107" s="497"/>
      <c r="AS107" s="497"/>
      <c r="AT107" s="498"/>
      <c r="AU107" s="458"/>
      <c r="AV107" s="459"/>
      <c r="AW107" s="459"/>
      <c r="AX107" s="460"/>
      <c r="AY107" s="496" t="s">
        <v>612</v>
      </c>
      <c r="AZ107" s="497"/>
      <c r="BA107" s="497"/>
      <c r="BB107" s="498"/>
      <c r="BC107" s="458"/>
      <c r="BD107" s="459"/>
      <c r="BE107" s="459"/>
      <c r="BF107" s="460"/>
      <c r="BG107" s="499" t="str">
        <f t="shared" si="9"/>
        <v>n.é.</v>
      </c>
      <c r="BH107" s="500"/>
    </row>
    <row r="108" spans="1:60" s="3" customFormat="1" ht="20.100000000000001" customHeight="1" x14ac:dyDescent="0.2">
      <c r="A108" s="417" t="s">
        <v>511</v>
      </c>
      <c r="B108" s="418"/>
      <c r="C108" s="558" t="s">
        <v>658</v>
      </c>
      <c r="D108" s="559"/>
      <c r="E108" s="559"/>
      <c r="F108" s="559"/>
      <c r="G108" s="559"/>
      <c r="H108" s="559"/>
      <c r="I108" s="559"/>
      <c r="J108" s="559"/>
      <c r="K108" s="559"/>
      <c r="L108" s="559"/>
      <c r="M108" s="559"/>
      <c r="N108" s="559"/>
      <c r="O108" s="559"/>
      <c r="P108" s="559"/>
      <c r="Q108" s="559"/>
      <c r="R108" s="559"/>
      <c r="S108" s="559"/>
      <c r="T108" s="559"/>
      <c r="U108" s="559"/>
      <c r="V108" s="559"/>
      <c r="W108" s="559"/>
      <c r="X108" s="559"/>
      <c r="Y108" s="559"/>
      <c r="Z108" s="559"/>
      <c r="AA108" s="559"/>
      <c r="AB108" s="560"/>
      <c r="AC108" s="570" t="s">
        <v>380</v>
      </c>
      <c r="AD108" s="571"/>
      <c r="AE108" s="506">
        <f>AE99+AE105+AE107</f>
        <v>35798446</v>
      </c>
      <c r="AF108" s="507"/>
      <c r="AG108" s="507"/>
      <c r="AH108" s="508"/>
      <c r="AI108" s="506">
        <f t="shared" ref="AI108" si="38">AI99+AI105+AI107</f>
        <v>35798446</v>
      </c>
      <c r="AJ108" s="507"/>
      <c r="AK108" s="507"/>
      <c r="AL108" s="508"/>
      <c r="AM108" s="506">
        <f t="shared" ref="AM108" si="39">AM99+AM105+AM107</f>
        <v>33324126</v>
      </c>
      <c r="AN108" s="507"/>
      <c r="AO108" s="507"/>
      <c r="AP108" s="508"/>
      <c r="AQ108" s="509" t="s">
        <v>612</v>
      </c>
      <c r="AR108" s="510"/>
      <c r="AS108" s="510"/>
      <c r="AT108" s="511"/>
      <c r="AU108" s="506">
        <f t="shared" ref="AU108" si="40">AU99+AU105+AU107</f>
        <v>0</v>
      </c>
      <c r="AV108" s="507"/>
      <c r="AW108" s="507"/>
      <c r="AX108" s="508"/>
      <c r="AY108" s="509" t="s">
        <v>612</v>
      </c>
      <c r="AZ108" s="510"/>
      <c r="BA108" s="510"/>
      <c r="BB108" s="511"/>
      <c r="BC108" s="506">
        <f t="shared" ref="BC108" si="41">BC99+BC105+BC107</f>
        <v>33324126</v>
      </c>
      <c r="BD108" s="507"/>
      <c r="BE108" s="507"/>
      <c r="BF108" s="508"/>
      <c r="BG108" s="512">
        <f t="shared" si="9"/>
        <v>0.93088191593568059</v>
      </c>
      <c r="BH108" s="513"/>
    </row>
    <row r="109" spans="1:60" s="3" customFormat="1" ht="20.100000000000001" customHeight="1" x14ac:dyDescent="0.2">
      <c r="A109" s="424" t="s">
        <v>512</v>
      </c>
      <c r="B109" s="425"/>
      <c r="C109" s="76" t="s">
        <v>656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8"/>
      <c r="AC109" s="5"/>
      <c r="AD109" s="6"/>
      <c r="AE109" s="528">
        <f>AE78+AE108</f>
        <v>67625069</v>
      </c>
      <c r="AF109" s="529"/>
      <c r="AG109" s="529"/>
      <c r="AH109" s="530"/>
      <c r="AI109" s="528">
        <f t="shared" ref="AI109" si="42">AI78+AI108</f>
        <v>67625069</v>
      </c>
      <c r="AJ109" s="529"/>
      <c r="AK109" s="529"/>
      <c r="AL109" s="530"/>
      <c r="AM109" s="528">
        <f t="shared" ref="AM109" si="43">AM78+AM108</f>
        <v>65167810</v>
      </c>
      <c r="AN109" s="529"/>
      <c r="AO109" s="529"/>
      <c r="AP109" s="530"/>
      <c r="AQ109" s="525" t="s">
        <v>612</v>
      </c>
      <c r="AR109" s="526"/>
      <c r="AS109" s="526"/>
      <c r="AT109" s="527"/>
      <c r="AU109" s="528">
        <f t="shared" ref="AU109" si="44">AU78+AU108</f>
        <v>0</v>
      </c>
      <c r="AV109" s="529"/>
      <c r="AW109" s="529"/>
      <c r="AX109" s="530"/>
      <c r="AY109" s="525" t="s">
        <v>612</v>
      </c>
      <c r="AZ109" s="526"/>
      <c r="BA109" s="526"/>
      <c r="BB109" s="527"/>
      <c r="BC109" s="528">
        <f t="shared" ref="BC109" si="45">BC78+BC108</f>
        <v>62776498</v>
      </c>
      <c r="BD109" s="529"/>
      <c r="BE109" s="529"/>
      <c r="BF109" s="530"/>
      <c r="BG109" s="531">
        <f t="shared" si="9"/>
        <v>0.928302165577088</v>
      </c>
      <c r="BH109" s="532"/>
    </row>
    <row r="110" spans="1:60" ht="18" customHeight="1" x14ac:dyDescent="0.2">
      <c r="A110" s="390" t="s">
        <v>513</v>
      </c>
      <c r="B110" s="391"/>
      <c r="C110" s="538" t="s">
        <v>20</v>
      </c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39"/>
      <c r="AB110" s="540"/>
      <c r="AC110" s="541" t="s">
        <v>51</v>
      </c>
      <c r="AD110" s="542"/>
      <c r="AE110" s="458">
        <v>19032000</v>
      </c>
      <c r="AF110" s="534"/>
      <c r="AG110" s="534"/>
      <c r="AH110" s="535"/>
      <c r="AI110" s="533">
        <v>18129039</v>
      </c>
      <c r="AJ110" s="534"/>
      <c r="AK110" s="534"/>
      <c r="AL110" s="535"/>
      <c r="AM110" s="533">
        <v>0</v>
      </c>
      <c r="AN110" s="534"/>
      <c r="AO110" s="534"/>
      <c r="AP110" s="535"/>
      <c r="AQ110" s="533">
        <v>17413929</v>
      </c>
      <c r="AR110" s="534"/>
      <c r="AS110" s="534"/>
      <c r="AT110" s="535"/>
      <c r="AU110" s="533">
        <v>52675500</v>
      </c>
      <c r="AV110" s="534"/>
      <c r="AW110" s="534"/>
      <c r="AX110" s="535"/>
      <c r="AY110" s="533">
        <v>0</v>
      </c>
      <c r="AZ110" s="534"/>
      <c r="BA110" s="534"/>
      <c r="BB110" s="535"/>
      <c r="BC110" s="533">
        <v>17413929</v>
      </c>
      <c r="BD110" s="534"/>
      <c r="BE110" s="534"/>
      <c r="BF110" s="535"/>
      <c r="BG110" s="536">
        <f t="shared" si="9"/>
        <v>0.9605544452742365</v>
      </c>
      <c r="BH110" s="537"/>
    </row>
    <row r="111" spans="1:60" ht="3" hidden="1" customHeight="1" x14ac:dyDescent="0.2">
      <c r="A111" s="390" t="s">
        <v>514</v>
      </c>
      <c r="B111" s="391"/>
      <c r="C111" s="538" t="s">
        <v>47</v>
      </c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40"/>
      <c r="AC111" s="437" t="s">
        <v>50</v>
      </c>
      <c r="AD111" s="438"/>
      <c r="AE111" s="533"/>
      <c r="AF111" s="534"/>
      <c r="AG111" s="534"/>
      <c r="AH111" s="535"/>
      <c r="AI111" s="533"/>
      <c r="AJ111" s="534"/>
      <c r="AK111" s="534"/>
      <c r="AL111" s="535"/>
      <c r="AM111" s="533"/>
      <c r="AN111" s="534"/>
      <c r="AO111" s="534"/>
      <c r="AP111" s="535"/>
      <c r="AQ111" s="533"/>
      <c r="AR111" s="534"/>
      <c r="AS111" s="534"/>
      <c r="AT111" s="535"/>
      <c r="AU111" s="533"/>
      <c r="AV111" s="534"/>
      <c r="AW111" s="534"/>
      <c r="AX111" s="535"/>
      <c r="AY111" s="533"/>
      <c r="AZ111" s="534"/>
      <c r="BA111" s="534"/>
      <c r="BB111" s="535"/>
      <c r="BC111" s="533"/>
      <c r="BD111" s="534"/>
      <c r="BE111" s="534"/>
      <c r="BF111" s="535"/>
      <c r="BG111" s="536" t="str">
        <f t="shared" si="9"/>
        <v>n.é.</v>
      </c>
      <c r="BH111" s="537"/>
    </row>
    <row r="112" spans="1:60" ht="24.75" customHeight="1" x14ac:dyDescent="0.2">
      <c r="A112" s="390" t="s">
        <v>515</v>
      </c>
      <c r="B112" s="391"/>
      <c r="C112" s="538" t="s">
        <v>46</v>
      </c>
      <c r="D112" s="539"/>
      <c r="E112" s="539"/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9"/>
      <c r="X112" s="539"/>
      <c r="Y112" s="539"/>
      <c r="Z112" s="539"/>
      <c r="AA112" s="539"/>
      <c r="AB112" s="540"/>
      <c r="AC112" s="437" t="s">
        <v>49</v>
      </c>
      <c r="AD112" s="438"/>
      <c r="AE112" s="533">
        <v>1586000</v>
      </c>
      <c r="AF112" s="534"/>
      <c r="AG112" s="534"/>
      <c r="AH112" s="535"/>
      <c r="AI112" s="533">
        <v>1586000</v>
      </c>
      <c r="AJ112" s="534"/>
      <c r="AK112" s="534"/>
      <c r="AL112" s="535"/>
      <c r="AM112" s="533">
        <v>0</v>
      </c>
      <c r="AN112" s="534"/>
      <c r="AO112" s="534"/>
      <c r="AP112" s="535"/>
      <c r="AQ112" s="533">
        <v>1495000</v>
      </c>
      <c r="AR112" s="534"/>
      <c r="AS112" s="534"/>
      <c r="AT112" s="535"/>
      <c r="AU112" s="533">
        <v>0</v>
      </c>
      <c r="AV112" s="534"/>
      <c r="AW112" s="534"/>
      <c r="AX112" s="535"/>
      <c r="AY112" s="533">
        <v>0</v>
      </c>
      <c r="AZ112" s="534"/>
      <c r="BA112" s="534"/>
      <c r="BB112" s="535"/>
      <c r="BC112" s="533">
        <v>1495000</v>
      </c>
      <c r="BD112" s="534"/>
      <c r="BE112" s="534"/>
      <c r="BF112" s="535"/>
      <c r="BG112" s="536">
        <f t="shared" si="9"/>
        <v>0.94262295081967218</v>
      </c>
      <c r="BH112" s="537"/>
    </row>
    <row r="113" spans="1:60" ht="5.25" hidden="1" customHeight="1" x14ac:dyDescent="0.2">
      <c r="A113" s="390" t="s">
        <v>517</v>
      </c>
      <c r="B113" s="391"/>
      <c r="C113" s="487" t="s">
        <v>19</v>
      </c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9"/>
      <c r="AC113" s="437" t="s">
        <v>48</v>
      </c>
      <c r="AD113" s="438"/>
      <c r="AE113" s="533"/>
      <c r="AF113" s="534"/>
      <c r="AG113" s="534"/>
      <c r="AH113" s="535"/>
      <c r="AI113" s="533"/>
      <c r="AJ113" s="534"/>
      <c r="AK113" s="534"/>
      <c r="AL113" s="535"/>
      <c r="AM113" s="533"/>
      <c r="AN113" s="534"/>
      <c r="AO113" s="534"/>
      <c r="AP113" s="535"/>
      <c r="AQ113" s="533"/>
      <c r="AR113" s="534"/>
      <c r="AS113" s="534"/>
      <c r="AT113" s="535"/>
      <c r="AU113" s="533"/>
      <c r="AV113" s="534"/>
      <c r="AW113" s="534"/>
      <c r="AX113" s="535"/>
      <c r="AY113" s="533"/>
      <c r="AZ113" s="534"/>
      <c r="BA113" s="534"/>
      <c r="BB113" s="535"/>
      <c r="BC113" s="533"/>
      <c r="BD113" s="534"/>
      <c r="BE113" s="534"/>
      <c r="BF113" s="535"/>
      <c r="BG113" s="536" t="str">
        <f t="shared" si="9"/>
        <v>n.é.</v>
      </c>
      <c r="BH113" s="537"/>
    </row>
    <row r="114" spans="1:60" ht="18" hidden="1" customHeight="1" x14ac:dyDescent="0.2">
      <c r="A114" s="390" t="s">
        <v>518</v>
      </c>
      <c r="B114" s="391"/>
      <c r="C114" s="487" t="s">
        <v>16</v>
      </c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9"/>
      <c r="AC114" s="437" t="s">
        <v>45</v>
      </c>
      <c r="AD114" s="438"/>
      <c r="AE114" s="533"/>
      <c r="AF114" s="534"/>
      <c r="AG114" s="534"/>
      <c r="AH114" s="535"/>
      <c r="AI114" s="533"/>
      <c r="AJ114" s="534"/>
      <c r="AK114" s="534"/>
      <c r="AL114" s="535"/>
      <c r="AM114" s="533"/>
      <c r="AN114" s="534"/>
      <c r="AO114" s="534"/>
      <c r="AP114" s="535"/>
      <c r="AQ114" s="533"/>
      <c r="AR114" s="534"/>
      <c r="AS114" s="534"/>
      <c r="AT114" s="535"/>
      <c r="AU114" s="533"/>
      <c r="AV114" s="534"/>
      <c r="AW114" s="534"/>
      <c r="AX114" s="535"/>
      <c r="AY114" s="533"/>
      <c r="AZ114" s="534"/>
      <c r="BA114" s="534"/>
      <c r="BB114" s="535"/>
      <c r="BC114" s="533"/>
      <c r="BD114" s="534"/>
      <c r="BE114" s="534"/>
      <c r="BF114" s="535"/>
      <c r="BG114" s="536" t="str">
        <f t="shared" si="9"/>
        <v>n.é.</v>
      </c>
      <c r="BH114" s="537"/>
    </row>
    <row r="115" spans="1:60" ht="24.75" hidden="1" customHeight="1" x14ac:dyDescent="0.2">
      <c r="A115" s="390" t="s">
        <v>519</v>
      </c>
      <c r="B115" s="391"/>
      <c r="C115" s="487" t="s">
        <v>17</v>
      </c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9"/>
      <c r="AC115" s="437" t="s">
        <v>44</v>
      </c>
      <c r="AD115" s="438"/>
      <c r="AE115" s="533">
        <v>0</v>
      </c>
      <c r="AF115" s="534"/>
      <c r="AG115" s="534"/>
      <c r="AH115" s="535"/>
      <c r="AI115" s="533">
        <v>0</v>
      </c>
      <c r="AJ115" s="534"/>
      <c r="AK115" s="534"/>
      <c r="AL115" s="535"/>
      <c r="AM115" s="533">
        <v>0</v>
      </c>
      <c r="AN115" s="534"/>
      <c r="AO115" s="534"/>
      <c r="AP115" s="535"/>
      <c r="AQ115" s="533">
        <v>0</v>
      </c>
      <c r="AR115" s="534"/>
      <c r="AS115" s="534"/>
      <c r="AT115" s="535"/>
      <c r="AU115" s="533">
        <v>0</v>
      </c>
      <c r="AV115" s="534"/>
      <c r="AW115" s="534"/>
      <c r="AX115" s="535"/>
      <c r="AY115" s="533">
        <v>0</v>
      </c>
      <c r="AZ115" s="534"/>
      <c r="BA115" s="534"/>
      <c r="BB115" s="535"/>
      <c r="BC115" s="533">
        <v>0</v>
      </c>
      <c r="BD115" s="534"/>
      <c r="BE115" s="534"/>
      <c r="BF115" s="535"/>
      <c r="BG115" s="536" t="str">
        <f t="shared" si="9"/>
        <v>n.é.</v>
      </c>
      <c r="BH115" s="537"/>
    </row>
    <row r="116" spans="1:60" ht="21" customHeight="1" x14ac:dyDescent="0.2">
      <c r="A116" s="390" t="s">
        <v>520</v>
      </c>
      <c r="B116" s="391"/>
      <c r="C116" s="487" t="s">
        <v>21</v>
      </c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9"/>
      <c r="AC116" s="437" t="s">
        <v>43</v>
      </c>
      <c r="AD116" s="438"/>
      <c r="AE116" s="458">
        <v>1546000</v>
      </c>
      <c r="AF116" s="534"/>
      <c r="AG116" s="534"/>
      <c r="AH116" s="535"/>
      <c r="AI116" s="533">
        <v>1495460</v>
      </c>
      <c r="AJ116" s="534"/>
      <c r="AK116" s="534"/>
      <c r="AL116" s="535"/>
      <c r="AM116" s="533">
        <v>0</v>
      </c>
      <c r="AN116" s="534"/>
      <c r="AO116" s="534"/>
      <c r="AP116" s="535"/>
      <c r="AQ116" s="533">
        <v>1155743</v>
      </c>
      <c r="AR116" s="534"/>
      <c r="AS116" s="534"/>
      <c r="AT116" s="535"/>
      <c r="AU116" s="533">
        <v>0</v>
      </c>
      <c r="AV116" s="534"/>
      <c r="AW116" s="534"/>
      <c r="AX116" s="535"/>
      <c r="AY116" s="533">
        <v>0</v>
      </c>
      <c r="AZ116" s="534"/>
      <c r="BA116" s="534"/>
      <c r="BB116" s="535"/>
      <c r="BC116" s="533">
        <v>1155743</v>
      </c>
      <c r="BD116" s="534"/>
      <c r="BE116" s="534"/>
      <c r="BF116" s="535"/>
      <c r="BG116" s="536">
        <f t="shared" si="9"/>
        <v>0.77283444558864833</v>
      </c>
      <c r="BH116" s="537"/>
    </row>
    <row r="117" spans="1:60" ht="20.100000000000001" hidden="1" customHeight="1" x14ac:dyDescent="0.2">
      <c r="A117" s="390" t="s">
        <v>521</v>
      </c>
      <c r="B117" s="391"/>
      <c r="C117" s="487" t="s">
        <v>41</v>
      </c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9"/>
      <c r="AC117" s="437" t="s">
        <v>42</v>
      </c>
      <c r="AD117" s="438"/>
      <c r="AE117" s="533"/>
      <c r="AF117" s="534"/>
      <c r="AG117" s="534"/>
      <c r="AH117" s="535"/>
      <c r="AI117" s="533"/>
      <c r="AJ117" s="534"/>
      <c r="AK117" s="534"/>
      <c r="AL117" s="535"/>
      <c r="AM117" s="533"/>
      <c r="AN117" s="534"/>
      <c r="AO117" s="534"/>
      <c r="AP117" s="535"/>
      <c r="AQ117" s="533"/>
      <c r="AR117" s="534"/>
      <c r="AS117" s="534"/>
      <c r="AT117" s="535"/>
      <c r="AU117" s="533"/>
      <c r="AV117" s="534"/>
      <c r="AW117" s="534"/>
      <c r="AX117" s="535"/>
      <c r="AY117" s="533"/>
      <c r="AZ117" s="534"/>
      <c r="BA117" s="534"/>
      <c r="BB117" s="535"/>
      <c r="BC117" s="533"/>
      <c r="BD117" s="534"/>
      <c r="BE117" s="534"/>
      <c r="BF117" s="535"/>
      <c r="BG117" s="536" t="str">
        <f t="shared" si="9"/>
        <v>n.é.</v>
      </c>
      <c r="BH117" s="537"/>
    </row>
    <row r="118" spans="1:60" ht="18" customHeight="1" x14ac:dyDescent="0.2">
      <c r="A118" s="390" t="s">
        <v>522</v>
      </c>
      <c r="B118" s="391"/>
      <c r="C118" s="408" t="s">
        <v>18</v>
      </c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10"/>
      <c r="AC118" s="437" t="s">
        <v>40</v>
      </c>
      <c r="AD118" s="438"/>
      <c r="AE118" s="533">
        <v>0</v>
      </c>
      <c r="AF118" s="534"/>
      <c r="AG118" s="534"/>
      <c r="AH118" s="535"/>
      <c r="AI118" s="533">
        <v>71280</v>
      </c>
      <c r="AJ118" s="534"/>
      <c r="AK118" s="534"/>
      <c r="AL118" s="535"/>
      <c r="AM118" s="533">
        <v>0</v>
      </c>
      <c r="AN118" s="534"/>
      <c r="AO118" s="534"/>
      <c r="AP118" s="535"/>
      <c r="AQ118" s="533">
        <v>71280</v>
      </c>
      <c r="AR118" s="534"/>
      <c r="AS118" s="534"/>
      <c r="AT118" s="535"/>
      <c r="AU118" s="533">
        <v>0</v>
      </c>
      <c r="AV118" s="534"/>
      <c r="AW118" s="534"/>
      <c r="AX118" s="535"/>
      <c r="AY118" s="533">
        <v>0</v>
      </c>
      <c r="AZ118" s="534"/>
      <c r="BA118" s="534"/>
      <c r="BB118" s="535"/>
      <c r="BC118" s="533">
        <v>71280</v>
      </c>
      <c r="BD118" s="534"/>
      <c r="BE118" s="534"/>
      <c r="BF118" s="535"/>
      <c r="BG118" s="536">
        <f t="shared" si="9"/>
        <v>1</v>
      </c>
      <c r="BH118" s="537"/>
    </row>
    <row r="119" spans="1:60" ht="20.25" customHeight="1" x14ac:dyDescent="0.2">
      <c r="A119" s="390" t="s">
        <v>523</v>
      </c>
      <c r="B119" s="391"/>
      <c r="C119" s="408" t="s">
        <v>37</v>
      </c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  <c r="T119" s="409"/>
      <c r="U119" s="409"/>
      <c r="V119" s="409"/>
      <c r="W119" s="409"/>
      <c r="X119" s="409"/>
      <c r="Y119" s="409"/>
      <c r="Z119" s="409"/>
      <c r="AA119" s="409"/>
      <c r="AB119" s="410"/>
      <c r="AC119" s="437" t="s">
        <v>39</v>
      </c>
      <c r="AD119" s="438"/>
      <c r="AE119" s="533">
        <v>0</v>
      </c>
      <c r="AF119" s="534"/>
      <c r="AG119" s="534"/>
      <c r="AH119" s="535"/>
      <c r="AI119" s="533">
        <v>80020</v>
      </c>
      <c r="AJ119" s="534"/>
      <c r="AK119" s="534"/>
      <c r="AL119" s="535"/>
      <c r="AM119" s="533">
        <v>0</v>
      </c>
      <c r="AN119" s="534"/>
      <c r="AO119" s="534"/>
      <c r="AP119" s="535"/>
      <c r="AQ119" s="533">
        <v>80020</v>
      </c>
      <c r="AR119" s="534"/>
      <c r="AS119" s="534"/>
      <c r="AT119" s="535"/>
      <c r="AU119" s="533">
        <v>0</v>
      </c>
      <c r="AV119" s="534"/>
      <c r="AW119" s="534"/>
      <c r="AX119" s="535"/>
      <c r="AY119" s="533">
        <v>0</v>
      </c>
      <c r="AZ119" s="534"/>
      <c r="BA119" s="534"/>
      <c r="BB119" s="535"/>
      <c r="BC119" s="533">
        <v>80020</v>
      </c>
      <c r="BD119" s="534"/>
      <c r="BE119" s="534"/>
      <c r="BF119" s="535"/>
      <c r="BG119" s="536">
        <f t="shared" si="9"/>
        <v>1</v>
      </c>
      <c r="BH119" s="537"/>
    </row>
    <row r="120" spans="1:60" ht="4.5" hidden="1" customHeight="1" x14ac:dyDescent="0.2">
      <c r="A120" s="390" t="s">
        <v>524</v>
      </c>
      <c r="B120" s="391"/>
      <c r="C120" s="408" t="s">
        <v>36</v>
      </c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10"/>
      <c r="AC120" s="437" t="s">
        <v>38</v>
      </c>
      <c r="AD120" s="438"/>
      <c r="AE120" s="533"/>
      <c r="AF120" s="534"/>
      <c r="AG120" s="534"/>
      <c r="AH120" s="535"/>
      <c r="AI120" s="533"/>
      <c r="AJ120" s="534"/>
      <c r="AK120" s="534"/>
      <c r="AL120" s="535"/>
      <c r="AM120" s="533"/>
      <c r="AN120" s="534"/>
      <c r="AO120" s="534"/>
      <c r="AP120" s="535"/>
      <c r="AQ120" s="533"/>
      <c r="AR120" s="534"/>
      <c r="AS120" s="534"/>
      <c r="AT120" s="535"/>
      <c r="AU120" s="533"/>
      <c r="AV120" s="534"/>
      <c r="AW120" s="534"/>
      <c r="AX120" s="535"/>
      <c r="AY120" s="533"/>
      <c r="AZ120" s="534"/>
      <c r="BA120" s="534"/>
      <c r="BB120" s="535"/>
      <c r="BC120" s="533"/>
      <c r="BD120" s="534"/>
      <c r="BE120" s="534"/>
      <c r="BF120" s="535"/>
      <c r="BG120" s="536" t="str">
        <f t="shared" si="9"/>
        <v>n.é.</v>
      </c>
      <c r="BH120" s="537"/>
    </row>
    <row r="121" spans="1:60" s="2" customFormat="1" ht="0.75" hidden="1" customHeight="1" x14ac:dyDescent="0.2">
      <c r="A121" s="390" t="s">
        <v>525</v>
      </c>
      <c r="B121" s="391"/>
      <c r="C121" s="408" t="s">
        <v>35</v>
      </c>
      <c r="D121" s="409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  <c r="AA121" s="409"/>
      <c r="AB121" s="410"/>
      <c r="AC121" s="437" t="s">
        <v>34</v>
      </c>
      <c r="AD121" s="438"/>
      <c r="AE121" s="533"/>
      <c r="AF121" s="534"/>
      <c r="AG121" s="534"/>
      <c r="AH121" s="535"/>
      <c r="AI121" s="533"/>
      <c r="AJ121" s="534"/>
      <c r="AK121" s="534"/>
      <c r="AL121" s="535"/>
      <c r="AM121" s="533"/>
      <c r="AN121" s="534"/>
      <c r="AO121" s="534"/>
      <c r="AP121" s="535"/>
      <c r="AQ121" s="533"/>
      <c r="AR121" s="534"/>
      <c r="AS121" s="534"/>
      <c r="AT121" s="535"/>
      <c r="AU121" s="533"/>
      <c r="AV121" s="534"/>
      <c r="AW121" s="534"/>
      <c r="AX121" s="535"/>
      <c r="AY121" s="533"/>
      <c r="AZ121" s="534"/>
      <c r="BA121" s="534"/>
      <c r="BB121" s="535"/>
      <c r="BC121" s="533"/>
      <c r="BD121" s="534"/>
      <c r="BE121" s="534"/>
      <c r="BF121" s="535"/>
      <c r="BG121" s="536" t="str">
        <f t="shared" si="9"/>
        <v>n.é.</v>
      </c>
      <c r="BH121" s="537"/>
    </row>
    <row r="122" spans="1:60" s="2" customFormat="1" ht="16.899999999999999" customHeight="1" x14ac:dyDescent="0.2">
      <c r="A122" s="390" t="s">
        <v>526</v>
      </c>
      <c r="B122" s="391"/>
      <c r="C122" s="408" t="s">
        <v>25</v>
      </c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  <c r="AA122" s="409"/>
      <c r="AB122" s="410"/>
      <c r="AC122" s="437" t="s">
        <v>33</v>
      </c>
      <c r="AD122" s="438"/>
      <c r="AE122" s="533">
        <v>0</v>
      </c>
      <c r="AF122" s="534"/>
      <c r="AG122" s="534"/>
      <c r="AH122" s="535"/>
      <c r="AI122" s="533">
        <v>824450</v>
      </c>
      <c r="AJ122" s="534"/>
      <c r="AK122" s="534"/>
      <c r="AL122" s="535"/>
      <c r="AM122" s="533">
        <v>0</v>
      </c>
      <c r="AN122" s="534"/>
      <c r="AO122" s="534"/>
      <c r="AP122" s="535"/>
      <c r="AQ122" s="533">
        <v>824450</v>
      </c>
      <c r="AR122" s="534"/>
      <c r="AS122" s="534"/>
      <c r="AT122" s="535"/>
      <c r="AU122" s="533">
        <v>0</v>
      </c>
      <c r="AV122" s="534"/>
      <c r="AW122" s="534"/>
      <c r="AX122" s="535"/>
      <c r="AY122" s="533">
        <v>0</v>
      </c>
      <c r="AZ122" s="534"/>
      <c r="BA122" s="534"/>
      <c r="BB122" s="535"/>
      <c r="BC122" s="533">
        <v>824450</v>
      </c>
      <c r="BD122" s="534"/>
      <c r="BE122" s="534"/>
      <c r="BF122" s="535"/>
      <c r="BG122" s="536">
        <f t="shared" si="9"/>
        <v>1</v>
      </c>
      <c r="BH122" s="537"/>
    </row>
    <row r="123" spans="1:60" s="2" customFormat="1" ht="18" customHeight="1" x14ac:dyDescent="0.2">
      <c r="A123" s="474" t="s">
        <v>527</v>
      </c>
      <c r="B123" s="475"/>
      <c r="C123" s="574" t="s">
        <v>795</v>
      </c>
      <c r="D123" s="575"/>
      <c r="E123" s="575"/>
      <c r="F123" s="575"/>
      <c r="G123" s="575"/>
      <c r="H123" s="575"/>
      <c r="I123" s="575"/>
      <c r="J123" s="575"/>
      <c r="K123" s="575"/>
      <c r="L123" s="575"/>
      <c r="M123" s="575"/>
      <c r="N123" s="575"/>
      <c r="O123" s="575"/>
      <c r="P123" s="575"/>
      <c r="Q123" s="575"/>
      <c r="R123" s="575"/>
      <c r="S123" s="575"/>
      <c r="T123" s="575"/>
      <c r="U123" s="575"/>
      <c r="V123" s="575"/>
      <c r="W123" s="575"/>
      <c r="X123" s="575"/>
      <c r="Y123" s="575"/>
      <c r="Z123" s="575"/>
      <c r="AA123" s="575"/>
      <c r="AB123" s="576"/>
      <c r="AC123" s="543" t="s">
        <v>27</v>
      </c>
      <c r="AD123" s="544"/>
      <c r="AE123" s="466">
        <f>SUM(AE110:AH122)</f>
        <v>22164000</v>
      </c>
      <c r="AF123" s="467"/>
      <c r="AG123" s="467"/>
      <c r="AH123" s="468"/>
      <c r="AI123" s="466">
        <f t="shared" ref="AI123" si="46">SUM(AI110:AL122)</f>
        <v>22186249</v>
      </c>
      <c r="AJ123" s="467"/>
      <c r="AK123" s="467"/>
      <c r="AL123" s="468"/>
      <c r="AM123" s="466">
        <f t="shared" ref="AM123" si="47">SUM(AM110:AP122)</f>
        <v>0</v>
      </c>
      <c r="AN123" s="467"/>
      <c r="AO123" s="467"/>
      <c r="AP123" s="468"/>
      <c r="AQ123" s="466">
        <f t="shared" ref="AQ123" si="48">SUM(AQ110:AT122)</f>
        <v>21040422</v>
      </c>
      <c r="AR123" s="467"/>
      <c r="AS123" s="467"/>
      <c r="AT123" s="468"/>
      <c r="AU123" s="466">
        <f t="shared" ref="AU123" si="49">SUM(AU110:AX122)</f>
        <v>52675500</v>
      </c>
      <c r="AV123" s="467"/>
      <c r="AW123" s="467"/>
      <c r="AX123" s="468"/>
      <c r="AY123" s="466">
        <f t="shared" ref="AY123" si="50">SUM(AY110:BB122)</f>
        <v>0</v>
      </c>
      <c r="AZ123" s="467"/>
      <c r="BA123" s="467"/>
      <c r="BB123" s="468"/>
      <c r="BC123" s="466">
        <f t="shared" ref="BC123" si="51">SUM(BC110:BF122)</f>
        <v>21040422</v>
      </c>
      <c r="BD123" s="467"/>
      <c r="BE123" s="467"/>
      <c r="BF123" s="468"/>
      <c r="BG123" s="504">
        <f t="shared" si="9"/>
        <v>0.94835418100644231</v>
      </c>
      <c r="BH123" s="505"/>
    </row>
    <row r="124" spans="1:60" ht="20.100000000000001" hidden="1" customHeight="1" x14ac:dyDescent="0.2">
      <c r="A124" s="390" t="s">
        <v>528</v>
      </c>
      <c r="B124" s="391"/>
      <c r="C124" s="408" t="s">
        <v>22</v>
      </c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10"/>
      <c r="AC124" s="437" t="s">
        <v>28</v>
      </c>
      <c r="AD124" s="438"/>
      <c r="AE124" s="458"/>
      <c r="AF124" s="534"/>
      <c r="AG124" s="534"/>
      <c r="AH124" s="535"/>
      <c r="AI124" s="533"/>
      <c r="AJ124" s="534"/>
      <c r="AK124" s="534"/>
      <c r="AL124" s="535"/>
      <c r="AM124" s="533"/>
      <c r="AN124" s="534"/>
      <c r="AO124" s="534"/>
      <c r="AP124" s="535"/>
      <c r="AQ124" s="533"/>
      <c r="AR124" s="534"/>
      <c r="AS124" s="534"/>
      <c r="AT124" s="535"/>
      <c r="AU124" s="533"/>
      <c r="AV124" s="534"/>
      <c r="AW124" s="534"/>
      <c r="AX124" s="535"/>
      <c r="AY124" s="533"/>
      <c r="AZ124" s="534"/>
      <c r="BA124" s="534"/>
      <c r="BB124" s="535"/>
      <c r="BC124" s="533"/>
      <c r="BD124" s="534"/>
      <c r="BE124" s="534"/>
      <c r="BF124" s="535"/>
      <c r="BG124" s="536" t="str">
        <f t="shared" si="9"/>
        <v>n.é.</v>
      </c>
      <c r="BH124" s="537"/>
    </row>
    <row r="125" spans="1:60" ht="20.100000000000001" hidden="1" customHeight="1" x14ac:dyDescent="0.2">
      <c r="A125" s="390" t="s">
        <v>529</v>
      </c>
      <c r="B125" s="391"/>
      <c r="C125" s="408" t="s">
        <v>426</v>
      </c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10"/>
      <c r="AC125" s="437" t="s">
        <v>29</v>
      </c>
      <c r="AD125" s="438"/>
      <c r="AE125" s="533"/>
      <c r="AF125" s="534"/>
      <c r="AG125" s="534"/>
      <c r="AH125" s="535"/>
      <c r="AI125" s="533"/>
      <c r="AJ125" s="534"/>
      <c r="AK125" s="534"/>
      <c r="AL125" s="535"/>
      <c r="AM125" s="533"/>
      <c r="AN125" s="534"/>
      <c r="AO125" s="534"/>
      <c r="AP125" s="535"/>
      <c r="AQ125" s="533"/>
      <c r="AR125" s="534"/>
      <c r="AS125" s="534"/>
      <c r="AT125" s="535"/>
      <c r="AU125" s="533"/>
      <c r="AV125" s="534"/>
      <c r="AW125" s="534"/>
      <c r="AX125" s="535"/>
      <c r="AY125" s="533"/>
      <c r="AZ125" s="534"/>
      <c r="BA125" s="534"/>
      <c r="BB125" s="535"/>
      <c r="BC125" s="533"/>
      <c r="BD125" s="534"/>
      <c r="BE125" s="534"/>
      <c r="BF125" s="535"/>
      <c r="BG125" s="536" t="str">
        <f t="shared" si="9"/>
        <v>n.é.</v>
      </c>
      <c r="BH125" s="537"/>
    </row>
    <row r="126" spans="1:60" ht="22.5" hidden="1" customHeight="1" x14ac:dyDescent="0.2">
      <c r="A126" s="390" t="s">
        <v>530</v>
      </c>
      <c r="B126" s="391"/>
      <c r="C126" s="429" t="s">
        <v>23</v>
      </c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  <c r="AA126" s="430"/>
      <c r="AB126" s="431"/>
      <c r="AC126" s="437" t="s">
        <v>30</v>
      </c>
      <c r="AD126" s="438"/>
      <c r="AE126" s="458">
        <v>0</v>
      </c>
      <c r="AF126" s="534"/>
      <c r="AG126" s="534"/>
      <c r="AH126" s="535"/>
      <c r="AI126" s="533">
        <v>0</v>
      </c>
      <c r="AJ126" s="534"/>
      <c r="AK126" s="534"/>
      <c r="AL126" s="535"/>
      <c r="AM126" s="533">
        <v>0</v>
      </c>
      <c r="AN126" s="534"/>
      <c r="AO126" s="534"/>
      <c r="AP126" s="535"/>
      <c r="AQ126" s="533">
        <v>0</v>
      </c>
      <c r="AR126" s="534"/>
      <c r="AS126" s="534"/>
      <c r="AT126" s="535"/>
      <c r="AU126" s="533">
        <v>0</v>
      </c>
      <c r="AV126" s="534"/>
      <c r="AW126" s="534"/>
      <c r="AX126" s="535"/>
      <c r="AY126" s="533">
        <v>0</v>
      </c>
      <c r="AZ126" s="534"/>
      <c r="BA126" s="534"/>
      <c r="BB126" s="535"/>
      <c r="BC126" s="533">
        <v>0</v>
      </c>
      <c r="BD126" s="534"/>
      <c r="BE126" s="534"/>
      <c r="BF126" s="535"/>
      <c r="BG126" s="536" t="str">
        <f t="shared" si="9"/>
        <v>n.é.</v>
      </c>
      <c r="BH126" s="537"/>
    </row>
    <row r="127" spans="1:60" ht="20.100000000000001" customHeight="1" x14ac:dyDescent="0.2">
      <c r="A127" s="474" t="s">
        <v>531</v>
      </c>
      <c r="B127" s="475"/>
      <c r="C127" s="476" t="s">
        <v>796</v>
      </c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7"/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/>
      <c r="AB127" s="478"/>
      <c r="AC127" s="543" t="s">
        <v>31</v>
      </c>
      <c r="AD127" s="544"/>
      <c r="AE127" s="466">
        <f>SUM(AE124:AH126)</f>
        <v>0</v>
      </c>
      <c r="AF127" s="467"/>
      <c r="AG127" s="467"/>
      <c r="AH127" s="468"/>
      <c r="AI127" s="466">
        <f t="shared" ref="AI127" si="52">SUM(AI124:AL126)</f>
        <v>0</v>
      </c>
      <c r="AJ127" s="467"/>
      <c r="AK127" s="467"/>
      <c r="AL127" s="468"/>
      <c r="AM127" s="466">
        <f t="shared" ref="AM127" si="53">SUM(AM124:AP126)</f>
        <v>0</v>
      </c>
      <c r="AN127" s="467"/>
      <c r="AO127" s="467"/>
      <c r="AP127" s="468"/>
      <c r="AQ127" s="466">
        <f t="shared" ref="AQ127" si="54">SUM(AQ124:AT126)</f>
        <v>0</v>
      </c>
      <c r="AR127" s="467"/>
      <c r="AS127" s="467"/>
      <c r="AT127" s="468"/>
      <c r="AU127" s="466">
        <f t="shared" ref="AU127" si="55">SUM(AU124:AX126)</f>
        <v>0</v>
      </c>
      <c r="AV127" s="467"/>
      <c r="AW127" s="467"/>
      <c r="AX127" s="468"/>
      <c r="AY127" s="466">
        <f t="shared" ref="AY127" si="56">SUM(AY124:BB126)</f>
        <v>0</v>
      </c>
      <c r="AZ127" s="467"/>
      <c r="BA127" s="467"/>
      <c r="BB127" s="468"/>
      <c r="BC127" s="466">
        <f t="shared" ref="BC127" si="57">SUM(BC124:BF126)</f>
        <v>0</v>
      </c>
      <c r="BD127" s="467"/>
      <c r="BE127" s="467"/>
      <c r="BF127" s="468"/>
      <c r="BG127" s="504" t="str">
        <f t="shared" si="9"/>
        <v>n.é.</v>
      </c>
      <c r="BH127" s="505"/>
    </row>
    <row r="128" spans="1:60" ht="20.100000000000001" customHeight="1" x14ac:dyDescent="0.2">
      <c r="A128" s="474" t="s">
        <v>532</v>
      </c>
      <c r="B128" s="475"/>
      <c r="C128" s="574" t="s">
        <v>797</v>
      </c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6"/>
      <c r="AC128" s="543" t="s">
        <v>32</v>
      </c>
      <c r="AD128" s="544"/>
      <c r="AE128" s="466">
        <f t="shared" ref="AE128" si="58">AE123+AE127</f>
        <v>22164000</v>
      </c>
      <c r="AF128" s="467"/>
      <c r="AG128" s="467"/>
      <c r="AH128" s="468"/>
      <c r="AI128" s="466">
        <f t="shared" ref="AI128" si="59">AI123+AI127</f>
        <v>22186249</v>
      </c>
      <c r="AJ128" s="467"/>
      <c r="AK128" s="467"/>
      <c r="AL128" s="468"/>
      <c r="AM128" s="466">
        <f t="shared" ref="AM128" si="60">AM123+AM127</f>
        <v>0</v>
      </c>
      <c r="AN128" s="467"/>
      <c r="AO128" s="467"/>
      <c r="AP128" s="468"/>
      <c r="AQ128" s="466">
        <f t="shared" ref="AQ128" si="61">AQ123+AQ127</f>
        <v>21040422</v>
      </c>
      <c r="AR128" s="467"/>
      <c r="AS128" s="467"/>
      <c r="AT128" s="468"/>
      <c r="AU128" s="466">
        <f t="shared" ref="AU128" si="62">AU123+AU127</f>
        <v>52675500</v>
      </c>
      <c r="AV128" s="467"/>
      <c r="AW128" s="467"/>
      <c r="AX128" s="468"/>
      <c r="AY128" s="466">
        <f t="shared" ref="AY128" si="63">AY123+AY127</f>
        <v>0</v>
      </c>
      <c r="AZ128" s="467"/>
      <c r="BA128" s="467"/>
      <c r="BB128" s="468"/>
      <c r="BC128" s="466">
        <f t="shared" ref="BC128" si="64">BC123+BC127</f>
        <v>21040422</v>
      </c>
      <c r="BD128" s="467"/>
      <c r="BE128" s="467"/>
      <c r="BF128" s="468"/>
      <c r="BG128" s="504">
        <f t="shared" si="9"/>
        <v>0.94835418100644231</v>
      </c>
      <c r="BH128" s="505"/>
    </row>
    <row r="129" spans="1:60" s="3" customFormat="1" ht="20.100000000000001" customHeight="1" x14ac:dyDescent="0.2">
      <c r="A129" s="474" t="s">
        <v>533</v>
      </c>
      <c r="B129" s="475"/>
      <c r="C129" s="476" t="s">
        <v>24</v>
      </c>
      <c r="D129" s="477"/>
      <c r="E129" s="477"/>
      <c r="F129" s="477"/>
      <c r="G129" s="477"/>
      <c r="H129" s="477"/>
      <c r="I129" s="477"/>
      <c r="J129" s="477"/>
      <c r="K129" s="477"/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/>
      <c r="AB129" s="478"/>
      <c r="AC129" s="543" t="s">
        <v>52</v>
      </c>
      <c r="AD129" s="544"/>
      <c r="AE129" s="466">
        <v>4110600</v>
      </c>
      <c r="AF129" s="467"/>
      <c r="AG129" s="467"/>
      <c r="AH129" s="468"/>
      <c r="AI129" s="466">
        <v>4110600</v>
      </c>
      <c r="AJ129" s="467"/>
      <c r="AK129" s="467"/>
      <c r="AL129" s="468"/>
      <c r="AM129" s="466"/>
      <c r="AN129" s="467"/>
      <c r="AO129" s="467"/>
      <c r="AP129" s="468"/>
      <c r="AQ129" s="466">
        <v>3565270</v>
      </c>
      <c r="AR129" s="467"/>
      <c r="AS129" s="467"/>
      <c r="AT129" s="468"/>
      <c r="AU129" s="466">
        <v>11700315</v>
      </c>
      <c r="AV129" s="467"/>
      <c r="AW129" s="467"/>
      <c r="AX129" s="468"/>
      <c r="AY129" s="466">
        <v>0</v>
      </c>
      <c r="AZ129" s="467"/>
      <c r="BA129" s="467"/>
      <c r="BB129" s="468"/>
      <c r="BC129" s="466">
        <v>3565270</v>
      </c>
      <c r="BD129" s="467"/>
      <c r="BE129" s="467"/>
      <c r="BF129" s="468"/>
      <c r="BG129" s="504">
        <f t="shared" si="9"/>
        <v>0.86733566875881862</v>
      </c>
      <c r="BH129" s="505"/>
    </row>
    <row r="130" spans="1:60" ht="20.100000000000001" customHeight="1" x14ac:dyDescent="0.2">
      <c r="A130" s="390" t="s">
        <v>534</v>
      </c>
      <c r="B130" s="391"/>
      <c r="C130" s="408" t="s">
        <v>63</v>
      </c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10"/>
      <c r="AC130" s="437" t="s">
        <v>82</v>
      </c>
      <c r="AD130" s="438"/>
      <c r="AE130" s="533">
        <v>10000</v>
      </c>
      <c r="AF130" s="534"/>
      <c r="AG130" s="534"/>
      <c r="AH130" s="535"/>
      <c r="AI130" s="533">
        <v>10000</v>
      </c>
      <c r="AJ130" s="534"/>
      <c r="AK130" s="534"/>
      <c r="AL130" s="535"/>
      <c r="AM130" s="533">
        <v>0</v>
      </c>
      <c r="AN130" s="534"/>
      <c r="AO130" s="534"/>
      <c r="AP130" s="535"/>
      <c r="AQ130" s="533">
        <v>5619</v>
      </c>
      <c r="AR130" s="534"/>
      <c r="AS130" s="534"/>
      <c r="AT130" s="535"/>
      <c r="AU130" s="533">
        <v>0</v>
      </c>
      <c r="AV130" s="534"/>
      <c r="AW130" s="534"/>
      <c r="AX130" s="535"/>
      <c r="AY130" s="533">
        <v>0</v>
      </c>
      <c r="AZ130" s="534"/>
      <c r="BA130" s="534"/>
      <c r="BB130" s="535"/>
      <c r="BC130" s="533">
        <v>5619</v>
      </c>
      <c r="BD130" s="534"/>
      <c r="BE130" s="534"/>
      <c r="BF130" s="535"/>
      <c r="BG130" s="536">
        <f t="shared" si="9"/>
        <v>0.56189999999999996</v>
      </c>
      <c r="BH130" s="537"/>
    </row>
    <row r="131" spans="1:60" ht="15" customHeight="1" x14ac:dyDescent="0.2">
      <c r="A131" s="390" t="s">
        <v>535</v>
      </c>
      <c r="B131" s="391"/>
      <c r="C131" s="408" t="s">
        <v>64</v>
      </c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37" t="s">
        <v>83</v>
      </c>
      <c r="AD131" s="438"/>
      <c r="AE131" s="533">
        <v>26900000</v>
      </c>
      <c r="AF131" s="534"/>
      <c r="AG131" s="534"/>
      <c r="AH131" s="535"/>
      <c r="AI131" s="533">
        <v>26279505</v>
      </c>
      <c r="AJ131" s="534"/>
      <c r="AK131" s="534"/>
      <c r="AL131" s="535"/>
      <c r="AM131" s="533">
        <v>0</v>
      </c>
      <c r="AN131" s="534"/>
      <c r="AO131" s="534"/>
      <c r="AP131" s="535"/>
      <c r="AQ131" s="533">
        <v>24404750</v>
      </c>
      <c r="AR131" s="534"/>
      <c r="AS131" s="534"/>
      <c r="AT131" s="535"/>
      <c r="AU131" s="533">
        <v>0</v>
      </c>
      <c r="AV131" s="534"/>
      <c r="AW131" s="534"/>
      <c r="AX131" s="535"/>
      <c r="AY131" s="533">
        <v>0</v>
      </c>
      <c r="AZ131" s="534"/>
      <c r="BA131" s="534"/>
      <c r="BB131" s="535"/>
      <c r="BC131" s="533">
        <v>24375357</v>
      </c>
      <c r="BD131" s="534"/>
      <c r="BE131" s="534"/>
      <c r="BF131" s="535"/>
      <c r="BG131" s="536">
        <f t="shared" ref="BG131:BG193" si="65">IF(AI131&gt;0,BC131/AI131,"n.é.")</f>
        <v>0.92754247083421093</v>
      </c>
      <c r="BH131" s="537"/>
    </row>
    <row r="132" spans="1:60" s="7" customFormat="1" ht="19.5" hidden="1" customHeight="1" x14ac:dyDescent="0.2">
      <c r="A132" s="461" t="s">
        <v>476</v>
      </c>
      <c r="B132" s="462"/>
      <c r="C132" s="463" t="s">
        <v>493</v>
      </c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5"/>
      <c r="AC132" s="453" t="s">
        <v>476</v>
      </c>
      <c r="AD132" s="454"/>
      <c r="AE132" s="455"/>
      <c r="AF132" s="456"/>
      <c r="AG132" s="456"/>
      <c r="AH132" s="457"/>
      <c r="AI132" s="455"/>
      <c r="AJ132" s="456"/>
      <c r="AK132" s="456"/>
      <c r="AL132" s="457"/>
      <c r="AM132" s="283" t="s">
        <v>612</v>
      </c>
      <c r="AN132" s="284"/>
      <c r="AO132" s="284"/>
      <c r="AP132" s="285"/>
      <c r="AQ132" s="283" t="s">
        <v>612</v>
      </c>
      <c r="AR132" s="284"/>
      <c r="AS132" s="284"/>
      <c r="AT132" s="285"/>
      <c r="AU132" s="283" t="s">
        <v>612</v>
      </c>
      <c r="AV132" s="284"/>
      <c r="AW132" s="284"/>
      <c r="AX132" s="285"/>
      <c r="AY132" s="283" t="s">
        <v>612</v>
      </c>
      <c r="AZ132" s="284"/>
      <c r="BA132" s="284"/>
      <c r="BB132" s="285"/>
      <c r="BC132" s="283" t="s">
        <v>612</v>
      </c>
      <c r="BD132" s="284"/>
      <c r="BE132" s="284"/>
      <c r="BF132" s="285"/>
      <c r="BG132" s="286" t="s">
        <v>614</v>
      </c>
      <c r="BH132" s="287"/>
    </row>
    <row r="133" spans="1:60" s="7" customFormat="1" ht="0.75" hidden="1" customHeight="1" x14ac:dyDescent="0.2">
      <c r="A133" s="461" t="s">
        <v>476</v>
      </c>
      <c r="B133" s="462"/>
      <c r="C133" s="463" t="s">
        <v>494</v>
      </c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465"/>
      <c r="AC133" s="453" t="s">
        <v>476</v>
      </c>
      <c r="AD133" s="454"/>
      <c r="AE133" s="455"/>
      <c r="AF133" s="456"/>
      <c r="AG133" s="456"/>
      <c r="AH133" s="457"/>
      <c r="AI133" s="455"/>
      <c r="AJ133" s="456"/>
      <c r="AK133" s="456"/>
      <c r="AL133" s="457"/>
      <c r="AM133" s="283" t="s">
        <v>612</v>
      </c>
      <c r="AN133" s="284"/>
      <c r="AO133" s="284"/>
      <c r="AP133" s="285"/>
      <c r="AQ133" s="283" t="s">
        <v>612</v>
      </c>
      <c r="AR133" s="284"/>
      <c r="AS133" s="284"/>
      <c r="AT133" s="285"/>
      <c r="AU133" s="283" t="s">
        <v>612</v>
      </c>
      <c r="AV133" s="284"/>
      <c r="AW133" s="284"/>
      <c r="AX133" s="285"/>
      <c r="AY133" s="283" t="s">
        <v>612</v>
      </c>
      <c r="AZ133" s="284"/>
      <c r="BA133" s="284"/>
      <c r="BB133" s="285"/>
      <c r="BC133" s="283" t="s">
        <v>612</v>
      </c>
      <c r="BD133" s="284"/>
      <c r="BE133" s="284"/>
      <c r="BF133" s="285"/>
      <c r="BG133" s="286" t="s">
        <v>614</v>
      </c>
      <c r="BH133" s="287"/>
    </row>
    <row r="134" spans="1:60" s="7" customFormat="1" ht="0.75" hidden="1" customHeight="1" x14ac:dyDescent="0.2">
      <c r="A134" s="461" t="s">
        <v>476</v>
      </c>
      <c r="B134" s="462"/>
      <c r="C134" s="463" t="s">
        <v>495</v>
      </c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  <c r="AB134" s="465"/>
      <c r="AC134" s="453" t="s">
        <v>476</v>
      </c>
      <c r="AD134" s="454"/>
      <c r="AE134" s="455"/>
      <c r="AF134" s="456"/>
      <c r="AG134" s="456"/>
      <c r="AH134" s="457"/>
      <c r="AI134" s="455"/>
      <c r="AJ134" s="456"/>
      <c r="AK134" s="456"/>
      <c r="AL134" s="457"/>
      <c r="AM134" s="283" t="s">
        <v>612</v>
      </c>
      <c r="AN134" s="284"/>
      <c r="AO134" s="284"/>
      <c r="AP134" s="285"/>
      <c r="AQ134" s="283" t="s">
        <v>612</v>
      </c>
      <c r="AR134" s="284"/>
      <c r="AS134" s="284"/>
      <c r="AT134" s="285"/>
      <c r="AU134" s="283" t="s">
        <v>612</v>
      </c>
      <c r="AV134" s="284"/>
      <c r="AW134" s="284"/>
      <c r="AX134" s="285"/>
      <c r="AY134" s="283" t="s">
        <v>612</v>
      </c>
      <c r="AZ134" s="284"/>
      <c r="BA134" s="284"/>
      <c r="BB134" s="285"/>
      <c r="BC134" s="283" t="s">
        <v>612</v>
      </c>
      <c r="BD134" s="284"/>
      <c r="BE134" s="284"/>
      <c r="BF134" s="285"/>
      <c r="BG134" s="286" t="s">
        <v>614</v>
      </c>
      <c r="BH134" s="287"/>
    </row>
    <row r="135" spans="1:60" s="7" customFormat="1" ht="19.5" hidden="1" customHeight="1" x14ac:dyDescent="0.2">
      <c r="A135" s="461" t="s">
        <v>476</v>
      </c>
      <c r="B135" s="462"/>
      <c r="C135" s="463" t="s">
        <v>819</v>
      </c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  <c r="Y135" s="464"/>
      <c r="Z135" s="464"/>
      <c r="AA135" s="464"/>
      <c r="AB135" s="465"/>
      <c r="AC135" s="453" t="s">
        <v>476</v>
      </c>
      <c r="AD135" s="454"/>
      <c r="AE135" s="455"/>
      <c r="AF135" s="456"/>
      <c r="AG135" s="456"/>
      <c r="AH135" s="457"/>
      <c r="AI135" s="455"/>
      <c r="AJ135" s="456"/>
      <c r="AK135" s="456"/>
      <c r="AL135" s="457"/>
      <c r="AM135" s="283" t="s">
        <v>612</v>
      </c>
      <c r="AN135" s="284"/>
      <c r="AO135" s="284"/>
      <c r="AP135" s="285"/>
      <c r="AQ135" s="283" t="s">
        <v>612</v>
      </c>
      <c r="AR135" s="284"/>
      <c r="AS135" s="284"/>
      <c r="AT135" s="285"/>
      <c r="AU135" s="283" t="s">
        <v>612</v>
      </c>
      <c r="AV135" s="284"/>
      <c r="AW135" s="284"/>
      <c r="AX135" s="285"/>
      <c r="AY135" s="283" t="s">
        <v>612</v>
      </c>
      <c r="AZ135" s="284"/>
      <c r="BA135" s="284"/>
      <c r="BB135" s="285"/>
      <c r="BC135" s="283" t="s">
        <v>612</v>
      </c>
      <c r="BD135" s="284"/>
      <c r="BE135" s="284"/>
      <c r="BF135" s="285"/>
      <c r="BG135" s="286" t="s">
        <v>614</v>
      </c>
      <c r="BH135" s="287"/>
    </row>
    <row r="136" spans="1:60" s="7" customFormat="1" ht="19.5" hidden="1" customHeight="1" x14ac:dyDescent="0.2">
      <c r="A136" s="461" t="s">
        <v>476</v>
      </c>
      <c r="B136" s="462"/>
      <c r="C136" s="463" t="s">
        <v>820</v>
      </c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5"/>
      <c r="AC136" s="453" t="s">
        <v>476</v>
      </c>
      <c r="AD136" s="454"/>
      <c r="AE136" s="455"/>
      <c r="AF136" s="456"/>
      <c r="AG136" s="456"/>
      <c r="AH136" s="457"/>
      <c r="AI136" s="455"/>
      <c r="AJ136" s="456"/>
      <c r="AK136" s="456"/>
      <c r="AL136" s="457"/>
      <c r="AM136" s="283" t="s">
        <v>612</v>
      </c>
      <c r="AN136" s="284"/>
      <c r="AO136" s="284"/>
      <c r="AP136" s="285"/>
      <c r="AQ136" s="283" t="s">
        <v>612</v>
      </c>
      <c r="AR136" s="284"/>
      <c r="AS136" s="284"/>
      <c r="AT136" s="285"/>
      <c r="AU136" s="283" t="s">
        <v>612</v>
      </c>
      <c r="AV136" s="284"/>
      <c r="AW136" s="284"/>
      <c r="AX136" s="285"/>
      <c r="AY136" s="283" t="s">
        <v>612</v>
      </c>
      <c r="AZ136" s="284"/>
      <c r="BA136" s="284"/>
      <c r="BB136" s="285"/>
      <c r="BC136" s="283" t="s">
        <v>612</v>
      </c>
      <c r="BD136" s="284"/>
      <c r="BE136" s="284"/>
      <c r="BF136" s="285"/>
      <c r="BG136" s="286" t="s">
        <v>614</v>
      </c>
      <c r="BH136" s="287"/>
    </row>
    <row r="137" spans="1:60" s="7" customFormat="1" ht="0.75" hidden="1" customHeight="1" x14ac:dyDescent="0.2">
      <c r="A137" s="461" t="s">
        <v>476</v>
      </c>
      <c r="B137" s="462"/>
      <c r="C137" s="463" t="s">
        <v>821</v>
      </c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/>
      <c r="U137" s="464"/>
      <c r="V137" s="464"/>
      <c r="W137" s="464"/>
      <c r="X137" s="464"/>
      <c r="Y137" s="464"/>
      <c r="Z137" s="464"/>
      <c r="AA137" s="464"/>
      <c r="AB137" s="465"/>
      <c r="AC137" s="453" t="s">
        <v>476</v>
      </c>
      <c r="AD137" s="454"/>
      <c r="AE137" s="455"/>
      <c r="AF137" s="456"/>
      <c r="AG137" s="456"/>
      <c r="AH137" s="457"/>
      <c r="AI137" s="455"/>
      <c r="AJ137" s="456"/>
      <c r="AK137" s="456"/>
      <c r="AL137" s="457"/>
      <c r="AM137" s="283" t="s">
        <v>612</v>
      </c>
      <c r="AN137" s="284"/>
      <c r="AO137" s="284"/>
      <c r="AP137" s="285"/>
      <c r="AQ137" s="283" t="s">
        <v>612</v>
      </c>
      <c r="AR137" s="284"/>
      <c r="AS137" s="284"/>
      <c r="AT137" s="285"/>
      <c r="AU137" s="283" t="s">
        <v>612</v>
      </c>
      <c r="AV137" s="284"/>
      <c r="AW137" s="284"/>
      <c r="AX137" s="285"/>
      <c r="AY137" s="283" t="s">
        <v>612</v>
      </c>
      <c r="AZ137" s="284"/>
      <c r="BA137" s="284"/>
      <c r="BB137" s="285"/>
      <c r="BC137" s="283" t="s">
        <v>612</v>
      </c>
      <c r="BD137" s="284"/>
      <c r="BE137" s="284"/>
      <c r="BF137" s="285"/>
      <c r="BG137" s="286" t="s">
        <v>614</v>
      </c>
      <c r="BH137" s="287"/>
    </row>
    <row r="138" spans="1:60" ht="0.75" hidden="1" customHeight="1" x14ac:dyDescent="0.2">
      <c r="A138" s="390" t="s">
        <v>536</v>
      </c>
      <c r="B138" s="391"/>
      <c r="C138" s="408" t="s">
        <v>65</v>
      </c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  <c r="AA138" s="409"/>
      <c r="AB138" s="410"/>
      <c r="AC138" s="437" t="s">
        <v>84</v>
      </c>
      <c r="AD138" s="438"/>
      <c r="AE138" s="533"/>
      <c r="AF138" s="534"/>
      <c r="AG138" s="534"/>
      <c r="AH138" s="535"/>
      <c r="AI138" s="533"/>
      <c r="AJ138" s="534"/>
      <c r="AK138" s="534"/>
      <c r="AL138" s="535"/>
      <c r="AM138" s="533"/>
      <c r="AN138" s="534"/>
      <c r="AO138" s="534"/>
      <c r="AP138" s="535"/>
      <c r="AQ138" s="533"/>
      <c r="AR138" s="534"/>
      <c r="AS138" s="534"/>
      <c r="AT138" s="535"/>
      <c r="AU138" s="533"/>
      <c r="AV138" s="534"/>
      <c r="AW138" s="534"/>
      <c r="AX138" s="535"/>
      <c r="AY138" s="533"/>
      <c r="AZ138" s="534"/>
      <c r="BA138" s="534"/>
      <c r="BB138" s="535"/>
      <c r="BC138" s="533"/>
      <c r="BD138" s="534"/>
      <c r="BE138" s="534"/>
      <c r="BF138" s="535"/>
      <c r="BG138" s="536" t="str">
        <f t="shared" si="65"/>
        <v>n.é.</v>
      </c>
      <c r="BH138" s="537"/>
    </row>
    <row r="139" spans="1:60" ht="20.100000000000001" customHeight="1" x14ac:dyDescent="0.2">
      <c r="A139" s="474" t="s">
        <v>537</v>
      </c>
      <c r="B139" s="475"/>
      <c r="C139" s="476" t="s">
        <v>798</v>
      </c>
      <c r="D139" s="477"/>
      <c r="E139" s="477"/>
      <c r="F139" s="477"/>
      <c r="G139" s="477"/>
      <c r="H139" s="477"/>
      <c r="I139" s="477"/>
      <c r="J139" s="477"/>
      <c r="K139" s="477"/>
      <c r="L139" s="477"/>
      <c r="M139" s="477"/>
      <c r="N139" s="477"/>
      <c r="O139" s="477"/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7"/>
      <c r="AA139" s="477"/>
      <c r="AB139" s="478"/>
      <c r="AC139" s="543" t="s">
        <v>92</v>
      </c>
      <c r="AD139" s="544"/>
      <c r="AE139" s="466">
        <f>SUM(AE130:AH138)-SUM(AE132:AH137)</f>
        <v>26910000</v>
      </c>
      <c r="AF139" s="467"/>
      <c r="AG139" s="467"/>
      <c r="AH139" s="468"/>
      <c r="AI139" s="466">
        <f t="shared" ref="AI139" si="66">SUM(AI130:AL138)-SUM(AI132:AL137)</f>
        <v>26289505</v>
      </c>
      <c r="AJ139" s="467"/>
      <c r="AK139" s="467"/>
      <c r="AL139" s="468"/>
      <c r="AM139" s="466">
        <f t="shared" ref="AM139" si="67">SUM(AM130:AP138)-SUM(AM132:AP137)</f>
        <v>0</v>
      </c>
      <c r="AN139" s="467"/>
      <c r="AO139" s="467"/>
      <c r="AP139" s="468"/>
      <c r="AQ139" s="466">
        <f t="shared" ref="AQ139" si="68">SUM(AQ130:AT138)-SUM(AQ132:AT137)</f>
        <v>24410369</v>
      </c>
      <c r="AR139" s="467"/>
      <c r="AS139" s="467"/>
      <c r="AT139" s="468"/>
      <c r="AU139" s="466">
        <f t="shared" ref="AU139" si="69">SUM(AU130:AX138)-SUM(AU132:AX137)</f>
        <v>0</v>
      </c>
      <c r="AV139" s="467"/>
      <c r="AW139" s="467"/>
      <c r="AX139" s="468"/>
      <c r="AY139" s="466">
        <f t="shared" ref="AY139" si="70">SUM(AY130:BB138)-SUM(AY132:BB137)</f>
        <v>0</v>
      </c>
      <c r="AZ139" s="467"/>
      <c r="BA139" s="467"/>
      <c r="BB139" s="468"/>
      <c r="BC139" s="466">
        <f t="shared" ref="BC139" si="71">SUM(BC130:BF138)-SUM(BC132:BF137)</f>
        <v>24380976</v>
      </c>
      <c r="BD139" s="467"/>
      <c r="BE139" s="467"/>
      <c r="BF139" s="468"/>
      <c r="BG139" s="504">
        <f t="shared" si="65"/>
        <v>0.92740338777774634</v>
      </c>
      <c r="BH139" s="505"/>
    </row>
    <row r="140" spans="1:60" ht="20.100000000000001" customHeight="1" x14ac:dyDescent="0.2">
      <c r="A140" s="390" t="s">
        <v>538</v>
      </c>
      <c r="B140" s="391"/>
      <c r="C140" s="408" t="s">
        <v>66</v>
      </c>
      <c r="D140" s="409"/>
      <c r="E140" s="409"/>
      <c r="F140" s="409"/>
      <c r="G140" s="409"/>
      <c r="H140" s="409"/>
      <c r="I140" s="409"/>
      <c r="J140" s="409"/>
      <c r="K140" s="409"/>
      <c r="L140" s="409"/>
      <c r="M140" s="409"/>
      <c r="N140" s="409"/>
      <c r="O140" s="409"/>
      <c r="P140" s="409"/>
      <c r="Q140" s="409"/>
      <c r="R140" s="409"/>
      <c r="S140" s="409"/>
      <c r="T140" s="409"/>
      <c r="U140" s="409"/>
      <c r="V140" s="409"/>
      <c r="W140" s="409"/>
      <c r="X140" s="409"/>
      <c r="Y140" s="409"/>
      <c r="Z140" s="409"/>
      <c r="AA140" s="409"/>
      <c r="AB140" s="410"/>
      <c r="AC140" s="437" t="s">
        <v>85</v>
      </c>
      <c r="AD140" s="438"/>
      <c r="AE140" s="533">
        <v>150000</v>
      </c>
      <c r="AF140" s="534"/>
      <c r="AG140" s="534"/>
      <c r="AH140" s="535"/>
      <c r="AI140" s="533">
        <v>150400</v>
      </c>
      <c r="AJ140" s="534"/>
      <c r="AK140" s="534"/>
      <c r="AL140" s="535"/>
      <c r="AM140" s="533">
        <v>0</v>
      </c>
      <c r="AN140" s="534"/>
      <c r="AO140" s="534"/>
      <c r="AP140" s="535"/>
      <c r="AQ140" s="533">
        <v>146511</v>
      </c>
      <c r="AR140" s="534"/>
      <c r="AS140" s="534"/>
      <c r="AT140" s="535"/>
      <c r="AU140" s="533">
        <v>0</v>
      </c>
      <c r="AV140" s="534"/>
      <c r="AW140" s="534"/>
      <c r="AX140" s="535"/>
      <c r="AY140" s="533">
        <v>0</v>
      </c>
      <c r="AZ140" s="534"/>
      <c r="BA140" s="534"/>
      <c r="BB140" s="535"/>
      <c r="BC140" s="533">
        <v>146511</v>
      </c>
      <c r="BD140" s="534"/>
      <c r="BE140" s="534"/>
      <c r="BF140" s="535"/>
      <c r="BG140" s="536">
        <f t="shared" si="65"/>
        <v>0.9741422872340425</v>
      </c>
      <c r="BH140" s="537"/>
    </row>
    <row r="141" spans="1:60" ht="20.100000000000001" customHeight="1" x14ac:dyDescent="0.2">
      <c r="A141" s="390" t="s">
        <v>539</v>
      </c>
      <c r="B141" s="391"/>
      <c r="C141" s="408" t="s">
        <v>67</v>
      </c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  <c r="AA141" s="409"/>
      <c r="AB141" s="410"/>
      <c r="AC141" s="437" t="s">
        <v>86</v>
      </c>
      <c r="AD141" s="438"/>
      <c r="AE141" s="533">
        <v>140000</v>
      </c>
      <c r="AF141" s="534"/>
      <c r="AG141" s="534"/>
      <c r="AH141" s="535"/>
      <c r="AI141" s="533">
        <v>145000</v>
      </c>
      <c r="AJ141" s="534"/>
      <c r="AK141" s="534"/>
      <c r="AL141" s="535"/>
      <c r="AM141" s="533">
        <v>0</v>
      </c>
      <c r="AN141" s="534"/>
      <c r="AO141" s="534"/>
      <c r="AP141" s="535"/>
      <c r="AQ141" s="533">
        <v>126916</v>
      </c>
      <c r="AR141" s="534"/>
      <c r="AS141" s="534"/>
      <c r="AT141" s="535"/>
      <c r="AU141" s="533">
        <v>0</v>
      </c>
      <c r="AV141" s="534"/>
      <c r="AW141" s="534"/>
      <c r="AX141" s="535"/>
      <c r="AY141" s="533">
        <v>0</v>
      </c>
      <c r="AZ141" s="534"/>
      <c r="BA141" s="534"/>
      <c r="BB141" s="535"/>
      <c r="BC141" s="533">
        <v>126916</v>
      </c>
      <c r="BD141" s="534"/>
      <c r="BE141" s="534"/>
      <c r="BF141" s="535"/>
      <c r="BG141" s="536">
        <f t="shared" si="65"/>
        <v>0.8752827586206896</v>
      </c>
      <c r="BH141" s="537"/>
    </row>
    <row r="142" spans="1:60" ht="20.100000000000001" customHeight="1" x14ac:dyDescent="0.2">
      <c r="A142" s="474" t="s">
        <v>540</v>
      </c>
      <c r="B142" s="475"/>
      <c r="C142" s="476" t="s">
        <v>799</v>
      </c>
      <c r="D142" s="477"/>
      <c r="E142" s="477"/>
      <c r="F142" s="477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77"/>
      <c r="R142" s="477"/>
      <c r="S142" s="477"/>
      <c r="T142" s="477"/>
      <c r="U142" s="477"/>
      <c r="V142" s="477"/>
      <c r="W142" s="477"/>
      <c r="X142" s="477"/>
      <c r="Y142" s="477"/>
      <c r="Z142" s="477"/>
      <c r="AA142" s="477"/>
      <c r="AB142" s="478"/>
      <c r="AC142" s="543" t="s">
        <v>93</v>
      </c>
      <c r="AD142" s="544"/>
      <c r="AE142" s="466">
        <f>SUM(AE140:AH141)</f>
        <v>290000</v>
      </c>
      <c r="AF142" s="467"/>
      <c r="AG142" s="467"/>
      <c r="AH142" s="468"/>
      <c r="AI142" s="466">
        <f t="shared" ref="AI142" si="72">SUM(AI140:AL141)</f>
        <v>295400</v>
      </c>
      <c r="AJ142" s="467"/>
      <c r="AK142" s="467"/>
      <c r="AL142" s="468"/>
      <c r="AM142" s="466">
        <f t="shared" ref="AM142" si="73">SUM(AM140:AP141)</f>
        <v>0</v>
      </c>
      <c r="AN142" s="467"/>
      <c r="AO142" s="467"/>
      <c r="AP142" s="468"/>
      <c r="AQ142" s="466">
        <f t="shared" ref="AQ142" si="74">SUM(AQ140:AT141)</f>
        <v>273427</v>
      </c>
      <c r="AR142" s="467"/>
      <c r="AS142" s="467"/>
      <c r="AT142" s="468"/>
      <c r="AU142" s="466">
        <f t="shared" ref="AU142" si="75">SUM(AU140:AX141)</f>
        <v>0</v>
      </c>
      <c r="AV142" s="467"/>
      <c r="AW142" s="467"/>
      <c r="AX142" s="468"/>
      <c r="AY142" s="466">
        <f t="shared" ref="AY142" si="76">SUM(AY140:BB141)</f>
        <v>0</v>
      </c>
      <c r="AZ142" s="467"/>
      <c r="BA142" s="467"/>
      <c r="BB142" s="468"/>
      <c r="BC142" s="466">
        <f t="shared" ref="BC142" si="77">SUM(BC140:BF141)</f>
        <v>273427</v>
      </c>
      <c r="BD142" s="467"/>
      <c r="BE142" s="467"/>
      <c r="BF142" s="468"/>
      <c r="BG142" s="504">
        <f t="shared" si="65"/>
        <v>0.92561611374407582</v>
      </c>
      <c r="BH142" s="505"/>
    </row>
    <row r="143" spans="1:60" ht="17.25" customHeight="1" x14ac:dyDescent="0.2">
      <c r="A143" s="390" t="s">
        <v>541</v>
      </c>
      <c r="B143" s="391"/>
      <c r="C143" s="408" t="s">
        <v>68</v>
      </c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10"/>
      <c r="AC143" s="437" t="s">
        <v>87</v>
      </c>
      <c r="AD143" s="438"/>
      <c r="AE143" s="533">
        <v>3205000</v>
      </c>
      <c r="AF143" s="534"/>
      <c r="AG143" s="534"/>
      <c r="AH143" s="535"/>
      <c r="AI143" s="533">
        <v>3813601</v>
      </c>
      <c r="AJ143" s="534"/>
      <c r="AK143" s="534"/>
      <c r="AL143" s="535"/>
      <c r="AM143" s="533">
        <v>0</v>
      </c>
      <c r="AN143" s="534"/>
      <c r="AO143" s="534"/>
      <c r="AP143" s="535"/>
      <c r="AQ143" s="533">
        <v>3711534</v>
      </c>
      <c r="AR143" s="534"/>
      <c r="AS143" s="534"/>
      <c r="AT143" s="535"/>
      <c r="AU143" s="533">
        <v>10290000</v>
      </c>
      <c r="AV143" s="534"/>
      <c r="AW143" s="534"/>
      <c r="AX143" s="535"/>
      <c r="AY143" s="533">
        <v>0</v>
      </c>
      <c r="AZ143" s="534"/>
      <c r="BA143" s="534"/>
      <c r="BB143" s="535"/>
      <c r="BC143" s="533">
        <v>3711534</v>
      </c>
      <c r="BD143" s="534"/>
      <c r="BE143" s="534"/>
      <c r="BF143" s="535"/>
      <c r="BG143" s="536">
        <f t="shared" si="65"/>
        <v>0.97323605694460436</v>
      </c>
      <c r="BH143" s="537"/>
    </row>
    <row r="144" spans="1:60" s="7" customFormat="1" ht="0.75" hidden="1" customHeight="1" x14ac:dyDescent="0.2">
      <c r="A144" s="461" t="s">
        <v>476</v>
      </c>
      <c r="B144" s="462"/>
      <c r="C144" s="463" t="s">
        <v>496</v>
      </c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  <c r="T144" s="464"/>
      <c r="U144" s="464"/>
      <c r="V144" s="464"/>
      <c r="W144" s="464"/>
      <c r="X144" s="464"/>
      <c r="Y144" s="464"/>
      <c r="Z144" s="464"/>
      <c r="AA144" s="464"/>
      <c r="AB144" s="465"/>
      <c r="AC144" s="453" t="s">
        <v>476</v>
      </c>
      <c r="AD144" s="454"/>
      <c r="AE144" s="455"/>
      <c r="AF144" s="456"/>
      <c r="AG144" s="456"/>
      <c r="AH144" s="457"/>
      <c r="AI144" s="455"/>
      <c r="AJ144" s="456"/>
      <c r="AK144" s="456"/>
      <c r="AL144" s="457"/>
      <c r="AM144" s="283" t="s">
        <v>612</v>
      </c>
      <c r="AN144" s="284"/>
      <c r="AO144" s="284"/>
      <c r="AP144" s="285"/>
      <c r="AQ144" s="283" t="s">
        <v>612</v>
      </c>
      <c r="AR144" s="284"/>
      <c r="AS144" s="284"/>
      <c r="AT144" s="285"/>
      <c r="AU144" s="283" t="s">
        <v>612</v>
      </c>
      <c r="AV144" s="284"/>
      <c r="AW144" s="284"/>
      <c r="AX144" s="285"/>
      <c r="AY144" s="283" t="s">
        <v>612</v>
      </c>
      <c r="AZ144" s="284"/>
      <c r="BA144" s="284"/>
      <c r="BB144" s="285"/>
      <c r="BC144" s="283" t="s">
        <v>612</v>
      </c>
      <c r="BD144" s="284"/>
      <c r="BE144" s="284"/>
      <c r="BF144" s="285"/>
      <c r="BG144" s="286" t="s">
        <v>614</v>
      </c>
      <c r="BH144" s="287"/>
    </row>
    <row r="145" spans="1:60" s="7" customFormat="1" ht="19.5" hidden="1" customHeight="1" x14ac:dyDescent="0.2">
      <c r="A145" s="461" t="s">
        <v>476</v>
      </c>
      <c r="B145" s="462"/>
      <c r="C145" s="463" t="s">
        <v>497</v>
      </c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5"/>
      <c r="AC145" s="453" t="s">
        <v>476</v>
      </c>
      <c r="AD145" s="454"/>
      <c r="AE145" s="455"/>
      <c r="AF145" s="456"/>
      <c r="AG145" s="456"/>
      <c r="AH145" s="457"/>
      <c r="AI145" s="455"/>
      <c r="AJ145" s="456"/>
      <c r="AK145" s="456"/>
      <c r="AL145" s="457"/>
      <c r="AM145" s="283" t="s">
        <v>612</v>
      </c>
      <c r="AN145" s="284"/>
      <c r="AO145" s="284"/>
      <c r="AP145" s="285"/>
      <c r="AQ145" s="283" t="s">
        <v>612</v>
      </c>
      <c r="AR145" s="284"/>
      <c r="AS145" s="284"/>
      <c r="AT145" s="285"/>
      <c r="AU145" s="283" t="s">
        <v>612</v>
      </c>
      <c r="AV145" s="284"/>
      <c r="AW145" s="284"/>
      <c r="AX145" s="285"/>
      <c r="AY145" s="283" t="s">
        <v>612</v>
      </c>
      <c r="AZ145" s="284"/>
      <c r="BA145" s="284"/>
      <c r="BB145" s="285"/>
      <c r="BC145" s="283" t="s">
        <v>612</v>
      </c>
      <c r="BD145" s="284"/>
      <c r="BE145" s="284"/>
      <c r="BF145" s="285"/>
      <c r="BG145" s="286" t="s">
        <v>614</v>
      </c>
      <c r="BH145" s="287"/>
    </row>
    <row r="146" spans="1:60" s="7" customFormat="1" ht="0.75" hidden="1" customHeight="1" x14ac:dyDescent="0.2">
      <c r="A146" s="461" t="s">
        <v>476</v>
      </c>
      <c r="B146" s="462"/>
      <c r="C146" s="463" t="s">
        <v>498</v>
      </c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T146" s="464"/>
      <c r="U146" s="464"/>
      <c r="V146" s="464"/>
      <c r="W146" s="464"/>
      <c r="X146" s="464"/>
      <c r="Y146" s="464"/>
      <c r="Z146" s="464"/>
      <c r="AA146" s="464"/>
      <c r="AB146" s="465"/>
      <c r="AC146" s="453" t="s">
        <v>476</v>
      </c>
      <c r="AD146" s="454"/>
      <c r="AE146" s="455"/>
      <c r="AF146" s="456"/>
      <c r="AG146" s="456"/>
      <c r="AH146" s="457"/>
      <c r="AI146" s="455"/>
      <c r="AJ146" s="456"/>
      <c r="AK146" s="456"/>
      <c r="AL146" s="457"/>
      <c r="AM146" s="283" t="s">
        <v>612</v>
      </c>
      <c r="AN146" s="284"/>
      <c r="AO146" s="284"/>
      <c r="AP146" s="285"/>
      <c r="AQ146" s="283" t="s">
        <v>612</v>
      </c>
      <c r="AR146" s="284"/>
      <c r="AS146" s="284"/>
      <c r="AT146" s="285"/>
      <c r="AU146" s="283" t="s">
        <v>612</v>
      </c>
      <c r="AV146" s="284"/>
      <c r="AW146" s="284"/>
      <c r="AX146" s="285"/>
      <c r="AY146" s="283" t="s">
        <v>612</v>
      </c>
      <c r="AZ146" s="284"/>
      <c r="BA146" s="284"/>
      <c r="BB146" s="285"/>
      <c r="BC146" s="283"/>
      <c r="BD146" s="284"/>
      <c r="BE146" s="284"/>
      <c r="BF146" s="285"/>
      <c r="BG146" s="286" t="s">
        <v>614</v>
      </c>
      <c r="BH146" s="287"/>
    </row>
    <row r="147" spans="1:60" ht="20.100000000000001" customHeight="1" x14ac:dyDescent="0.2">
      <c r="A147" s="390" t="s">
        <v>660</v>
      </c>
      <c r="B147" s="391"/>
      <c r="C147" s="408" t="s">
        <v>69</v>
      </c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09"/>
      <c r="T147" s="409"/>
      <c r="U147" s="409"/>
      <c r="V147" s="409"/>
      <c r="W147" s="409"/>
      <c r="X147" s="409"/>
      <c r="Y147" s="409"/>
      <c r="Z147" s="409"/>
      <c r="AA147" s="409"/>
      <c r="AB147" s="410"/>
      <c r="AC147" s="437" t="s">
        <v>88</v>
      </c>
      <c r="AD147" s="438"/>
      <c r="AE147" s="533">
        <v>900000</v>
      </c>
      <c r="AF147" s="534"/>
      <c r="AG147" s="534"/>
      <c r="AH147" s="535"/>
      <c r="AI147" s="533">
        <v>612701</v>
      </c>
      <c r="AJ147" s="534"/>
      <c r="AK147" s="534"/>
      <c r="AL147" s="535"/>
      <c r="AM147" s="533">
        <v>0</v>
      </c>
      <c r="AN147" s="534"/>
      <c r="AO147" s="534"/>
      <c r="AP147" s="535"/>
      <c r="AQ147" s="533">
        <v>433024</v>
      </c>
      <c r="AR147" s="534"/>
      <c r="AS147" s="534"/>
      <c r="AT147" s="535"/>
      <c r="AU147" s="533">
        <v>0</v>
      </c>
      <c r="AV147" s="534"/>
      <c r="AW147" s="534"/>
      <c r="AX147" s="535"/>
      <c r="AY147" s="533">
        <v>0</v>
      </c>
      <c r="AZ147" s="534"/>
      <c r="BA147" s="534"/>
      <c r="BB147" s="535"/>
      <c r="BC147" s="533">
        <v>433024</v>
      </c>
      <c r="BD147" s="534"/>
      <c r="BE147" s="534"/>
      <c r="BF147" s="535"/>
      <c r="BG147" s="536">
        <f t="shared" si="65"/>
        <v>0.70674603109836609</v>
      </c>
      <c r="BH147" s="537"/>
    </row>
    <row r="148" spans="1:60" ht="20.100000000000001" hidden="1" customHeight="1" x14ac:dyDescent="0.2">
      <c r="A148" s="390" t="s">
        <v>661</v>
      </c>
      <c r="B148" s="391"/>
      <c r="C148" s="408" t="s">
        <v>70</v>
      </c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  <c r="AA148" s="409"/>
      <c r="AB148" s="410"/>
      <c r="AC148" s="437" t="s">
        <v>89</v>
      </c>
      <c r="AD148" s="438"/>
      <c r="AE148" s="533"/>
      <c r="AF148" s="534"/>
      <c r="AG148" s="534"/>
      <c r="AH148" s="535"/>
      <c r="AI148" s="533"/>
      <c r="AJ148" s="534"/>
      <c r="AK148" s="534"/>
      <c r="AL148" s="535"/>
      <c r="AM148" s="533"/>
      <c r="AN148" s="534"/>
      <c r="AO148" s="534"/>
      <c r="AP148" s="535"/>
      <c r="AQ148" s="533"/>
      <c r="AR148" s="534"/>
      <c r="AS148" s="534"/>
      <c r="AT148" s="535"/>
      <c r="AU148" s="533"/>
      <c r="AV148" s="534"/>
      <c r="AW148" s="534"/>
      <c r="AX148" s="535"/>
      <c r="AY148" s="533"/>
      <c r="AZ148" s="534"/>
      <c r="BA148" s="534"/>
      <c r="BB148" s="535"/>
      <c r="BC148" s="533"/>
      <c r="BD148" s="534"/>
      <c r="BE148" s="534"/>
      <c r="BF148" s="535"/>
      <c r="BG148" s="536" t="str">
        <f t="shared" si="65"/>
        <v>n.é.</v>
      </c>
      <c r="BH148" s="537"/>
    </row>
    <row r="149" spans="1:60" ht="20.100000000000001" customHeight="1" x14ac:dyDescent="0.2">
      <c r="A149" s="390" t="s">
        <v>662</v>
      </c>
      <c r="B149" s="391"/>
      <c r="C149" s="408" t="s">
        <v>71</v>
      </c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09"/>
      <c r="T149" s="409"/>
      <c r="U149" s="409"/>
      <c r="V149" s="409"/>
      <c r="W149" s="409"/>
      <c r="X149" s="409"/>
      <c r="Y149" s="409"/>
      <c r="Z149" s="409"/>
      <c r="AA149" s="409"/>
      <c r="AB149" s="410"/>
      <c r="AC149" s="437" t="s">
        <v>90</v>
      </c>
      <c r="AD149" s="438"/>
      <c r="AE149" s="533">
        <v>800000</v>
      </c>
      <c r="AF149" s="534"/>
      <c r="AG149" s="534"/>
      <c r="AH149" s="535"/>
      <c r="AI149" s="533">
        <v>338960</v>
      </c>
      <c r="AJ149" s="534"/>
      <c r="AK149" s="534"/>
      <c r="AL149" s="535"/>
      <c r="AM149" s="533">
        <v>0</v>
      </c>
      <c r="AN149" s="534"/>
      <c r="AO149" s="534"/>
      <c r="AP149" s="535"/>
      <c r="AQ149" s="533">
        <v>338960</v>
      </c>
      <c r="AR149" s="534"/>
      <c r="AS149" s="534"/>
      <c r="AT149" s="535"/>
      <c r="AU149" s="533">
        <v>0</v>
      </c>
      <c r="AV149" s="534"/>
      <c r="AW149" s="534"/>
      <c r="AX149" s="535"/>
      <c r="AY149" s="533">
        <v>0</v>
      </c>
      <c r="AZ149" s="534"/>
      <c r="BA149" s="534"/>
      <c r="BB149" s="535"/>
      <c r="BC149" s="533">
        <v>338960</v>
      </c>
      <c r="BD149" s="534"/>
      <c r="BE149" s="534"/>
      <c r="BF149" s="535"/>
      <c r="BG149" s="536">
        <f t="shared" si="65"/>
        <v>1</v>
      </c>
      <c r="BH149" s="537"/>
    </row>
    <row r="150" spans="1:60" ht="20.100000000000001" hidden="1" customHeight="1" x14ac:dyDescent="0.2">
      <c r="A150" s="390" t="s">
        <v>663</v>
      </c>
      <c r="B150" s="391"/>
      <c r="C150" s="545" t="s">
        <v>72</v>
      </c>
      <c r="D150" s="546"/>
      <c r="E150" s="546"/>
      <c r="F150" s="546"/>
      <c r="G150" s="546"/>
      <c r="H150" s="546"/>
      <c r="I150" s="546"/>
      <c r="J150" s="546"/>
      <c r="K150" s="546"/>
      <c r="L150" s="546"/>
      <c r="M150" s="546"/>
      <c r="N150" s="546"/>
      <c r="O150" s="546"/>
      <c r="P150" s="546"/>
      <c r="Q150" s="546"/>
      <c r="R150" s="546"/>
      <c r="S150" s="546"/>
      <c r="T150" s="546"/>
      <c r="U150" s="546"/>
      <c r="V150" s="546"/>
      <c r="W150" s="546"/>
      <c r="X150" s="546"/>
      <c r="Y150" s="546"/>
      <c r="Z150" s="546"/>
      <c r="AA150" s="546"/>
      <c r="AB150" s="547"/>
      <c r="AC150" s="437" t="s">
        <v>91</v>
      </c>
      <c r="AD150" s="438"/>
      <c r="AE150" s="533"/>
      <c r="AF150" s="534"/>
      <c r="AG150" s="534"/>
      <c r="AH150" s="535"/>
      <c r="AI150" s="533"/>
      <c r="AJ150" s="534"/>
      <c r="AK150" s="534"/>
      <c r="AL150" s="535"/>
      <c r="AM150" s="533"/>
      <c r="AN150" s="534"/>
      <c r="AO150" s="534"/>
      <c r="AP150" s="535"/>
      <c r="AQ150" s="533"/>
      <c r="AR150" s="534"/>
      <c r="AS150" s="534"/>
      <c r="AT150" s="535"/>
      <c r="AU150" s="533"/>
      <c r="AV150" s="534"/>
      <c r="AW150" s="534"/>
      <c r="AX150" s="535"/>
      <c r="AY150" s="533"/>
      <c r="AZ150" s="534"/>
      <c r="BA150" s="534"/>
      <c r="BB150" s="535"/>
      <c r="BC150" s="533"/>
      <c r="BD150" s="534"/>
      <c r="BE150" s="534"/>
      <c r="BF150" s="535"/>
      <c r="BG150" s="536" t="str">
        <f t="shared" si="65"/>
        <v>n.é.</v>
      </c>
      <c r="BH150" s="537"/>
    </row>
    <row r="151" spans="1:60" ht="20.100000000000001" customHeight="1" x14ac:dyDescent="0.2">
      <c r="A151" s="390" t="s">
        <v>664</v>
      </c>
      <c r="B151" s="391"/>
      <c r="C151" s="429" t="s">
        <v>73</v>
      </c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1"/>
      <c r="AC151" s="437" t="s">
        <v>94</v>
      </c>
      <c r="AD151" s="438"/>
      <c r="AE151" s="533">
        <v>110000</v>
      </c>
      <c r="AF151" s="534"/>
      <c r="AG151" s="534"/>
      <c r="AH151" s="535"/>
      <c r="AI151" s="533">
        <v>110000</v>
      </c>
      <c r="AJ151" s="534"/>
      <c r="AK151" s="534"/>
      <c r="AL151" s="535"/>
      <c r="AM151" s="533">
        <v>0</v>
      </c>
      <c r="AN151" s="534"/>
      <c r="AO151" s="534"/>
      <c r="AP151" s="535"/>
      <c r="AQ151" s="533">
        <v>84800</v>
      </c>
      <c r="AR151" s="534"/>
      <c r="AS151" s="534"/>
      <c r="AT151" s="535"/>
      <c r="AU151" s="533">
        <v>0</v>
      </c>
      <c r="AV151" s="534"/>
      <c r="AW151" s="534"/>
      <c r="AX151" s="535"/>
      <c r="AY151" s="533">
        <v>0</v>
      </c>
      <c r="AZ151" s="534"/>
      <c r="BA151" s="534"/>
      <c r="BB151" s="535"/>
      <c r="BC151" s="533">
        <v>84800</v>
      </c>
      <c r="BD151" s="534"/>
      <c r="BE151" s="534"/>
      <c r="BF151" s="535"/>
      <c r="BG151" s="536">
        <f t="shared" si="65"/>
        <v>0.77090909090909088</v>
      </c>
      <c r="BH151" s="537"/>
    </row>
    <row r="152" spans="1:60" ht="20.100000000000001" customHeight="1" x14ac:dyDescent="0.2">
      <c r="A152" s="390" t="s">
        <v>665</v>
      </c>
      <c r="B152" s="391"/>
      <c r="C152" s="408" t="s">
        <v>74</v>
      </c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409"/>
      <c r="Z152" s="409"/>
      <c r="AA152" s="409"/>
      <c r="AB152" s="410"/>
      <c r="AC152" s="437" t="s">
        <v>95</v>
      </c>
      <c r="AD152" s="438"/>
      <c r="AE152" s="533">
        <v>800000</v>
      </c>
      <c r="AF152" s="534"/>
      <c r="AG152" s="534"/>
      <c r="AH152" s="535"/>
      <c r="AI152" s="533">
        <v>1155584</v>
      </c>
      <c r="AJ152" s="534"/>
      <c r="AK152" s="534"/>
      <c r="AL152" s="535"/>
      <c r="AM152" s="533">
        <v>0</v>
      </c>
      <c r="AN152" s="534"/>
      <c r="AO152" s="534"/>
      <c r="AP152" s="535"/>
      <c r="AQ152" s="533">
        <v>906655</v>
      </c>
      <c r="AR152" s="534"/>
      <c r="AS152" s="534"/>
      <c r="AT152" s="535"/>
      <c r="AU152" s="533">
        <v>0</v>
      </c>
      <c r="AV152" s="534"/>
      <c r="AW152" s="534"/>
      <c r="AX152" s="535"/>
      <c r="AY152" s="533">
        <v>0</v>
      </c>
      <c r="AZ152" s="534"/>
      <c r="BA152" s="534"/>
      <c r="BB152" s="535"/>
      <c r="BC152" s="533">
        <v>906655</v>
      </c>
      <c r="BD152" s="534"/>
      <c r="BE152" s="534"/>
      <c r="BF152" s="535"/>
      <c r="BG152" s="536">
        <f t="shared" si="65"/>
        <v>0.78458597557598586</v>
      </c>
      <c r="BH152" s="537"/>
    </row>
    <row r="153" spans="1:60" ht="20.100000000000001" customHeight="1" x14ac:dyDescent="0.2">
      <c r="A153" s="474" t="s">
        <v>666</v>
      </c>
      <c r="B153" s="475"/>
      <c r="C153" s="476" t="s">
        <v>800</v>
      </c>
      <c r="D153" s="477"/>
      <c r="E153" s="477"/>
      <c r="F153" s="477"/>
      <c r="G153" s="477"/>
      <c r="H153" s="477"/>
      <c r="I153" s="477"/>
      <c r="J153" s="477"/>
      <c r="K153" s="477"/>
      <c r="L153" s="477"/>
      <c r="M153" s="477"/>
      <c r="N153" s="477"/>
      <c r="O153" s="477"/>
      <c r="P153" s="477"/>
      <c r="Q153" s="477"/>
      <c r="R153" s="477"/>
      <c r="S153" s="477"/>
      <c r="T153" s="477"/>
      <c r="U153" s="477"/>
      <c r="V153" s="477"/>
      <c r="W153" s="477"/>
      <c r="X153" s="477"/>
      <c r="Y153" s="477"/>
      <c r="Z153" s="477"/>
      <c r="AA153" s="477"/>
      <c r="AB153" s="478"/>
      <c r="AC153" s="543" t="s">
        <v>96</v>
      </c>
      <c r="AD153" s="544"/>
      <c r="AE153" s="466">
        <f>SUM(AE143:AH152)-SUM(AE144:AH146)</f>
        <v>5815000</v>
      </c>
      <c r="AF153" s="467"/>
      <c r="AG153" s="467"/>
      <c r="AH153" s="468"/>
      <c r="AI153" s="466">
        <f t="shared" ref="AI153" si="78">SUM(AI143:AL152)-SUM(AI144:AL146)</f>
        <v>6030846</v>
      </c>
      <c r="AJ153" s="467"/>
      <c r="AK153" s="467"/>
      <c r="AL153" s="468"/>
      <c r="AM153" s="466">
        <f t="shared" ref="AM153" si="79">SUM(AM143:AP152)-SUM(AM144:AP146)</f>
        <v>0</v>
      </c>
      <c r="AN153" s="467"/>
      <c r="AO153" s="467"/>
      <c r="AP153" s="468"/>
      <c r="AQ153" s="466">
        <f t="shared" ref="AQ153" si="80">SUM(AQ143:AT152)-SUM(AQ144:AT146)</f>
        <v>5474973</v>
      </c>
      <c r="AR153" s="467"/>
      <c r="AS153" s="467"/>
      <c r="AT153" s="468"/>
      <c r="AU153" s="466">
        <f t="shared" ref="AU153" si="81">SUM(AU143:AX152)-SUM(AU144:AX146)</f>
        <v>10290000</v>
      </c>
      <c r="AV153" s="467"/>
      <c r="AW153" s="467"/>
      <c r="AX153" s="468"/>
      <c r="AY153" s="466">
        <f t="shared" ref="AY153" si="82">SUM(AY143:BB152)-SUM(AY144:BB146)</f>
        <v>0</v>
      </c>
      <c r="AZ153" s="467"/>
      <c r="BA153" s="467"/>
      <c r="BB153" s="468"/>
      <c r="BC153" s="466">
        <f t="shared" ref="BC153" si="83">SUM(BC143:BF152)-SUM(BC144:BF146)</f>
        <v>5474973</v>
      </c>
      <c r="BD153" s="467"/>
      <c r="BE153" s="467"/>
      <c r="BF153" s="468"/>
      <c r="BG153" s="504">
        <f t="shared" si="65"/>
        <v>0.90782835442987597</v>
      </c>
      <c r="BH153" s="505"/>
    </row>
    <row r="154" spans="1:60" ht="20.100000000000001" hidden="1" customHeight="1" x14ac:dyDescent="0.2">
      <c r="A154" s="390" t="s">
        <v>667</v>
      </c>
      <c r="B154" s="391"/>
      <c r="C154" s="408" t="s">
        <v>75</v>
      </c>
      <c r="D154" s="409"/>
      <c r="E154" s="409"/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10"/>
      <c r="AC154" s="437" t="s">
        <v>97</v>
      </c>
      <c r="AD154" s="438"/>
      <c r="AE154" s="533"/>
      <c r="AF154" s="534"/>
      <c r="AG154" s="534"/>
      <c r="AH154" s="535"/>
      <c r="AI154" s="533"/>
      <c r="AJ154" s="534"/>
      <c r="AK154" s="534"/>
      <c r="AL154" s="535"/>
      <c r="AM154" s="533"/>
      <c r="AN154" s="534"/>
      <c r="AO154" s="534"/>
      <c r="AP154" s="535"/>
      <c r="AQ154" s="533"/>
      <c r="AR154" s="534"/>
      <c r="AS154" s="534"/>
      <c r="AT154" s="535"/>
      <c r="AU154" s="533"/>
      <c r="AV154" s="534"/>
      <c r="AW154" s="534"/>
      <c r="AX154" s="535"/>
      <c r="AY154" s="533"/>
      <c r="AZ154" s="534"/>
      <c r="BA154" s="534"/>
      <c r="BB154" s="535"/>
      <c r="BC154" s="533"/>
      <c r="BD154" s="534"/>
      <c r="BE154" s="534"/>
      <c r="BF154" s="535"/>
      <c r="BG154" s="536" t="str">
        <f t="shared" si="65"/>
        <v>n.é.</v>
      </c>
      <c r="BH154" s="537"/>
    </row>
    <row r="155" spans="1:60" ht="20.100000000000001" hidden="1" customHeight="1" x14ac:dyDescent="0.2">
      <c r="A155" s="390" t="s">
        <v>668</v>
      </c>
      <c r="B155" s="391"/>
      <c r="C155" s="408" t="s">
        <v>76</v>
      </c>
      <c r="D155" s="409"/>
      <c r="E155" s="409"/>
      <c r="F155" s="409"/>
      <c r="G155" s="409"/>
      <c r="H155" s="409"/>
      <c r="I155" s="409"/>
      <c r="J155" s="409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  <c r="AA155" s="409"/>
      <c r="AB155" s="410"/>
      <c r="AC155" s="437" t="s">
        <v>98</v>
      </c>
      <c r="AD155" s="438"/>
      <c r="AE155" s="533"/>
      <c r="AF155" s="534"/>
      <c r="AG155" s="534"/>
      <c r="AH155" s="535"/>
      <c r="AI155" s="533"/>
      <c r="AJ155" s="534"/>
      <c r="AK155" s="534"/>
      <c r="AL155" s="535"/>
      <c r="AM155" s="533"/>
      <c r="AN155" s="534"/>
      <c r="AO155" s="534"/>
      <c r="AP155" s="535"/>
      <c r="AQ155" s="533"/>
      <c r="AR155" s="534"/>
      <c r="AS155" s="534"/>
      <c r="AT155" s="535"/>
      <c r="AU155" s="533"/>
      <c r="AV155" s="534"/>
      <c r="AW155" s="534"/>
      <c r="AX155" s="535"/>
      <c r="AY155" s="533"/>
      <c r="AZ155" s="534"/>
      <c r="BA155" s="534"/>
      <c r="BB155" s="535"/>
      <c r="BC155" s="533"/>
      <c r="BD155" s="534"/>
      <c r="BE155" s="534"/>
      <c r="BF155" s="535"/>
      <c r="BG155" s="536" t="str">
        <f t="shared" si="65"/>
        <v>n.é.</v>
      </c>
      <c r="BH155" s="537"/>
    </row>
    <row r="156" spans="1:60" ht="20.100000000000001" customHeight="1" x14ac:dyDescent="0.2">
      <c r="A156" s="474" t="s">
        <v>669</v>
      </c>
      <c r="B156" s="475"/>
      <c r="C156" s="476" t="s">
        <v>801</v>
      </c>
      <c r="D156" s="477"/>
      <c r="E156" s="477"/>
      <c r="F156" s="477"/>
      <c r="G156" s="477"/>
      <c r="H156" s="477"/>
      <c r="I156" s="477"/>
      <c r="J156" s="477"/>
      <c r="K156" s="477"/>
      <c r="L156" s="477"/>
      <c r="M156" s="477"/>
      <c r="N156" s="477"/>
      <c r="O156" s="477"/>
      <c r="P156" s="477"/>
      <c r="Q156" s="477"/>
      <c r="R156" s="477"/>
      <c r="S156" s="477"/>
      <c r="T156" s="477"/>
      <c r="U156" s="477"/>
      <c r="V156" s="477"/>
      <c r="W156" s="477"/>
      <c r="X156" s="477"/>
      <c r="Y156" s="477"/>
      <c r="Z156" s="477"/>
      <c r="AA156" s="477"/>
      <c r="AB156" s="478"/>
      <c r="AC156" s="543" t="s">
        <v>99</v>
      </c>
      <c r="AD156" s="544"/>
      <c r="AE156" s="466">
        <f>SUM(AE154:AH155)</f>
        <v>0</v>
      </c>
      <c r="AF156" s="467"/>
      <c r="AG156" s="467"/>
      <c r="AH156" s="468"/>
      <c r="AI156" s="466">
        <f t="shared" ref="AI156" si="84">SUM(AI154:AL155)</f>
        <v>0</v>
      </c>
      <c r="AJ156" s="467"/>
      <c r="AK156" s="467"/>
      <c r="AL156" s="468"/>
      <c r="AM156" s="466">
        <f t="shared" ref="AM156" si="85">SUM(AM154:AP155)</f>
        <v>0</v>
      </c>
      <c r="AN156" s="467"/>
      <c r="AO156" s="467"/>
      <c r="AP156" s="468"/>
      <c r="AQ156" s="466">
        <f t="shared" ref="AQ156" si="86">SUM(AQ154:AT155)</f>
        <v>0</v>
      </c>
      <c r="AR156" s="467"/>
      <c r="AS156" s="467"/>
      <c r="AT156" s="468"/>
      <c r="AU156" s="466">
        <f t="shared" ref="AU156" si="87">SUM(AU154:AX155)</f>
        <v>0</v>
      </c>
      <c r="AV156" s="467"/>
      <c r="AW156" s="467"/>
      <c r="AX156" s="468"/>
      <c r="AY156" s="466">
        <f t="shared" ref="AY156" si="88">SUM(AY154:BB155)</f>
        <v>0</v>
      </c>
      <c r="AZ156" s="467"/>
      <c r="BA156" s="467"/>
      <c r="BB156" s="468"/>
      <c r="BC156" s="466">
        <f t="shared" ref="BC156" si="89">SUM(BC154:BF155)</f>
        <v>0</v>
      </c>
      <c r="BD156" s="467"/>
      <c r="BE156" s="467"/>
      <c r="BF156" s="468"/>
      <c r="BG156" s="504" t="str">
        <f t="shared" si="65"/>
        <v>n.é.</v>
      </c>
      <c r="BH156" s="505"/>
    </row>
    <row r="157" spans="1:60" ht="20.100000000000001" customHeight="1" x14ac:dyDescent="0.2">
      <c r="A157" s="548" t="s">
        <v>670</v>
      </c>
      <c r="B157" s="391"/>
      <c r="C157" s="408" t="s">
        <v>77</v>
      </c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10"/>
      <c r="AC157" s="437" t="s">
        <v>100</v>
      </c>
      <c r="AD157" s="438"/>
      <c r="AE157" s="533">
        <v>5815469</v>
      </c>
      <c r="AF157" s="534"/>
      <c r="AG157" s="534"/>
      <c r="AH157" s="535"/>
      <c r="AI157" s="533">
        <v>5815469</v>
      </c>
      <c r="AJ157" s="534"/>
      <c r="AK157" s="534"/>
      <c r="AL157" s="535"/>
      <c r="AM157" s="533">
        <v>0</v>
      </c>
      <c r="AN157" s="534"/>
      <c r="AO157" s="534"/>
      <c r="AP157" s="535"/>
      <c r="AQ157" s="533">
        <v>5145940</v>
      </c>
      <c r="AR157" s="534"/>
      <c r="AS157" s="534"/>
      <c r="AT157" s="535"/>
      <c r="AU157" s="533">
        <v>2778300</v>
      </c>
      <c r="AV157" s="534"/>
      <c r="AW157" s="534"/>
      <c r="AX157" s="535"/>
      <c r="AY157" s="533">
        <v>0</v>
      </c>
      <c r="AZ157" s="534"/>
      <c r="BA157" s="534"/>
      <c r="BB157" s="535"/>
      <c r="BC157" s="533">
        <v>5138004</v>
      </c>
      <c r="BD157" s="534"/>
      <c r="BE157" s="534"/>
      <c r="BF157" s="535"/>
      <c r="BG157" s="536">
        <f t="shared" si="65"/>
        <v>0.88350638615733312</v>
      </c>
      <c r="BH157" s="537"/>
    </row>
    <row r="158" spans="1:60" ht="20.100000000000001" customHeight="1" x14ac:dyDescent="0.2">
      <c r="A158" s="548" t="s">
        <v>671</v>
      </c>
      <c r="B158" s="391"/>
      <c r="C158" s="408" t="s">
        <v>78</v>
      </c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  <c r="AA158" s="409"/>
      <c r="AB158" s="410"/>
      <c r="AC158" s="437" t="s">
        <v>101</v>
      </c>
      <c r="AD158" s="438"/>
      <c r="AE158" s="533">
        <v>2500000</v>
      </c>
      <c r="AF158" s="534"/>
      <c r="AG158" s="534"/>
      <c r="AH158" s="535"/>
      <c r="AI158" s="533">
        <v>2877000</v>
      </c>
      <c r="AJ158" s="534"/>
      <c r="AK158" s="534"/>
      <c r="AL158" s="535"/>
      <c r="AM158" s="533">
        <v>0</v>
      </c>
      <c r="AN158" s="534"/>
      <c r="AO158" s="534"/>
      <c r="AP158" s="535"/>
      <c r="AQ158" s="533">
        <v>2877000</v>
      </c>
      <c r="AR158" s="534"/>
      <c r="AS158" s="534"/>
      <c r="AT158" s="535"/>
      <c r="AU158" s="533">
        <v>0</v>
      </c>
      <c r="AV158" s="534"/>
      <c r="AW158" s="534"/>
      <c r="AX158" s="535"/>
      <c r="AY158" s="533">
        <v>0</v>
      </c>
      <c r="AZ158" s="534"/>
      <c r="BA158" s="534"/>
      <c r="BB158" s="535"/>
      <c r="BC158" s="533">
        <v>2877000</v>
      </c>
      <c r="BD158" s="534"/>
      <c r="BE158" s="534"/>
      <c r="BF158" s="535"/>
      <c r="BG158" s="536">
        <f t="shared" si="65"/>
        <v>1</v>
      </c>
      <c r="BH158" s="537"/>
    </row>
    <row r="159" spans="1:60" ht="20.100000000000001" hidden="1" customHeight="1" x14ac:dyDescent="0.2">
      <c r="A159" s="548" t="s">
        <v>672</v>
      </c>
      <c r="B159" s="391"/>
      <c r="C159" s="408" t="s">
        <v>79</v>
      </c>
      <c r="D159" s="409"/>
      <c r="E159" s="409"/>
      <c r="F159" s="409"/>
      <c r="G159" s="409"/>
      <c r="H159" s="409"/>
      <c r="I159" s="409"/>
      <c r="J159" s="409"/>
      <c r="K159" s="409"/>
      <c r="L159" s="409"/>
      <c r="M159" s="409"/>
      <c r="N159" s="409"/>
      <c r="O159" s="409"/>
      <c r="P159" s="409"/>
      <c r="Q159" s="409"/>
      <c r="R159" s="409"/>
      <c r="S159" s="409"/>
      <c r="T159" s="409"/>
      <c r="U159" s="409"/>
      <c r="V159" s="409"/>
      <c r="W159" s="409"/>
      <c r="X159" s="409"/>
      <c r="Y159" s="409"/>
      <c r="Z159" s="409"/>
      <c r="AA159" s="409"/>
      <c r="AB159" s="410"/>
      <c r="AC159" s="437" t="s">
        <v>102</v>
      </c>
      <c r="AD159" s="438"/>
      <c r="AE159" s="533"/>
      <c r="AF159" s="534"/>
      <c r="AG159" s="534"/>
      <c r="AH159" s="535"/>
      <c r="AI159" s="533"/>
      <c r="AJ159" s="534"/>
      <c r="AK159" s="534"/>
      <c r="AL159" s="535"/>
      <c r="AM159" s="533"/>
      <c r="AN159" s="534"/>
      <c r="AO159" s="534"/>
      <c r="AP159" s="535"/>
      <c r="AQ159" s="533"/>
      <c r="AR159" s="534"/>
      <c r="AS159" s="534"/>
      <c r="AT159" s="535"/>
      <c r="AU159" s="533"/>
      <c r="AV159" s="534"/>
      <c r="AW159" s="534"/>
      <c r="AX159" s="535"/>
      <c r="AY159" s="533"/>
      <c r="AZ159" s="534"/>
      <c r="BA159" s="534"/>
      <c r="BB159" s="535"/>
      <c r="BC159" s="533"/>
      <c r="BD159" s="534"/>
      <c r="BE159" s="534"/>
      <c r="BF159" s="535"/>
      <c r="BG159" s="536" t="str">
        <f t="shared" si="65"/>
        <v>n.é.</v>
      </c>
      <c r="BH159" s="537"/>
    </row>
    <row r="160" spans="1:60" ht="20.100000000000001" hidden="1" customHeight="1" x14ac:dyDescent="0.2">
      <c r="A160" s="548" t="s">
        <v>673</v>
      </c>
      <c r="B160" s="391"/>
      <c r="C160" s="408" t="s">
        <v>80</v>
      </c>
      <c r="D160" s="409"/>
      <c r="E160" s="409"/>
      <c r="F160" s="409"/>
      <c r="G160" s="409"/>
      <c r="H160" s="409"/>
      <c r="I160" s="409"/>
      <c r="J160" s="409"/>
      <c r="K160" s="409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409"/>
      <c r="AA160" s="409"/>
      <c r="AB160" s="410"/>
      <c r="AC160" s="437" t="s">
        <v>103</v>
      </c>
      <c r="AD160" s="438"/>
      <c r="AE160" s="533"/>
      <c r="AF160" s="534"/>
      <c r="AG160" s="534"/>
      <c r="AH160" s="535"/>
      <c r="AI160" s="533"/>
      <c r="AJ160" s="534"/>
      <c r="AK160" s="534"/>
      <c r="AL160" s="535"/>
      <c r="AM160" s="533"/>
      <c r="AN160" s="534"/>
      <c r="AO160" s="534"/>
      <c r="AP160" s="535"/>
      <c r="AQ160" s="533"/>
      <c r="AR160" s="534"/>
      <c r="AS160" s="534"/>
      <c r="AT160" s="535"/>
      <c r="AU160" s="533"/>
      <c r="AV160" s="534"/>
      <c r="AW160" s="534"/>
      <c r="AX160" s="535"/>
      <c r="AY160" s="533"/>
      <c r="AZ160" s="534"/>
      <c r="BA160" s="534"/>
      <c r="BB160" s="535"/>
      <c r="BC160" s="533"/>
      <c r="BD160" s="534"/>
      <c r="BE160" s="534"/>
      <c r="BF160" s="535"/>
      <c r="BG160" s="536" t="str">
        <f t="shared" si="65"/>
        <v>n.é.</v>
      </c>
      <c r="BH160" s="537"/>
    </row>
    <row r="161" spans="1:60" ht="20.100000000000001" customHeight="1" x14ac:dyDescent="0.2">
      <c r="A161" s="548" t="s">
        <v>674</v>
      </c>
      <c r="B161" s="391"/>
      <c r="C161" s="408" t="s">
        <v>81</v>
      </c>
      <c r="D161" s="409"/>
      <c r="E161" s="409"/>
      <c r="F161" s="409"/>
      <c r="G161" s="409"/>
      <c r="H161" s="409"/>
      <c r="I161" s="409"/>
      <c r="J161" s="409"/>
      <c r="K161" s="409"/>
      <c r="L161" s="409"/>
      <c r="M161" s="409"/>
      <c r="N161" s="409"/>
      <c r="O161" s="409"/>
      <c r="P161" s="409"/>
      <c r="Q161" s="409"/>
      <c r="R161" s="409"/>
      <c r="S161" s="409"/>
      <c r="T161" s="409"/>
      <c r="U161" s="409"/>
      <c r="V161" s="409"/>
      <c r="W161" s="409"/>
      <c r="X161" s="409"/>
      <c r="Y161" s="409"/>
      <c r="Z161" s="409"/>
      <c r="AA161" s="409"/>
      <c r="AB161" s="410"/>
      <c r="AC161" s="437" t="s">
        <v>104</v>
      </c>
      <c r="AD161" s="438"/>
      <c r="AE161" s="533">
        <v>20000</v>
      </c>
      <c r="AF161" s="534"/>
      <c r="AG161" s="534"/>
      <c r="AH161" s="535"/>
      <c r="AI161" s="533">
        <v>20000</v>
      </c>
      <c r="AJ161" s="534"/>
      <c r="AK161" s="534"/>
      <c r="AL161" s="535"/>
      <c r="AM161" s="533">
        <v>0</v>
      </c>
      <c r="AN161" s="534"/>
      <c r="AO161" s="534"/>
      <c r="AP161" s="535"/>
      <c r="AQ161" s="533">
        <v>5</v>
      </c>
      <c r="AR161" s="534"/>
      <c r="AS161" s="534"/>
      <c r="AT161" s="535"/>
      <c r="AU161" s="533">
        <v>0</v>
      </c>
      <c r="AV161" s="534"/>
      <c r="AW161" s="534"/>
      <c r="AX161" s="535"/>
      <c r="AY161" s="533">
        <v>0</v>
      </c>
      <c r="AZ161" s="534"/>
      <c r="BA161" s="534"/>
      <c r="BB161" s="535"/>
      <c r="BC161" s="533">
        <v>3</v>
      </c>
      <c r="BD161" s="534"/>
      <c r="BE161" s="534"/>
      <c r="BF161" s="535"/>
      <c r="BG161" s="536">
        <f t="shared" si="65"/>
        <v>1.4999999999999999E-4</v>
      </c>
      <c r="BH161" s="537"/>
    </row>
    <row r="162" spans="1:60" ht="20.100000000000001" customHeight="1" x14ac:dyDescent="0.2">
      <c r="A162" s="554" t="s">
        <v>675</v>
      </c>
      <c r="B162" s="475"/>
      <c r="C162" s="476" t="s">
        <v>802</v>
      </c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7"/>
      <c r="O162" s="477"/>
      <c r="P162" s="477"/>
      <c r="Q162" s="477"/>
      <c r="R162" s="477"/>
      <c r="S162" s="477"/>
      <c r="T162" s="477"/>
      <c r="U162" s="477"/>
      <c r="V162" s="477"/>
      <c r="W162" s="477"/>
      <c r="X162" s="477"/>
      <c r="Y162" s="477"/>
      <c r="Z162" s="477"/>
      <c r="AA162" s="477"/>
      <c r="AB162" s="478"/>
      <c r="AC162" s="543" t="s">
        <v>105</v>
      </c>
      <c r="AD162" s="544"/>
      <c r="AE162" s="466">
        <f>SUM(AE157:AH161)</f>
        <v>8335469</v>
      </c>
      <c r="AF162" s="467"/>
      <c r="AG162" s="467"/>
      <c r="AH162" s="468"/>
      <c r="AI162" s="466">
        <f t="shared" ref="AI162" si="90">SUM(AI157:AL161)</f>
        <v>8712469</v>
      </c>
      <c r="AJ162" s="467"/>
      <c r="AK162" s="467"/>
      <c r="AL162" s="468"/>
      <c r="AM162" s="466">
        <f t="shared" ref="AM162" si="91">SUM(AM157:AP161)</f>
        <v>0</v>
      </c>
      <c r="AN162" s="467"/>
      <c r="AO162" s="467"/>
      <c r="AP162" s="468"/>
      <c r="AQ162" s="466">
        <f t="shared" ref="AQ162" si="92">SUM(AQ157:AT161)</f>
        <v>8022945</v>
      </c>
      <c r="AR162" s="467"/>
      <c r="AS162" s="467"/>
      <c r="AT162" s="468"/>
      <c r="AU162" s="466">
        <f t="shared" ref="AU162" si="93">SUM(AU157:AX161)</f>
        <v>2778300</v>
      </c>
      <c r="AV162" s="467"/>
      <c r="AW162" s="467"/>
      <c r="AX162" s="468"/>
      <c r="AY162" s="466">
        <f t="shared" ref="AY162" si="94">SUM(AY157:BB161)</f>
        <v>0</v>
      </c>
      <c r="AZ162" s="467"/>
      <c r="BA162" s="467"/>
      <c r="BB162" s="468"/>
      <c r="BC162" s="466">
        <f t="shared" ref="BC162" si="95">SUM(BC157:BF161)</f>
        <v>8015007</v>
      </c>
      <c r="BD162" s="467"/>
      <c r="BE162" s="467"/>
      <c r="BF162" s="468"/>
      <c r="BG162" s="504">
        <f t="shared" si="65"/>
        <v>0.91994668790213197</v>
      </c>
      <c r="BH162" s="505"/>
    </row>
    <row r="163" spans="1:60" ht="20.100000000000001" customHeight="1" x14ac:dyDescent="0.2">
      <c r="A163" s="554" t="s">
        <v>676</v>
      </c>
      <c r="B163" s="475"/>
      <c r="C163" s="476" t="s">
        <v>803</v>
      </c>
      <c r="D163" s="477"/>
      <c r="E163" s="477"/>
      <c r="F163" s="477"/>
      <c r="G163" s="477"/>
      <c r="H163" s="477"/>
      <c r="I163" s="477"/>
      <c r="J163" s="477"/>
      <c r="K163" s="477"/>
      <c r="L163" s="477"/>
      <c r="M163" s="477"/>
      <c r="N163" s="477"/>
      <c r="O163" s="477"/>
      <c r="P163" s="477"/>
      <c r="Q163" s="477"/>
      <c r="R163" s="477"/>
      <c r="S163" s="477"/>
      <c r="T163" s="477"/>
      <c r="U163" s="477"/>
      <c r="V163" s="477"/>
      <c r="W163" s="477"/>
      <c r="X163" s="477"/>
      <c r="Y163" s="477"/>
      <c r="Z163" s="477"/>
      <c r="AA163" s="477"/>
      <c r="AB163" s="478"/>
      <c r="AC163" s="543" t="s">
        <v>57</v>
      </c>
      <c r="AD163" s="544"/>
      <c r="AE163" s="466">
        <f>AE139+AE142+AE153+AE156+AE162</f>
        <v>41350469</v>
      </c>
      <c r="AF163" s="467"/>
      <c r="AG163" s="467"/>
      <c r="AH163" s="468"/>
      <c r="AI163" s="466">
        <f t="shared" ref="AI163" si="96">AI139+AI142+AI153+AI156+AI162</f>
        <v>41328220</v>
      </c>
      <c r="AJ163" s="467"/>
      <c r="AK163" s="467"/>
      <c r="AL163" s="468"/>
      <c r="AM163" s="466">
        <f t="shared" ref="AM163" si="97">AM139+AM142+AM153+AM156+AM162</f>
        <v>0</v>
      </c>
      <c r="AN163" s="467"/>
      <c r="AO163" s="467"/>
      <c r="AP163" s="468"/>
      <c r="AQ163" s="466">
        <f t="shared" ref="AQ163" si="98">AQ139+AQ142+AQ153+AQ156+AQ162</f>
        <v>38181714</v>
      </c>
      <c r="AR163" s="467"/>
      <c r="AS163" s="467"/>
      <c r="AT163" s="468"/>
      <c r="AU163" s="466">
        <f t="shared" ref="AU163" si="99">AU139+AU142+AU153+AU156+AU162</f>
        <v>13068300</v>
      </c>
      <c r="AV163" s="467"/>
      <c r="AW163" s="467"/>
      <c r="AX163" s="468"/>
      <c r="AY163" s="466">
        <f t="shared" ref="AY163" si="100">AY139+AY142+AY153+AY156+AY162</f>
        <v>0</v>
      </c>
      <c r="AZ163" s="467"/>
      <c r="BA163" s="467"/>
      <c r="BB163" s="468"/>
      <c r="BC163" s="466">
        <f t="shared" ref="BC163" si="101">BC139+BC142+BC153+BC156+BC162</f>
        <v>38144383</v>
      </c>
      <c r="BD163" s="467"/>
      <c r="BE163" s="467"/>
      <c r="BF163" s="468"/>
      <c r="BG163" s="504">
        <f t="shared" si="65"/>
        <v>0.92296215515693636</v>
      </c>
      <c r="BH163" s="505"/>
    </row>
    <row r="164" spans="1:60" ht="20.100000000000001" hidden="1" customHeight="1" x14ac:dyDescent="0.2">
      <c r="A164" s="548" t="s">
        <v>677</v>
      </c>
      <c r="B164" s="391"/>
      <c r="C164" s="408" t="s">
        <v>108</v>
      </c>
      <c r="D164" s="409"/>
      <c r="E164" s="409"/>
      <c r="F164" s="409"/>
      <c r="G164" s="409"/>
      <c r="H164" s="409"/>
      <c r="I164" s="409"/>
      <c r="J164" s="40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  <c r="X164" s="409"/>
      <c r="Y164" s="409"/>
      <c r="Z164" s="409"/>
      <c r="AA164" s="409"/>
      <c r="AB164" s="410"/>
      <c r="AC164" s="437" t="s">
        <v>116</v>
      </c>
      <c r="AD164" s="438"/>
      <c r="AE164" s="533"/>
      <c r="AF164" s="534"/>
      <c r="AG164" s="534"/>
      <c r="AH164" s="535"/>
      <c r="AI164" s="533"/>
      <c r="AJ164" s="534"/>
      <c r="AK164" s="534"/>
      <c r="AL164" s="535"/>
      <c r="AM164" s="533"/>
      <c r="AN164" s="534"/>
      <c r="AO164" s="534"/>
      <c r="AP164" s="535"/>
      <c r="AQ164" s="533"/>
      <c r="AR164" s="534"/>
      <c r="AS164" s="534"/>
      <c r="AT164" s="535"/>
      <c r="AU164" s="533"/>
      <c r="AV164" s="534"/>
      <c r="AW164" s="534"/>
      <c r="AX164" s="535"/>
      <c r="AY164" s="533"/>
      <c r="AZ164" s="534"/>
      <c r="BA164" s="534"/>
      <c r="BB164" s="535"/>
      <c r="BC164" s="533"/>
      <c r="BD164" s="534"/>
      <c r="BE164" s="534"/>
      <c r="BF164" s="535"/>
      <c r="BG164" s="536" t="str">
        <f t="shared" si="65"/>
        <v>n.é.</v>
      </c>
      <c r="BH164" s="537"/>
    </row>
    <row r="165" spans="1:60" ht="20.100000000000001" hidden="1" customHeight="1" x14ac:dyDescent="0.2">
      <c r="A165" s="548" t="s">
        <v>678</v>
      </c>
      <c r="B165" s="391"/>
      <c r="C165" s="408" t="s">
        <v>109</v>
      </c>
      <c r="D165" s="409"/>
      <c r="E165" s="409"/>
      <c r="F165" s="409"/>
      <c r="G165" s="409"/>
      <c r="H165" s="409"/>
      <c r="I165" s="409"/>
      <c r="J165" s="409"/>
      <c r="K165" s="409"/>
      <c r="L165" s="409"/>
      <c r="M165" s="409"/>
      <c r="N165" s="409"/>
      <c r="O165" s="409"/>
      <c r="P165" s="409"/>
      <c r="Q165" s="409"/>
      <c r="R165" s="409"/>
      <c r="S165" s="409"/>
      <c r="T165" s="409"/>
      <c r="U165" s="409"/>
      <c r="V165" s="409"/>
      <c r="W165" s="409"/>
      <c r="X165" s="409"/>
      <c r="Y165" s="409"/>
      <c r="Z165" s="409"/>
      <c r="AA165" s="409"/>
      <c r="AB165" s="410"/>
      <c r="AC165" s="437" t="s">
        <v>117</v>
      </c>
      <c r="AD165" s="438"/>
      <c r="AE165" s="533"/>
      <c r="AF165" s="534"/>
      <c r="AG165" s="534"/>
      <c r="AH165" s="535"/>
      <c r="AI165" s="533"/>
      <c r="AJ165" s="534"/>
      <c r="AK165" s="534"/>
      <c r="AL165" s="535"/>
      <c r="AM165" s="533"/>
      <c r="AN165" s="534"/>
      <c r="AO165" s="534"/>
      <c r="AP165" s="535"/>
      <c r="AQ165" s="533"/>
      <c r="AR165" s="534"/>
      <c r="AS165" s="534"/>
      <c r="AT165" s="535"/>
      <c r="AU165" s="533"/>
      <c r="AV165" s="534"/>
      <c r="AW165" s="534"/>
      <c r="AX165" s="535"/>
      <c r="AY165" s="533"/>
      <c r="AZ165" s="534"/>
      <c r="BA165" s="534"/>
      <c r="BB165" s="535"/>
      <c r="BC165" s="533"/>
      <c r="BD165" s="534"/>
      <c r="BE165" s="534"/>
      <c r="BF165" s="535"/>
      <c r="BG165" s="536" t="str">
        <f t="shared" si="65"/>
        <v>n.é.</v>
      </c>
      <c r="BH165" s="537"/>
    </row>
    <row r="166" spans="1:60" ht="20.100000000000001" hidden="1" customHeight="1" x14ac:dyDescent="0.2">
      <c r="A166" s="548" t="s">
        <v>679</v>
      </c>
      <c r="B166" s="391"/>
      <c r="C166" s="545" t="s">
        <v>110</v>
      </c>
      <c r="D166" s="546"/>
      <c r="E166" s="546"/>
      <c r="F166" s="546"/>
      <c r="G166" s="546"/>
      <c r="H166" s="546"/>
      <c r="I166" s="546"/>
      <c r="J166" s="546"/>
      <c r="K166" s="546"/>
      <c r="L166" s="546"/>
      <c r="M166" s="546"/>
      <c r="N166" s="546"/>
      <c r="O166" s="546"/>
      <c r="P166" s="546"/>
      <c r="Q166" s="546"/>
      <c r="R166" s="546"/>
      <c r="S166" s="546"/>
      <c r="T166" s="546"/>
      <c r="U166" s="546"/>
      <c r="V166" s="546"/>
      <c r="W166" s="546"/>
      <c r="X166" s="546"/>
      <c r="Y166" s="546"/>
      <c r="Z166" s="546"/>
      <c r="AA166" s="546"/>
      <c r="AB166" s="547"/>
      <c r="AC166" s="437" t="s">
        <v>118</v>
      </c>
      <c r="AD166" s="438"/>
      <c r="AE166" s="533"/>
      <c r="AF166" s="534"/>
      <c r="AG166" s="534"/>
      <c r="AH166" s="535"/>
      <c r="AI166" s="533"/>
      <c r="AJ166" s="534"/>
      <c r="AK166" s="534"/>
      <c r="AL166" s="535"/>
      <c r="AM166" s="533"/>
      <c r="AN166" s="534"/>
      <c r="AO166" s="534"/>
      <c r="AP166" s="535"/>
      <c r="AQ166" s="533"/>
      <c r="AR166" s="534"/>
      <c r="AS166" s="534"/>
      <c r="AT166" s="535"/>
      <c r="AU166" s="533"/>
      <c r="AV166" s="534"/>
      <c r="AW166" s="534"/>
      <c r="AX166" s="535"/>
      <c r="AY166" s="533"/>
      <c r="AZ166" s="534"/>
      <c r="BA166" s="534"/>
      <c r="BB166" s="535"/>
      <c r="BC166" s="533"/>
      <c r="BD166" s="534"/>
      <c r="BE166" s="534"/>
      <c r="BF166" s="535"/>
      <c r="BG166" s="536" t="str">
        <f t="shared" si="65"/>
        <v>n.é.</v>
      </c>
      <c r="BH166" s="537"/>
    </row>
    <row r="167" spans="1:60" ht="20.100000000000001" hidden="1" customHeight="1" x14ac:dyDescent="0.2">
      <c r="A167" s="548" t="s">
        <v>680</v>
      </c>
      <c r="B167" s="391"/>
      <c r="C167" s="545" t="s">
        <v>111</v>
      </c>
      <c r="D167" s="546"/>
      <c r="E167" s="546"/>
      <c r="F167" s="546"/>
      <c r="G167" s="546"/>
      <c r="H167" s="546"/>
      <c r="I167" s="546"/>
      <c r="J167" s="546"/>
      <c r="K167" s="546"/>
      <c r="L167" s="546"/>
      <c r="M167" s="546"/>
      <c r="N167" s="546"/>
      <c r="O167" s="546"/>
      <c r="P167" s="546"/>
      <c r="Q167" s="546"/>
      <c r="R167" s="546"/>
      <c r="S167" s="546"/>
      <c r="T167" s="546"/>
      <c r="U167" s="546"/>
      <c r="V167" s="546"/>
      <c r="W167" s="546"/>
      <c r="X167" s="546"/>
      <c r="Y167" s="546"/>
      <c r="Z167" s="546"/>
      <c r="AA167" s="546"/>
      <c r="AB167" s="547"/>
      <c r="AC167" s="437" t="s">
        <v>119</v>
      </c>
      <c r="AD167" s="438"/>
      <c r="AE167" s="533"/>
      <c r="AF167" s="534"/>
      <c r="AG167" s="534"/>
      <c r="AH167" s="535"/>
      <c r="AI167" s="533"/>
      <c r="AJ167" s="534"/>
      <c r="AK167" s="534"/>
      <c r="AL167" s="535"/>
      <c r="AM167" s="533"/>
      <c r="AN167" s="534"/>
      <c r="AO167" s="534"/>
      <c r="AP167" s="535"/>
      <c r="AQ167" s="533"/>
      <c r="AR167" s="534"/>
      <c r="AS167" s="534"/>
      <c r="AT167" s="535"/>
      <c r="AU167" s="533"/>
      <c r="AV167" s="534"/>
      <c r="AW167" s="534"/>
      <c r="AX167" s="535"/>
      <c r="AY167" s="533"/>
      <c r="AZ167" s="534"/>
      <c r="BA167" s="534"/>
      <c r="BB167" s="535"/>
      <c r="BC167" s="533"/>
      <c r="BD167" s="534"/>
      <c r="BE167" s="534"/>
      <c r="BF167" s="535"/>
      <c r="BG167" s="536" t="str">
        <f t="shared" si="65"/>
        <v>n.é.</v>
      </c>
      <c r="BH167" s="537"/>
    </row>
    <row r="168" spans="1:60" ht="20.100000000000001" hidden="1" customHeight="1" x14ac:dyDescent="0.2">
      <c r="A168" s="548" t="s">
        <v>681</v>
      </c>
      <c r="B168" s="391"/>
      <c r="C168" s="545" t="s">
        <v>112</v>
      </c>
      <c r="D168" s="546"/>
      <c r="E168" s="546"/>
      <c r="F168" s="546"/>
      <c r="G168" s="546"/>
      <c r="H168" s="546"/>
      <c r="I168" s="546"/>
      <c r="J168" s="546"/>
      <c r="K168" s="546"/>
      <c r="L168" s="546"/>
      <c r="M168" s="546"/>
      <c r="N168" s="546"/>
      <c r="O168" s="546"/>
      <c r="P168" s="546"/>
      <c r="Q168" s="546"/>
      <c r="R168" s="546"/>
      <c r="S168" s="546"/>
      <c r="T168" s="546"/>
      <c r="U168" s="546"/>
      <c r="V168" s="546"/>
      <c r="W168" s="546"/>
      <c r="X168" s="546"/>
      <c r="Y168" s="546"/>
      <c r="Z168" s="546"/>
      <c r="AA168" s="546"/>
      <c r="AB168" s="547"/>
      <c r="AC168" s="437" t="s">
        <v>120</v>
      </c>
      <c r="AD168" s="438"/>
      <c r="AE168" s="533"/>
      <c r="AF168" s="534"/>
      <c r="AG168" s="534"/>
      <c r="AH168" s="535"/>
      <c r="AI168" s="533"/>
      <c r="AJ168" s="534"/>
      <c r="AK168" s="534"/>
      <c r="AL168" s="535"/>
      <c r="AM168" s="533"/>
      <c r="AN168" s="534"/>
      <c r="AO168" s="534"/>
      <c r="AP168" s="535"/>
      <c r="AQ168" s="533"/>
      <c r="AR168" s="534"/>
      <c r="AS168" s="534"/>
      <c r="AT168" s="535"/>
      <c r="AU168" s="533"/>
      <c r="AV168" s="534"/>
      <c r="AW168" s="534"/>
      <c r="AX168" s="535"/>
      <c r="AY168" s="533"/>
      <c r="AZ168" s="534"/>
      <c r="BA168" s="534"/>
      <c r="BB168" s="535"/>
      <c r="BC168" s="533"/>
      <c r="BD168" s="534"/>
      <c r="BE168" s="534"/>
      <c r="BF168" s="535"/>
      <c r="BG168" s="536" t="str">
        <f t="shared" si="65"/>
        <v>n.é.</v>
      </c>
      <c r="BH168" s="537"/>
    </row>
    <row r="169" spans="1:60" ht="20.100000000000001" hidden="1" customHeight="1" x14ac:dyDescent="0.2">
      <c r="A169" s="548" t="s">
        <v>682</v>
      </c>
      <c r="B169" s="391"/>
      <c r="C169" s="408" t="s">
        <v>113</v>
      </c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09"/>
      <c r="O169" s="409"/>
      <c r="P169" s="409"/>
      <c r="Q169" s="409"/>
      <c r="R169" s="409"/>
      <c r="S169" s="409"/>
      <c r="T169" s="409"/>
      <c r="U169" s="409"/>
      <c r="V169" s="409"/>
      <c r="W169" s="409"/>
      <c r="X169" s="409"/>
      <c r="Y169" s="409"/>
      <c r="Z169" s="409"/>
      <c r="AA169" s="409"/>
      <c r="AB169" s="410"/>
      <c r="AC169" s="437" t="s">
        <v>121</v>
      </c>
      <c r="AD169" s="438"/>
      <c r="AE169" s="533"/>
      <c r="AF169" s="534"/>
      <c r="AG169" s="534"/>
      <c r="AH169" s="535"/>
      <c r="AI169" s="533"/>
      <c r="AJ169" s="534"/>
      <c r="AK169" s="534"/>
      <c r="AL169" s="535"/>
      <c r="AM169" s="533"/>
      <c r="AN169" s="534"/>
      <c r="AO169" s="534"/>
      <c r="AP169" s="535"/>
      <c r="AQ169" s="533"/>
      <c r="AR169" s="534"/>
      <c r="AS169" s="534"/>
      <c r="AT169" s="535"/>
      <c r="AU169" s="533"/>
      <c r="AV169" s="534"/>
      <c r="AW169" s="534"/>
      <c r="AX169" s="535"/>
      <c r="AY169" s="533"/>
      <c r="AZ169" s="534"/>
      <c r="BA169" s="534"/>
      <c r="BB169" s="535"/>
      <c r="BC169" s="533"/>
      <c r="BD169" s="534"/>
      <c r="BE169" s="534"/>
      <c r="BF169" s="535"/>
      <c r="BG169" s="536" t="str">
        <f t="shared" si="65"/>
        <v>n.é.</v>
      </c>
      <c r="BH169" s="537"/>
    </row>
    <row r="170" spans="1:60" ht="20.100000000000001" hidden="1" customHeight="1" x14ac:dyDescent="0.2">
      <c r="A170" s="548" t="s">
        <v>683</v>
      </c>
      <c r="B170" s="391"/>
      <c r="C170" s="408" t="s">
        <v>114</v>
      </c>
      <c r="D170" s="409"/>
      <c r="E170" s="409"/>
      <c r="F170" s="409"/>
      <c r="G170" s="409"/>
      <c r="H170" s="409"/>
      <c r="I170" s="409"/>
      <c r="J170" s="409"/>
      <c r="K170" s="409"/>
      <c r="L170" s="409"/>
      <c r="M170" s="409"/>
      <c r="N170" s="409"/>
      <c r="O170" s="409"/>
      <c r="P170" s="409"/>
      <c r="Q170" s="409"/>
      <c r="R170" s="409"/>
      <c r="S170" s="409"/>
      <c r="T170" s="409"/>
      <c r="U170" s="409"/>
      <c r="V170" s="409"/>
      <c r="W170" s="409"/>
      <c r="X170" s="409"/>
      <c r="Y170" s="409"/>
      <c r="Z170" s="409"/>
      <c r="AA170" s="409"/>
      <c r="AB170" s="410"/>
      <c r="AC170" s="437" t="s">
        <v>122</v>
      </c>
      <c r="AD170" s="438"/>
      <c r="AE170" s="533"/>
      <c r="AF170" s="534"/>
      <c r="AG170" s="534"/>
      <c r="AH170" s="535"/>
      <c r="AI170" s="533"/>
      <c r="AJ170" s="534"/>
      <c r="AK170" s="534"/>
      <c r="AL170" s="535"/>
      <c r="AM170" s="533"/>
      <c r="AN170" s="534"/>
      <c r="AO170" s="534"/>
      <c r="AP170" s="535"/>
      <c r="AQ170" s="533"/>
      <c r="AR170" s="534"/>
      <c r="AS170" s="534"/>
      <c r="AT170" s="535"/>
      <c r="AU170" s="533"/>
      <c r="AV170" s="534"/>
      <c r="AW170" s="534"/>
      <c r="AX170" s="535"/>
      <c r="AY170" s="533"/>
      <c r="AZ170" s="534"/>
      <c r="BA170" s="534"/>
      <c r="BB170" s="535"/>
      <c r="BC170" s="533"/>
      <c r="BD170" s="534"/>
      <c r="BE170" s="534"/>
      <c r="BF170" s="535"/>
      <c r="BG170" s="536" t="str">
        <f t="shared" si="65"/>
        <v>n.é.</v>
      </c>
      <c r="BH170" s="537"/>
    </row>
    <row r="171" spans="1:60" ht="20.100000000000001" hidden="1" customHeight="1" x14ac:dyDescent="0.2">
      <c r="A171" s="548" t="s">
        <v>684</v>
      </c>
      <c r="B171" s="391"/>
      <c r="C171" s="408" t="s">
        <v>115</v>
      </c>
      <c r="D171" s="409"/>
      <c r="E171" s="409"/>
      <c r="F171" s="409"/>
      <c r="G171" s="409"/>
      <c r="H171" s="409"/>
      <c r="I171" s="409"/>
      <c r="J171" s="409"/>
      <c r="K171" s="409"/>
      <c r="L171" s="409"/>
      <c r="M171" s="409"/>
      <c r="N171" s="409"/>
      <c r="O171" s="409"/>
      <c r="P171" s="409"/>
      <c r="Q171" s="409"/>
      <c r="R171" s="409"/>
      <c r="S171" s="409"/>
      <c r="T171" s="409"/>
      <c r="U171" s="409"/>
      <c r="V171" s="409"/>
      <c r="W171" s="409"/>
      <c r="X171" s="409"/>
      <c r="Y171" s="409"/>
      <c r="Z171" s="409"/>
      <c r="AA171" s="409"/>
      <c r="AB171" s="410"/>
      <c r="AC171" s="437" t="s">
        <v>123</v>
      </c>
      <c r="AD171" s="438"/>
      <c r="AE171" s="533"/>
      <c r="AF171" s="534"/>
      <c r="AG171" s="534"/>
      <c r="AH171" s="535"/>
      <c r="AI171" s="533"/>
      <c r="AJ171" s="534"/>
      <c r="AK171" s="534"/>
      <c r="AL171" s="535"/>
      <c r="AM171" s="533"/>
      <c r="AN171" s="534"/>
      <c r="AO171" s="534"/>
      <c r="AP171" s="535"/>
      <c r="AQ171" s="533"/>
      <c r="AR171" s="534"/>
      <c r="AS171" s="534"/>
      <c r="AT171" s="535"/>
      <c r="AU171" s="533"/>
      <c r="AV171" s="534"/>
      <c r="AW171" s="534"/>
      <c r="AX171" s="535"/>
      <c r="AY171" s="533"/>
      <c r="AZ171" s="534"/>
      <c r="BA171" s="534"/>
      <c r="BB171" s="535"/>
      <c r="BC171" s="533"/>
      <c r="BD171" s="534"/>
      <c r="BE171" s="534"/>
      <c r="BF171" s="535"/>
      <c r="BG171" s="536" t="str">
        <f t="shared" si="65"/>
        <v>n.é.</v>
      </c>
      <c r="BH171" s="537"/>
    </row>
    <row r="172" spans="1:60" ht="20.100000000000001" customHeight="1" x14ac:dyDescent="0.2">
      <c r="A172" s="554" t="s">
        <v>685</v>
      </c>
      <c r="B172" s="475"/>
      <c r="C172" s="476" t="s">
        <v>804</v>
      </c>
      <c r="D172" s="477"/>
      <c r="E172" s="477"/>
      <c r="F172" s="477"/>
      <c r="G172" s="477"/>
      <c r="H172" s="477"/>
      <c r="I172" s="477"/>
      <c r="J172" s="477"/>
      <c r="K172" s="477"/>
      <c r="L172" s="477"/>
      <c r="M172" s="477"/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  <c r="Y172" s="477"/>
      <c r="Z172" s="477"/>
      <c r="AA172" s="477"/>
      <c r="AB172" s="478"/>
      <c r="AC172" s="543" t="s">
        <v>58</v>
      </c>
      <c r="AD172" s="544"/>
      <c r="AE172" s="466">
        <f>AE164+AE165+AE166+AE167+AE168+AE169+AE170+AE171</f>
        <v>0</v>
      </c>
      <c r="AF172" s="467"/>
      <c r="AG172" s="467"/>
      <c r="AH172" s="468"/>
      <c r="AI172" s="466">
        <f>AI164+AI165+AI166+AI167+AI168+AI169+AI170+AI171</f>
        <v>0</v>
      </c>
      <c r="AJ172" s="467"/>
      <c r="AK172" s="467"/>
      <c r="AL172" s="468"/>
      <c r="AM172" s="466">
        <f>AM164+AM165+AM166+AM167+AM168+AM169+AM170+AM171</f>
        <v>0</v>
      </c>
      <c r="AN172" s="467"/>
      <c r="AO172" s="467"/>
      <c r="AP172" s="468"/>
      <c r="AQ172" s="466">
        <f>AQ164+AQ165+AQ166+AQ167+AQ168+AQ169+AQ170+AQ171</f>
        <v>0</v>
      </c>
      <c r="AR172" s="467"/>
      <c r="AS172" s="467"/>
      <c r="AT172" s="468"/>
      <c r="AU172" s="466">
        <f>AU164+AU165+AU166+AU167+AU168+AU169+AU170+AU171</f>
        <v>0</v>
      </c>
      <c r="AV172" s="467"/>
      <c r="AW172" s="467"/>
      <c r="AX172" s="468"/>
      <c r="AY172" s="466">
        <f>AY164+AY165+AY166+AY167+AY168+AY169+AY170+AY171</f>
        <v>0</v>
      </c>
      <c r="AZ172" s="467"/>
      <c r="BA172" s="467"/>
      <c r="BB172" s="468"/>
      <c r="BC172" s="466">
        <f>BC164+BC165+BC166+BC167+BC168+BC169+BC170+BC171</f>
        <v>0</v>
      </c>
      <c r="BD172" s="467"/>
      <c r="BE172" s="467"/>
      <c r="BF172" s="468"/>
      <c r="BG172" s="504" t="str">
        <f t="shared" si="65"/>
        <v>n.é.</v>
      </c>
      <c r="BH172" s="505"/>
    </row>
    <row r="173" spans="1:60" ht="20.100000000000001" hidden="1" customHeight="1" x14ac:dyDescent="0.2">
      <c r="A173" s="548" t="s">
        <v>713</v>
      </c>
      <c r="B173" s="391"/>
      <c r="C173" s="487" t="s">
        <v>142</v>
      </c>
      <c r="D173" s="488"/>
      <c r="E173" s="488"/>
      <c r="F173" s="488"/>
      <c r="G173" s="488"/>
      <c r="H173" s="488"/>
      <c r="I173" s="488"/>
      <c r="J173" s="488"/>
      <c r="K173" s="488"/>
      <c r="L173" s="488"/>
      <c r="M173" s="488"/>
      <c r="N173" s="488"/>
      <c r="O173" s="488"/>
      <c r="P173" s="488"/>
      <c r="Q173" s="488"/>
      <c r="R173" s="488"/>
      <c r="S173" s="488"/>
      <c r="T173" s="488"/>
      <c r="U173" s="488"/>
      <c r="V173" s="488"/>
      <c r="W173" s="488"/>
      <c r="X173" s="488"/>
      <c r="Y173" s="488"/>
      <c r="Z173" s="488"/>
      <c r="AA173" s="488"/>
      <c r="AB173" s="489"/>
      <c r="AC173" s="437" t="s">
        <v>131</v>
      </c>
      <c r="AD173" s="438"/>
      <c r="AE173" s="533"/>
      <c r="AF173" s="534"/>
      <c r="AG173" s="534"/>
      <c r="AH173" s="535"/>
      <c r="AI173" s="533"/>
      <c r="AJ173" s="534"/>
      <c r="AK173" s="534"/>
      <c r="AL173" s="535"/>
      <c r="AM173" s="533"/>
      <c r="AN173" s="534"/>
      <c r="AO173" s="534"/>
      <c r="AP173" s="535"/>
      <c r="AQ173" s="533"/>
      <c r="AR173" s="534"/>
      <c r="AS173" s="534"/>
      <c r="AT173" s="535"/>
      <c r="AU173" s="533"/>
      <c r="AV173" s="534"/>
      <c r="AW173" s="534"/>
      <c r="AX173" s="535"/>
      <c r="AY173" s="533"/>
      <c r="AZ173" s="534"/>
      <c r="BA173" s="534"/>
      <c r="BB173" s="535"/>
      <c r="BC173" s="533"/>
      <c r="BD173" s="534"/>
      <c r="BE173" s="534"/>
      <c r="BF173" s="535"/>
      <c r="BG173" s="536" t="str">
        <f t="shared" si="65"/>
        <v>n.é.</v>
      </c>
      <c r="BH173" s="537"/>
    </row>
    <row r="174" spans="1:60" ht="20.100000000000001" hidden="1" customHeight="1" x14ac:dyDescent="0.2">
      <c r="A174" s="548" t="s">
        <v>714</v>
      </c>
      <c r="B174" s="549"/>
      <c r="C174" s="487" t="s">
        <v>687</v>
      </c>
      <c r="D174" s="488"/>
      <c r="E174" s="488"/>
      <c r="F174" s="488"/>
      <c r="G174" s="488"/>
      <c r="H174" s="488"/>
      <c r="I174" s="488"/>
      <c r="J174" s="488"/>
      <c r="K174" s="488"/>
      <c r="L174" s="488"/>
      <c r="M174" s="488"/>
      <c r="N174" s="488"/>
      <c r="O174" s="488"/>
      <c r="P174" s="488"/>
      <c r="Q174" s="488"/>
      <c r="R174" s="488"/>
      <c r="S174" s="488"/>
      <c r="T174" s="488"/>
      <c r="U174" s="488"/>
      <c r="V174" s="488"/>
      <c r="W174" s="488"/>
      <c r="X174" s="488"/>
      <c r="Y174" s="488"/>
      <c r="Z174" s="488"/>
      <c r="AA174" s="488"/>
      <c r="AB174" s="489"/>
      <c r="AC174" s="437" t="s">
        <v>686</v>
      </c>
      <c r="AD174" s="438"/>
      <c r="AE174" s="533"/>
      <c r="AF174" s="534"/>
      <c r="AG174" s="534"/>
      <c r="AH174" s="535"/>
      <c r="AI174" s="533"/>
      <c r="AJ174" s="534"/>
      <c r="AK174" s="534"/>
      <c r="AL174" s="535"/>
      <c r="AM174" s="533"/>
      <c r="AN174" s="534"/>
      <c r="AO174" s="534"/>
      <c r="AP174" s="535"/>
      <c r="AQ174" s="533"/>
      <c r="AR174" s="534"/>
      <c r="AS174" s="534"/>
      <c r="AT174" s="535"/>
      <c r="AU174" s="533"/>
      <c r="AV174" s="534"/>
      <c r="AW174" s="534"/>
      <c r="AX174" s="535"/>
      <c r="AY174" s="533"/>
      <c r="AZ174" s="534"/>
      <c r="BA174" s="534"/>
      <c r="BB174" s="535"/>
      <c r="BC174" s="533"/>
      <c r="BD174" s="534"/>
      <c r="BE174" s="534"/>
      <c r="BF174" s="535"/>
      <c r="BG174" s="536" t="str">
        <f t="shared" si="65"/>
        <v>n.é.</v>
      </c>
      <c r="BH174" s="537"/>
    </row>
    <row r="175" spans="1:60" ht="20.100000000000001" hidden="1" customHeight="1" x14ac:dyDescent="0.2">
      <c r="A175" s="548" t="s">
        <v>715</v>
      </c>
      <c r="B175" s="549"/>
      <c r="C175" s="487" t="s">
        <v>688</v>
      </c>
      <c r="D175" s="488"/>
      <c r="E175" s="488"/>
      <c r="F175" s="488"/>
      <c r="G175" s="488"/>
      <c r="H175" s="488"/>
      <c r="I175" s="488"/>
      <c r="J175" s="488"/>
      <c r="K175" s="488"/>
      <c r="L175" s="488"/>
      <c r="M175" s="488"/>
      <c r="N175" s="488"/>
      <c r="O175" s="488"/>
      <c r="P175" s="488"/>
      <c r="Q175" s="488"/>
      <c r="R175" s="488"/>
      <c r="S175" s="488"/>
      <c r="T175" s="488"/>
      <c r="U175" s="488"/>
      <c r="V175" s="488"/>
      <c r="W175" s="488"/>
      <c r="X175" s="488"/>
      <c r="Y175" s="488"/>
      <c r="Z175" s="488"/>
      <c r="AA175" s="488"/>
      <c r="AB175" s="489"/>
      <c r="AC175" s="437" t="s">
        <v>689</v>
      </c>
      <c r="AD175" s="438"/>
      <c r="AE175" s="533"/>
      <c r="AF175" s="534"/>
      <c r="AG175" s="534"/>
      <c r="AH175" s="535"/>
      <c r="AI175" s="533"/>
      <c r="AJ175" s="534"/>
      <c r="AK175" s="534"/>
      <c r="AL175" s="535"/>
      <c r="AM175" s="533"/>
      <c r="AN175" s="534"/>
      <c r="AO175" s="534"/>
      <c r="AP175" s="535"/>
      <c r="AQ175" s="533"/>
      <c r="AR175" s="534"/>
      <c r="AS175" s="534"/>
      <c r="AT175" s="535"/>
      <c r="AU175" s="533"/>
      <c r="AV175" s="534"/>
      <c r="AW175" s="534"/>
      <c r="AX175" s="535"/>
      <c r="AY175" s="533"/>
      <c r="AZ175" s="534"/>
      <c r="BA175" s="534"/>
      <c r="BB175" s="535"/>
      <c r="BC175" s="533"/>
      <c r="BD175" s="534"/>
      <c r="BE175" s="534"/>
      <c r="BF175" s="535"/>
      <c r="BG175" s="536" t="str">
        <f t="shared" si="65"/>
        <v>n.é.</v>
      </c>
      <c r="BH175" s="537"/>
    </row>
    <row r="176" spans="1:60" ht="20.100000000000001" hidden="1" customHeight="1" x14ac:dyDescent="0.2">
      <c r="A176" s="548" t="s">
        <v>716</v>
      </c>
      <c r="B176" s="549"/>
      <c r="C176" s="487" t="s">
        <v>690</v>
      </c>
      <c r="D176" s="488"/>
      <c r="E176" s="488"/>
      <c r="F176" s="488"/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  <c r="S176" s="488"/>
      <c r="T176" s="488"/>
      <c r="U176" s="488"/>
      <c r="V176" s="488"/>
      <c r="W176" s="488"/>
      <c r="X176" s="488"/>
      <c r="Y176" s="488"/>
      <c r="Z176" s="488"/>
      <c r="AA176" s="488"/>
      <c r="AB176" s="489"/>
      <c r="AC176" s="437" t="s">
        <v>691</v>
      </c>
      <c r="AD176" s="438"/>
      <c r="AE176" s="533"/>
      <c r="AF176" s="534"/>
      <c r="AG176" s="534"/>
      <c r="AH176" s="535"/>
      <c r="AI176" s="533"/>
      <c r="AJ176" s="534"/>
      <c r="AK176" s="534"/>
      <c r="AL176" s="535"/>
      <c r="AM176" s="533"/>
      <c r="AN176" s="534"/>
      <c r="AO176" s="534"/>
      <c r="AP176" s="535"/>
      <c r="AQ176" s="533"/>
      <c r="AR176" s="534"/>
      <c r="AS176" s="534"/>
      <c r="AT176" s="535"/>
      <c r="AU176" s="533"/>
      <c r="AV176" s="534"/>
      <c r="AW176" s="534"/>
      <c r="AX176" s="535"/>
      <c r="AY176" s="533"/>
      <c r="AZ176" s="534"/>
      <c r="BA176" s="534"/>
      <c r="BB176" s="535"/>
      <c r="BC176" s="533"/>
      <c r="BD176" s="534"/>
      <c r="BE176" s="534"/>
      <c r="BF176" s="535"/>
      <c r="BG176" s="536" t="str">
        <f t="shared" si="65"/>
        <v>n.é.</v>
      </c>
      <c r="BH176" s="537"/>
    </row>
    <row r="177" spans="1:60" ht="20.100000000000001" hidden="1" customHeight="1" x14ac:dyDescent="0.2">
      <c r="A177" s="548" t="s">
        <v>717</v>
      </c>
      <c r="B177" s="549"/>
      <c r="C177" s="487" t="s">
        <v>425</v>
      </c>
      <c r="D177" s="488"/>
      <c r="E177" s="488"/>
      <c r="F177" s="488"/>
      <c r="G177" s="488"/>
      <c r="H177" s="488"/>
      <c r="I177" s="488"/>
      <c r="J177" s="488"/>
      <c r="K177" s="488"/>
      <c r="L177" s="488"/>
      <c r="M177" s="488"/>
      <c r="N177" s="488"/>
      <c r="O177" s="488"/>
      <c r="P177" s="488"/>
      <c r="Q177" s="488"/>
      <c r="R177" s="488"/>
      <c r="S177" s="488"/>
      <c r="T177" s="488"/>
      <c r="U177" s="488"/>
      <c r="V177" s="488"/>
      <c r="W177" s="488"/>
      <c r="X177" s="488"/>
      <c r="Y177" s="488"/>
      <c r="Z177" s="488"/>
      <c r="AA177" s="488"/>
      <c r="AB177" s="489"/>
      <c r="AC177" s="437" t="s">
        <v>132</v>
      </c>
      <c r="AD177" s="438"/>
      <c r="AE177" s="533"/>
      <c r="AF177" s="534"/>
      <c r="AG177" s="534"/>
      <c r="AH177" s="535"/>
      <c r="AI177" s="533"/>
      <c r="AJ177" s="534"/>
      <c r="AK177" s="534"/>
      <c r="AL177" s="535"/>
      <c r="AM177" s="533"/>
      <c r="AN177" s="534"/>
      <c r="AO177" s="534"/>
      <c r="AP177" s="535"/>
      <c r="AQ177" s="533"/>
      <c r="AR177" s="534"/>
      <c r="AS177" s="534"/>
      <c r="AT177" s="535"/>
      <c r="AU177" s="533"/>
      <c r="AV177" s="534"/>
      <c r="AW177" s="534"/>
      <c r="AX177" s="535"/>
      <c r="AY177" s="533"/>
      <c r="AZ177" s="534"/>
      <c r="BA177" s="534"/>
      <c r="BB177" s="535"/>
      <c r="BC177" s="533"/>
      <c r="BD177" s="534"/>
      <c r="BE177" s="534"/>
      <c r="BF177" s="535"/>
      <c r="BG177" s="536" t="str">
        <f t="shared" si="65"/>
        <v>n.é.</v>
      </c>
      <c r="BH177" s="537"/>
    </row>
    <row r="178" spans="1:60" ht="20.100000000000001" hidden="1" customHeight="1" x14ac:dyDescent="0.2">
      <c r="A178" s="548" t="s">
        <v>718</v>
      </c>
      <c r="B178" s="549"/>
      <c r="C178" s="487" t="s">
        <v>424</v>
      </c>
      <c r="D178" s="488"/>
      <c r="E178" s="488"/>
      <c r="F178" s="488"/>
      <c r="G178" s="488"/>
      <c r="H178" s="488"/>
      <c r="I178" s="488"/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  <c r="V178" s="488"/>
      <c r="W178" s="488"/>
      <c r="X178" s="488"/>
      <c r="Y178" s="488"/>
      <c r="Z178" s="488"/>
      <c r="AA178" s="488"/>
      <c r="AB178" s="489"/>
      <c r="AC178" s="437" t="s">
        <v>133</v>
      </c>
      <c r="AD178" s="438"/>
      <c r="AE178" s="533"/>
      <c r="AF178" s="534"/>
      <c r="AG178" s="534"/>
      <c r="AH178" s="535"/>
      <c r="AI178" s="533"/>
      <c r="AJ178" s="534"/>
      <c r="AK178" s="534"/>
      <c r="AL178" s="535"/>
      <c r="AM178" s="533"/>
      <c r="AN178" s="534"/>
      <c r="AO178" s="534"/>
      <c r="AP178" s="535"/>
      <c r="AQ178" s="533"/>
      <c r="AR178" s="534"/>
      <c r="AS178" s="534"/>
      <c r="AT178" s="535"/>
      <c r="AU178" s="533"/>
      <c r="AV178" s="534"/>
      <c r="AW178" s="534"/>
      <c r="AX178" s="535"/>
      <c r="AY178" s="533"/>
      <c r="AZ178" s="534"/>
      <c r="BA178" s="534"/>
      <c r="BB178" s="535"/>
      <c r="BC178" s="533"/>
      <c r="BD178" s="534"/>
      <c r="BE178" s="534"/>
      <c r="BF178" s="535"/>
      <c r="BG178" s="536" t="str">
        <f t="shared" si="65"/>
        <v>n.é.</v>
      </c>
      <c r="BH178" s="537"/>
    </row>
    <row r="179" spans="1:60" ht="20.100000000000001" hidden="1" customHeight="1" x14ac:dyDescent="0.2">
      <c r="A179" s="548" t="s">
        <v>719</v>
      </c>
      <c r="B179" s="549"/>
      <c r="C179" s="487" t="s">
        <v>423</v>
      </c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488"/>
      <c r="X179" s="488"/>
      <c r="Y179" s="488"/>
      <c r="Z179" s="488"/>
      <c r="AA179" s="488"/>
      <c r="AB179" s="489"/>
      <c r="AC179" s="437" t="s">
        <v>134</v>
      </c>
      <c r="AD179" s="438"/>
      <c r="AE179" s="533"/>
      <c r="AF179" s="534"/>
      <c r="AG179" s="534"/>
      <c r="AH179" s="535"/>
      <c r="AI179" s="533"/>
      <c r="AJ179" s="534"/>
      <c r="AK179" s="534"/>
      <c r="AL179" s="535"/>
      <c r="AM179" s="533"/>
      <c r="AN179" s="534"/>
      <c r="AO179" s="534"/>
      <c r="AP179" s="535"/>
      <c r="AQ179" s="533"/>
      <c r="AR179" s="534"/>
      <c r="AS179" s="534"/>
      <c r="AT179" s="535"/>
      <c r="AU179" s="533"/>
      <c r="AV179" s="534"/>
      <c r="AW179" s="534"/>
      <c r="AX179" s="535"/>
      <c r="AY179" s="533"/>
      <c r="AZ179" s="534"/>
      <c r="BA179" s="534"/>
      <c r="BB179" s="535"/>
      <c r="BC179" s="533"/>
      <c r="BD179" s="534"/>
      <c r="BE179" s="534"/>
      <c r="BF179" s="535"/>
      <c r="BG179" s="536" t="str">
        <f t="shared" si="65"/>
        <v>n.é.</v>
      </c>
      <c r="BH179" s="537"/>
    </row>
    <row r="180" spans="1:60" ht="20.100000000000001" hidden="1" customHeight="1" x14ac:dyDescent="0.2">
      <c r="A180" s="548" t="s">
        <v>720</v>
      </c>
      <c r="B180" s="549"/>
      <c r="C180" s="487" t="s">
        <v>143</v>
      </c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488"/>
      <c r="R180" s="488"/>
      <c r="S180" s="488"/>
      <c r="T180" s="488"/>
      <c r="U180" s="488"/>
      <c r="V180" s="488"/>
      <c r="W180" s="488"/>
      <c r="X180" s="488"/>
      <c r="Y180" s="488"/>
      <c r="Z180" s="488"/>
      <c r="AA180" s="488"/>
      <c r="AB180" s="489"/>
      <c r="AC180" s="437" t="s">
        <v>135</v>
      </c>
      <c r="AD180" s="438"/>
      <c r="AE180" s="533"/>
      <c r="AF180" s="534"/>
      <c r="AG180" s="534"/>
      <c r="AH180" s="535"/>
      <c r="AI180" s="533"/>
      <c r="AJ180" s="534"/>
      <c r="AK180" s="534"/>
      <c r="AL180" s="535"/>
      <c r="AM180" s="533"/>
      <c r="AN180" s="534"/>
      <c r="AO180" s="534"/>
      <c r="AP180" s="535"/>
      <c r="AQ180" s="533"/>
      <c r="AR180" s="534"/>
      <c r="AS180" s="534"/>
      <c r="AT180" s="535"/>
      <c r="AU180" s="533"/>
      <c r="AV180" s="534"/>
      <c r="AW180" s="534"/>
      <c r="AX180" s="535"/>
      <c r="AY180" s="533"/>
      <c r="AZ180" s="534"/>
      <c r="BA180" s="534"/>
      <c r="BB180" s="535"/>
      <c r="BC180" s="533"/>
      <c r="BD180" s="534"/>
      <c r="BE180" s="534"/>
      <c r="BF180" s="535"/>
      <c r="BG180" s="536" t="str">
        <f t="shared" si="65"/>
        <v>n.é.</v>
      </c>
      <c r="BH180" s="537"/>
    </row>
    <row r="181" spans="1:60" ht="20.100000000000001" hidden="1" customHeight="1" x14ac:dyDescent="0.2">
      <c r="A181" s="548" t="s">
        <v>721</v>
      </c>
      <c r="B181" s="549"/>
      <c r="C181" s="487" t="s">
        <v>422</v>
      </c>
      <c r="D181" s="488"/>
      <c r="E181" s="488"/>
      <c r="F181" s="488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488"/>
      <c r="R181" s="488"/>
      <c r="S181" s="488"/>
      <c r="T181" s="488"/>
      <c r="U181" s="488"/>
      <c r="V181" s="488"/>
      <c r="W181" s="488"/>
      <c r="X181" s="488"/>
      <c r="Y181" s="488"/>
      <c r="Z181" s="488"/>
      <c r="AA181" s="488"/>
      <c r="AB181" s="489"/>
      <c r="AC181" s="437" t="s">
        <v>136</v>
      </c>
      <c r="AD181" s="438"/>
      <c r="AE181" s="533"/>
      <c r="AF181" s="534"/>
      <c r="AG181" s="534"/>
      <c r="AH181" s="535"/>
      <c r="AI181" s="533"/>
      <c r="AJ181" s="534"/>
      <c r="AK181" s="534"/>
      <c r="AL181" s="535"/>
      <c r="AM181" s="533"/>
      <c r="AN181" s="534"/>
      <c r="AO181" s="534"/>
      <c r="AP181" s="535"/>
      <c r="AQ181" s="533"/>
      <c r="AR181" s="534"/>
      <c r="AS181" s="534"/>
      <c r="AT181" s="535"/>
      <c r="AU181" s="533"/>
      <c r="AV181" s="534"/>
      <c r="AW181" s="534"/>
      <c r="AX181" s="535"/>
      <c r="AY181" s="533"/>
      <c r="AZ181" s="534"/>
      <c r="BA181" s="534"/>
      <c r="BB181" s="535"/>
      <c r="BC181" s="533"/>
      <c r="BD181" s="534"/>
      <c r="BE181" s="534"/>
      <c r="BF181" s="535"/>
      <c r="BG181" s="536" t="str">
        <f t="shared" si="65"/>
        <v>n.é.</v>
      </c>
      <c r="BH181" s="537"/>
    </row>
    <row r="182" spans="1:60" ht="20.100000000000001" hidden="1" customHeight="1" x14ac:dyDescent="0.2">
      <c r="A182" s="548" t="s">
        <v>722</v>
      </c>
      <c r="B182" s="549"/>
      <c r="C182" s="487" t="s">
        <v>421</v>
      </c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W182" s="488"/>
      <c r="X182" s="488"/>
      <c r="Y182" s="488"/>
      <c r="Z182" s="488"/>
      <c r="AA182" s="488"/>
      <c r="AB182" s="489"/>
      <c r="AC182" s="437" t="s">
        <v>137</v>
      </c>
      <c r="AD182" s="438"/>
      <c r="AE182" s="533"/>
      <c r="AF182" s="534"/>
      <c r="AG182" s="534"/>
      <c r="AH182" s="535"/>
      <c r="AI182" s="533"/>
      <c r="AJ182" s="534"/>
      <c r="AK182" s="534"/>
      <c r="AL182" s="535"/>
      <c r="AM182" s="533"/>
      <c r="AN182" s="534"/>
      <c r="AO182" s="534"/>
      <c r="AP182" s="535"/>
      <c r="AQ182" s="533"/>
      <c r="AR182" s="534"/>
      <c r="AS182" s="534"/>
      <c r="AT182" s="535"/>
      <c r="AU182" s="533"/>
      <c r="AV182" s="534"/>
      <c r="AW182" s="534"/>
      <c r="AX182" s="535"/>
      <c r="AY182" s="533"/>
      <c r="AZ182" s="534"/>
      <c r="BA182" s="534"/>
      <c r="BB182" s="535"/>
      <c r="BC182" s="533"/>
      <c r="BD182" s="534"/>
      <c r="BE182" s="534"/>
      <c r="BF182" s="535"/>
      <c r="BG182" s="536" t="str">
        <f t="shared" si="65"/>
        <v>n.é.</v>
      </c>
      <c r="BH182" s="537"/>
    </row>
    <row r="183" spans="1:60" ht="20.100000000000001" hidden="1" customHeight="1" x14ac:dyDescent="0.2">
      <c r="A183" s="548" t="s">
        <v>723</v>
      </c>
      <c r="B183" s="549"/>
      <c r="C183" s="487" t="s">
        <v>144</v>
      </c>
      <c r="D183" s="488"/>
      <c r="E183" s="488"/>
      <c r="F183" s="488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S183" s="488"/>
      <c r="T183" s="488"/>
      <c r="U183" s="488"/>
      <c r="V183" s="488"/>
      <c r="W183" s="488"/>
      <c r="X183" s="488"/>
      <c r="Y183" s="488"/>
      <c r="Z183" s="488"/>
      <c r="AA183" s="488"/>
      <c r="AB183" s="489"/>
      <c r="AC183" s="437" t="s">
        <v>138</v>
      </c>
      <c r="AD183" s="438"/>
      <c r="AE183" s="533"/>
      <c r="AF183" s="534"/>
      <c r="AG183" s="534"/>
      <c r="AH183" s="535"/>
      <c r="AI183" s="533"/>
      <c r="AJ183" s="534"/>
      <c r="AK183" s="534"/>
      <c r="AL183" s="535"/>
      <c r="AM183" s="533"/>
      <c r="AN183" s="534"/>
      <c r="AO183" s="534"/>
      <c r="AP183" s="535"/>
      <c r="AQ183" s="533"/>
      <c r="AR183" s="534"/>
      <c r="AS183" s="534"/>
      <c r="AT183" s="535"/>
      <c r="AU183" s="533"/>
      <c r="AV183" s="534"/>
      <c r="AW183" s="534"/>
      <c r="AX183" s="535"/>
      <c r="AY183" s="533"/>
      <c r="AZ183" s="534"/>
      <c r="BA183" s="534"/>
      <c r="BB183" s="535"/>
      <c r="BC183" s="533"/>
      <c r="BD183" s="534"/>
      <c r="BE183" s="534"/>
      <c r="BF183" s="535"/>
      <c r="BG183" s="536" t="str">
        <f t="shared" si="65"/>
        <v>n.é.</v>
      </c>
      <c r="BH183" s="537"/>
    </row>
    <row r="184" spans="1:60" ht="20.100000000000001" hidden="1" customHeight="1" x14ac:dyDescent="0.2">
      <c r="A184" s="548" t="s">
        <v>724</v>
      </c>
      <c r="B184" s="549"/>
      <c r="C184" s="538" t="s">
        <v>145</v>
      </c>
      <c r="D184" s="539"/>
      <c r="E184" s="539"/>
      <c r="F184" s="539"/>
      <c r="G184" s="539"/>
      <c r="H184" s="539"/>
      <c r="I184" s="539"/>
      <c r="J184" s="539"/>
      <c r="K184" s="539"/>
      <c r="L184" s="539"/>
      <c r="M184" s="539"/>
      <c r="N184" s="539"/>
      <c r="O184" s="539"/>
      <c r="P184" s="539"/>
      <c r="Q184" s="539"/>
      <c r="R184" s="539"/>
      <c r="S184" s="539"/>
      <c r="T184" s="539"/>
      <c r="U184" s="539"/>
      <c r="V184" s="539"/>
      <c r="W184" s="539"/>
      <c r="X184" s="539"/>
      <c r="Y184" s="539"/>
      <c r="Z184" s="539"/>
      <c r="AA184" s="539"/>
      <c r="AB184" s="540"/>
      <c r="AC184" s="437" t="s">
        <v>139</v>
      </c>
      <c r="AD184" s="438"/>
      <c r="AE184" s="533"/>
      <c r="AF184" s="534"/>
      <c r="AG184" s="534"/>
      <c r="AH184" s="535"/>
      <c r="AI184" s="533"/>
      <c r="AJ184" s="534"/>
      <c r="AK184" s="534"/>
      <c r="AL184" s="535"/>
      <c r="AM184" s="533"/>
      <c r="AN184" s="534"/>
      <c r="AO184" s="534"/>
      <c r="AP184" s="535"/>
      <c r="AQ184" s="533"/>
      <c r="AR184" s="534"/>
      <c r="AS184" s="534"/>
      <c r="AT184" s="535"/>
      <c r="AU184" s="533"/>
      <c r="AV184" s="534"/>
      <c r="AW184" s="534"/>
      <c r="AX184" s="535"/>
      <c r="AY184" s="533"/>
      <c r="AZ184" s="534"/>
      <c r="BA184" s="534"/>
      <c r="BB184" s="535"/>
      <c r="BC184" s="533"/>
      <c r="BD184" s="534"/>
      <c r="BE184" s="534"/>
      <c r="BF184" s="535"/>
      <c r="BG184" s="536" t="str">
        <f t="shared" si="65"/>
        <v>n.é.</v>
      </c>
      <c r="BH184" s="537"/>
    </row>
    <row r="185" spans="1:60" ht="20.100000000000001" hidden="1" customHeight="1" x14ac:dyDescent="0.2">
      <c r="A185" s="548" t="s">
        <v>725</v>
      </c>
      <c r="B185" s="549"/>
      <c r="C185" s="487" t="s">
        <v>692</v>
      </c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488"/>
      <c r="T185" s="488"/>
      <c r="U185" s="488"/>
      <c r="V185" s="488"/>
      <c r="W185" s="488"/>
      <c r="X185" s="488"/>
      <c r="Y185" s="488"/>
      <c r="Z185" s="488"/>
      <c r="AA185" s="488"/>
      <c r="AB185" s="489"/>
      <c r="AC185" s="437" t="s">
        <v>140</v>
      </c>
      <c r="AD185" s="550"/>
      <c r="AE185" s="533"/>
      <c r="AF185" s="534"/>
      <c r="AG185" s="534"/>
      <c r="AH185" s="535"/>
      <c r="AI185" s="533"/>
      <c r="AJ185" s="534"/>
      <c r="AK185" s="534"/>
      <c r="AL185" s="535"/>
      <c r="AM185" s="533"/>
      <c r="AN185" s="534"/>
      <c r="AO185" s="534"/>
      <c r="AP185" s="535"/>
      <c r="AQ185" s="533"/>
      <c r="AR185" s="534"/>
      <c r="AS185" s="534"/>
      <c r="AT185" s="535"/>
      <c r="AU185" s="533"/>
      <c r="AV185" s="534"/>
      <c r="AW185" s="534"/>
      <c r="AX185" s="535"/>
      <c r="AY185" s="533"/>
      <c r="AZ185" s="534"/>
      <c r="BA185" s="534"/>
      <c r="BB185" s="535"/>
      <c r="BC185" s="533"/>
      <c r="BD185" s="534"/>
      <c r="BE185" s="534"/>
      <c r="BF185" s="535"/>
      <c r="BG185" s="536" t="str">
        <f t="shared" si="65"/>
        <v>n.é.</v>
      </c>
      <c r="BH185" s="537"/>
    </row>
    <row r="186" spans="1:60" ht="20.100000000000001" hidden="1" customHeight="1" x14ac:dyDescent="0.2">
      <c r="A186" s="548" t="s">
        <v>726</v>
      </c>
      <c r="B186" s="549"/>
      <c r="C186" s="487" t="s">
        <v>146</v>
      </c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488"/>
      <c r="T186" s="488"/>
      <c r="U186" s="488"/>
      <c r="V186" s="488"/>
      <c r="W186" s="488"/>
      <c r="X186" s="488"/>
      <c r="Y186" s="488"/>
      <c r="Z186" s="488"/>
      <c r="AA186" s="488"/>
      <c r="AB186" s="489"/>
      <c r="AC186" s="437" t="s">
        <v>141</v>
      </c>
      <c r="AD186" s="550"/>
      <c r="AE186" s="533"/>
      <c r="AF186" s="534"/>
      <c r="AG186" s="534"/>
      <c r="AH186" s="535"/>
      <c r="AI186" s="533"/>
      <c r="AJ186" s="534"/>
      <c r="AK186" s="534"/>
      <c r="AL186" s="535"/>
      <c r="AM186" s="533"/>
      <c r="AN186" s="534"/>
      <c r="AO186" s="534"/>
      <c r="AP186" s="535"/>
      <c r="AQ186" s="533"/>
      <c r="AR186" s="534"/>
      <c r="AS186" s="534"/>
      <c r="AT186" s="535"/>
      <c r="AU186" s="533"/>
      <c r="AV186" s="534"/>
      <c r="AW186" s="534"/>
      <c r="AX186" s="535"/>
      <c r="AY186" s="533"/>
      <c r="AZ186" s="534"/>
      <c r="BA186" s="534"/>
      <c r="BB186" s="535"/>
      <c r="BC186" s="533"/>
      <c r="BD186" s="534"/>
      <c r="BE186" s="534"/>
      <c r="BF186" s="535"/>
      <c r="BG186" s="536" t="str">
        <f t="shared" si="65"/>
        <v>n.é.</v>
      </c>
      <c r="BH186" s="537"/>
    </row>
    <row r="187" spans="1:60" ht="20.100000000000001" hidden="1" customHeight="1" x14ac:dyDescent="0.2">
      <c r="A187" s="548" t="s">
        <v>727</v>
      </c>
      <c r="B187" s="549"/>
      <c r="C187" s="538" t="s">
        <v>147</v>
      </c>
      <c r="D187" s="539"/>
      <c r="E187" s="539"/>
      <c r="F187" s="539"/>
      <c r="G187" s="539"/>
      <c r="H187" s="539"/>
      <c r="I187" s="539"/>
      <c r="J187" s="539"/>
      <c r="K187" s="539"/>
      <c r="L187" s="539"/>
      <c r="M187" s="539"/>
      <c r="N187" s="539"/>
      <c r="O187" s="539"/>
      <c r="P187" s="539"/>
      <c r="Q187" s="539"/>
      <c r="R187" s="539"/>
      <c r="S187" s="539"/>
      <c r="T187" s="539"/>
      <c r="U187" s="539"/>
      <c r="V187" s="539"/>
      <c r="W187" s="539"/>
      <c r="X187" s="539"/>
      <c r="Y187" s="539"/>
      <c r="Z187" s="539"/>
      <c r="AA187" s="539"/>
      <c r="AB187" s="540"/>
      <c r="AC187" s="437" t="s">
        <v>693</v>
      </c>
      <c r="AD187" s="438"/>
      <c r="AE187" s="533"/>
      <c r="AF187" s="534"/>
      <c r="AG187" s="534"/>
      <c r="AH187" s="535"/>
      <c r="AI187" s="533"/>
      <c r="AJ187" s="534"/>
      <c r="AK187" s="534"/>
      <c r="AL187" s="535"/>
      <c r="AM187" s="283" t="s">
        <v>612</v>
      </c>
      <c r="AN187" s="284"/>
      <c r="AO187" s="284"/>
      <c r="AP187" s="285"/>
      <c r="AQ187" s="283" t="s">
        <v>612</v>
      </c>
      <c r="AR187" s="284"/>
      <c r="AS187" s="284"/>
      <c r="AT187" s="285"/>
      <c r="AU187" s="283" t="s">
        <v>612</v>
      </c>
      <c r="AV187" s="284"/>
      <c r="AW187" s="284"/>
      <c r="AX187" s="285"/>
      <c r="AY187" s="283" t="s">
        <v>612</v>
      </c>
      <c r="AZ187" s="284"/>
      <c r="BA187" s="284"/>
      <c r="BB187" s="285"/>
      <c r="BC187" s="283" t="s">
        <v>612</v>
      </c>
      <c r="BD187" s="284"/>
      <c r="BE187" s="284"/>
      <c r="BF187" s="285"/>
      <c r="BG187" s="286" t="s">
        <v>614</v>
      </c>
      <c r="BH187" s="287"/>
    </row>
    <row r="188" spans="1:60" ht="19.5" customHeight="1" x14ac:dyDescent="0.2">
      <c r="A188" s="554" t="s">
        <v>728</v>
      </c>
      <c r="B188" s="555"/>
      <c r="C188" s="476" t="s">
        <v>805</v>
      </c>
      <c r="D188" s="477"/>
      <c r="E188" s="477"/>
      <c r="F188" s="477"/>
      <c r="G188" s="477"/>
      <c r="H188" s="477"/>
      <c r="I188" s="477"/>
      <c r="J188" s="477"/>
      <c r="K188" s="477"/>
      <c r="L188" s="477"/>
      <c r="M188" s="477"/>
      <c r="N188" s="477"/>
      <c r="O188" s="477"/>
      <c r="P188" s="477"/>
      <c r="Q188" s="477"/>
      <c r="R188" s="477"/>
      <c r="S188" s="477"/>
      <c r="T188" s="477"/>
      <c r="U188" s="477"/>
      <c r="V188" s="477"/>
      <c r="W188" s="477"/>
      <c r="X188" s="477"/>
      <c r="Y188" s="477"/>
      <c r="Z188" s="477"/>
      <c r="AA188" s="477"/>
      <c r="AB188" s="478"/>
      <c r="AC188" s="543" t="s">
        <v>59</v>
      </c>
      <c r="AD188" s="544"/>
      <c r="AE188" s="466">
        <f>SUM(AE173:AH187)</f>
        <v>0</v>
      </c>
      <c r="AF188" s="467"/>
      <c r="AG188" s="467"/>
      <c r="AH188" s="468"/>
      <c r="AI188" s="466">
        <f t="shared" ref="AI188" si="102">SUM(AI173:AL187)</f>
        <v>0</v>
      </c>
      <c r="AJ188" s="467"/>
      <c r="AK188" s="467"/>
      <c r="AL188" s="468"/>
      <c r="AM188" s="466">
        <f t="shared" ref="AM188" si="103">SUM(AM173:AP187)</f>
        <v>0</v>
      </c>
      <c r="AN188" s="467"/>
      <c r="AO188" s="467"/>
      <c r="AP188" s="468"/>
      <c r="AQ188" s="466">
        <f t="shared" ref="AQ188" si="104">SUM(AQ173:AT187)</f>
        <v>0</v>
      </c>
      <c r="AR188" s="467"/>
      <c r="AS188" s="467"/>
      <c r="AT188" s="468"/>
      <c r="AU188" s="466">
        <f t="shared" ref="AU188" si="105">SUM(AU173:AX187)</f>
        <v>0</v>
      </c>
      <c r="AV188" s="467"/>
      <c r="AW188" s="467"/>
      <c r="AX188" s="468"/>
      <c r="AY188" s="466">
        <f t="shared" ref="AY188" si="106">SUM(AY173:BB187)</f>
        <v>0</v>
      </c>
      <c r="AZ188" s="467"/>
      <c r="BA188" s="467"/>
      <c r="BB188" s="468"/>
      <c r="BC188" s="466">
        <f t="shared" ref="BC188" si="107">SUM(BC173:BF187)</f>
        <v>0</v>
      </c>
      <c r="BD188" s="467"/>
      <c r="BE188" s="467"/>
      <c r="BF188" s="468"/>
      <c r="BG188" s="504" t="str">
        <f t="shared" si="65"/>
        <v>n.é.</v>
      </c>
      <c r="BH188" s="505"/>
    </row>
    <row r="189" spans="1:60" ht="20.100000000000001" hidden="1" customHeight="1" x14ac:dyDescent="0.2">
      <c r="A189" s="548" t="s">
        <v>729</v>
      </c>
      <c r="B189" s="549"/>
      <c r="C189" s="551" t="s">
        <v>148</v>
      </c>
      <c r="D189" s="552"/>
      <c r="E189" s="552"/>
      <c r="F189" s="552"/>
      <c r="G189" s="552"/>
      <c r="H189" s="552"/>
      <c r="I189" s="552"/>
      <c r="J189" s="552"/>
      <c r="K189" s="552"/>
      <c r="L189" s="552"/>
      <c r="M189" s="552"/>
      <c r="N189" s="552"/>
      <c r="O189" s="552"/>
      <c r="P189" s="552"/>
      <c r="Q189" s="552"/>
      <c r="R189" s="552"/>
      <c r="S189" s="552"/>
      <c r="T189" s="552"/>
      <c r="U189" s="552"/>
      <c r="V189" s="552"/>
      <c r="W189" s="552"/>
      <c r="X189" s="552"/>
      <c r="Y189" s="552"/>
      <c r="Z189" s="552"/>
      <c r="AA189" s="552"/>
      <c r="AB189" s="553"/>
      <c r="AC189" s="437" t="s">
        <v>124</v>
      </c>
      <c r="AD189" s="438"/>
      <c r="AE189" s="533"/>
      <c r="AF189" s="534"/>
      <c r="AG189" s="534"/>
      <c r="AH189" s="535"/>
      <c r="AI189" s="533"/>
      <c r="AJ189" s="534"/>
      <c r="AK189" s="534"/>
      <c r="AL189" s="535"/>
      <c r="AM189" s="533"/>
      <c r="AN189" s="534"/>
      <c r="AO189" s="534"/>
      <c r="AP189" s="535"/>
      <c r="AQ189" s="533"/>
      <c r="AR189" s="534"/>
      <c r="AS189" s="534"/>
      <c r="AT189" s="535"/>
      <c r="AU189" s="533"/>
      <c r="AV189" s="534"/>
      <c r="AW189" s="534"/>
      <c r="AX189" s="535"/>
      <c r="AY189" s="533"/>
      <c r="AZ189" s="534"/>
      <c r="BA189" s="534"/>
      <c r="BB189" s="535"/>
      <c r="BC189" s="533"/>
      <c r="BD189" s="534"/>
      <c r="BE189" s="534"/>
      <c r="BF189" s="535"/>
      <c r="BG189" s="536" t="str">
        <f t="shared" si="65"/>
        <v>n.é.</v>
      </c>
      <c r="BH189" s="537"/>
    </row>
    <row r="190" spans="1:60" ht="20.100000000000001" hidden="1" customHeight="1" x14ac:dyDescent="0.2">
      <c r="A190" s="548" t="s">
        <v>730</v>
      </c>
      <c r="B190" s="549"/>
      <c r="C190" s="551" t="s">
        <v>149</v>
      </c>
      <c r="D190" s="552"/>
      <c r="E190" s="552"/>
      <c r="F190" s="552"/>
      <c r="G190" s="552"/>
      <c r="H190" s="552"/>
      <c r="I190" s="552"/>
      <c r="J190" s="552"/>
      <c r="K190" s="552"/>
      <c r="L190" s="552"/>
      <c r="M190" s="552"/>
      <c r="N190" s="552"/>
      <c r="O190" s="552"/>
      <c r="P190" s="552"/>
      <c r="Q190" s="552"/>
      <c r="R190" s="552"/>
      <c r="S190" s="552"/>
      <c r="T190" s="552"/>
      <c r="U190" s="552"/>
      <c r="V190" s="552"/>
      <c r="W190" s="552"/>
      <c r="X190" s="552"/>
      <c r="Y190" s="552"/>
      <c r="Z190" s="552"/>
      <c r="AA190" s="552"/>
      <c r="AB190" s="553"/>
      <c r="AC190" s="437" t="s">
        <v>125</v>
      </c>
      <c r="AD190" s="438"/>
      <c r="AE190" s="533"/>
      <c r="AF190" s="534"/>
      <c r="AG190" s="534"/>
      <c r="AH190" s="535"/>
      <c r="AI190" s="533"/>
      <c r="AJ190" s="534"/>
      <c r="AK190" s="534"/>
      <c r="AL190" s="535"/>
      <c r="AM190" s="533"/>
      <c r="AN190" s="534"/>
      <c r="AO190" s="534"/>
      <c r="AP190" s="535"/>
      <c r="AQ190" s="533"/>
      <c r="AR190" s="534"/>
      <c r="AS190" s="534"/>
      <c r="AT190" s="535"/>
      <c r="AU190" s="533"/>
      <c r="AV190" s="534"/>
      <c r="AW190" s="534"/>
      <c r="AX190" s="535"/>
      <c r="AY190" s="533"/>
      <c r="AZ190" s="534"/>
      <c r="BA190" s="534"/>
      <c r="BB190" s="535"/>
      <c r="BC190" s="533"/>
      <c r="BD190" s="534"/>
      <c r="BE190" s="534"/>
      <c r="BF190" s="535"/>
      <c r="BG190" s="536" t="str">
        <f t="shared" si="65"/>
        <v>n.é.</v>
      </c>
      <c r="BH190" s="537"/>
    </row>
    <row r="191" spans="1:60" ht="20.25" customHeight="1" x14ac:dyDescent="0.2">
      <c r="A191" s="548" t="s">
        <v>731</v>
      </c>
      <c r="B191" s="549"/>
      <c r="C191" s="551" t="s">
        <v>150</v>
      </c>
      <c r="D191" s="552"/>
      <c r="E191" s="552"/>
      <c r="F191" s="552"/>
      <c r="G191" s="552"/>
      <c r="H191" s="552"/>
      <c r="I191" s="552"/>
      <c r="J191" s="552"/>
      <c r="K191" s="552"/>
      <c r="L191" s="552"/>
      <c r="M191" s="552"/>
      <c r="N191" s="552"/>
      <c r="O191" s="552"/>
      <c r="P191" s="552"/>
      <c r="Q191" s="552"/>
      <c r="R191" s="552"/>
      <c r="S191" s="552"/>
      <c r="T191" s="552"/>
      <c r="U191" s="552"/>
      <c r="V191" s="552"/>
      <c r="W191" s="552"/>
      <c r="X191" s="552"/>
      <c r="Y191" s="552"/>
      <c r="Z191" s="552"/>
      <c r="AA191" s="552"/>
      <c r="AB191" s="553"/>
      <c r="AC191" s="437" t="s">
        <v>126</v>
      </c>
      <c r="AD191" s="438"/>
      <c r="AE191" s="533">
        <v>0</v>
      </c>
      <c r="AF191" s="534"/>
      <c r="AG191" s="534"/>
      <c r="AH191" s="535"/>
      <c r="AI191" s="533">
        <v>0</v>
      </c>
      <c r="AJ191" s="534"/>
      <c r="AK191" s="534"/>
      <c r="AL191" s="535"/>
      <c r="AM191" s="533">
        <v>0</v>
      </c>
      <c r="AN191" s="534"/>
      <c r="AO191" s="534"/>
      <c r="AP191" s="535"/>
      <c r="AQ191" s="533">
        <v>0</v>
      </c>
      <c r="AR191" s="534"/>
      <c r="AS191" s="534"/>
      <c r="AT191" s="535"/>
      <c r="AU191" s="533">
        <v>0</v>
      </c>
      <c r="AV191" s="534"/>
      <c r="AW191" s="534"/>
      <c r="AX191" s="535"/>
      <c r="AY191" s="533">
        <v>0</v>
      </c>
      <c r="AZ191" s="534"/>
      <c r="BA191" s="534"/>
      <c r="BB191" s="535"/>
      <c r="BC191" s="533">
        <v>0</v>
      </c>
      <c r="BD191" s="534"/>
      <c r="BE191" s="534"/>
      <c r="BF191" s="535"/>
      <c r="BG191" s="536" t="str">
        <f t="shared" si="65"/>
        <v>n.é.</v>
      </c>
      <c r="BH191" s="537"/>
    </row>
    <row r="192" spans="1:60" ht="16.899999999999999" customHeight="1" x14ac:dyDescent="0.2">
      <c r="A192" s="548" t="s">
        <v>732</v>
      </c>
      <c r="B192" s="549"/>
      <c r="C192" s="551" t="s">
        <v>151</v>
      </c>
      <c r="D192" s="552"/>
      <c r="E192" s="552"/>
      <c r="F192" s="552"/>
      <c r="G192" s="552"/>
      <c r="H192" s="552"/>
      <c r="I192" s="552"/>
      <c r="J192" s="552"/>
      <c r="K192" s="552"/>
      <c r="L192" s="552"/>
      <c r="M192" s="552"/>
      <c r="N192" s="552"/>
      <c r="O192" s="552"/>
      <c r="P192" s="552"/>
      <c r="Q192" s="552"/>
      <c r="R192" s="552"/>
      <c r="S192" s="552"/>
      <c r="T192" s="552"/>
      <c r="U192" s="552"/>
      <c r="V192" s="552"/>
      <c r="W192" s="552"/>
      <c r="X192" s="552"/>
      <c r="Y192" s="552"/>
      <c r="Z192" s="552"/>
      <c r="AA192" s="552"/>
      <c r="AB192" s="553"/>
      <c r="AC192" s="437" t="s">
        <v>127</v>
      </c>
      <c r="AD192" s="438"/>
      <c r="AE192" s="533">
        <v>0</v>
      </c>
      <c r="AF192" s="534"/>
      <c r="AG192" s="534"/>
      <c r="AH192" s="535"/>
      <c r="AI192" s="533">
        <v>0</v>
      </c>
      <c r="AJ192" s="534"/>
      <c r="AK192" s="534"/>
      <c r="AL192" s="535"/>
      <c r="AM192" s="533">
        <v>0</v>
      </c>
      <c r="AN192" s="534"/>
      <c r="AO192" s="534"/>
      <c r="AP192" s="535"/>
      <c r="AQ192" s="533">
        <v>0</v>
      </c>
      <c r="AR192" s="534"/>
      <c r="AS192" s="534"/>
      <c r="AT192" s="535"/>
      <c r="AU192" s="533">
        <v>0</v>
      </c>
      <c r="AV192" s="534"/>
      <c r="AW192" s="534"/>
      <c r="AX192" s="535"/>
      <c r="AY192" s="533">
        <v>0</v>
      </c>
      <c r="AZ192" s="534"/>
      <c r="BA192" s="534"/>
      <c r="BB192" s="535"/>
      <c r="BC192" s="533">
        <v>0</v>
      </c>
      <c r="BD192" s="534"/>
      <c r="BE192" s="534"/>
      <c r="BF192" s="535"/>
      <c r="BG192" s="536" t="str">
        <f t="shared" si="65"/>
        <v>n.é.</v>
      </c>
      <c r="BH192" s="537"/>
    </row>
    <row r="193" spans="1:60" ht="0.6" hidden="1" customHeight="1" x14ac:dyDescent="0.2">
      <c r="A193" s="548" t="s">
        <v>733</v>
      </c>
      <c r="B193" s="549"/>
      <c r="C193" s="429" t="s">
        <v>152</v>
      </c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1"/>
      <c r="AC193" s="437" t="s">
        <v>128</v>
      </c>
      <c r="AD193" s="438"/>
      <c r="AE193" s="533"/>
      <c r="AF193" s="534"/>
      <c r="AG193" s="534"/>
      <c r="AH193" s="535"/>
      <c r="AI193" s="533"/>
      <c r="AJ193" s="534"/>
      <c r="AK193" s="534"/>
      <c r="AL193" s="535"/>
      <c r="AM193" s="533"/>
      <c r="AN193" s="534"/>
      <c r="AO193" s="534"/>
      <c r="AP193" s="535"/>
      <c r="AQ193" s="533"/>
      <c r="AR193" s="534"/>
      <c r="AS193" s="534"/>
      <c r="AT193" s="535"/>
      <c r="AU193" s="533"/>
      <c r="AV193" s="534"/>
      <c r="AW193" s="534"/>
      <c r="AX193" s="535"/>
      <c r="AY193" s="533"/>
      <c r="AZ193" s="534"/>
      <c r="BA193" s="534"/>
      <c r="BB193" s="535"/>
      <c r="BC193" s="533"/>
      <c r="BD193" s="534"/>
      <c r="BE193" s="534"/>
      <c r="BF193" s="535"/>
      <c r="BG193" s="536" t="str">
        <f t="shared" si="65"/>
        <v>n.é.</v>
      </c>
      <c r="BH193" s="537"/>
    </row>
    <row r="194" spans="1:60" ht="1.1499999999999999" hidden="1" customHeight="1" x14ac:dyDescent="0.2">
      <c r="A194" s="548" t="s">
        <v>734</v>
      </c>
      <c r="B194" s="549"/>
      <c r="C194" s="429" t="s">
        <v>153</v>
      </c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1"/>
      <c r="AC194" s="437" t="s">
        <v>129</v>
      </c>
      <c r="AD194" s="438"/>
      <c r="AE194" s="533"/>
      <c r="AF194" s="534"/>
      <c r="AG194" s="534"/>
      <c r="AH194" s="535"/>
      <c r="AI194" s="533"/>
      <c r="AJ194" s="534"/>
      <c r="AK194" s="534"/>
      <c r="AL194" s="535"/>
      <c r="AM194" s="533"/>
      <c r="AN194" s="534"/>
      <c r="AO194" s="534"/>
      <c r="AP194" s="535"/>
      <c r="AQ194" s="533"/>
      <c r="AR194" s="534"/>
      <c r="AS194" s="534"/>
      <c r="AT194" s="535"/>
      <c r="AU194" s="533"/>
      <c r="AV194" s="534"/>
      <c r="AW194" s="534"/>
      <c r="AX194" s="535"/>
      <c r="AY194" s="533"/>
      <c r="AZ194" s="534"/>
      <c r="BA194" s="534"/>
      <c r="BB194" s="535"/>
      <c r="BC194" s="533"/>
      <c r="BD194" s="534"/>
      <c r="BE194" s="534"/>
      <c r="BF194" s="535"/>
      <c r="BG194" s="536" t="str">
        <f t="shared" ref="BG194:BG242" si="108">IF(AI194&gt;0,BC194/AI194,"n.é.")</f>
        <v>n.é.</v>
      </c>
      <c r="BH194" s="537"/>
    </row>
    <row r="195" spans="1:60" ht="19.149999999999999" customHeight="1" x14ac:dyDescent="0.2">
      <c r="A195" s="548" t="s">
        <v>735</v>
      </c>
      <c r="B195" s="549"/>
      <c r="C195" s="429" t="s">
        <v>154</v>
      </c>
      <c r="D195" s="430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  <c r="AA195" s="430"/>
      <c r="AB195" s="431"/>
      <c r="AC195" s="437" t="s">
        <v>130</v>
      </c>
      <c r="AD195" s="438"/>
      <c r="AE195" s="533">
        <v>0</v>
      </c>
      <c r="AF195" s="534"/>
      <c r="AG195" s="534"/>
      <c r="AH195" s="535"/>
      <c r="AI195" s="533">
        <v>0</v>
      </c>
      <c r="AJ195" s="534"/>
      <c r="AK195" s="534"/>
      <c r="AL195" s="535"/>
      <c r="AM195" s="533">
        <v>0</v>
      </c>
      <c r="AN195" s="534"/>
      <c r="AO195" s="534"/>
      <c r="AP195" s="535"/>
      <c r="AQ195" s="533">
        <v>0</v>
      </c>
      <c r="AR195" s="534"/>
      <c r="AS195" s="534"/>
      <c r="AT195" s="535"/>
      <c r="AU195" s="533">
        <v>0</v>
      </c>
      <c r="AV195" s="534"/>
      <c r="AW195" s="534"/>
      <c r="AX195" s="535"/>
      <c r="AY195" s="533">
        <v>0</v>
      </c>
      <c r="AZ195" s="534"/>
      <c r="BA195" s="534"/>
      <c r="BB195" s="535"/>
      <c r="BC195" s="533">
        <v>0</v>
      </c>
      <c r="BD195" s="534"/>
      <c r="BE195" s="534"/>
      <c r="BF195" s="535"/>
      <c r="BG195" s="536" t="str">
        <f t="shared" si="108"/>
        <v>n.é.</v>
      </c>
      <c r="BH195" s="537"/>
    </row>
    <row r="196" spans="1:60" s="3" customFormat="1" ht="17.25" customHeight="1" x14ac:dyDescent="0.2">
      <c r="A196" s="554" t="s">
        <v>736</v>
      </c>
      <c r="B196" s="555"/>
      <c r="C196" s="516" t="s">
        <v>783</v>
      </c>
      <c r="D196" s="517"/>
      <c r="E196" s="517"/>
      <c r="F196" s="517"/>
      <c r="G196" s="517"/>
      <c r="H196" s="517"/>
      <c r="I196" s="517"/>
      <c r="J196" s="517"/>
      <c r="K196" s="517"/>
      <c r="L196" s="517"/>
      <c r="M196" s="517"/>
      <c r="N196" s="517"/>
      <c r="O196" s="517"/>
      <c r="P196" s="517"/>
      <c r="Q196" s="517"/>
      <c r="R196" s="517"/>
      <c r="S196" s="517"/>
      <c r="T196" s="517"/>
      <c r="U196" s="517"/>
      <c r="V196" s="517"/>
      <c r="W196" s="517"/>
      <c r="X196" s="517"/>
      <c r="Y196" s="517"/>
      <c r="Z196" s="517"/>
      <c r="AA196" s="517"/>
      <c r="AB196" s="518"/>
      <c r="AC196" s="543" t="s">
        <v>60</v>
      </c>
      <c r="AD196" s="544"/>
      <c r="AE196" s="466">
        <f>SUM(AE189:AH195)</f>
        <v>0</v>
      </c>
      <c r="AF196" s="467"/>
      <c r="AG196" s="467"/>
      <c r="AH196" s="468"/>
      <c r="AI196" s="466">
        <f t="shared" ref="AI196" si="109">SUM(AI189:AL195)</f>
        <v>0</v>
      </c>
      <c r="AJ196" s="467"/>
      <c r="AK196" s="467"/>
      <c r="AL196" s="468"/>
      <c r="AM196" s="466">
        <f t="shared" ref="AM196" si="110">SUM(AM189:AP195)</f>
        <v>0</v>
      </c>
      <c r="AN196" s="467"/>
      <c r="AO196" s="467"/>
      <c r="AP196" s="468"/>
      <c r="AQ196" s="466">
        <f t="shared" ref="AQ196" si="111">SUM(AQ189:AT195)</f>
        <v>0</v>
      </c>
      <c r="AR196" s="467"/>
      <c r="AS196" s="467"/>
      <c r="AT196" s="468"/>
      <c r="AU196" s="466">
        <f t="shared" ref="AU196" si="112">SUM(AU189:AX195)</f>
        <v>0</v>
      </c>
      <c r="AV196" s="467"/>
      <c r="AW196" s="467"/>
      <c r="AX196" s="468"/>
      <c r="AY196" s="466">
        <f t="shared" ref="AY196" si="113">SUM(AY189:BB195)</f>
        <v>0</v>
      </c>
      <c r="AZ196" s="467"/>
      <c r="BA196" s="467"/>
      <c r="BB196" s="468"/>
      <c r="BC196" s="466">
        <f t="shared" ref="BC196" si="114">SUM(BC189:BF195)</f>
        <v>0</v>
      </c>
      <c r="BD196" s="467"/>
      <c r="BE196" s="467"/>
      <c r="BF196" s="468"/>
      <c r="BG196" s="504" t="str">
        <f t="shared" si="108"/>
        <v>n.é.</v>
      </c>
      <c r="BH196" s="505"/>
    </row>
    <row r="197" spans="1:60" ht="18" customHeight="1" x14ac:dyDescent="0.2">
      <c r="A197" s="548" t="s">
        <v>737</v>
      </c>
      <c r="B197" s="549"/>
      <c r="C197" s="408" t="s">
        <v>167</v>
      </c>
      <c r="D197" s="409"/>
      <c r="E197" s="409"/>
      <c r="F197" s="409"/>
      <c r="G197" s="409"/>
      <c r="H197" s="409"/>
      <c r="I197" s="409"/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09"/>
      <c r="W197" s="409"/>
      <c r="X197" s="409"/>
      <c r="Y197" s="409"/>
      <c r="Z197" s="409"/>
      <c r="AA197" s="409"/>
      <c r="AB197" s="410"/>
      <c r="AC197" s="437" t="s">
        <v>155</v>
      </c>
      <c r="AD197" s="438"/>
      <c r="AE197" s="533">
        <v>0</v>
      </c>
      <c r="AF197" s="534"/>
      <c r="AG197" s="534"/>
      <c r="AH197" s="535"/>
      <c r="AI197" s="533">
        <v>0</v>
      </c>
      <c r="AJ197" s="534"/>
      <c r="AK197" s="534"/>
      <c r="AL197" s="535"/>
      <c r="AM197" s="533">
        <v>0</v>
      </c>
      <c r="AN197" s="534"/>
      <c r="AO197" s="534"/>
      <c r="AP197" s="535"/>
      <c r="AQ197" s="533">
        <v>0</v>
      </c>
      <c r="AR197" s="534"/>
      <c r="AS197" s="534"/>
      <c r="AT197" s="535"/>
      <c r="AU197" s="533">
        <v>0</v>
      </c>
      <c r="AV197" s="534"/>
      <c r="AW197" s="534"/>
      <c r="AX197" s="535"/>
      <c r="AY197" s="533">
        <v>0</v>
      </c>
      <c r="AZ197" s="534"/>
      <c r="BA197" s="534"/>
      <c r="BB197" s="535"/>
      <c r="BC197" s="533">
        <v>0</v>
      </c>
      <c r="BD197" s="534"/>
      <c r="BE197" s="534"/>
      <c r="BF197" s="535"/>
      <c r="BG197" s="536" t="str">
        <f t="shared" si="108"/>
        <v>n.é.</v>
      </c>
      <c r="BH197" s="537"/>
    </row>
    <row r="198" spans="1:60" ht="12.75" hidden="1" customHeight="1" x14ac:dyDescent="0.2">
      <c r="A198" s="548" t="s">
        <v>738</v>
      </c>
      <c r="B198" s="549"/>
      <c r="C198" s="408" t="s">
        <v>168</v>
      </c>
      <c r="D198" s="409"/>
      <c r="E198" s="409"/>
      <c r="F198" s="409"/>
      <c r="G198" s="409"/>
      <c r="H198" s="409"/>
      <c r="I198" s="409"/>
      <c r="J198" s="409"/>
      <c r="K198" s="409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  <c r="X198" s="409"/>
      <c r="Y198" s="409"/>
      <c r="Z198" s="409"/>
      <c r="AA198" s="409"/>
      <c r="AB198" s="410"/>
      <c r="AC198" s="437" t="s">
        <v>156</v>
      </c>
      <c r="AD198" s="438"/>
      <c r="AE198" s="533"/>
      <c r="AF198" s="534"/>
      <c r="AG198" s="534"/>
      <c r="AH198" s="535"/>
      <c r="AI198" s="533"/>
      <c r="AJ198" s="534"/>
      <c r="AK198" s="534"/>
      <c r="AL198" s="535"/>
      <c r="AM198" s="533"/>
      <c r="AN198" s="534"/>
      <c r="AO198" s="534"/>
      <c r="AP198" s="535"/>
      <c r="AQ198" s="533"/>
      <c r="AR198" s="534"/>
      <c r="AS198" s="534"/>
      <c r="AT198" s="535"/>
      <c r="AU198" s="533"/>
      <c r="AV198" s="534"/>
      <c r="AW198" s="534"/>
      <c r="AX198" s="535"/>
      <c r="AY198" s="533"/>
      <c r="AZ198" s="534"/>
      <c r="BA198" s="534"/>
      <c r="BB198" s="535"/>
      <c r="BC198" s="533"/>
      <c r="BD198" s="534"/>
      <c r="BE198" s="534"/>
      <c r="BF198" s="535"/>
      <c r="BG198" s="536" t="str">
        <f t="shared" si="108"/>
        <v>n.é.</v>
      </c>
      <c r="BH198" s="537"/>
    </row>
    <row r="199" spans="1:60" ht="23.25" hidden="1" customHeight="1" x14ac:dyDescent="0.2">
      <c r="A199" s="548" t="s">
        <v>739</v>
      </c>
      <c r="B199" s="549"/>
      <c r="C199" s="408" t="s">
        <v>169</v>
      </c>
      <c r="D199" s="409"/>
      <c r="E199" s="409"/>
      <c r="F199" s="409"/>
      <c r="G199" s="409"/>
      <c r="H199" s="409"/>
      <c r="I199" s="409"/>
      <c r="J199" s="409"/>
      <c r="K199" s="409"/>
      <c r="L199" s="409"/>
      <c r="M199" s="409"/>
      <c r="N199" s="409"/>
      <c r="O199" s="409"/>
      <c r="P199" s="409"/>
      <c r="Q199" s="409"/>
      <c r="R199" s="409"/>
      <c r="S199" s="409"/>
      <c r="T199" s="409"/>
      <c r="U199" s="409"/>
      <c r="V199" s="409"/>
      <c r="W199" s="409"/>
      <c r="X199" s="409"/>
      <c r="Y199" s="409"/>
      <c r="Z199" s="409"/>
      <c r="AA199" s="409"/>
      <c r="AB199" s="410"/>
      <c r="AC199" s="437" t="s">
        <v>157</v>
      </c>
      <c r="AD199" s="438"/>
      <c r="AE199" s="533"/>
      <c r="AF199" s="534"/>
      <c r="AG199" s="534"/>
      <c r="AH199" s="535"/>
      <c r="AI199" s="533"/>
      <c r="AJ199" s="534"/>
      <c r="AK199" s="534"/>
      <c r="AL199" s="535"/>
      <c r="AM199" s="533"/>
      <c r="AN199" s="534"/>
      <c r="AO199" s="534"/>
      <c r="AP199" s="535"/>
      <c r="AQ199" s="533"/>
      <c r="AR199" s="534"/>
      <c r="AS199" s="534"/>
      <c r="AT199" s="535"/>
      <c r="AU199" s="533"/>
      <c r="AV199" s="534"/>
      <c r="AW199" s="534"/>
      <c r="AX199" s="535"/>
      <c r="AY199" s="533"/>
      <c r="AZ199" s="534"/>
      <c r="BA199" s="534"/>
      <c r="BB199" s="535"/>
      <c r="BC199" s="533"/>
      <c r="BD199" s="534"/>
      <c r="BE199" s="534"/>
      <c r="BF199" s="535"/>
      <c r="BG199" s="536" t="str">
        <f t="shared" si="108"/>
        <v>n.é.</v>
      </c>
      <c r="BH199" s="537"/>
    </row>
    <row r="200" spans="1:60" ht="18.75" hidden="1" customHeight="1" x14ac:dyDescent="0.2">
      <c r="A200" s="548" t="s">
        <v>740</v>
      </c>
      <c r="B200" s="549"/>
      <c r="C200" s="408" t="s">
        <v>170</v>
      </c>
      <c r="D200" s="409"/>
      <c r="E200" s="409"/>
      <c r="F200" s="409"/>
      <c r="G200" s="409"/>
      <c r="H200" s="409"/>
      <c r="I200" s="409"/>
      <c r="J200" s="409"/>
      <c r="K200" s="409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409"/>
      <c r="Z200" s="409"/>
      <c r="AA200" s="409"/>
      <c r="AB200" s="410"/>
      <c r="AC200" s="437" t="s">
        <v>158</v>
      </c>
      <c r="AD200" s="438"/>
      <c r="AE200" s="533"/>
      <c r="AF200" s="534"/>
      <c r="AG200" s="534"/>
      <c r="AH200" s="535"/>
      <c r="AI200" s="533"/>
      <c r="AJ200" s="534"/>
      <c r="AK200" s="534"/>
      <c r="AL200" s="535"/>
      <c r="AM200" s="533"/>
      <c r="AN200" s="534"/>
      <c r="AO200" s="534"/>
      <c r="AP200" s="535"/>
      <c r="AQ200" s="533"/>
      <c r="AR200" s="534"/>
      <c r="AS200" s="534"/>
      <c r="AT200" s="535"/>
      <c r="AU200" s="533"/>
      <c r="AV200" s="534"/>
      <c r="AW200" s="534"/>
      <c r="AX200" s="535"/>
      <c r="AY200" s="533"/>
      <c r="AZ200" s="534"/>
      <c r="BA200" s="534"/>
      <c r="BB200" s="535"/>
      <c r="BC200" s="533"/>
      <c r="BD200" s="534"/>
      <c r="BE200" s="534"/>
      <c r="BF200" s="535"/>
      <c r="BG200" s="536" t="str">
        <f t="shared" si="108"/>
        <v>n.é.</v>
      </c>
      <c r="BH200" s="537"/>
    </row>
    <row r="201" spans="1:60" s="3" customFormat="1" ht="20.100000000000001" customHeight="1" x14ac:dyDescent="0.2">
      <c r="A201" s="554" t="s">
        <v>741</v>
      </c>
      <c r="B201" s="555"/>
      <c r="C201" s="476" t="s">
        <v>784</v>
      </c>
      <c r="D201" s="477"/>
      <c r="E201" s="477"/>
      <c r="F201" s="477"/>
      <c r="G201" s="477"/>
      <c r="H201" s="477"/>
      <c r="I201" s="477"/>
      <c r="J201" s="477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477"/>
      <c r="X201" s="477"/>
      <c r="Y201" s="477"/>
      <c r="Z201" s="477"/>
      <c r="AA201" s="477"/>
      <c r="AB201" s="478"/>
      <c r="AC201" s="543" t="s">
        <v>61</v>
      </c>
      <c r="AD201" s="544"/>
      <c r="AE201" s="466">
        <f>SUM(AE197:AH200)</f>
        <v>0</v>
      </c>
      <c r="AF201" s="467"/>
      <c r="AG201" s="467"/>
      <c r="AH201" s="468"/>
      <c r="AI201" s="466">
        <f t="shared" ref="AI201" si="115">SUM(AI197:AL200)</f>
        <v>0</v>
      </c>
      <c r="AJ201" s="467"/>
      <c r="AK201" s="467"/>
      <c r="AL201" s="468"/>
      <c r="AM201" s="466">
        <f t="shared" ref="AM201" si="116">SUM(AM197:AP200)</f>
        <v>0</v>
      </c>
      <c r="AN201" s="467"/>
      <c r="AO201" s="467"/>
      <c r="AP201" s="468"/>
      <c r="AQ201" s="466">
        <f t="shared" ref="AQ201" si="117">SUM(AQ197:AT200)</f>
        <v>0</v>
      </c>
      <c r="AR201" s="467"/>
      <c r="AS201" s="467"/>
      <c r="AT201" s="468"/>
      <c r="AU201" s="466">
        <f t="shared" ref="AU201" si="118">SUM(AU197:AX200)</f>
        <v>0</v>
      </c>
      <c r="AV201" s="467"/>
      <c r="AW201" s="467"/>
      <c r="AX201" s="468"/>
      <c r="AY201" s="466">
        <f t="shared" ref="AY201" si="119">SUM(AY197:BB200)</f>
        <v>0</v>
      </c>
      <c r="AZ201" s="467"/>
      <c r="BA201" s="467"/>
      <c r="BB201" s="468"/>
      <c r="BC201" s="466">
        <f t="shared" ref="BC201" si="120">SUM(BC197:BF200)</f>
        <v>0</v>
      </c>
      <c r="BD201" s="467"/>
      <c r="BE201" s="467"/>
      <c r="BF201" s="468"/>
      <c r="BG201" s="504" t="str">
        <f t="shared" si="108"/>
        <v>n.é.</v>
      </c>
      <c r="BH201" s="505"/>
    </row>
    <row r="202" spans="1:60" ht="20.100000000000001" hidden="1" customHeight="1" x14ac:dyDescent="0.2">
      <c r="A202" s="548" t="s">
        <v>742</v>
      </c>
      <c r="B202" s="549"/>
      <c r="C202" s="408" t="s">
        <v>416</v>
      </c>
      <c r="D202" s="409"/>
      <c r="E202" s="409"/>
      <c r="F202" s="409"/>
      <c r="G202" s="409"/>
      <c r="H202" s="409"/>
      <c r="I202" s="409"/>
      <c r="J202" s="409"/>
      <c r="K202" s="409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409"/>
      <c r="Z202" s="409"/>
      <c r="AA202" s="409"/>
      <c r="AB202" s="410"/>
      <c r="AC202" s="437" t="s">
        <v>159</v>
      </c>
      <c r="AD202" s="438"/>
      <c r="AE202" s="533"/>
      <c r="AF202" s="534"/>
      <c r="AG202" s="534"/>
      <c r="AH202" s="535"/>
      <c r="AI202" s="533"/>
      <c r="AJ202" s="534"/>
      <c r="AK202" s="534"/>
      <c r="AL202" s="535"/>
      <c r="AM202" s="533"/>
      <c r="AN202" s="534"/>
      <c r="AO202" s="534"/>
      <c r="AP202" s="535"/>
      <c r="AQ202" s="533"/>
      <c r="AR202" s="534"/>
      <c r="AS202" s="534"/>
      <c r="AT202" s="535"/>
      <c r="AU202" s="533"/>
      <c r="AV202" s="534"/>
      <c r="AW202" s="534"/>
      <c r="AX202" s="535"/>
      <c r="AY202" s="533"/>
      <c r="AZ202" s="534"/>
      <c r="BA202" s="534"/>
      <c r="BB202" s="535"/>
      <c r="BC202" s="533"/>
      <c r="BD202" s="534"/>
      <c r="BE202" s="534"/>
      <c r="BF202" s="535"/>
      <c r="BG202" s="536" t="str">
        <f t="shared" si="108"/>
        <v>n.é.</v>
      </c>
      <c r="BH202" s="537"/>
    </row>
    <row r="203" spans="1:60" ht="20.100000000000001" hidden="1" customHeight="1" x14ac:dyDescent="0.2">
      <c r="A203" s="548" t="s">
        <v>743</v>
      </c>
      <c r="B203" s="549"/>
      <c r="C203" s="408" t="s">
        <v>417</v>
      </c>
      <c r="D203" s="409"/>
      <c r="E203" s="409"/>
      <c r="F203" s="409"/>
      <c r="G203" s="409"/>
      <c r="H203" s="409"/>
      <c r="I203" s="409"/>
      <c r="J203" s="409"/>
      <c r="K203" s="409"/>
      <c r="L203" s="409"/>
      <c r="M203" s="409"/>
      <c r="N203" s="409"/>
      <c r="O203" s="409"/>
      <c r="P203" s="409"/>
      <c r="Q203" s="409"/>
      <c r="R203" s="409"/>
      <c r="S203" s="409"/>
      <c r="T203" s="409"/>
      <c r="U203" s="409"/>
      <c r="V203" s="409"/>
      <c r="W203" s="409"/>
      <c r="X203" s="409"/>
      <c r="Y203" s="409"/>
      <c r="Z203" s="409"/>
      <c r="AA203" s="409"/>
      <c r="AB203" s="410"/>
      <c r="AC203" s="437" t="s">
        <v>160</v>
      </c>
      <c r="AD203" s="438"/>
      <c r="AE203" s="533"/>
      <c r="AF203" s="534"/>
      <c r="AG203" s="534"/>
      <c r="AH203" s="535"/>
      <c r="AI203" s="533"/>
      <c r="AJ203" s="534"/>
      <c r="AK203" s="534"/>
      <c r="AL203" s="535"/>
      <c r="AM203" s="533"/>
      <c r="AN203" s="534"/>
      <c r="AO203" s="534"/>
      <c r="AP203" s="535"/>
      <c r="AQ203" s="533"/>
      <c r="AR203" s="534"/>
      <c r="AS203" s="534"/>
      <c r="AT203" s="535"/>
      <c r="AU203" s="533"/>
      <c r="AV203" s="534"/>
      <c r="AW203" s="534"/>
      <c r="AX203" s="535"/>
      <c r="AY203" s="533"/>
      <c r="AZ203" s="534"/>
      <c r="BA203" s="534"/>
      <c r="BB203" s="535"/>
      <c r="BC203" s="533"/>
      <c r="BD203" s="534"/>
      <c r="BE203" s="534"/>
      <c r="BF203" s="535"/>
      <c r="BG203" s="536" t="str">
        <f t="shared" si="108"/>
        <v>n.é.</v>
      </c>
      <c r="BH203" s="537"/>
    </row>
    <row r="204" spans="1:60" ht="20.100000000000001" hidden="1" customHeight="1" x14ac:dyDescent="0.2">
      <c r="A204" s="548" t="s">
        <v>744</v>
      </c>
      <c r="B204" s="549"/>
      <c r="C204" s="408" t="s">
        <v>418</v>
      </c>
      <c r="D204" s="409"/>
      <c r="E204" s="409"/>
      <c r="F204" s="409"/>
      <c r="G204" s="409"/>
      <c r="H204" s="409"/>
      <c r="I204" s="409"/>
      <c r="J204" s="409"/>
      <c r="K204" s="409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  <c r="X204" s="409"/>
      <c r="Y204" s="409"/>
      <c r="Z204" s="409"/>
      <c r="AA204" s="409"/>
      <c r="AB204" s="410"/>
      <c r="AC204" s="437" t="s">
        <v>161</v>
      </c>
      <c r="AD204" s="438"/>
      <c r="AE204" s="533"/>
      <c r="AF204" s="534"/>
      <c r="AG204" s="534"/>
      <c r="AH204" s="535"/>
      <c r="AI204" s="533"/>
      <c r="AJ204" s="534"/>
      <c r="AK204" s="534"/>
      <c r="AL204" s="535"/>
      <c r="AM204" s="533"/>
      <c r="AN204" s="534"/>
      <c r="AO204" s="534"/>
      <c r="AP204" s="535"/>
      <c r="AQ204" s="533"/>
      <c r="AR204" s="534"/>
      <c r="AS204" s="534"/>
      <c r="AT204" s="535"/>
      <c r="AU204" s="533"/>
      <c r="AV204" s="534"/>
      <c r="AW204" s="534"/>
      <c r="AX204" s="535"/>
      <c r="AY204" s="533"/>
      <c r="AZ204" s="534"/>
      <c r="BA204" s="534"/>
      <c r="BB204" s="535"/>
      <c r="BC204" s="533"/>
      <c r="BD204" s="534"/>
      <c r="BE204" s="534"/>
      <c r="BF204" s="535"/>
      <c r="BG204" s="536" t="str">
        <f t="shared" si="108"/>
        <v>n.é.</v>
      </c>
      <c r="BH204" s="537"/>
    </row>
    <row r="205" spans="1:60" ht="20.100000000000001" hidden="1" customHeight="1" x14ac:dyDescent="0.2">
      <c r="A205" s="548" t="s">
        <v>745</v>
      </c>
      <c r="B205" s="549"/>
      <c r="C205" s="408" t="s">
        <v>171</v>
      </c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09"/>
      <c r="P205" s="409"/>
      <c r="Q205" s="409"/>
      <c r="R205" s="409"/>
      <c r="S205" s="409"/>
      <c r="T205" s="409"/>
      <c r="U205" s="409"/>
      <c r="V205" s="409"/>
      <c r="W205" s="409"/>
      <c r="X205" s="409"/>
      <c r="Y205" s="409"/>
      <c r="Z205" s="409"/>
      <c r="AA205" s="409"/>
      <c r="AB205" s="410"/>
      <c r="AC205" s="437" t="s">
        <v>162</v>
      </c>
      <c r="AD205" s="438"/>
      <c r="AE205" s="533"/>
      <c r="AF205" s="534"/>
      <c r="AG205" s="534"/>
      <c r="AH205" s="535"/>
      <c r="AI205" s="533"/>
      <c r="AJ205" s="534"/>
      <c r="AK205" s="534"/>
      <c r="AL205" s="535"/>
      <c r="AM205" s="533"/>
      <c r="AN205" s="534"/>
      <c r="AO205" s="534"/>
      <c r="AP205" s="535"/>
      <c r="AQ205" s="533"/>
      <c r="AR205" s="534"/>
      <c r="AS205" s="534"/>
      <c r="AT205" s="535"/>
      <c r="AU205" s="533"/>
      <c r="AV205" s="534"/>
      <c r="AW205" s="534"/>
      <c r="AX205" s="535"/>
      <c r="AY205" s="533"/>
      <c r="AZ205" s="534"/>
      <c r="BA205" s="534"/>
      <c r="BB205" s="535"/>
      <c r="BC205" s="533"/>
      <c r="BD205" s="534"/>
      <c r="BE205" s="534"/>
      <c r="BF205" s="535"/>
      <c r="BG205" s="536" t="str">
        <f t="shared" si="108"/>
        <v>n.é.</v>
      </c>
      <c r="BH205" s="537"/>
    </row>
    <row r="206" spans="1:60" ht="20.100000000000001" hidden="1" customHeight="1" x14ac:dyDescent="0.2">
      <c r="A206" s="548" t="s">
        <v>746</v>
      </c>
      <c r="B206" s="549"/>
      <c r="C206" s="408" t="s">
        <v>419</v>
      </c>
      <c r="D206" s="409"/>
      <c r="E206" s="409"/>
      <c r="F206" s="409"/>
      <c r="G206" s="409"/>
      <c r="H206" s="409"/>
      <c r="I206" s="409"/>
      <c r="J206" s="409"/>
      <c r="K206" s="409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409"/>
      <c r="Z206" s="409"/>
      <c r="AA206" s="409"/>
      <c r="AB206" s="410"/>
      <c r="AC206" s="437" t="s">
        <v>163</v>
      </c>
      <c r="AD206" s="438"/>
      <c r="AE206" s="533"/>
      <c r="AF206" s="534"/>
      <c r="AG206" s="534"/>
      <c r="AH206" s="535"/>
      <c r="AI206" s="533"/>
      <c r="AJ206" s="534"/>
      <c r="AK206" s="534"/>
      <c r="AL206" s="535"/>
      <c r="AM206" s="533"/>
      <c r="AN206" s="534"/>
      <c r="AO206" s="534"/>
      <c r="AP206" s="535"/>
      <c r="AQ206" s="533"/>
      <c r="AR206" s="534"/>
      <c r="AS206" s="534"/>
      <c r="AT206" s="535"/>
      <c r="AU206" s="533"/>
      <c r="AV206" s="534"/>
      <c r="AW206" s="534"/>
      <c r="AX206" s="535"/>
      <c r="AY206" s="533"/>
      <c r="AZ206" s="534"/>
      <c r="BA206" s="534"/>
      <c r="BB206" s="535"/>
      <c r="BC206" s="533"/>
      <c r="BD206" s="534"/>
      <c r="BE206" s="534"/>
      <c r="BF206" s="535"/>
      <c r="BG206" s="536" t="str">
        <f t="shared" si="108"/>
        <v>n.é.</v>
      </c>
      <c r="BH206" s="537"/>
    </row>
    <row r="207" spans="1:60" ht="20.100000000000001" hidden="1" customHeight="1" x14ac:dyDescent="0.2">
      <c r="A207" s="548" t="s">
        <v>747</v>
      </c>
      <c r="B207" s="549"/>
      <c r="C207" s="408" t="s">
        <v>420</v>
      </c>
      <c r="D207" s="409"/>
      <c r="E207" s="409"/>
      <c r="F207" s="409"/>
      <c r="G207" s="409"/>
      <c r="H207" s="409"/>
      <c r="I207" s="409"/>
      <c r="J207" s="409"/>
      <c r="K207" s="409"/>
      <c r="L207" s="409"/>
      <c r="M207" s="409"/>
      <c r="N207" s="409"/>
      <c r="O207" s="409"/>
      <c r="P207" s="409"/>
      <c r="Q207" s="409"/>
      <c r="R207" s="409"/>
      <c r="S207" s="409"/>
      <c r="T207" s="409"/>
      <c r="U207" s="409"/>
      <c r="V207" s="409"/>
      <c r="W207" s="409"/>
      <c r="X207" s="409"/>
      <c r="Y207" s="409"/>
      <c r="Z207" s="409"/>
      <c r="AA207" s="409"/>
      <c r="AB207" s="410"/>
      <c r="AC207" s="437" t="s">
        <v>164</v>
      </c>
      <c r="AD207" s="438"/>
      <c r="AE207" s="533"/>
      <c r="AF207" s="534"/>
      <c r="AG207" s="534"/>
      <c r="AH207" s="535"/>
      <c r="AI207" s="533"/>
      <c r="AJ207" s="534"/>
      <c r="AK207" s="534"/>
      <c r="AL207" s="535"/>
      <c r="AM207" s="533"/>
      <c r="AN207" s="534"/>
      <c r="AO207" s="534"/>
      <c r="AP207" s="535"/>
      <c r="AQ207" s="533"/>
      <c r="AR207" s="534"/>
      <c r="AS207" s="534"/>
      <c r="AT207" s="535"/>
      <c r="AU207" s="533"/>
      <c r="AV207" s="534"/>
      <c r="AW207" s="534"/>
      <c r="AX207" s="535"/>
      <c r="AY207" s="533"/>
      <c r="AZ207" s="534"/>
      <c r="BA207" s="534"/>
      <c r="BB207" s="535"/>
      <c r="BC207" s="533"/>
      <c r="BD207" s="534"/>
      <c r="BE207" s="534"/>
      <c r="BF207" s="535"/>
      <c r="BG207" s="536" t="str">
        <f t="shared" si="108"/>
        <v>n.é.</v>
      </c>
      <c r="BH207" s="537"/>
    </row>
    <row r="208" spans="1:60" ht="20.100000000000001" hidden="1" customHeight="1" x14ac:dyDescent="0.2">
      <c r="A208" s="548" t="s">
        <v>748</v>
      </c>
      <c r="B208" s="549"/>
      <c r="C208" s="408" t="s">
        <v>172</v>
      </c>
      <c r="D208" s="409"/>
      <c r="E208" s="409"/>
      <c r="F208" s="409"/>
      <c r="G208" s="409"/>
      <c r="H208" s="409"/>
      <c r="I208" s="409"/>
      <c r="J208" s="409"/>
      <c r="K208" s="409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  <c r="X208" s="409"/>
      <c r="Y208" s="409"/>
      <c r="Z208" s="409"/>
      <c r="AA208" s="409"/>
      <c r="AB208" s="410"/>
      <c r="AC208" s="437" t="s">
        <v>165</v>
      </c>
      <c r="AD208" s="438"/>
      <c r="AE208" s="533"/>
      <c r="AF208" s="534"/>
      <c r="AG208" s="534"/>
      <c r="AH208" s="535"/>
      <c r="AI208" s="533"/>
      <c r="AJ208" s="534"/>
      <c r="AK208" s="534"/>
      <c r="AL208" s="535"/>
      <c r="AM208" s="533"/>
      <c r="AN208" s="534"/>
      <c r="AO208" s="534"/>
      <c r="AP208" s="535"/>
      <c r="AQ208" s="533"/>
      <c r="AR208" s="534"/>
      <c r="AS208" s="534"/>
      <c r="AT208" s="535"/>
      <c r="AU208" s="533"/>
      <c r="AV208" s="534"/>
      <c r="AW208" s="534"/>
      <c r="AX208" s="535"/>
      <c r="AY208" s="533"/>
      <c r="AZ208" s="534"/>
      <c r="BA208" s="534"/>
      <c r="BB208" s="535"/>
      <c r="BC208" s="533"/>
      <c r="BD208" s="534"/>
      <c r="BE208" s="534"/>
      <c r="BF208" s="535"/>
      <c r="BG208" s="536" t="str">
        <f t="shared" si="108"/>
        <v>n.é.</v>
      </c>
      <c r="BH208" s="537"/>
    </row>
    <row r="209" spans="1:60" ht="20.100000000000001" hidden="1" customHeight="1" x14ac:dyDescent="0.2">
      <c r="A209" s="548" t="s">
        <v>749</v>
      </c>
      <c r="B209" s="549"/>
      <c r="C209" s="408" t="s">
        <v>694</v>
      </c>
      <c r="D209" s="409"/>
      <c r="E209" s="409"/>
      <c r="F209" s="409"/>
      <c r="G209" s="409"/>
      <c r="H209" s="409"/>
      <c r="I209" s="409"/>
      <c r="J209" s="409"/>
      <c r="K209" s="409"/>
      <c r="L209" s="409"/>
      <c r="M209" s="409"/>
      <c r="N209" s="409"/>
      <c r="O209" s="409"/>
      <c r="P209" s="409"/>
      <c r="Q209" s="409"/>
      <c r="R209" s="409"/>
      <c r="S209" s="409"/>
      <c r="T209" s="409"/>
      <c r="U209" s="409"/>
      <c r="V209" s="409"/>
      <c r="W209" s="409"/>
      <c r="X209" s="409"/>
      <c r="Y209" s="409"/>
      <c r="Z209" s="409"/>
      <c r="AA209" s="409"/>
      <c r="AB209" s="410"/>
      <c r="AC209" s="437" t="s">
        <v>166</v>
      </c>
      <c r="AD209" s="438"/>
      <c r="AE209" s="533"/>
      <c r="AF209" s="534"/>
      <c r="AG209" s="534"/>
      <c r="AH209" s="535"/>
      <c r="AI209" s="533"/>
      <c r="AJ209" s="534"/>
      <c r="AK209" s="534"/>
      <c r="AL209" s="535"/>
      <c r="AM209" s="533"/>
      <c r="AN209" s="534"/>
      <c r="AO209" s="534"/>
      <c r="AP209" s="535"/>
      <c r="AQ209" s="533"/>
      <c r="AR209" s="534"/>
      <c r="AS209" s="534"/>
      <c r="AT209" s="535"/>
      <c r="AU209" s="533"/>
      <c r="AV209" s="534"/>
      <c r="AW209" s="534"/>
      <c r="AX209" s="535"/>
      <c r="AY209" s="533"/>
      <c r="AZ209" s="534"/>
      <c r="BA209" s="534"/>
      <c r="BB209" s="535"/>
      <c r="BC209" s="533"/>
      <c r="BD209" s="534"/>
      <c r="BE209" s="534"/>
      <c r="BF209" s="535"/>
      <c r="BG209" s="536" t="str">
        <f t="shared" si="108"/>
        <v>n.é.</v>
      </c>
      <c r="BH209" s="537"/>
    </row>
    <row r="210" spans="1:60" ht="20.100000000000001" hidden="1" customHeight="1" x14ac:dyDescent="0.2">
      <c r="A210" s="548" t="s">
        <v>750</v>
      </c>
      <c r="B210" s="549"/>
      <c r="C210" s="408" t="s">
        <v>173</v>
      </c>
      <c r="D210" s="409"/>
      <c r="E210" s="409"/>
      <c r="F210" s="409"/>
      <c r="G210" s="409"/>
      <c r="H210" s="409"/>
      <c r="I210" s="409"/>
      <c r="J210" s="409"/>
      <c r="K210" s="409"/>
      <c r="L210" s="409"/>
      <c r="M210" s="409"/>
      <c r="N210" s="409"/>
      <c r="O210" s="409"/>
      <c r="P210" s="409"/>
      <c r="Q210" s="409"/>
      <c r="R210" s="409"/>
      <c r="S210" s="409"/>
      <c r="T210" s="409"/>
      <c r="U210" s="409"/>
      <c r="V210" s="409"/>
      <c r="W210" s="409"/>
      <c r="X210" s="409"/>
      <c r="Y210" s="409"/>
      <c r="Z210" s="409"/>
      <c r="AA210" s="409"/>
      <c r="AB210" s="410"/>
      <c r="AC210" s="437" t="s">
        <v>695</v>
      </c>
      <c r="AD210" s="438"/>
      <c r="AE210" s="533"/>
      <c r="AF210" s="534"/>
      <c r="AG210" s="534"/>
      <c r="AH210" s="535"/>
      <c r="AI210" s="533"/>
      <c r="AJ210" s="534"/>
      <c r="AK210" s="534"/>
      <c r="AL210" s="535"/>
      <c r="AM210" s="533"/>
      <c r="AN210" s="534"/>
      <c r="AO210" s="534"/>
      <c r="AP210" s="535"/>
      <c r="AQ210" s="533"/>
      <c r="AR210" s="534"/>
      <c r="AS210" s="534"/>
      <c r="AT210" s="535"/>
      <c r="AU210" s="533"/>
      <c r="AV210" s="534"/>
      <c r="AW210" s="534"/>
      <c r="AX210" s="535"/>
      <c r="AY210" s="533"/>
      <c r="AZ210" s="534"/>
      <c r="BA210" s="534"/>
      <c r="BB210" s="535"/>
      <c r="BC210" s="533"/>
      <c r="BD210" s="534"/>
      <c r="BE210" s="534"/>
      <c r="BF210" s="535"/>
      <c r="BG210" s="536" t="str">
        <f t="shared" si="108"/>
        <v>n.é.</v>
      </c>
      <c r="BH210" s="537"/>
    </row>
    <row r="211" spans="1:60" ht="20.100000000000001" customHeight="1" x14ac:dyDescent="0.2">
      <c r="A211" s="554" t="s">
        <v>751</v>
      </c>
      <c r="B211" s="555"/>
      <c r="C211" s="476" t="s">
        <v>785</v>
      </c>
      <c r="D211" s="477"/>
      <c r="E211" s="477"/>
      <c r="F211" s="477"/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77"/>
      <c r="R211" s="477"/>
      <c r="S211" s="477"/>
      <c r="T211" s="477"/>
      <c r="U211" s="477"/>
      <c r="V211" s="477"/>
      <c r="W211" s="477"/>
      <c r="X211" s="477"/>
      <c r="Y211" s="477"/>
      <c r="Z211" s="477"/>
      <c r="AA211" s="477"/>
      <c r="AB211" s="478"/>
      <c r="AC211" s="543" t="s">
        <v>62</v>
      </c>
      <c r="AD211" s="544"/>
      <c r="AE211" s="466">
        <f>SUM(AE202:AH210)</f>
        <v>0</v>
      </c>
      <c r="AF211" s="467"/>
      <c r="AG211" s="467"/>
      <c r="AH211" s="468"/>
      <c r="AI211" s="466">
        <f t="shared" ref="AI211" si="121">SUM(AI202:AL210)</f>
        <v>0</v>
      </c>
      <c r="AJ211" s="467"/>
      <c r="AK211" s="467"/>
      <c r="AL211" s="468"/>
      <c r="AM211" s="466">
        <f t="shared" ref="AM211" si="122">SUM(AM202:AP210)</f>
        <v>0</v>
      </c>
      <c r="AN211" s="467"/>
      <c r="AO211" s="467"/>
      <c r="AP211" s="468"/>
      <c r="AQ211" s="466">
        <f t="shared" ref="AQ211" si="123">SUM(AQ202:AT210)</f>
        <v>0</v>
      </c>
      <c r="AR211" s="467"/>
      <c r="AS211" s="467"/>
      <c r="AT211" s="468"/>
      <c r="AU211" s="466">
        <f t="shared" ref="AU211" si="124">SUM(AU202:AX210)</f>
        <v>0</v>
      </c>
      <c r="AV211" s="467"/>
      <c r="AW211" s="467"/>
      <c r="AX211" s="468"/>
      <c r="AY211" s="466">
        <f t="shared" ref="AY211" si="125">SUM(AY202:BB210)</f>
        <v>0</v>
      </c>
      <c r="AZ211" s="467"/>
      <c r="BA211" s="467"/>
      <c r="BB211" s="468"/>
      <c r="BC211" s="466">
        <f t="shared" ref="BC211" si="126">SUM(BC202:BF210)</f>
        <v>0</v>
      </c>
      <c r="BD211" s="467"/>
      <c r="BE211" s="467"/>
      <c r="BF211" s="468"/>
      <c r="BG211" s="504" t="str">
        <f t="shared" si="108"/>
        <v>n.é.</v>
      </c>
      <c r="BH211" s="505"/>
    </row>
    <row r="212" spans="1:60" s="3" customFormat="1" ht="20.100000000000001" customHeight="1" x14ac:dyDescent="0.2">
      <c r="A212" s="556" t="s">
        <v>752</v>
      </c>
      <c r="B212" s="557"/>
      <c r="C212" s="558" t="s">
        <v>786</v>
      </c>
      <c r="D212" s="559"/>
      <c r="E212" s="559"/>
      <c r="F212" s="559"/>
      <c r="G212" s="559"/>
      <c r="H212" s="559"/>
      <c r="I212" s="559"/>
      <c r="J212" s="559"/>
      <c r="K212" s="559"/>
      <c r="L212" s="559"/>
      <c r="M212" s="559"/>
      <c r="N212" s="559"/>
      <c r="O212" s="559"/>
      <c r="P212" s="559"/>
      <c r="Q212" s="559"/>
      <c r="R212" s="559"/>
      <c r="S212" s="559"/>
      <c r="T212" s="559"/>
      <c r="U212" s="559"/>
      <c r="V212" s="559"/>
      <c r="W212" s="559"/>
      <c r="X212" s="559"/>
      <c r="Y212" s="559"/>
      <c r="Z212" s="559"/>
      <c r="AA212" s="559"/>
      <c r="AB212" s="560"/>
      <c r="AC212" s="445" t="s">
        <v>174</v>
      </c>
      <c r="AD212" s="446"/>
      <c r="AE212" s="506">
        <f>AE128+AE129+AE163+AE172+AE188+AE196+AE201+AE211</f>
        <v>67625069</v>
      </c>
      <c r="AF212" s="507"/>
      <c r="AG212" s="507"/>
      <c r="AH212" s="508"/>
      <c r="AI212" s="506">
        <f>AI128+AI129+AI163+AI172+AI188+AI196+AI201+AI211</f>
        <v>67625069</v>
      </c>
      <c r="AJ212" s="507"/>
      <c r="AK212" s="507"/>
      <c r="AL212" s="508"/>
      <c r="AM212" s="506">
        <f>AM128+AM129+AM163+AM172+AM188+AM196+AM201+AM211</f>
        <v>0</v>
      </c>
      <c r="AN212" s="507"/>
      <c r="AO212" s="507"/>
      <c r="AP212" s="508"/>
      <c r="AQ212" s="506">
        <f>AQ128+AQ129+AQ163+AQ172+AQ188+AQ196+AQ201+AQ211</f>
        <v>62787406</v>
      </c>
      <c r="AR212" s="507"/>
      <c r="AS212" s="507"/>
      <c r="AT212" s="508"/>
      <c r="AU212" s="506">
        <f>AU128+AU129+AU163+AU172+AU188+AU196+AU201+AU211</f>
        <v>77444115</v>
      </c>
      <c r="AV212" s="507"/>
      <c r="AW212" s="507"/>
      <c r="AX212" s="508"/>
      <c r="AY212" s="506">
        <f>AY128+AY129+AY163+AY172+AY188+AY196+AY201+AY211</f>
        <v>0</v>
      </c>
      <c r="AZ212" s="507"/>
      <c r="BA212" s="507"/>
      <c r="BB212" s="508"/>
      <c r="BC212" s="506">
        <f>BC128+BC129+BC163+BC172+BC188+BC196+BC201+BC211</f>
        <v>62750075</v>
      </c>
      <c r="BD212" s="507"/>
      <c r="BE212" s="507"/>
      <c r="BF212" s="508"/>
      <c r="BG212" s="512">
        <f t="shared" si="108"/>
        <v>0.92791143769479922</v>
      </c>
      <c r="BH212" s="513"/>
    </row>
    <row r="213" spans="1:60" ht="20.100000000000001" hidden="1" customHeight="1" x14ac:dyDescent="0.2">
      <c r="A213" s="548" t="s">
        <v>753</v>
      </c>
      <c r="B213" s="549"/>
      <c r="C213" s="408" t="s">
        <v>696</v>
      </c>
      <c r="D213" s="409"/>
      <c r="E213" s="409"/>
      <c r="F213" s="409"/>
      <c r="G213" s="409"/>
      <c r="H213" s="409"/>
      <c r="I213" s="409"/>
      <c r="J213" s="409"/>
      <c r="K213" s="409"/>
      <c r="L213" s="409"/>
      <c r="M213" s="409"/>
      <c r="N213" s="409"/>
      <c r="O213" s="409"/>
      <c r="P213" s="409"/>
      <c r="Q213" s="409"/>
      <c r="R213" s="409"/>
      <c r="S213" s="409"/>
      <c r="T213" s="409"/>
      <c r="U213" s="409"/>
      <c r="V213" s="409"/>
      <c r="W213" s="409"/>
      <c r="X213" s="409"/>
      <c r="Y213" s="409"/>
      <c r="Z213" s="409"/>
      <c r="AA213" s="409"/>
      <c r="AB213" s="410"/>
      <c r="AC213" s="432" t="s">
        <v>381</v>
      </c>
      <c r="AD213" s="433"/>
      <c r="AE213" s="561"/>
      <c r="AF213" s="561"/>
      <c r="AG213" s="561"/>
      <c r="AH213" s="561"/>
      <c r="AI213" s="561"/>
      <c r="AJ213" s="561"/>
      <c r="AK213" s="561"/>
      <c r="AL213" s="561"/>
      <c r="AM213" s="561"/>
      <c r="AN213" s="561"/>
      <c r="AO213" s="561"/>
      <c r="AP213" s="561"/>
      <c r="AQ213" s="561"/>
      <c r="AR213" s="561"/>
      <c r="AS213" s="561"/>
      <c r="AT213" s="561"/>
      <c r="AU213" s="561"/>
      <c r="AV213" s="561"/>
      <c r="AW213" s="561"/>
      <c r="AX213" s="561"/>
      <c r="AY213" s="561"/>
      <c r="AZ213" s="561"/>
      <c r="BA213" s="561"/>
      <c r="BB213" s="561"/>
      <c r="BC213" s="561"/>
      <c r="BD213" s="561"/>
      <c r="BE213" s="561"/>
      <c r="BF213" s="561"/>
      <c r="BG213" s="504" t="str">
        <f t="shared" si="108"/>
        <v>n.é.</v>
      </c>
      <c r="BH213" s="505"/>
    </row>
    <row r="214" spans="1:60" ht="20.100000000000001" hidden="1" customHeight="1" x14ac:dyDescent="0.2">
      <c r="A214" s="548" t="s">
        <v>754</v>
      </c>
      <c r="B214" s="549"/>
      <c r="C214" s="408" t="s">
        <v>382</v>
      </c>
      <c r="D214" s="409"/>
      <c r="E214" s="409"/>
      <c r="F214" s="409"/>
      <c r="G214" s="409"/>
      <c r="H214" s="409"/>
      <c r="I214" s="409"/>
      <c r="J214" s="409"/>
      <c r="K214" s="409"/>
      <c r="L214" s="409"/>
      <c r="M214" s="409"/>
      <c r="N214" s="409"/>
      <c r="O214" s="409"/>
      <c r="P214" s="409"/>
      <c r="Q214" s="409"/>
      <c r="R214" s="409"/>
      <c r="S214" s="409"/>
      <c r="T214" s="409"/>
      <c r="U214" s="409"/>
      <c r="V214" s="409"/>
      <c r="W214" s="409"/>
      <c r="X214" s="409"/>
      <c r="Y214" s="409"/>
      <c r="Z214" s="409"/>
      <c r="AA214" s="409"/>
      <c r="AB214" s="410"/>
      <c r="AC214" s="432" t="s">
        <v>383</v>
      </c>
      <c r="AD214" s="433"/>
      <c r="AE214" s="561"/>
      <c r="AF214" s="561"/>
      <c r="AG214" s="561"/>
      <c r="AH214" s="561"/>
      <c r="AI214" s="561"/>
      <c r="AJ214" s="561"/>
      <c r="AK214" s="561"/>
      <c r="AL214" s="561"/>
      <c r="AM214" s="561"/>
      <c r="AN214" s="561"/>
      <c r="AO214" s="561"/>
      <c r="AP214" s="561"/>
      <c r="AQ214" s="561"/>
      <c r="AR214" s="561"/>
      <c r="AS214" s="561"/>
      <c r="AT214" s="561"/>
      <c r="AU214" s="561"/>
      <c r="AV214" s="561"/>
      <c r="AW214" s="561"/>
      <c r="AX214" s="561"/>
      <c r="AY214" s="561"/>
      <c r="AZ214" s="561"/>
      <c r="BA214" s="561"/>
      <c r="BB214" s="561"/>
      <c r="BC214" s="561"/>
      <c r="BD214" s="561"/>
      <c r="BE214" s="561"/>
      <c r="BF214" s="561"/>
      <c r="BG214" s="504" t="str">
        <f>IF(AI214&gt;0,BC214/AI214,"n.é.")</f>
        <v>n.é.</v>
      </c>
      <c r="BH214" s="505"/>
    </row>
    <row r="215" spans="1:60" ht="20.100000000000001" hidden="1" customHeight="1" x14ac:dyDescent="0.2">
      <c r="A215" s="548" t="s">
        <v>755</v>
      </c>
      <c r="B215" s="549"/>
      <c r="C215" s="408" t="s">
        <v>697</v>
      </c>
      <c r="D215" s="409"/>
      <c r="E215" s="409"/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  <c r="P215" s="409"/>
      <c r="Q215" s="409"/>
      <c r="R215" s="409"/>
      <c r="S215" s="409"/>
      <c r="T215" s="409"/>
      <c r="U215" s="409"/>
      <c r="V215" s="409"/>
      <c r="W215" s="409"/>
      <c r="X215" s="409"/>
      <c r="Y215" s="409"/>
      <c r="Z215" s="409"/>
      <c r="AA215" s="409"/>
      <c r="AB215" s="410"/>
      <c r="AC215" s="432" t="s">
        <v>384</v>
      </c>
      <c r="AD215" s="433"/>
      <c r="AE215" s="561"/>
      <c r="AF215" s="561"/>
      <c r="AG215" s="561"/>
      <c r="AH215" s="561"/>
      <c r="AI215" s="561"/>
      <c r="AJ215" s="561"/>
      <c r="AK215" s="561"/>
      <c r="AL215" s="561"/>
      <c r="AM215" s="561"/>
      <c r="AN215" s="561"/>
      <c r="AO215" s="561"/>
      <c r="AP215" s="561"/>
      <c r="AQ215" s="561"/>
      <c r="AR215" s="561"/>
      <c r="AS215" s="561"/>
      <c r="AT215" s="561"/>
      <c r="AU215" s="561"/>
      <c r="AV215" s="561"/>
      <c r="AW215" s="561"/>
      <c r="AX215" s="561"/>
      <c r="AY215" s="561"/>
      <c r="AZ215" s="561"/>
      <c r="BA215" s="561"/>
      <c r="BB215" s="561"/>
      <c r="BC215" s="561"/>
      <c r="BD215" s="561"/>
      <c r="BE215" s="561"/>
      <c r="BF215" s="561"/>
      <c r="BG215" s="504" t="str">
        <f>IF(AI215&gt;0,BC215/AI215,"n.é.")</f>
        <v>n.é.</v>
      </c>
      <c r="BH215" s="505"/>
    </row>
    <row r="216" spans="1:60" ht="20.100000000000001" customHeight="1" x14ac:dyDescent="0.2">
      <c r="A216" s="554" t="s">
        <v>756</v>
      </c>
      <c r="B216" s="555"/>
      <c r="C216" s="476" t="s">
        <v>787</v>
      </c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  <c r="Y216" s="477"/>
      <c r="Z216" s="477"/>
      <c r="AA216" s="477"/>
      <c r="AB216" s="478"/>
      <c r="AC216" s="514" t="s">
        <v>385</v>
      </c>
      <c r="AD216" s="515"/>
      <c r="AE216" s="562">
        <f>SUM(AE213:AH215)</f>
        <v>0</v>
      </c>
      <c r="AF216" s="562"/>
      <c r="AG216" s="562"/>
      <c r="AH216" s="562"/>
      <c r="AI216" s="562">
        <f>SUM(AI213:AL215)</f>
        <v>0</v>
      </c>
      <c r="AJ216" s="562"/>
      <c r="AK216" s="562"/>
      <c r="AL216" s="562"/>
      <c r="AM216" s="562">
        <f>SUM(AM213:AP215)</f>
        <v>0</v>
      </c>
      <c r="AN216" s="562"/>
      <c r="AO216" s="562"/>
      <c r="AP216" s="562"/>
      <c r="AQ216" s="562">
        <f>SUM(AQ213:AT215)</f>
        <v>0</v>
      </c>
      <c r="AR216" s="562"/>
      <c r="AS216" s="562"/>
      <c r="AT216" s="562"/>
      <c r="AU216" s="562">
        <f>SUM(AU213:AX215)</f>
        <v>0</v>
      </c>
      <c r="AV216" s="562"/>
      <c r="AW216" s="562"/>
      <c r="AX216" s="562"/>
      <c r="AY216" s="562">
        <f>SUM(AY213:BB215)</f>
        <v>0</v>
      </c>
      <c r="AZ216" s="562"/>
      <c r="BA216" s="562"/>
      <c r="BB216" s="562"/>
      <c r="BC216" s="562">
        <f>SUM(BC213:BF215)</f>
        <v>0</v>
      </c>
      <c r="BD216" s="562"/>
      <c r="BE216" s="562"/>
      <c r="BF216" s="562"/>
      <c r="BG216" s="504" t="str">
        <f t="shared" si="108"/>
        <v>n.é.</v>
      </c>
      <c r="BH216" s="505"/>
    </row>
    <row r="217" spans="1:60" ht="20.100000000000001" hidden="1" customHeight="1" x14ac:dyDescent="0.2">
      <c r="A217" s="548" t="s">
        <v>757</v>
      </c>
      <c r="B217" s="549"/>
      <c r="C217" s="429" t="s">
        <v>386</v>
      </c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1"/>
      <c r="AC217" s="432" t="s">
        <v>387</v>
      </c>
      <c r="AD217" s="433"/>
      <c r="AE217" s="561"/>
      <c r="AF217" s="561"/>
      <c r="AG217" s="561"/>
      <c r="AH217" s="561"/>
      <c r="AI217" s="561"/>
      <c r="AJ217" s="561"/>
      <c r="AK217" s="561"/>
      <c r="AL217" s="561"/>
      <c r="AM217" s="561"/>
      <c r="AN217" s="561"/>
      <c r="AO217" s="561"/>
      <c r="AP217" s="561"/>
      <c r="AQ217" s="561"/>
      <c r="AR217" s="561"/>
      <c r="AS217" s="561"/>
      <c r="AT217" s="561"/>
      <c r="AU217" s="561"/>
      <c r="AV217" s="561"/>
      <c r="AW217" s="561"/>
      <c r="AX217" s="561"/>
      <c r="AY217" s="561"/>
      <c r="AZ217" s="561"/>
      <c r="BA217" s="561"/>
      <c r="BB217" s="561"/>
      <c r="BC217" s="561"/>
      <c r="BD217" s="561"/>
      <c r="BE217" s="561"/>
      <c r="BF217" s="561"/>
      <c r="BG217" s="504" t="str">
        <f t="shared" si="108"/>
        <v>n.é.</v>
      </c>
      <c r="BH217" s="505"/>
    </row>
    <row r="218" spans="1:60" ht="20.100000000000001" hidden="1" customHeight="1" x14ac:dyDescent="0.2">
      <c r="A218" s="548" t="s">
        <v>758</v>
      </c>
      <c r="B218" s="549"/>
      <c r="C218" s="408" t="s">
        <v>389</v>
      </c>
      <c r="D218" s="409"/>
      <c r="E218" s="409"/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409"/>
      <c r="Q218" s="409"/>
      <c r="R218" s="409"/>
      <c r="S218" s="409"/>
      <c r="T218" s="409"/>
      <c r="U218" s="409"/>
      <c r="V218" s="409"/>
      <c r="W218" s="409"/>
      <c r="X218" s="409"/>
      <c r="Y218" s="409"/>
      <c r="Z218" s="409"/>
      <c r="AA218" s="409"/>
      <c r="AB218" s="410"/>
      <c r="AC218" s="432" t="s">
        <v>388</v>
      </c>
      <c r="AD218" s="433"/>
      <c r="AE218" s="561"/>
      <c r="AF218" s="561"/>
      <c r="AG218" s="561"/>
      <c r="AH218" s="561"/>
      <c r="AI218" s="561"/>
      <c r="AJ218" s="561"/>
      <c r="AK218" s="561"/>
      <c r="AL218" s="561"/>
      <c r="AM218" s="561"/>
      <c r="AN218" s="561"/>
      <c r="AO218" s="561"/>
      <c r="AP218" s="561"/>
      <c r="AQ218" s="561"/>
      <c r="AR218" s="561"/>
      <c r="AS218" s="561"/>
      <c r="AT218" s="561"/>
      <c r="AU218" s="561"/>
      <c r="AV218" s="561"/>
      <c r="AW218" s="561"/>
      <c r="AX218" s="561"/>
      <c r="AY218" s="561"/>
      <c r="AZ218" s="561"/>
      <c r="BA218" s="561"/>
      <c r="BB218" s="561"/>
      <c r="BC218" s="561"/>
      <c r="BD218" s="561"/>
      <c r="BE218" s="561"/>
      <c r="BF218" s="561"/>
      <c r="BG218" s="504" t="str">
        <f>IF(AI218&gt;0,BC218/AI218,"n.é.")</f>
        <v>n.é.</v>
      </c>
      <c r="BH218" s="505"/>
    </row>
    <row r="219" spans="1:60" ht="20.100000000000001" hidden="1" customHeight="1" x14ac:dyDescent="0.2">
      <c r="A219" s="548" t="s">
        <v>759</v>
      </c>
      <c r="B219" s="549"/>
      <c r="C219" s="408" t="s">
        <v>698</v>
      </c>
      <c r="D219" s="409"/>
      <c r="E219" s="409"/>
      <c r="F219" s="409"/>
      <c r="G219" s="409"/>
      <c r="H219" s="409"/>
      <c r="I219" s="409"/>
      <c r="J219" s="409"/>
      <c r="K219" s="409"/>
      <c r="L219" s="409"/>
      <c r="M219" s="409"/>
      <c r="N219" s="409"/>
      <c r="O219" s="409"/>
      <c r="P219" s="409"/>
      <c r="Q219" s="409"/>
      <c r="R219" s="409"/>
      <c r="S219" s="409"/>
      <c r="T219" s="409"/>
      <c r="U219" s="409"/>
      <c r="V219" s="409"/>
      <c r="W219" s="409"/>
      <c r="X219" s="409"/>
      <c r="Y219" s="409"/>
      <c r="Z219" s="409"/>
      <c r="AA219" s="409"/>
      <c r="AB219" s="410"/>
      <c r="AC219" s="432" t="s">
        <v>390</v>
      </c>
      <c r="AD219" s="433"/>
      <c r="AE219" s="561"/>
      <c r="AF219" s="561"/>
      <c r="AG219" s="561"/>
      <c r="AH219" s="561"/>
      <c r="AI219" s="561"/>
      <c r="AJ219" s="561"/>
      <c r="AK219" s="561"/>
      <c r="AL219" s="561"/>
      <c r="AM219" s="561"/>
      <c r="AN219" s="561"/>
      <c r="AO219" s="561"/>
      <c r="AP219" s="561"/>
      <c r="AQ219" s="561"/>
      <c r="AR219" s="561"/>
      <c r="AS219" s="561"/>
      <c r="AT219" s="561"/>
      <c r="AU219" s="561"/>
      <c r="AV219" s="561"/>
      <c r="AW219" s="561"/>
      <c r="AX219" s="561"/>
      <c r="AY219" s="561"/>
      <c r="AZ219" s="561"/>
      <c r="BA219" s="561"/>
      <c r="BB219" s="561"/>
      <c r="BC219" s="561"/>
      <c r="BD219" s="561"/>
      <c r="BE219" s="561"/>
      <c r="BF219" s="561"/>
      <c r="BG219" s="504" t="str">
        <f>IF(AI219&gt;0,BC219/AI219,"n.é.")</f>
        <v>n.é.</v>
      </c>
      <c r="BH219" s="505"/>
    </row>
    <row r="220" spans="1:60" ht="20.100000000000001" hidden="1" customHeight="1" x14ac:dyDescent="0.2">
      <c r="A220" s="548" t="s">
        <v>760</v>
      </c>
      <c r="B220" s="549"/>
      <c r="C220" s="408" t="s">
        <v>699</v>
      </c>
      <c r="D220" s="409"/>
      <c r="E220" s="409"/>
      <c r="F220" s="409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409"/>
      <c r="R220" s="409"/>
      <c r="S220" s="409"/>
      <c r="T220" s="409"/>
      <c r="U220" s="409"/>
      <c r="V220" s="409"/>
      <c r="W220" s="409"/>
      <c r="X220" s="409"/>
      <c r="Y220" s="409"/>
      <c r="Z220" s="409"/>
      <c r="AA220" s="409"/>
      <c r="AB220" s="410"/>
      <c r="AC220" s="432" t="s">
        <v>391</v>
      </c>
      <c r="AD220" s="433"/>
      <c r="AE220" s="561"/>
      <c r="AF220" s="561"/>
      <c r="AG220" s="561"/>
      <c r="AH220" s="561"/>
      <c r="AI220" s="561"/>
      <c r="AJ220" s="561"/>
      <c r="AK220" s="561"/>
      <c r="AL220" s="561"/>
      <c r="AM220" s="561"/>
      <c r="AN220" s="561"/>
      <c r="AO220" s="561"/>
      <c r="AP220" s="561"/>
      <c r="AQ220" s="561"/>
      <c r="AR220" s="561"/>
      <c r="AS220" s="561"/>
      <c r="AT220" s="561"/>
      <c r="AU220" s="561"/>
      <c r="AV220" s="561"/>
      <c r="AW220" s="561"/>
      <c r="AX220" s="561"/>
      <c r="AY220" s="561"/>
      <c r="AZ220" s="561"/>
      <c r="BA220" s="561"/>
      <c r="BB220" s="561"/>
      <c r="BC220" s="561"/>
      <c r="BD220" s="561"/>
      <c r="BE220" s="561"/>
      <c r="BF220" s="561"/>
      <c r="BG220" s="504" t="str">
        <f t="shared" ref="BG220" si="127">IF(AI220&gt;0,BC220/AI220,"n.é.")</f>
        <v>n.é.</v>
      </c>
      <c r="BH220" s="505"/>
    </row>
    <row r="221" spans="1:60" ht="20.100000000000001" hidden="1" customHeight="1" x14ac:dyDescent="0.2">
      <c r="A221" s="548" t="s">
        <v>761</v>
      </c>
      <c r="B221" s="549"/>
      <c r="C221" s="408" t="s">
        <v>700</v>
      </c>
      <c r="D221" s="409"/>
      <c r="E221" s="409"/>
      <c r="F221" s="409"/>
      <c r="G221" s="409"/>
      <c r="H221" s="409"/>
      <c r="I221" s="409"/>
      <c r="J221" s="409"/>
      <c r="K221" s="409"/>
      <c r="L221" s="409"/>
      <c r="M221" s="409"/>
      <c r="N221" s="409"/>
      <c r="O221" s="409"/>
      <c r="P221" s="409"/>
      <c r="Q221" s="409"/>
      <c r="R221" s="409"/>
      <c r="S221" s="409"/>
      <c r="T221" s="409"/>
      <c r="U221" s="409"/>
      <c r="V221" s="409"/>
      <c r="W221" s="409"/>
      <c r="X221" s="409"/>
      <c r="Y221" s="409"/>
      <c r="Z221" s="409"/>
      <c r="AA221" s="409"/>
      <c r="AB221" s="410"/>
      <c r="AC221" s="432" t="s">
        <v>701</v>
      </c>
      <c r="AD221" s="433"/>
      <c r="AE221" s="561"/>
      <c r="AF221" s="561"/>
      <c r="AG221" s="561"/>
      <c r="AH221" s="561"/>
      <c r="AI221" s="561"/>
      <c r="AJ221" s="561"/>
      <c r="AK221" s="561"/>
      <c r="AL221" s="561"/>
      <c r="AM221" s="561"/>
      <c r="AN221" s="561"/>
      <c r="AO221" s="561"/>
      <c r="AP221" s="561"/>
      <c r="AQ221" s="561"/>
      <c r="AR221" s="561"/>
      <c r="AS221" s="561"/>
      <c r="AT221" s="561"/>
      <c r="AU221" s="561"/>
      <c r="AV221" s="561"/>
      <c r="AW221" s="561"/>
      <c r="AX221" s="561"/>
      <c r="AY221" s="561"/>
      <c r="AZ221" s="561"/>
      <c r="BA221" s="561"/>
      <c r="BB221" s="561"/>
      <c r="BC221" s="561"/>
      <c r="BD221" s="561"/>
      <c r="BE221" s="561"/>
      <c r="BF221" s="561"/>
      <c r="BG221" s="504" t="str">
        <f t="shared" si="108"/>
        <v>n.é.</v>
      </c>
      <c r="BH221" s="505"/>
    </row>
    <row r="222" spans="1:60" ht="20.100000000000001" customHeight="1" x14ac:dyDescent="0.2">
      <c r="A222" s="554" t="s">
        <v>762</v>
      </c>
      <c r="B222" s="555"/>
      <c r="C222" s="516" t="s">
        <v>788</v>
      </c>
      <c r="D222" s="517"/>
      <c r="E222" s="517"/>
      <c r="F222" s="517"/>
      <c r="G222" s="517"/>
      <c r="H222" s="517"/>
      <c r="I222" s="517"/>
      <c r="J222" s="517"/>
      <c r="K222" s="517"/>
      <c r="L222" s="517"/>
      <c r="M222" s="517"/>
      <c r="N222" s="517"/>
      <c r="O222" s="517"/>
      <c r="P222" s="517"/>
      <c r="Q222" s="517"/>
      <c r="R222" s="517"/>
      <c r="S222" s="517"/>
      <c r="T222" s="517"/>
      <c r="U222" s="517"/>
      <c r="V222" s="517"/>
      <c r="W222" s="517"/>
      <c r="X222" s="517"/>
      <c r="Y222" s="517"/>
      <c r="Z222" s="517"/>
      <c r="AA222" s="517"/>
      <c r="AB222" s="518"/>
      <c r="AC222" s="514" t="s">
        <v>392</v>
      </c>
      <c r="AD222" s="515"/>
      <c r="AE222" s="562">
        <f>SUM(AE217:AH221)</f>
        <v>0</v>
      </c>
      <c r="AF222" s="562"/>
      <c r="AG222" s="562"/>
      <c r="AH222" s="562"/>
      <c r="AI222" s="562">
        <f t="shared" ref="AI222" si="128">SUM(AI217:AL221)</f>
        <v>0</v>
      </c>
      <c r="AJ222" s="562"/>
      <c r="AK222" s="562"/>
      <c r="AL222" s="562"/>
      <c r="AM222" s="562">
        <f t="shared" ref="AM222" si="129">SUM(AM217:AP221)</f>
        <v>0</v>
      </c>
      <c r="AN222" s="562"/>
      <c r="AO222" s="562"/>
      <c r="AP222" s="562"/>
      <c r="AQ222" s="562">
        <f t="shared" ref="AQ222" si="130">SUM(AQ217:AT221)</f>
        <v>0</v>
      </c>
      <c r="AR222" s="562"/>
      <c r="AS222" s="562"/>
      <c r="AT222" s="562"/>
      <c r="AU222" s="562">
        <f t="shared" ref="AU222" si="131">SUM(AU217:AX221)</f>
        <v>0</v>
      </c>
      <c r="AV222" s="562"/>
      <c r="AW222" s="562"/>
      <c r="AX222" s="562"/>
      <c r="AY222" s="562">
        <f t="shared" ref="AY222" si="132">SUM(AY217:BB221)</f>
        <v>0</v>
      </c>
      <c r="AZ222" s="562"/>
      <c r="BA222" s="562"/>
      <c r="BB222" s="562"/>
      <c r="BC222" s="562">
        <f t="shared" ref="BC222" si="133">SUM(BC217:BF221)</f>
        <v>0</v>
      </c>
      <c r="BD222" s="562"/>
      <c r="BE222" s="562"/>
      <c r="BF222" s="562"/>
      <c r="BG222" s="504" t="str">
        <f t="shared" si="108"/>
        <v>n.é.</v>
      </c>
      <c r="BH222" s="505"/>
    </row>
    <row r="223" spans="1:60" ht="20.100000000000001" hidden="1" customHeight="1" x14ac:dyDescent="0.2">
      <c r="A223" s="548" t="s">
        <v>763</v>
      </c>
      <c r="B223" s="549"/>
      <c r="C223" s="429" t="s">
        <v>393</v>
      </c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1"/>
      <c r="AC223" s="432" t="s">
        <v>394</v>
      </c>
      <c r="AD223" s="433"/>
      <c r="AE223" s="561"/>
      <c r="AF223" s="561"/>
      <c r="AG223" s="561"/>
      <c r="AH223" s="561"/>
      <c r="AI223" s="561"/>
      <c r="AJ223" s="561"/>
      <c r="AK223" s="561"/>
      <c r="AL223" s="561"/>
      <c r="AM223" s="561"/>
      <c r="AN223" s="561"/>
      <c r="AO223" s="561"/>
      <c r="AP223" s="561"/>
      <c r="AQ223" s="561"/>
      <c r="AR223" s="561"/>
      <c r="AS223" s="561"/>
      <c r="AT223" s="561"/>
      <c r="AU223" s="561"/>
      <c r="AV223" s="561"/>
      <c r="AW223" s="561"/>
      <c r="AX223" s="561"/>
      <c r="AY223" s="561"/>
      <c r="AZ223" s="561"/>
      <c r="BA223" s="561"/>
      <c r="BB223" s="561"/>
      <c r="BC223" s="561"/>
      <c r="BD223" s="561"/>
      <c r="BE223" s="561"/>
      <c r="BF223" s="561"/>
      <c r="BG223" s="499" t="str">
        <f t="shared" si="108"/>
        <v>n.é.</v>
      </c>
      <c r="BH223" s="500"/>
    </row>
    <row r="224" spans="1:60" ht="20.100000000000001" hidden="1" customHeight="1" x14ac:dyDescent="0.2">
      <c r="A224" s="548" t="s">
        <v>764</v>
      </c>
      <c r="B224" s="549"/>
      <c r="C224" s="429" t="s">
        <v>395</v>
      </c>
      <c r="D224" s="430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  <c r="Q224" s="430"/>
      <c r="R224" s="430"/>
      <c r="S224" s="430"/>
      <c r="T224" s="430"/>
      <c r="U224" s="430"/>
      <c r="V224" s="430"/>
      <c r="W224" s="430"/>
      <c r="X224" s="430"/>
      <c r="Y224" s="430"/>
      <c r="Z224" s="430"/>
      <c r="AA224" s="430"/>
      <c r="AB224" s="431"/>
      <c r="AC224" s="432" t="s">
        <v>396</v>
      </c>
      <c r="AD224" s="433"/>
      <c r="AE224" s="561"/>
      <c r="AF224" s="561"/>
      <c r="AG224" s="561"/>
      <c r="AH224" s="561"/>
      <c r="AI224" s="561"/>
      <c r="AJ224" s="561"/>
      <c r="AK224" s="561"/>
      <c r="AL224" s="561"/>
      <c r="AM224" s="561"/>
      <c r="AN224" s="561"/>
      <c r="AO224" s="561"/>
      <c r="AP224" s="561"/>
      <c r="AQ224" s="561"/>
      <c r="AR224" s="561"/>
      <c r="AS224" s="561"/>
      <c r="AT224" s="561"/>
      <c r="AU224" s="561"/>
      <c r="AV224" s="561"/>
      <c r="AW224" s="561"/>
      <c r="AX224" s="561"/>
      <c r="AY224" s="561"/>
      <c r="AZ224" s="561"/>
      <c r="BA224" s="561"/>
      <c r="BB224" s="561"/>
      <c r="BC224" s="561"/>
      <c r="BD224" s="561"/>
      <c r="BE224" s="561"/>
      <c r="BF224" s="561"/>
      <c r="BG224" s="499" t="str">
        <f t="shared" si="108"/>
        <v>n.é.</v>
      </c>
      <c r="BH224" s="500"/>
    </row>
    <row r="225" spans="1:60" ht="20.100000000000001" hidden="1" customHeight="1" x14ac:dyDescent="0.2">
      <c r="A225" s="548" t="s">
        <v>765</v>
      </c>
      <c r="B225" s="549"/>
      <c r="C225" s="429" t="s">
        <v>397</v>
      </c>
      <c r="D225" s="430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  <c r="Q225" s="430"/>
      <c r="R225" s="430"/>
      <c r="S225" s="430"/>
      <c r="T225" s="430"/>
      <c r="U225" s="430"/>
      <c r="V225" s="430"/>
      <c r="W225" s="430"/>
      <c r="X225" s="430"/>
      <c r="Y225" s="430"/>
      <c r="Z225" s="430"/>
      <c r="AA225" s="430"/>
      <c r="AB225" s="431"/>
      <c r="AC225" s="432" t="s">
        <v>398</v>
      </c>
      <c r="AD225" s="433"/>
      <c r="AE225" s="561"/>
      <c r="AF225" s="561"/>
      <c r="AG225" s="561"/>
      <c r="AH225" s="561"/>
      <c r="AI225" s="561"/>
      <c r="AJ225" s="561"/>
      <c r="AK225" s="561"/>
      <c r="AL225" s="561"/>
      <c r="AM225" s="561"/>
      <c r="AN225" s="561"/>
      <c r="AO225" s="561"/>
      <c r="AP225" s="561"/>
      <c r="AQ225" s="561"/>
      <c r="AR225" s="561"/>
      <c r="AS225" s="561"/>
      <c r="AT225" s="561"/>
      <c r="AU225" s="561"/>
      <c r="AV225" s="561"/>
      <c r="AW225" s="561"/>
      <c r="AX225" s="561"/>
      <c r="AY225" s="561"/>
      <c r="AZ225" s="561"/>
      <c r="BA225" s="561"/>
      <c r="BB225" s="561"/>
      <c r="BC225" s="561"/>
      <c r="BD225" s="561"/>
      <c r="BE225" s="561"/>
      <c r="BF225" s="561"/>
      <c r="BG225" s="499" t="str">
        <f t="shared" si="108"/>
        <v>n.é.</v>
      </c>
      <c r="BH225" s="500"/>
    </row>
    <row r="226" spans="1:60" ht="20.100000000000001" hidden="1" customHeight="1" x14ac:dyDescent="0.2">
      <c r="A226" s="548" t="s">
        <v>766</v>
      </c>
      <c r="B226" s="549"/>
      <c r="C226" s="429" t="s">
        <v>702</v>
      </c>
      <c r="D226" s="430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  <c r="Q226" s="430"/>
      <c r="R226" s="430"/>
      <c r="S226" s="430"/>
      <c r="T226" s="430"/>
      <c r="U226" s="430"/>
      <c r="V226" s="430"/>
      <c r="W226" s="430"/>
      <c r="X226" s="430"/>
      <c r="Y226" s="430"/>
      <c r="Z226" s="430"/>
      <c r="AA226" s="430"/>
      <c r="AB226" s="431"/>
      <c r="AC226" s="432" t="s">
        <v>399</v>
      </c>
      <c r="AD226" s="433"/>
      <c r="AE226" s="561"/>
      <c r="AF226" s="561"/>
      <c r="AG226" s="561"/>
      <c r="AH226" s="561"/>
      <c r="AI226" s="561"/>
      <c r="AJ226" s="561"/>
      <c r="AK226" s="561"/>
      <c r="AL226" s="561"/>
      <c r="AM226" s="561"/>
      <c r="AN226" s="561"/>
      <c r="AO226" s="561"/>
      <c r="AP226" s="561"/>
      <c r="AQ226" s="561"/>
      <c r="AR226" s="561"/>
      <c r="AS226" s="561"/>
      <c r="AT226" s="561"/>
      <c r="AU226" s="561"/>
      <c r="AV226" s="561"/>
      <c r="AW226" s="561"/>
      <c r="AX226" s="561"/>
      <c r="AY226" s="561"/>
      <c r="AZ226" s="561"/>
      <c r="BA226" s="561"/>
      <c r="BB226" s="561"/>
      <c r="BC226" s="561"/>
      <c r="BD226" s="561"/>
      <c r="BE226" s="561"/>
      <c r="BF226" s="561"/>
      <c r="BG226" s="499" t="str">
        <f t="shared" si="108"/>
        <v>n.é.</v>
      </c>
      <c r="BH226" s="500"/>
    </row>
    <row r="227" spans="1:60" ht="20.100000000000001" hidden="1" customHeight="1" x14ac:dyDescent="0.2">
      <c r="A227" s="548" t="s">
        <v>767</v>
      </c>
      <c r="B227" s="549"/>
      <c r="C227" s="429" t="s">
        <v>400</v>
      </c>
      <c r="D227" s="430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  <c r="Q227" s="430"/>
      <c r="R227" s="430"/>
      <c r="S227" s="430"/>
      <c r="T227" s="430"/>
      <c r="U227" s="430"/>
      <c r="V227" s="430"/>
      <c r="W227" s="430"/>
      <c r="X227" s="430"/>
      <c r="Y227" s="430"/>
      <c r="Z227" s="430"/>
      <c r="AA227" s="430"/>
      <c r="AB227" s="431"/>
      <c r="AC227" s="432" t="s">
        <v>401</v>
      </c>
      <c r="AD227" s="433"/>
      <c r="AE227" s="561"/>
      <c r="AF227" s="561"/>
      <c r="AG227" s="561"/>
      <c r="AH227" s="561"/>
      <c r="AI227" s="561"/>
      <c r="AJ227" s="561"/>
      <c r="AK227" s="561"/>
      <c r="AL227" s="561"/>
      <c r="AM227" s="561"/>
      <c r="AN227" s="561"/>
      <c r="AO227" s="561"/>
      <c r="AP227" s="561"/>
      <c r="AQ227" s="561"/>
      <c r="AR227" s="561"/>
      <c r="AS227" s="561"/>
      <c r="AT227" s="561"/>
      <c r="AU227" s="561"/>
      <c r="AV227" s="561"/>
      <c r="AW227" s="561"/>
      <c r="AX227" s="561"/>
      <c r="AY227" s="561"/>
      <c r="AZ227" s="561"/>
      <c r="BA227" s="561"/>
      <c r="BB227" s="561"/>
      <c r="BC227" s="561"/>
      <c r="BD227" s="561"/>
      <c r="BE227" s="561"/>
      <c r="BF227" s="561"/>
      <c r="BG227" s="499" t="str">
        <f t="shared" si="108"/>
        <v>n.é.</v>
      </c>
      <c r="BH227" s="500"/>
    </row>
    <row r="228" spans="1:60" ht="20.100000000000001" hidden="1" customHeight="1" x14ac:dyDescent="0.2">
      <c r="A228" s="548" t="s">
        <v>768</v>
      </c>
      <c r="B228" s="549"/>
      <c r="C228" s="429" t="s">
        <v>402</v>
      </c>
      <c r="D228" s="430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  <c r="Q228" s="430"/>
      <c r="R228" s="430"/>
      <c r="S228" s="430"/>
      <c r="T228" s="430"/>
      <c r="U228" s="430"/>
      <c r="V228" s="430"/>
      <c r="W228" s="430"/>
      <c r="X228" s="430"/>
      <c r="Y228" s="430"/>
      <c r="Z228" s="430"/>
      <c r="AA228" s="430"/>
      <c r="AB228" s="431"/>
      <c r="AC228" s="432" t="s">
        <v>403</v>
      </c>
      <c r="AD228" s="433"/>
      <c r="AE228" s="561"/>
      <c r="AF228" s="561"/>
      <c r="AG228" s="561"/>
      <c r="AH228" s="561"/>
      <c r="AI228" s="561"/>
      <c r="AJ228" s="561"/>
      <c r="AK228" s="561"/>
      <c r="AL228" s="561"/>
      <c r="AM228" s="561"/>
      <c r="AN228" s="561"/>
      <c r="AO228" s="561"/>
      <c r="AP228" s="561"/>
      <c r="AQ228" s="561"/>
      <c r="AR228" s="561"/>
      <c r="AS228" s="561"/>
      <c r="AT228" s="561"/>
      <c r="AU228" s="561"/>
      <c r="AV228" s="561"/>
      <c r="AW228" s="561"/>
      <c r="AX228" s="561"/>
      <c r="AY228" s="561"/>
      <c r="AZ228" s="561"/>
      <c r="BA228" s="561"/>
      <c r="BB228" s="561"/>
      <c r="BC228" s="561"/>
      <c r="BD228" s="561"/>
      <c r="BE228" s="561"/>
      <c r="BF228" s="561"/>
      <c r="BG228" s="499" t="str">
        <f t="shared" si="108"/>
        <v>n.é.</v>
      </c>
      <c r="BH228" s="500"/>
    </row>
    <row r="229" spans="1:60" ht="20.100000000000001" hidden="1" customHeight="1" x14ac:dyDescent="0.2">
      <c r="A229" s="548" t="s">
        <v>769</v>
      </c>
      <c r="B229" s="549"/>
      <c r="C229" s="429" t="s">
        <v>705</v>
      </c>
      <c r="D229" s="430"/>
      <c r="E229" s="430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  <c r="Q229" s="430"/>
      <c r="R229" s="430"/>
      <c r="S229" s="430"/>
      <c r="T229" s="430"/>
      <c r="U229" s="430"/>
      <c r="V229" s="430"/>
      <c r="W229" s="430"/>
      <c r="X229" s="430"/>
      <c r="Y229" s="430"/>
      <c r="Z229" s="430"/>
      <c r="AA229" s="430"/>
      <c r="AB229" s="431"/>
      <c r="AC229" s="432" t="s">
        <v>706</v>
      </c>
      <c r="AD229" s="433"/>
      <c r="AE229" s="561"/>
      <c r="AF229" s="561"/>
      <c r="AG229" s="561"/>
      <c r="AH229" s="561"/>
      <c r="AI229" s="561"/>
      <c r="AJ229" s="561"/>
      <c r="AK229" s="561"/>
      <c r="AL229" s="561"/>
      <c r="AM229" s="561"/>
      <c r="AN229" s="561"/>
      <c r="AO229" s="561"/>
      <c r="AP229" s="561"/>
      <c r="AQ229" s="561"/>
      <c r="AR229" s="561"/>
      <c r="AS229" s="561"/>
      <c r="AT229" s="561"/>
      <c r="AU229" s="561"/>
      <c r="AV229" s="561"/>
      <c r="AW229" s="561"/>
      <c r="AX229" s="561"/>
      <c r="AY229" s="561"/>
      <c r="AZ229" s="561"/>
      <c r="BA229" s="561"/>
      <c r="BB229" s="561"/>
      <c r="BC229" s="561"/>
      <c r="BD229" s="561"/>
      <c r="BE229" s="561"/>
      <c r="BF229" s="561"/>
      <c r="BG229" s="499" t="str">
        <f t="shared" si="108"/>
        <v>n.é.</v>
      </c>
      <c r="BH229" s="500"/>
    </row>
    <row r="230" spans="1:60" ht="20.100000000000001" hidden="1" customHeight="1" x14ac:dyDescent="0.2">
      <c r="A230" s="548" t="s">
        <v>770</v>
      </c>
      <c r="B230" s="549"/>
      <c r="C230" s="429" t="s">
        <v>704</v>
      </c>
      <c r="D230" s="430"/>
      <c r="E230" s="430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  <c r="Q230" s="430"/>
      <c r="R230" s="430"/>
      <c r="S230" s="430"/>
      <c r="T230" s="430"/>
      <c r="U230" s="430"/>
      <c r="V230" s="430"/>
      <c r="W230" s="430"/>
      <c r="X230" s="430"/>
      <c r="Y230" s="430"/>
      <c r="Z230" s="430"/>
      <c r="AA230" s="430"/>
      <c r="AB230" s="431"/>
      <c r="AC230" s="432" t="s">
        <v>707</v>
      </c>
      <c r="AD230" s="433"/>
      <c r="AE230" s="561"/>
      <c r="AF230" s="561"/>
      <c r="AG230" s="561"/>
      <c r="AH230" s="561"/>
      <c r="AI230" s="561"/>
      <c r="AJ230" s="561"/>
      <c r="AK230" s="561"/>
      <c r="AL230" s="561"/>
      <c r="AM230" s="561"/>
      <c r="AN230" s="561"/>
      <c r="AO230" s="561"/>
      <c r="AP230" s="561"/>
      <c r="AQ230" s="561"/>
      <c r="AR230" s="561"/>
      <c r="AS230" s="561"/>
      <c r="AT230" s="561"/>
      <c r="AU230" s="561"/>
      <c r="AV230" s="561"/>
      <c r="AW230" s="561"/>
      <c r="AX230" s="561"/>
      <c r="AY230" s="561"/>
      <c r="AZ230" s="561"/>
      <c r="BA230" s="561"/>
      <c r="BB230" s="561"/>
      <c r="BC230" s="561"/>
      <c r="BD230" s="561"/>
      <c r="BE230" s="561"/>
      <c r="BF230" s="561"/>
      <c r="BG230" s="499" t="str">
        <f t="shared" si="108"/>
        <v>n.é.</v>
      </c>
      <c r="BH230" s="500"/>
    </row>
    <row r="231" spans="1:60" s="3" customFormat="1" ht="20.100000000000001" customHeight="1" x14ac:dyDescent="0.2">
      <c r="A231" s="554" t="s">
        <v>771</v>
      </c>
      <c r="B231" s="555"/>
      <c r="C231" s="516" t="s">
        <v>822</v>
      </c>
      <c r="D231" s="517"/>
      <c r="E231" s="517"/>
      <c r="F231" s="517"/>
      <c r="G231" s="517"/>
      <c r="H231" s="517"/>
      <c r="I231" s="517"/>
      <c r="J231" s="517"/>
      <c r="K231" s="517"/>
      <c r="L231" s="517"/>
      <c r="M231" s="517"/>
      <c r="N231" s="517"/>
      <c r="O231" s="517"/>
      <c r="P231" s="517"/>
      <c r="Q231" s="517"/>
      <c r="R231" s="517"/>
      <c r="S231" s="517"/>
      <c r="T231" s="517"/>
      <c r="U231" s="517"/>
      <c r="V231" s="517"/>
      <c r="W231" s="517"/>
      <c r="X231" s="517"/>
      <c r="Y231" s="517"/>
      <c r="Z231" s="517"/>
      <c r="AA231" s="517"/>
      <c r="AB231" s="518"/>
      <c r="AC231" s="514" t="s">
        <v>703</v>
      </c>
      <c r="AD231" s="515"/>
      <c r="AE231" s="577">
        <f>SUM(AE229:AH230)</f>
        <v>0</v>
      </c>
      <c r="AF231" s="577"/>
      <c r="AG231" s="577"/>
      <c r="AH231" s="577"/>
      <c r="AI231" s="577">
        <f t="shared" ref="AI231" si="134">SUM(AI229:AL230)</f>
        <v>0</v>
      </c>
      <c r="AJ231" s="577"/>
      <c r="AK231" s="577"/>
      <c r="AL231" s="577"/>
      <c r="AM231" s="577">
        <f t="shared" ref="AM231" si="135">SUM(AM229:AP230)</f>
        <v>0</v>
      </c>
      <c r="AN231" s="577"/>
      <c r="AO231" s="577"/>
      <c r="AP231" s="577"/>
      <c r="AQ231" s="577">
        <f t="shared" ref="AQ231" si="136">SUM(AQ229:AT230)</f>
        <v>0</v>
      </c>
      <c r="AR231" s="577"/>
      <c r="AS231" s="577"/>
      <c r="AT231" s="577"/>
      <c r="AU231" s="577">
        <f t="shared" ref="AU231" si="137">SUM(AU229:AX230)</f>
        <v>0</v>
      </c>
      <c r="AV231" s="577"/>
      <c r="AW231" s="577"/>
      <c r="AX231" s="577"/>
      <c r="AY231" s="577">
        <f t="shared" ref="AY231" si="138">SUM(AY229:BB230)</f>
        <v>0</v>
      </c>
      <c r="AZ231" s="577"/>
      <c r="BA231" s="577"/>
      <c r="BB231" s="577"/>
      <c r="BC231" s="577">
        <f t="shared" ref="BC231" si="139">SUM(BC229:BF230)</f>
        <v>0</v>
      </c>
      <c r="BD231" s="577"/>
      <c r="BE231" s="577"/>
      <c r="BF231" s="577"/>
      <c r="BG231" s="504" t="str">
        <f t="shared" si="108"/>
        <v>n.é.</v>
      </c>
      <c r="BH231" s="505"/>
    </row>
    <row r="232" spans="1:60" ht="20.100000000000001" customHeight="1" x14ac:dyDescent="0.2">
      <c r="A232" s="554" t="s">
        <v>772</v>
      </c>
      <c r="B232" s="555"/>
      <c r="C232" s="516" t="s">
        <v>790</v>
      </c>
      <c r="D232" s="517"/>
      <c r="E232" s="517"/>
      <c r="F232" s="517"/>
      <c r="G232" s="517"/>
      <c r="H232" s="517"/>
      <c r="I232" s="517"/>
      <c r="J232" s="517"/>
      <c r="K232" s="517"/>
      <c r="L232" s="517"/>
      <c r="M232" s="517"/>
      <c r="N232" s="517"/>
      <c r="O232" s="517"/>
      <c r="P232" s="517"/>
      <c r="Q232" s="517"/>
      <c r="R232" s="517"/>
      <c r="S232" s="517"/>
      <c r="T232" s="517"/>
      <c r="U232" s="517"/>
      <c r="V232" s="517"/>
      <c r="W232" s="517"/>
      <c r="X232" s="517"/>
      <c r="Y232" s="517"/>
      <c r="Z232" s="517"/>
      <c r="AA232" s="517"/>
      <c r="AB232" s="518"/>
      <c r="AC232" s="514" t="s">
        <v>404</v>
      </c>
      <c r="AD232" s="515"/>
      <c r="AE232" s="562">
        <f>AE216+SUM(AE222:AH228)+AE231</f>
        <v>0</v>
      </c>
      <c r="AF232" s="562"/>
      <c r="AG232" s="562"/>
      <c r="AH232" s="562"/>
      <c r="AI232" s="562">
        <f t="shared" ref="AI232" si="140">AI216+SUM(AI222:AL228)+AI231</f>
        <v>0</v>
      </c>
      <c r="AJ232" s="562"/>
      <c r="AK232" s="562"/>
      <c r="AL232" s="562"/>
      <c r="AM232" s="562">
        <f t="shared" ref="AM232" si="141">AM216+SUM(AM222:AP228)+AM231</f>
        <v>0</v>
      </c>
      <c r="AN232" s="562"/>
      <c r="AO232" s="562"/>
      <c r="AP232" s="562"/>
      <c r="AQ232" s="562">
        <f t="shared" ref="AQ232" si="142">AQ216+SUM(AQ222:AT228)+AQ231</f>
        <v>0</v>
      </c>
      <c r="AR232" s="562"/>
      <c r="AS232" s="562"/>
      <c r="AT232" s="562"/>
      <c r="AU232" s="562">
        <f t="shared" ref="AU232" si="143">AU216+SUM(AU222:AX228)+AU231</f>
        <v>0</v>
      </c>
      <c r="AV232" s="562"/>
      <c r="AW232" s="562"/>
      <c r="AX232" s="562"/>
      <c r="AY232" s="562">
        <f t="shared" ref="AY232" si="144">AY216+SUM(AY222:BB228)+AY231</f>
        <v>0</v>
      </c>
      <c r="AZ232" s="562"/>
      <c r="BA232" s="562"/>
      <c r="BB232" s="562"/>
      <c r="BC232" s="562">
        <f t="shared" ref="BC232" si="145">BC216+SUM(BC222:BF228)+BC231</f>
        <v>0</v>
      </c>
      <c r="BD232" s="562"/>
      <c r="BE232" s="562"/>
      <c r="BF232" s="562"/>
      <c r="BG232" s="504" t="str">
        <f t="shared" si="108"/>
        <v>n.é.</v>
      </c>
      <c r="BH232" s="505"/>
    </row>
    <row r="233" spans="1:60" ht="20.100000000000001" hidden="1" customHeight="1" x14ac:dyDescent="0.2">
      <c r="A233" s="548" t="s">
        <v>773</v>
      </c>
      <c r="B233" s="549"/>
      <c r="C233" s="429" t="s">
        <v>405</v>
      </c>
      <c r="D233" s="430"/>
      <c r="E233" s="430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  <c r="Q233" s="430"/>
      <c r="R233" s="430"/>
      <c r="S233" s="430"/>
      <c r="T233" s="430"/>
      <c r="U233" s="430"/>
      <c r="V233" s="430"/>
      <c r="W233" s="430"/>
      <c r="X233" s="430"/>
      <c r="Y233" s="430"/>
      <c r="Z233" s="430"/>
      <c r="AA233" s="430"/>
      <c r="AB233" s="431"/>
      <c r="AC233" s="432" t="s">
        <v>406</v>
      </c>
      <c r="AD233" s="433"/>
      <c r="AE233" s="561"/>
      <c r="AF233" s="561"/>
      <c r="AG233" s="561"/>
      <c r="AH233" s="561"/>
      <c r="AI233" s="561"/>
      <c r="AJ233" s="561"/>
      <c r="AK233" s="561"/>
      <c r="AL233" s="561"/>
      <c r="AM233" s="561"/>
      <c r="AN233" s="561"/>
      <c r="AO233" s="561"/>
      <c r="AP233" s="561"/>
      <c r="AQ233" s="561"/>
      <c r="AR233" s="561"/>
      <c r="AS233" s="561"/>
      <c r="AT233" s="561"/>
      <c r="AU233" s="561"/>
      <c r="AV233" s="561"/>
      <c r="AW233" s="561"/>
      <c r="AX233" s="561"/>
      <c r="AY233" s="561"/>
      <c r="AZ233" s="561"/>
      <c r="BA233" s="561"/>
      <c r="BB233" s="561"/>
      <c r="BC233" s="561"/>
      <c r="BD233" s="561"/>
      <c r="BE233" s="561"/>
      <c r="BF233" s="561"/>
      <c r="BG233" s="504" t="str">
        <f t="shared" si="108"/>
        <v>n.é.</v>
      </c>
      <c r="BH233" s="505"/>
    </row>
    <row r="234" spans="1:60" ht="20.100000000000001" hidden="1" customHeight="1" x14ac:dyDescent="0.2">
      <c r="A234" s="548" t="s">
        <v>774</v>
      </c>
      <c r="B234" s="549"/>
      <c r="C234" s="408" t="s">
        <v>407</v>
      </c>
      <c r="D234" s="409"/>
      <c r="E234" s="409"/>
      <c r="F234" s="409"/>
      <c r="G234" s="409"/>
      <c r="H234" s="409"/>
      <c r="I234" s="409"/>
      <c r="J234" s="409"/>
      <c r="K234" s="409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  <c r="X234" s="409"/>
      <c r="Y234" s="409"/>
      <c r="Z234" s="409"/>
      <c r="AA234" s="409"/>
      <c r="AB234" s="410"/>
      <c r="AC234" s="432" t="s">
        <v>408</v>
      </c>
      <c r="AD234" s="433"/>
      <c r="AE234" s="561"/>
      <c r="AF234" s="561"/>
      <c r="AG234" s="561"/>
      <c r="AH234" s="561"/>
      <c r="AI234" s="561"/>
      <c r="AJ234" s="561"/>
      <c r="AK234" s="561"/>
      <c r="AL234" s="561"/>
      <c r="AM234" s="561"/>
      <c r="AN234" s="561"/>
      <c r="AO234" s="561"/>
      <c r="AP234" s="561"/>
      <c r="AQ234" s="561"/>
      <c r="AR234" s="561"/>
      <c r="AS234" s="561"/>
      <c r="AT234" s="561"/>
      <c r="AU234" s="561"/>
      <c r="AV234" s="561"/>
      <c r="AW234" s="561"/>
      <c r="AX234" s="561"/>
      <c r="AY234" s="561"/>
      <c r="AZ234" s="561"/>
      <c r="BA234" s="561"/>
      <c r="BB234" s="561"/>
      <c r="BC234" s="561"/>
      <c r="BD234" s="561"/>
      <c r="BE234" s="561"/>
      <c r="BF234" s="561"/>
      <c r="BG234" s="504" t="str">
        <f t="shared" si="108"/>
        <v>n.é.</v>
      </c>
      <c r="BH234" s="505"/>
    </row>
    <row r="235" spans="1:60" ht="20.100000000000001" hidden="1" customHeight="1" x14ac:dyDescent="0.2">
      <c r="A235" s="548" t="s">
        <v>775</v>
      </c>
      <c r="B235" s="549"/>
      <c r="C235" s="429" t="s">
        <v>409</v>
      </c>
      <c r="D235" s="430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  <c r="AA235" s="430"/>
      <c r="AB235" s="431"/>
      <c r="AC235" s="432" t="s">
        <v>410</v>
      </c>
      <c r="AD235" s="433"/>
      <c r="AE235" s="561"/>
      <c r="AF235" s="561"/>
      <c r="AG235" s="561"/>
      <c r="AH235" s="561"/>
      <c r="AI235" s="561"/>
      <c r="AJ235" s="561"/>
      <c r="AK235" s="561"/>
      <c r="AL235" s="561"/>
      <c r="AM235" s="561"/>
      <c r="AN235" s="561"/>
      <c r="AO235" s="561"/>
      <c r="AP235" s="561"/>
      <c r="AQ235" s="561"/>
      <c r="AR235" s="561"/>
      <c r="AS235" s="561"/>
      <c r="AT235" s="561"/>
      <c r="AU235" s="561"/>
      <c r="AV235" s="561"/>
      <c r="AW235" s="561"/>
      <c r="AX235" s="561"/>
      <c r="AY235" s="561"/>
      <c r="AZ235" s="561"/>
      <c r="BA235" s="561"/>
      <c r="BB235" s="561"/>
      <c r="BC235" s="561"/>
      <c r="BD235" s="561"/>
      <c r="BE235" s="561"/>
      <c r="BF235" s="561"/>
      <c r="BG235" s="504" t="str">
        <f t="shared" si="108"/>
        <v>n.é.</v>
      </c>
      <c r="BH235" s="505"/>
    </row>
    <row r="236" spans="1:60" ht="20.100000000000001" hidden="1" customHeight="1" x14ac:dyDescent="0.2">
      <c r="A236" s="548" t="s">
        <v>776</v>
      </c>
      <c r="B236" s="549"/>
      <c r="C236" s="429" t="s">
        <v>710</v>
      </c>
      <c r="D236" s="430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  <c r="Q236" s="430"/>
      <c r="R236" s="430"/>
      <c r="S236" s="430"/>
      <c r="T236" s="430"/>
      <c r="U236" s="430"/>
      <c r="V236" s="430"/>
      <c r="W236" s="430"/>
      <c r="X236" s="430"/>
      <c r="Y236" s="430"/>
      <c r="Z236" s="430"/>
      <c r="AA236" s="430"/>
      <c r="AB236" s="431"/>
      <c r="AC236" s="432" t="s">
        <v>411</v>
      </c>
      <c r="AD236" s="433"/>
      <c r="AE236" s="561"/>
      <c r="AF236" s="561"/>
      <c r="AG236" s="561"/>
      <c r="AH236" s="561"/>
      <c r="AI236" s="561"/>
      <c r="AJ236" s="561"/>
      <c r="AK236" s="561"/>
      <c r="AL236" s="561"/>
      <c r="AM236" s="561"/>
      <c r="AN236" s="561"/>
      <c r="AO236" s="561"/>
      <c r="AP236" s="561"/>
      <c r="AQ236" s="561"/>
      <c r="AR236" s="561"/>
      <c r="AS236" s="561"/>
      <c r="AT236" s="561"/>
      <c r="AU236" s="561"/>
      <c r="AV236" s="561"/>
      <c r="AW236" s="561"/>
      <c r="AX236" s="561"/>
      <c r="AY236" s="561"/>
      <c r="AZ236" s="561"/>
      <c r="BA236" s="561"/>
      <c r="BB236" s="561"/>
      <c r="BC236" s="561"/>
      <c r="BD236" s="561"/>
      <c r="BE236" s="561"/>
      <c r="BF236" s="561"/>
      <c r="BG236" s="504" t="str">
        <f t="shared" si="108"/>
        <v>n.é.</v>
      </c>
      <c r="BH236" s="505"/>
    </row>
    <row r="237" spans="1:60" ht="20.100000000000001" hidden="1" customHeight="1" x14ac:dyDescent="0.2">
      <c r="A237" s="548" t="s">
        <v>777</v>
      </c>
      <c r="B237" s="549"/>
      <c r="C237" s="429" t="s">
        <v>708</v>
      </c>
      <c r="D237" s="430"/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  <c r="Q237" s="430"/>
      <c r="R237" s="430"/>
      <c r="S237" s="430"/>
      <c r="T237" s="430"/>
      <c r="U237" s="430"/>
      <c r="V237" s="430"/>
      <c r="W237" s="430"/>
      <c r="X237" s="430"/>
      <c r="Y237" s="430"/>
      <c r="Z237" s="430"/>
      <c r="AA237" s="430"/>
      <c r="AB237" s="431"/>
      <c r="AC237" s="432" t="s">
        <v>709</v>
      </c>
      <c r="AD237" s="433"/>
      <c r="AE237" s="561"/>
      <c r="AF237" s="561"/>
      <c r="AG237" s="561"/>
      <c r="AH237" s="561"/>
      <c r="AI237" s="561"/>
      <c r="AJ237" s="561"/>
      <c r="AK237" s="561"/>
      <c r="AL237" s="561"/>
      <c r="AM237" s="561"/>
      <c r="AN237" s="561"/>
      <c r="AO237" s="561"/>
      <c r="AP237" s="561"/>
      <c r="AQ237" s="561"/>
      <c r="AR237" s="561"/>
      <c r="AS237" s="561"/>
      <c r="AT237" s="561"/>
      <c r="AU237" s="561"/>
      <c r="AV237" s="561"/>
      <c r="AW237" s="561"/>
      <c r="AX237" s="561"/>
      <c r="AY237" s="561"/>
      <c r="AZ237" s="561"/>
      <c r="BA237" s="561"/>
      <c r="BB237" s="561"/>
      <c r="BC237" s="561"/>
      <c r="BD237" s="561"/>
      <c r="BE237" s="561"/>
      <c r="BF237" s="561"/>
      <c r="BG237" s="504" t="str">
        <f t="shared" si="108"/>
        <v>n.é.</v>
      </c>
      <c r="BH237" s="505"/>
    </row>
    <row r="238" spans="1:60" s="3" customFormat="1" ht="20.100000000000001" customHeight="1" x14ac:dyDescent="0.2">
      <c r="A238" s="554" t="s">
        <v>778</v>
      </c>
      <c r="B238" s="555"/>
      <c r="C238" s="516" t="s">
        <v>791</v>
      </c>
      <c r="D238" s="517"/>
      <c r="E238" s="517"/>
      <c r="F238" s="517"/>
      <c r="G238" s="517"/>
      <c r="H238" s="517"/>
      <c r="I238" s="517"/>
      <c r="J238" s="517"/>
      <c r="K238" s="517"/>
      <c r="L238" s="517"/>
      <c r="M238" s="517"/>
      <c r="N238" s="517"/>
      <c r="O238" s="517"/>
      <c r="P238" s="517"/>
      <c r="Q238" s="517"/>
      <c r="R238" s="517"/>
      <c r="S238" s="517"/>
      <c r="T238" s="517"/>
      <c r="U238" s="517"/>
      <c r="V238" s="517"/>
      <c r="W238" s="517"/>
      <c r="X238" s="517"/>
      <c r="Y238" s="517"/>
      <c r="Z238" s="517"/>
      <c r="AA238" s="517"/>
      <c r="AB238" s="518"/>
      <c r="AC238" s="514" t="s">
        <v>412</v>
      </c>
      <c r="AD238" s="515"/>
      <c r="AE238" s="562">
        <f>SUM(AE233:AH237)</f>
        <v>0</v>
      </c>
      <c r="AF238" s="562"/>
      <c r="AG238" s="562"/>
      <c r="AH238" s="562"/>
      <c r="AI238" s="562">
        <f t="shared" ref="AI238" si="146">SUM(AI233:AL237)</f>
        <v>0</v>
      </c>
      <c r="AJ238" s="562"/>
      <c r="AK238" s="562"/>
      <c r="AL238" s="562"/>
      <c r="AM238" s="562">
        <f t="shared" ref="AM238" si="147">SUM(AM233:AP237)</f>
        <v>0</v>
      </c>
      <c r="AN238" s="562"/>
      <c r="AO238" s="562"/>
      <c r="AP238" s="562"/>
      <c r="AQ238" s="562">
        <f t="shared" ref="AQ238" si="148">SUM(AQ233:AT237)</f>
        <v>0</v>
      </c>
      <c r="AR238" s="562"/>
      <c r="AS238" s="562"/>
      <c r="AT238" s="562"/>
      <c r="AU238" s="562">
        <f t="shared" ref="AU238" si="149">SUM(AU233:AX237)</f>
        <v>0</v>
      </c>
      <c r="AV238" s="562"/>
      <c r="AW238" s="562"/>
      <c r="AX238" s="562"/>
      <c r="AY238" s="562">
        <f t="shared" ref="AY238" si="150">SUM(AY233:BB237)</f>
        <v>0</v>
      </c>
      <c r="AZ238" s="562"/>
      <c r="BA238" s="562"/>
      <c r="BB238" s="562"/>
      <c r="BC238" s="562">
        <f t="shared" ref="BC238" si="151">SUM(BC233:BF237)</f>
        <v>0</v>
      </c>
      <c r="BD238" s="562"/>
      <c r="BE238" s="562"/>
      <c r="BF238" s="562"/>
      <c r="BG238" s="504" t="str">
        <f t="shared" si="108"/>
        <v>n.é.</v>
      </c>
      <c r="BH238" s="505"/>
    </row>
    <row r="239" spans="1:60" ht="20.100000000000001" hidden="1" customHeight="1" x14ac:dyDescent="0.2">
      <c r="A239" s="548" t="s">
        <v>779</v>
      </c>
      <c r="B239" s="549"/>
      <c r="C239" s="408" t="s">
        <v>413</v>
      </c>
      <c r="D239" s="409"/>
      <c r="E239" s="409"/>
      <c r="F239" s="409"/>
      <c r="G239" s="409"/>
      <c r="H239" s="409"/>
      <c r="I239" s="409"/>
      <c r="J239" s="409"/>
      <c r="K239" s="409"/>
      <c r="L239" s="409"/>
      <c r="M239" s="409"/>
      <c r="N239" s="409"/>
      <c r="O239" s="409"/>
      <c r="P239" s="409"/>
      <c r="Q239" s="409"/>
      <c r="R239" s="409"/>
      <c r="S239" s="409"/>
      <c r="T239" s="409"/>
      <c r="U239" s="409"/>
      <c r="V239" s="409"/>
      <c r="W239" s="409"/>
      <c r="X239" s="409"/>
      <c r="Y239" s="409"/>
      <c r="Z239" s="409"/>
      <c r="AA239" s="409"/>
      <c r="AB239" s="410"/>
      <c r="AC239" s="432" t="s">
        <v>414</v>
      </c>
      <c r="AD239" s="433"/>
      <c r="AE239" s="561"/>
      <c r="AF239" s="561"/>
      <c r="AG239" s="561"/>
      <c r="AH239" s="561"/>
      <c r="AI239" s="561"/>
      <c r="AJ239" s="561"/>
      <c r="AK239" s="561"/>
      <c r="AL239" s="561"/>
      <c r="AM239" s="561"/>
      <c r="AN239" s="561"/>
      <c r="AO239" s="561"/>
      <c r="AP239" s="561"/>
      <c r="AQ239" s="561"/>
      <c r="AR239" s="561"/>
      <c r="AS239" s="561"/>
      <c r="AT239" s="561"/>
      <c r="AU239" s="561"/>
      <c r="AV239" s="561"/>
      <c r="AW239" s="561"/>
      <c r="AX239" s="561"/>
      <c r="AY239" s="561"/>
      <c r="AZ239" s="561"/>
      <c r="BA239" s="561"/>
      <c r="BB239" s="561"/>
      <c r="BC239" s="561"/>
      <c r="BD239" s="561"/>
      <c r="BE239" s="561"/>
      <c r="BF239" s="561"/>
      <c r="BG239" s="499" t="str">
        <f t="shared" si="108"/>
        <v>n.é.</v>
      </c>
      <c r="BH239" s="500"/>
    </row>
    <row r="240" spans="1:60" ht="20.100000000000001" hidden="1" customHeight="1" x14ac:dyDescent="0.2">
      <c r="A240" s="548" t="s">
        <v>780</v>
      </c>
      <c r="B240" s="549"/>
      <c r="C240" s="408" t="s">
        <v>711</v>
      </c>
      <c r="D240" s="409"/>
      <c r="E240" s="409"/>
      <c r="F240" s="409"/>
      <c r="G240" s="409"/>
      <c r="H240" s="409"/>
      <c r="I240" s="409"/>
      <c r="J240" s="409"/>
      <c r="K240" s="409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09"/>
      <c r="X240" s="409"/>
      <c r="Y240" s="409"/>
      <c r="Z240" s="409"/>
      <c r="AA240" s="409"/>
      <c r="AB240" s="410"/>
      <c r="AC240" s="432" t="s">
        <v>712</v>
      </c>
      <c r="AD240" s="433"/>
      <c r="AE240" s="561"/>
      <c r="AF240" s="561"/>
      <c r="AG240" s="561"/>
      <c r="AH240" s="561"/>
      <c r="AI240" s="561"/>
      <c r="AJ240" s="561"/>
      <c r="AK240" s="561"/>
      <c r="AL240" s="561"/>
      <c r="AM240" s="561"/>
      <c r="AN240" s="561"/>
      <c r="AO240" s="561"/>
      <c r="AP240" s="561"/>
      <c r="AQ240" s="561"/>
      <c r="AR240" s="561"/>
      <c r="AS240" s="561"/>
      <c r="AT240" s="561"/>
      <c r="AU240" s="561"/>
      <c r="AV240" s="561"/>
      <c r="AW240" s="561"/>
      <c r="AX240" s="561"/>
      <c r="AY240" s="561"/>
      <c r="AZ240" s="561"/>
      <c r="BA240" s="561"/>
      <c r="BB240" s="561"/>
      <c r="BC240" s="561"/>
      <c r="BD240" s="561"/>
      <c r="BE240" s="561"/>
      <c r="BF240" s="561"/>
      <c r="BG240" s="499" t="str">
        <f t="shared" si="108"/>
        <v>n.é.</v>
      </c>
      <c r="BH240" s="500"/>
    </row>
    <row r="241" spans="1:60" s="3" customFormat="1" ht="20.100000000000001" customHeight="1" x14ac:dyDescent="0.2">
      <c r="A241" s="556" t="s">
        <v>781</v>
      </c>
      <c r="B241" s="557"/>
      <c r="C241" s="558" t="s">
        <v>792</v>
      </c>
      <c r="D241" s="559"/>
      <c r="E241" s="559"/>
      <c r="F241" s="559"/>
      <c r="G241" s="559"/>
      <c r="H241" s="559"/>
      <c r="I241" s="559"/>
      <c r="J241" s="559"/>
      <c r="K241" s="559"/>
      <c r="L241" s="559"/>
      <c r="M241" s="559"/>
      <c r="N241" s="559"/>
      <c r="O241" s="559"/>
      <c r="P241" s="559"/>
      <c r="Q241" s="559"/>
      <c r="R241" s="559"/>
      <c r="S241" s="559"/>
      <c r="T241" s="559"/>
      <c r="U241" s="559"/>
      <c r="V241" s="559"/>
      <c r="W241" s="559"/>
      <c r="X241" s="559"/>
      <c r="Y241" s="559"/>
      <c r="Z241" s="559"/>
      <c r="AA241" s="559"/>
      <c r="AB241" s="560"/>
      <c r="AC241" s="570" t="s">
        <v>415</v>
      </c>
      <c r="AD241" s="571"/>
      <c r="AE241" s="569">
        <f>AE232+AE238+AE239</f>
        <v>0</v>
      </c>
      <c r="AF241" s="569"/>
      <c r="AG241" s="569"/>
      <c r="AH241" s="569"/>
      <c r="AI241" s="569">
        <f t="shared" ref="AI241" si="152">AI232+AI238+AI239</f>
        <v>0</v>
      </c>
      <c r="AJ241" s="569"/>
      <c r="AK241" s="569"/>
      <c r="AL241" s="569"/>
      <c r="AM241" s="569">
        <f t="shared" ref="AM241" si="153">AM232+AM238+AM239</f>
        <v>0</v>
      </c>
      <c r="AN241" s="569"/>
      <c r="AO241" s="569"/>
      <c r="AP241" s="569"/>
      <c r="AQ241" s="569">
        <f t="shared" ref="AQ241" si="154">AQ232+AQ238+AQ239</f>
        <v>0</v>
      </c>
      <c r="AR241" s="569"/>
      <c r="AS241" s="569"/>
      <c r="AT241" s="569"/>
      <c r="AU241" s="569">
        <f t="shared" ref="AU241" si="155">AU232+AU238+AU239</f>
        <v>0</v>
      </c>
      <c r="AV241" s="569"/>
      <c r="AW241" s="569"/>
      <c r="AX241" s="569"/>
      <c r="AY241" s="569">
        <f t="shared" ref="AY241" si="156">AY232+AY238+AY239</f>
        <v>0</v>
      </c>
      <c r="AZ241" s="569"/>
      <c r="BA241" s="569"/>
      <c r="BB241" s="569"/>
      <c r="BC241" s="569">
        <f t="shared" ref="BC241" si="157">BC232+BC238+BC239</f>
        <v>0</v>
      </c>
      <c r="BD241" s="569"/>
      <c r="BE241" s="569"/>
      <c r="BF241" s="569"/>
      <c r="BG241" s="512" t="str">
        <f t="shared" si="108"/>
        <v>n.é.</v>
      </c>
      <c r="BH241" s="513"/>
    </row>
    <row r="242" spans="1:60" s="3" customFormat="1" ht="20.100000000000001" customHeight="1" x14ac:dyDescent="0.2">
      <c r="A242" s="424" t="s">
        <v>782</v>
      </c>
      <c r="B242" s="425"/>
      <c r="C242" s="448" t="s">
        <v>793</v>
      </c>
      <c r="D242" s="449"/>
      <c r="E242" s="449"/>
      <c r="F242" s="449"/>
      <c r="G242" s="449"/>
      <c r="H242" s="449"/>
      <c r="I242" s="449"/>
      <c r="J242" s="449"/>
      <c r="K242" s="449"/>
      <c r="L242" s="449"/>
      <c r="M242" s="449"/>
      <c r="N242" s="449"/>
      <c r="O242" s="449"/>
      <c r="P242" s="449"/>
      <c r="Q242" s="449"/>
      <c r="R242" s="449"/>
      <c r="S242" s="449"/>
      <c r="T242" s="449"/>
      <c r="U242" s="449"/>
      <c r="V242" s="449"/>
      <c r="W242" s="449"/>
      <c r="X242" s="449"/>
      <c r="Y242" s="449"/>
      <c r="Z242" s="449"/>
      <c r="AA242" s="449"/>
      <c r="AB242" s="450"/>
      <c r="AC242" s="451"/>
      <c r="AD242" s="452"/>
      <c r="AE242" s="566">
        <f>AE212+AE241</f>
        <v>67625069</v>
      </c>
      <c r="AF242" s="566"/>
      <c r="AG242" s="566"/>
      <c r="AH242" s="566"/>
      <c r="AI242" s="566">
        <f>AI212+AI241</f>
        <v>67625069</v>
      </c>
      <c r="AJ242" s="566"/>
      <c r="AK242" s="566"/>
      <c r="AL242" s="566"/>
      <c r="AM242" s="566">
        <f>AM212+AM241</f>
        <v>0</v>
      </c>
      <c r="AN242" s="566"/>
      <c r="AO242" s="566"/>
      <c r="AP242" s="566"/>
      <c r="AQ242" s="566">
        <f>AQ212+AQ241</f>
        <v>62787406</v>
      </c>
      <c r="AR242" s="566"/>
      <c r="AS242" s="566"/>
      <c r="AT242" s="566"/>
      <c r="AU242" s="566">
        <f>AU212+AU241</f>
        <v>77444115</v>
      </c>
      <c r="AV242" s="566"/>
      <c r="AW242" s="566"/>
      <c r="AX242" s="566"/>
      <c r="AY242" s="566">
        <f>AY212+AY241</f>
        <v>0</v>
      </c>
      <c r="AZ242" s="566"/>
      <c r="BA242" s="566"/>
      <c r="BB242" s="566"/>
      <c r="BC242" s="566">
        <f>BC212+BC241</f>
        <v>62750075</v>
      </c>
      <c r="BD242" s="566"/>
      <c r="BE242" s="566"/>
      <c r="BF242" s="566"/>
      <c r="BG242" s="567">
        <f t="shared" si="108"/>
        <v>0.92791143769479922</v>
      </c>
      <c r="BH242" s="568"/>
    </row>
    <row r="244" spans="1:60" x14ac:dyDescent="0.2">
      <c r="AC244" s="304"/>
      <c r="AD244" s="304"/>
      <c r="AE244" s="299">
        <f>AE242-AE109</f>
        <v>0</v>
      </c>
      <c r="AF244" s="299"/>
      <c r="AG244" s="299"/>
      <c r="AH244" s="299"/>
      <c r="AI244" s="299">
        <f>AI242-AI109</f>
        <v>0</v>
      </c>
      <c r="AJ244" s="299"/>
      <c r="AK244" s="299"/>
      <c r="AL244" s="299"/>
      <c r="AM244" s="298"/>
      <c r="AN244" s="298"/>
      <c r="AO244" s="298"/>
      <c r="AP244" s="298"/>
      <c r="AQ244" s="298"/>
      <c r="AR244" s="298"/>
      <c r="AS244" s="298"/>
      <c r="AT244" s="298"/>
      <c r="AU244" s="298"/>
      <c r="AV244" s="298"/>
      <c r="AW244" s="298"/>
      <c r="AX244" s="298"/>
      <c r="AY244" s="298"/>
      <c r="AZ244" s="298"/>
      <c r="BA244" s="298"/>
      <c r="BB244" s="298"/>
      <c r="BC244" s="299">
        <f>BC109-BC242</f>
        <v>26423</v>
      </c>
      <c r="BD244" s="299"/>
      <c r="BE244" s="299"/>
      <c r="BF244" s="299"/>
      <c r="BG244" s="300"/>
      <c r="BH244" s="300"/>
    </row>
  </sheetData>
  <autoFilter ref="A7:BH242" xr:uid="{00000000-0009-0000-0000-000006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20">
    <mergeCell ref="AU244:AX244"/>
    <mergeCell ref="AY244:BB244"/>
    <mergeCell ref="BC244:BF244"/>
    <mergeCell ref="BG244:BH244"/>
    <mergeCell ref="AQ242:AT242"/>
    <mergeCell ref="AU242:AX242"/>
    <mergeCell ref="AY242:BB242"/>
    <mergeCell ref="BC242:BF242"/>
    <mergeCell ref="BG242:BH242"/>
    <mergeCell ref="AC244:AD244"/>
    <mergeCell ref="AE244:AH244"/>
    <mergeCell ref="AI244:AL244"/>
    <mergeCell ref="AM244:AP244"/>
    <mergeCell ref="AQ244:AT244"/>
    <mergeCell ref="A242:B242"/>
    <mergeCell ref="C242:AB242"/>
    <mergeCell ref="AC242:AD242"/>
    <mergeCell ref="AE242:AH242"/>
    <mergeCell ref="AI242:AL242"/>
    <mergeCell ref="AM242:AP242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37:AP237"/>
    <mergeCell ref="AQ237:AT237"/>
    <mergeCell ref="AU237:AX237"/>
    <mergeCell ref="AY237:BB237"/>
    <mergeCell ref="BC237:BF237"/>
    <mergeCell ref="BG237:BH237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5:AP235"/>
    <mergeCell ref="AQ235:AT235"/>
    <mergeCell ref="AU235:AX235"/>
    <mergeCell ref="AY235:BB235"/>
    <mergeCell ref="BC235:BF235"/>
    <mergeCell ref="BG235:BH235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3:AP233"/>
    <mergeCell ref="AQ233:AT233"/>
    <mergeCell ref="AU233:AX233"/>
    <mergeCell ref="AY233:BB233"/>
    <mergeCell ref="BC233:BF233"/>
    <mergeCell ref="BG233:BH233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E232:AH232"/>
    <mergeCell ref="AI232:AL232"/>
    <mergeCell ref="AM232:AP232"/>
    <mergeCell ref="AM231:AP231"/>
    <mergeCell ref="AQ231:AT231"/>
    <mergeCell ref="AU231:AX231"/>
    <mergeCell ref="AY231:BB231"/>
    <mergeCell ref="BC231:BF231"/>
    <mergeCell ref="BG231:BH231"/>
    <mergeCell ref="AQ230:AT230"/>
    <mergeCell ref="AU230:AX230"/>
    <mergeCell ref="AY230:BB230"/>
    <mergeCell ref="BC230:BF230"/>
    <mergeCell ref="BG230:BH230"/>
    <mergeCell ref="A231:B231"/>
    <mergeCell ref="C231:AB231"/>
    <mergeCell ref="AC231:AD231"/>
    <mergeCell ref="AE231:AH231"/>
    <mergeCell ref="AI231:AL231"/>
    <mergeCell ref="A230:B230"/>
    <mergeCell ref="C230:AB230"/>
    <mergeCell ref="AC230:AD230"/>
    <mergeCell ref="AE230:AH230"/>
    <mergeCell ref="AI230:AL230"/>
    <mergeCell ref="AM230:AP230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6:AP186"/>
    <mergeCell ref="AM187:AP187"/>
    <mergeCell ref="AQ187:AT187"/>
    <mergeCell ref="AU187:AX187"/>
    <mergeCell ref="AY187:BB187"/>
    <mergeCell ref="BC187:BF187"/>
    <mergeCell ref="BG187:BH187"/>
    <mergeCell ref="A187:B187"/>
    <mergeCell ref="C187:AB187"/>
    <mergeCell ref="AC187:AD187"/>
    <mergeCell ref="AE187:AH187"/>
    <mergeCell ref="AI187:AL187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Q169:AT169"/>
    <mergeCell ref="AU169:AX169"/>
    <mergeCell ref="AY169:BB169"/>
    <mergeCell ref="BC169:BF169"/>
    <mergeCell ref="BG169:BH169"/>
    <mergeCell ref="A169:B169"/>
    <mergeCell ref="C169:AB169"/>
    <mergeCell ref="AC169:AD169"/>
    <mergeCell ref="AE169:AH169"/>
    <mergeCell ref="AI169:AL169"/>
    <mergeCell ref="AM169:AP169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3:AT133"/>
    <mergeCell ref="AU133:AX133"/>
    <mergeCell ref="AY133:BB133"/>
    <mergeCell ref="BC133:BF133"/>
    <mergeCell ref="BG133:BH133"/>
    <mergeCell ref="A137:B137"/>
    <mergeCell ref="C137:AB137"/>
    <mergeCell ref="AC137:AD137"/>
    <mergeCell ref="AE137:AH137"/>
    <mergeCell ref="AI137:AL137"/>
    <mergeCell ref="A133:B133"/>
    <mergeCell ref="C133:AB133"/>
    <mergeCell ref="AC133:AD133"/>
    <mergeCell ref="AE133:AH133"/>
    <mergeCell ref="AI133:AL133"/>
    <mergeCell ref="AM133:AP133"/>
    <mergeCell ref="A136:B136"/>
    <mergeCell ref="C136:AB136"/>
    <mergeCell ref="AC136:AD136"/>
    <mergeCell ref="AE136:AH136"/>
    <mergeCell ref="AI136:AL136"/>
    <mergeCell ref="AM136:AP136"/>
    <mergeCell ref="AQ136:AT136"/>
    <mergeCell ref="AU136:AX136"/>
    <mergeCell ref="AY136:BB136"/>
    <mergeCell ref="BC136:BF136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Q110:AT110"/>
    <mergeCell ref="A109:B109"/>
    <mergeCell ref="AE109:AH109"/>
    <mergeCell ref="AI109:AL109"/>
    <mergeCell ref="AM109:AP109"/>
    <mergeCell ref="AQ109:AT109"/>
    <mergeCell ref="AU109:AX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I77:AL77"/>
    <mergeCell ref="AM76:AP76"/>
    <mergeCell ref="AQ76:AT76"/>
    <mergeCell ref="AU76:AX76"/>
    <mergeCell ref="AY76:BB76"/>
    <mergeCell ref="BC76:BF76"/>
    <mergeCell ref="BG76:BH76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M77:AP77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M53:AP53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56:B56"/>
    <mergeCell ref="C56:AB56"/>
    <mergeCell ref="AC56:AD56"/>
    <mergeCell ref="AE56:AH56"/>
    <mergeCell ref="AI56:AL56"/>
    <mergeCell ref="AQ49:AT49"/>
    <mergeCell ref="AU49:AX49"/>
    <mergeCell ref="AY49:BB49"/>
    <mergeCell ref="BC49:BF49"/>
    <mergeCell ref="BG49:BH49"/>
    <mergeCell ref="A52:B52"/>
    <mergeCell ref="C52:AB52"/>
    <mergeCell ref="AC52:AD52"/>
    <mergeCell ref="AE52:AH52"/>
    <mergeCell ref="AI52:AL52"/>
    <mergeCell ref="A49:B49"/>
    <mergeCell ref="C49:AB49"/>
    <mergeCell ref="AC49:AD49"/>
    <mergeCell ref="AE49:AH49"/>
    <mergeCell ref="AI49:AL49"/>
    <mergeCell ref="AM49:AP49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E54:AH54"/>
    <mergeCell ref="AI54:AL54"/>
    <mergeCell ref="A53:B53"/>
    <mergeCell ref="C53:AB53"/>
    <mergeCell ref="AM48:AP48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M51:AP51"/>
    <mergeCell ref="AQ51:AT51"/>
    <mergeCell ref="AU51:AX51"/>
    <mergeCell ref="AY51:BB51"/>
    <mergeCell ref="BC51:BF51"/>
    <mergeCell ref="A48:B48"/>
    <mergeCell ref="C48:AB48"/>
    <mergeCell ref="AC48:AD48"/>
    <mergeCell ref="AE48:AH48"/>
    <mergeCell ref="AI48:AL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BG50:BH50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Q47:AT47"/>
    <mergeCell ref="AU47:AX47"/>
    <mergeCell ref="AY47:BB47"/>
    <mergeCell ref="BC47:BF47"/>
    <mergeCell ref="AQ42:AT42"/>
    <mergeCell ref="AU42:AX42"/>
    <mergeCell ref="AY42:BB42"/>
    <mergeCell ref="BC42:BF42"/>
    <mergeCell ref="BG47:BH47"/>
    <mergeCell ref="AQ44:AT44"/>
    <mergeCell ref="AU44:AX44"/>
    <mergeCell ref="AY44:BB44"/>
    <mergeCell ref="BC44:BF44"/>
    <mergeCell ref="BG44:BH44"/>
    <mergeCell ref="A44:B44"/>
    <mergeCell ref="C44:AB44"/>
    <mergeCell ref="AC44:AD44"/>
    <mergeCell ref="AE44:AH44"/>
    <mergeCell ref="AI44:AL44"/>
    <mergeCell ref="AM44:AP44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7:B47"/>
    <mergeCell ref="C47:AB47"/>
    <mergeCell ref="AC47:AD47"/>
    <mergeCell ref="AE47:AH47"/>
    <mergeCell ref="AI47:AL47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BG42:BH42"/>
    <mergeCell ref="AQ38:AT38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BG136:BH136"/>
    <mergeCell ref="BG51:BH51"/>
    <mergeCell ref="A134:B134"/>
    <mergeCell ref="C134:AB134"/>
    <mergeCell ref="AC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C53:AD53"/>
    <mergeCell ref="AE53:AH53"/>
    <mergeCell ref="AI53:AL53"/>
    <mergeCell ref="AM135:AP135"/>
    <mergeCell ref="AQ135:AT135"/>
    <mergeCell ref="AU135:AX135"/>
    <mergeCell ref="AY135:BB135"/>
    <mergeCell ref="BC135:BF135"/>
    <mergeCell ref="BG135:BH135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BO27"/>
  <sheetViews>
    <sheetView showGridLines="0" view="pageBreakPreview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28" width="2.7109375" style="1" customWidth="1"/>
    <col min="29" max="29" width="5" style="1" customWidth="1"/>
    <col min="30" max="42" width="2.7109375" style="1" customWidth="1"/>
    <col min="43" max="43" width="3.42578125" style="1" customWidth="1"/>
    <col min="44" max="44" width="3.28515625" style="1" customWidth="1"/>
    <col min="45" max="48" width="2.7109375" style="1" customWidth="1"/>
    <col min="49" max="49" width="6.140625" style="1" customWidth="1"/>
    <col min="50" max="51" width="2.7109375" style="1" customWidth="1"/>
    <col min="52" max="52" width="4.85546875" style="1" customWidth="1"/>
    <col min="53" max="53" width="4" style="1" customWidth="1"/>
    <col min="54" max="56" width="2.7109375" style="1" customWidth="1"/>
    <col min="57" max="57" width="6" style="1" customWidth="1"/>
    <col min="58" max="16384" width="9.140625" style="1"/>
  </cols>
  <sheetData>
    <row r="1" spans="1:57" ht="28.5" customHeight="1" x14ac:dyDescent="0.2">
      <c r="A1" s="483" t="s">
        <v>1068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</row>
    <row r="2" spans="1:57" ht="28.5" customHeight="1" x14ac:dyDescent="0.2">
      <c r="A2" s="378" t="s">
        <v>475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8"/>
    </row>
    <row r="3" spans="1:57" ht="15" customHeight="1" x14ac:dyDescent="0.2">
      <c r="A3" s="381" t="s">
        <v>549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30"/>
    </row>
    <row r="4" spans="1:57" ht="15.95" customHeight="1" x14ac:dyDescent="0.2">
      <c r="A4" s="631" t="s">
        <v>611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</row>
    <row r="5" spans="1:57" s="9" customFormat="1" ht="20.100000000000001" customHeight="1" x14ac:dyDescent="0.2">
      <c r="A5" s="386" t="s">
        <v>441</v>
      </c>
      <c r="B5" s="386"/>
      <c r="C5" s="387" t="s">
        <v>464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 t="s">
        <v>465</v>
      </c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</row>
    <row r="6" spans="1:57" s="9" customFormat="1" ht="20.100000000000001" customHeight="1" x14ac:dyDescent="0.2">
      <c r="A6" s="386"/>
      <c r="B6" s="386"/>
      <c r="C6" s="387" t="s">
        <v>544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479" t="s">
        <v>807</v>
      </c>
      <c r="S6" s="389"/>
      <c r="T6" s="389"/>
      <c r="U6" s="389"/>
      <c r="V6" s="479" t="s">
        <v>808</v>
      </c>
      <c r="W6" s="389"/>
      <c r="X6" s="389"/>
      <c r="Y6" s="389"/>
      <c r="Z6" s="479" t="s">
        <v>438</v>
      </c>
      <c r="AA6" s="389"/>
      <c r="AB6" s="389"/>
      <c r="AC6" s="389"/>
      <c r="AD6" s="389" t="s">
        <v>544</v>
      </c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479" t="s">
        <v>807</v>
      </c>
      <c r="AU6" s="389"/>
      <c r="AV6" s="389"/>
      <c r="AW6" s="389"/>
      <c r="AX6" s="479" t="s">
        <v>808</v>
      </c>
      <c r="AY6" s="389"/>
      <c r="AZ6" s="389"/>
      <c r="BA6" s="389"/>
      <c r="BB6" s="479" t="s">
        <v>438</v>
      </c>
      <c r="BC6" s="389"/>
      <c r="BD6" s="389"/>
      <c r="BE6" s="389"/>
    </row>
    <row r="7" spans="1:57" s="9" customFormat="1" ht="12.75" customHeight="1" x14ac:dyDescent="0.2">
      <c r="A7" s="614" t="s">
        <v>176</v>
      </c>
      <c r="B7" s="614"/>
      <c r="C7" s="606" t="s">
        <v>177</v>
      </c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 t="s">
        <v>178</v>
      </c>
      <c r="S7" s="606"/>
      <c r="T7" s="606"/>
      <c r="U7" s="606"/>
      <c r="V7" s="606" t="s">
        <v>175</v>
      </c>
      <c r="W7" s="606"/>
      <c r="X7" s="606"/>
      <c r="Y7" s="606"/>
      <c r="Z7" s="606" t="s">
        <v>440</v>
      </c>
      <c r="AA7" s="606"/>
      <c r="AB7" s="606"/>
      <c r="AC7" s="606"/>
      <c r="AD7" s="606" t="s">
        <v>553</v>
      </c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 t="s">
        <v>554</v>
      </c>
      <c r="AU7" s="606"/>
      <c r="AV7" s="606"/>
      <c r="AW7" s="606"/>
      <c r="AX7" s="606" t="s">
        <v>568</v>
      </c>
      <c r="AY7" s="606"/>
      <c r="AZ7" s="606"/>
      <c r="BA7" s="606"/>
      <c r="BB7" s="606" t="s">
        <v>569</v>
      </c>
      <c r="BC7" s="606"/>
      <c r="BD7" s="606"/>
      <c r="BE7" s="606"/>
    </row>
    <row r="8" spans="1:57" s="9" customFormat="1" ht="26.45" customHeight="1" x14ac:dyDescent="0.2">
      <c r="A8" s="632" t="s">
        <v>0</v>
      </c>
      <c r="B8" s="633"/>
      <c r="C8" s="634" t="s">
        <v>1024</v>
      </c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5">
        <v>0</v>
      </c>
      <c r="S8" s="635"/>
      <c r="T8" s="635"/>
      <c r="U8" s="635"/>
      <c r="V8" s="635">
        <v>0</v>
      </c>
      <c r="W8" s="635"/>
      <c r="X8" s="635"/>
      <c r="Y8" s="635"/>
      <c r="Z8" s="635">
        <v>299999</v>
      </c>
      <c r="AA8" s="635"/>
      <c r="AB8" s="635"/>
      <c r="AC8" s="635"/>
      <c r="AD8" s="641" t="s">
        <v>1037</v>
      </c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39">
        <v>19930329</v>
      </c>
      <c r="AU8" s="639"/>
      <c r="AV8" s="639"/>
      <c r="AW8" s="639"/>
      <c r="AX8" s="593">
        <v>27752233</v>
      </c>
      <c r="AY8" s="594"/>
      <c r="AZ8" s="594"/>
      <c r="BA8" s="595"/>
      <c r="BB8" s="607">
        <v>27752233</v>
      </c>
      <c r="BC8" s="607"/>
      <c r="BD8" s="607"/>
      <c r="BE8" s="607"/>
    </row>
    <row r="9" spans="1:57" s="9" customFormat="1" ht="25.15" customHeight="1" x14ac:dyDescent="0.2">
      <c r="A9" s="632" t="s">
        <v>1</v>
      </c>
      <c r="B9" s="633"/>
      <c r="C9" s="634" t="s">
        <v>1025</v>
      </c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5">
        <v>0</v>
      </c>
      <c r="S9" s="635"/>
      <c r="T9" s="635"/>
      <c r="U9" s="635"/>
      <c r="V9" s="635">
        <v>0</v>
      </c>
      <c r="W9" s="635"/>
      <c r="X9" s="635"/>
      <c r="Y9" s="635"/>
      <c r="Z9" s="608">
        <v>656440</v>
      </c>
      <c r="AA9" s="609"/>
      <c r="AB9" s="609"/>
      <c r="AC9" s="610"/>
      <c r="AD9" s="641" t="s">
        <v>1038</v>
      </c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39">
        <v>6381750</v>
      </c>
      <c r="AU9" s="639"/>
      <c r="AV9" s="639"/>
      <c r="AW9" s="639"/>
      <c r="AX9" s="640">
        <v>5394900</v>
      </c>
      <c r="AY9" s="640"/>
      <c r="AZ9" s="640"/>
      <c r="BA9" s="640"/>
      <c r="BB9" s="607">
        <v>5394900</v>
      </c>
      <c r="BC9" s="607"/>
      <c r="BD9" s="607"/>
      <c r="BE9" s="607"/>
    </row>
    <row r="10" spans="1:57" s="9" customFormat="1" ht="25.5" customHeight="1" x14ac:dyDescent="0.2">
      <c r="A10" s="632" t="s">
        <v>2</v>
      </c>
      <c r="B10" s="633"/>
      <c r="C10" s="634" t="s">
        <v>1027</v>
      </c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47">
        <v>0</v>
      </c>
      <c r="S10" s="647"/>
      <c r="T10" s="647"/>
      <c r="U10" s="647"/>
      <c r="V10" s="608">
        <v>0</v>
      </c>
      <c r="W10" s="609"/>
      <c r="X10" s="609"/>
      <c r="Y10" s="610"/>
      <c r="Z10" s="608">
        <v>1109675</v>
      </c>
      <c r="AA10" s="609"/>
      <c r="AB10" s="609"/>
      <c r="AC10" s="610"/>
      <c r="AD10" s="641" t="s">
        <v>1039</v>
      </c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2">
        <v>42272358</v>
      </c>
      <c r="AU10" s="642"/>
      <c r="AV10" s="642"/>
      <c r="AW10" s="642"/>
      <c r="AX10" s="607">
        <v>32875928</v>
      </c>
      <c r="AY10" s="607"/>
      <c r="AZ10" s="607"/>
      <c r="BA10" s="607"/>
      <c r="BB10" s="593">
        <v>32875928</v>
      </c>
      <c r="BC10" s="594"/>
      <c r="BD10" s="594"/>
      <c r="BE10" s="595"/>
    </row>
    <row r="11" spans="1:57" s="9" customFormat="1" ht="25.5" customHeight="1" x14ac:dyDescent="0.2">
      <c r="A11" s="390" t="s">
        <v>3</v>
      </c>
      <c r="B11" s="391"/>
      <c r="C11" s="392" t="s">
        <v>1026</v>
      </c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4"/>
      <c r="R11" s="624">
        <v>0</v>
      </c>
      <c r="S11" s="625"/>
      <c r="T11" s="625"/>
      <c r="U11" s="626"/>
      <c r="V11" s="608">
        <v>0</v>
      </c>
      <c r="W11" s="609"/>
      <c r="X11" s="609"/>
      <c r="Y11" s="610"/>
      <c r="Z11" s="608">
        <v>300000</v>
      </c>
      <c r="AA11" s="609"/>
      <c r="AB11" s="609"/>
      <c r="AC11" s="610"/>
      <c r="AD11" s="392" t="s">
        <v>1040</v>
      </c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4"/>
      <c r="AT11" s="593">
        <v>73350</v>
      </c>
      <c r="AU11" s="594"/>
      <c r="AV11" s="594"/>
      <c r="AW11" s="595"/>
      <c r="AX11" s="593">
        <v>4998715</v>
      </c>
      <c r="AY11" s="594"/>
      <c r="AZ11" s="594"/>
      <c r="BA11" s="595"/>
      <c r="BB11" s="593">
        <v>4998715</v>
      </c>
      <c r="BC11" s="594"/>
      <c r="BD11" s="594"/>
      <c r="BE11" s="595"/>
    </row>
    <row r="12" spans="1:57" s="9" customFormat="1" ht="29.25" customHeight="1" x14ac:dyDescent="0.2">
      <c r="A12" s="390" t="s">
        <v>4</v>
      </c>
      <c r="B12" s="391"/>
      <c r="C12" s="392" t="s">
        <v>1028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4"/>
      <c r="R12" s="624">
        <v>0</v>
      </c>
      <c r="S12" s="625"/>
      <c r="T12" s="625"/>
      <c r="U12" s="626"/>
      <c r="V12" s="608">
        <v>417000</v>
      </c>
      <c r="W12" s="609"/>
      <c r="X12" s="609"/>
      <c r="Y12" s="610"/>
      <c r="Z12" s="608">
        <v>417000</v>
      </c>
      <c r="AA12" s="609"/>
      <c r="AB12" s="609"/>
      <c r="AC12" s="610"/>
      <c r="AD12" s="392" t="s">
        <v>1041</v>
      </c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4"/>
      <c r="AT12" s="611">
        <v>0</v>
      </c>
      <c r="AU12" s="612"/>
      <c r="AV12" s="612"/>
      <c r="AW12" s="613"/>
      <c r="AX12" s="621">
        <v>1642718</v>
      </c>
      <c r="AY12" s="622"/>
      <c r="AZ12" s="622"/>
      <c r="BA12" s="623"/>
      <c r="BB12" s="621">
        <v>1642718</v>
      </c>
      <c r="BC12" s="622"/>
      <c r="BD12" s="622"/>
      <c r="BE12" s="623"/>
    </row>
    <row r="13" spans="1:57" s="9" customFormat="1" ht="27" customHeight="1" x14ac:dyDescent="0.2">
      <c r="A13" s="390" t="s">
        <v>9</v>
      </c>
      <c r="B13" s="391"/>
      <c r="C13" s="392" t="s">
        <v>1029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4"/>
      <c r="R13" s="654">
        <v>14325000</v>
      </c>
      <c r="S13" s="654"/>
      <c r="T13" s="654"/>
      <c r="U13" s="654"/>
      <c r="V13" s="608">
        <v>14325000</v>
      </c>
      <c r="W13" s="609"/>
      <c r="X13" s="609"/>
      <c r="Y13" s="610"/>
      <c r="Z13" s="608">
        <v>13014000</v>
      </c>
      <c r="AA13" s="609"/>
      <c r="AB13" s="609"/>
      <c r="AC13" s="609"/>
      <c r="AD13" s="392" t="s">
        <v>1042</v>
      </c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4"/>
      <c r="AT13" s="618">
        <v>0</v>
      </c>
      <c r="AU13" s="619"/>
      <c r="AV13" s="619"/>
      <c r="AW13" s="620"/>
      <c r="AX13" s="593">
        <v>367545</v>
      </c>
      <c r="AY13" s="594"/>
      <c r="AZ13" s="594"/>
      <c r="BA13" s="595"/>
      <c r="BB13" s="593">
        <v>367545</v>
      </c>
      <c r="BC13" s="594"/>
      <c r="BD13" s="594"/>
      <c r="BE13" s="595"/>
    </row>
    <row r="14" spans="1:57" s="9" customFormat="1" ht="29.25" customHeight="1" x14ac:dyDescent="0.2">
      <c r="A14" s="390" t="s">
        <v>10</v>
      </c>
      <c r="B14" s="391"/>
      <c r="C14" s="392" t="s">
        <v>1030</v>
      </c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4"/>
      <c r="R14" s="624">
        <v>3046247</v>
      </c>
      <c r="S14" s="625"/>
      <c r="T14" s="625"/>
      <c r="U14" s="626"/>
      <c r="V14" s="608">
        <v>3046247</v>
      </c>
      <c r="W14" s="609"/>
      <c r="X14" s="609"/>
      <c r="Y14" s="610"/>
      <c r="Z14" s="608">
        <v>3046247</v>
      </c>
      <c r="AA14" s="609"/>
      <c r="AB14" s="609"/>
      <c r="AC14" s="610"/>
      <c r="AD14" s="392" t="s">
        <v>1043</v>
      </c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4"/>
      <c r="AT14" s="618">
        <v>0</v>
      </c>
      <c r="AU14" s="619"/>
      <c r="AV14" s="619"/>
      <c r="AW14" s="620"/>
      <c r="AX14" s="593">
        <v>508000</v>
      </c>
      <c r="AY14" s="594"/>
      <c r="AZ14" s="594"/>
      <c r="BA14" s="595"/>
      <c r="BB14" s="593">
        <v>508000</v>
      </c>
      <c r="BC14" s="594"/>
      <c r="BD14" s="594"/>
      <c r="BE14" s="595"/>
    </row>
    <row r="15" spans="1:57" s="9" customFormat="1" ht="27.75" customHeight="1" x14ac:dyDescent="0.2">
      <c r="A15" s="390" t="s">
        <v>11</v>
      </c>
      <c r="B15" s="391"/>
      <c r="C15" s="392" t="s">
        <v>1031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4"/>
      <c r="R15" s="624">
        <v>2084000</v>
      </c>
      <c r="S15" s="625"/>
      <c r="T15" s="625"/>
      <c r="U15" s="626"/>
      <c r="V15" s="608">
        <v>2084000</v>
      </c>
      <c r="W15" s="609"/>
      <c r="X15" s="609"/>
      <c r="Y15" s="610"/>
      <c r="Z15" s="608">
        <v>441279</v>
      </c>
      <c r="AA15" s="609"/>
      <c r="AB15" s="609"/>
      <c r="AC15" s="610"/>
      <c r="AD15" s="392" t="s">
        <v>1044</v>
      </c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4"/>
      <c r="AT15" s="618">
        <v>0</v>
      </c>
      <c r="AU15" s="619"/>
      <c r="AV15" s="619"/>
      <c r="AW15" s="620"/>
      <c r="AX15" s="593">
        <v>296000</v>
      </c>
      <c r="AY15" s="594"/>
      <c r="AZ15" s="594"/>
      <c r="BA15" s="595"/>
      <c r="BB15" s="593">
        <v>296000</v>
      </c>
      <c r="BC15" s="594"/>
      <c r="BD15" s="594"/>
      <c r="BE15" s="595"/>
    </row>
    <row r="16" spans="1:57" s="9" customFormat="1" ht="29.25" customHeight="1" x14ac:dyDescent="0.2">
      <c r="A16" s="390" t="s">
        <v>12</v>
      </c>
      <c r="B16" s="391"/>
      <c r="C16" s="392" t="s">
        <v>1032</v>
      </c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4"/>
      <c r="R16" s="624">
        <v>0</v>
      </c>
      <c r="S16" s="625"/>
      <c r="T16" s="625"/>
      <c r="U16" s="626"/>
      <c r="V16" s="608">
        <v>0</v>
      </c>
      <c r="W16" s="609"/>
      <c r="X16" s="609"/>
      <c r="Y16" s="610"/>
      <c r="Z16" s="608">
        <v>362600</v>
      </c>
      <c r="AA16" s="609"/>
      <c r="AB16" s="609"/>
      <c r="AC16" s="610"/>
      <c r="AD16" s="392" t="s">
        <v>1045</v>
      </c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4"/>
      <c r="AT16" s="618">
        <v>0</v>
      </c>
      <c r="AU16" s="619"/>
      <c r="AV16" s="619"/>
      <c r="AW16" s="620"/>
      <c r="AX16" s="593">
        <v>951292</v>
      </c>
      <c r="AY16" s="594"/>
      <c r="AZ16" s="594"/>
      <c r="BA16" s="595"/>
      <c r="BB16" s="593">
        <v>951292</v>
      </c>
      <c r="BC16" s="594"/>
      <c r="BD16" s="594"/>
      <c r="BE16" s="595"/>
    </row>
    <row r="17" spans="1:67" s="9" customFormat="1" ht="32.25" customHeight="1" x14ac:dyDescent="0.2">
      <c r="A17" s="390" t="s">
        <v>13</v>
      </c>
      <c r="B17" s="391"/>
      <c r="C17" s="392" t="s">
        <v>1033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4"/>
      <c r="R17" s="624">
        <v>0</v>
      </c>
      <c r="S17" s="625"/>
      <c r="T17" s="625"/>
      <c r="U17" s="626"/>
      <c r="V17" s="608">
        <v>0</v>
      </c>
      <c r="W17" s="609"/>
      <c r="X17" s="609"/>
      <c r="Y17" s="610"/>
      <c r="Z17" s="608">
        <v>69900</v>
      </c>
      <c r="AA17" s="609"/>
      <c r="AB17" s="609"/>
      <c r="AC17" s="610"/>
      <c r="AD17" s="392" t="s">
        <v>1046</v>
      </c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4"/>
      <c r="AT17" s="618">
        <v>0</v>
      </c>
      <c r="AU17" s="619"/>
      <c r="AV17" s="619"/>
      <c r="AW17" s="620"/>
      <c r="AX17" s="593">
        <v>77000</v>
      </c>
      <c r="AY17" s="594"/>
      <c r="AZ17" s="594"/>
      <c r="BA17" s="595"/>
      <c r="BB17" s="593">
        <v>77000</v>
      </c>
      <c r="BC17" s="594"/>
      <c r="BD17" s="594"/>
      <c r="BE17" s="595"/>
    </row>
    <row r="18" spans="1:67" s="9" customFormat="1" ht="30.75" customHeight="1" x14ac:dyDescent="0.2">
      <c r="A18" s="390" t="s">
        <v>14</v>
      </c>
      <c r="B18" s="391"/>
      <c r="C18" s="392" t="s">
        <v>1034</v>
      </c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4"/>
      <c r="R18" s="624">
        <v>0</v>
      </c>
      <c r="S18" s="625"/>
      <c r="T18" s="625"/>
      <c r="U18" s="626"/>
      <c r="V18" s="608">
        <v>0</v>
      </c>
      <c r="W18" s="609"/>
      <c r="X18" s="609"/>
      <c r="Y18" s="610"/>
      <c r="Z18" s="608">
        <v>176000</v>
      </c>
      <c r="AA18" s="609"/>
      <c r="AB18" s="609"/>
      <c r="AC18" s="610"/>
      <c r="AD18" s="392" t="s">
        <v>1047</v>
      </c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4"/>
      <c r="AT18" s="593">
        <v>10668000</v>
      </c>
      <c r="AU18" s="594"/>
      <c r="AV18" s="594"/>
      <c r="AW18" s="595"/>
      <c r="AX18" s="593">
        <v>10668000</v>
      </c>
      <c r="AY18" s="594"/>
      <c r="AZ18" s="594"/>
      <c r="BA18" s="595"/>
      <c r="BB18" s="593">
        <v>10668000</v>
      </c>
      <c r="BC18" s="594"/>
      <c r="BD18" s="594"/>
      <c r="BE18" s="595"/>
    </row>
    <row r="19" spans="1:67" s="9" customFormat="1" ht="26.25" customHeight="1" x14ac:dyDescent="0.2">
      <c r="A19" s="390" t="s">
        <v>15</v>
      </c>
      <c r="B19" s="391"/>
      <c r="C19" s="392" t="s">
        <v>1035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4"/>
      <c r="R19" s="624">
        <v>4751063</v>
      </c>
      <c r="S19" s="625"/>
      <c r="T19" s="625"/>
      <c r="U19" s="626"/>
      <c r="V19" s="608">
        <v>4751063</v>
      </c>
      <c r="W19" s="609"/>
      <c r="X19" s="609"/>
      <c r="Y19" s="610"/>
      <c r="Z19" s="608">
        <v>0</v>
      </c>
      <c r="AA19" s="609"/>
      <c r="AB19" s="609"/>
      <c r="AC19" s="610"/>
      <c r="AD19" s="392" t="s">
        <v>1048</v>
      </c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4"/>
      <c r="AT19" s="618">
        <v>0</v>
      </c>
      <c r="AU19" s="619"/>
      <c r="AV19" s="619"/>
      <c r="AW19" s="620"/>
      <c r="AX19" s="593">
        <v>5925185</v>
      </c>
      <c r="AY19" s="594"/>
      <c r="AZ19" s="594"/>
      <c r="BA19" s="595"/>
      <c r="BB19" s="593">
        <v>5925185</v>
      </c>
      <c r="BC19" s="594"/>
      <c r="BD19" s="594"/>
      <c r="BE19" s="595"/>
    </row>
    <row r="20" spans="1:67" s="9" customFormat="1" ht="29.25" customHeight="1" x14ac:dyDescent="0.2">
      <c r="A20" s="390" t="s">
        <v>53</v>
      </c>
      <c r="B20" s="391"/>
      <c r="C20" s="392" t="s">
        <v>1036</v>
      </c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4"/>
      <c r="R20" s="624">
        <v>0</v>
      </c>
      <c r="S20" s="625"/>
      <c r="T20" s="625"/>
      <c r="U20" s="626"/>
      <c r="V20" s="608">
        <v>8000000</v>
      </c>
      <c r="W20" s="609"/>
      <c r="X20" s="609"/>
      <c r="Y20" s="610"/>
      <c r="Z20" s="608">
        <v>0</v>
      </c>
      <c r="AA20" s="609"/>
      <c r="AB20" s="609"/>
      <c r="AC20" s="610"/>
      <c r="AD20" s="392" t="s">
        <v>1049</v>
      </c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4"/>
      <c r="AT20" s="618">
        <v>0</v>
      </c>
      <c r="AU20" s="619"/>
      <c r="AV20" s="619"/>
      <c r="AW20" s="620"/>
      <c r="AX20" s="593">
        <v>2098459</v>
      </c>
      <c r="AY20" s="594"/>
      <c r="AZ20" s="594"/>
      <c r="BA20" s="595"/>
      <c r="BB20" s="593">
        <v>2098459</v>
      </c>
      <c r="BC20" s="594"/>
      <c r="BD20" s="594"/>
      <c r="BE20" s="595"/>
    </row>
    <row r="21" spans="1:67" s="9" customFormat="1" ht="30" customHeight="1" x14ac:dyDescent="0.2">
      <c r="A21" s="390" t="s">
        <v>54</v>
      </c>
      <c r="B21" s="391"/>
      <c r="C21" s="392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4"/>
      <c r="R21" s="581"/>
      <c r="S21" s="582"/>
      <c r="T21" s="582"/>
      <c r="U21" s="583"/>
      <c r="V21" s="655"/>
      <c r="W21" s="656"/>
      <c r="X21" s="656"/>
      <c r="Y21" s="657"/>
      <c r="Z21" s="655"/>
      <c r="AA21" s="656"/>
      <c r="AB21" s="656"/>
      <c r="AC21" s="657"/>
      <c r="AD21" s="392" t="s">
        <v>1050</v>
      </c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4"/>
      <c r="AT21" s="618">
        <v>0</v>
      </c>
      <c r="AU21" s="619"/>
      <c r="AV21" s="619"/>
      <c r="AW21" s="620"/>
      <c r="AX21" s="593">
        <v>749808</v>
      </c>
      <c r="AY21" s="594"/>
      <c r="AZ21" s="594"/>
      <c r="BA21" s="595"/>
      <c r="BB21" s="593">
        <v>749808</v>
      </c>
      <c r="BC21" s="594"/>
      <c r="BD21" s="594"/>
      <c r="BE21" s="595"/>
    </row>
    <row r="22" spans="1:67" s="9" customFormat="1" ht="31.5" customHeight="1" x14ac:dyDescent="0.2">
      <c r="A22" s="390" t="s">
        <v>55</v>
      </c>
      <c r="B22" s="391"/>
      <c r="C22" s="392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4"/>
      <c r="R22" s="581"/>
      <c r="S22" s="582"/>
      <c r="T22" s="582"/>
      <c r="U22" s="583"/>
      <c r="V22" s="651"/>
      <c r="W22" s="652"/>
      <c r="X22" s="652"/>
      <c r="Y22" s="653"/>
      <c r="Z22" s="651"/>
      <c r="AA22" s="652"/>
      <c r="AB22" s="652"/>
      <c r="AC22" s="653"/>
      <c r="AD22" s="615" t="s">
        <v>1051</v>
      </c>
      <c r="AE22" s="616"/>
      <c r="AF22" s="616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7"/>
      <c r="AT22" s="621">
        <v>146111475</v>
      </c>
      <c r="AU22" s="622"/>
      <c r="AV22" s="622"/>
      <c r="AW22" s="623"/>
      <c r="AX22" s="621">
        <v>146111475</v>
      </c>
      <c r="AY22" s="622"/>
      <c r="AZ22" s="622"/>
      <c r="BA22" s="623"/>
      <c r="BB22" s="611">
        <v>0</v>
      </c>
      <c r="BC22" s="612"/>
      <c r="BD22" s="612"/>
      <c r="BE22" s="613"/>
    </row>
    <row r="23" spans="1:67" s="9" customFormat="1" ht="29.25" customHeight="1" x14ac:dyDescent="0.2">
      <c r="A23" s="606">
        <v>21</v>
      </c>
      <c r="B23" s="606"/>
      <c r="C23" s="392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4"/>
      <c r="R23" s="590"/>
      <c r="S23" s="591"/>
      <c r="T23" s="591"/>
      <c r="U23" s="592"/>
      <c r="V23" s="651"/>
      <c r="W23" s="652"/>
      <c r="X23" s="652"/>
      <c r="Y23" s="653"/>
      <c r="Z23" s="605"/>
      <c r="AA23" s="605"/>
      <c r="AB23" s="605"/>
      <c r="AC23" s="588"/>
      <c r="AD23" s="596" t="s">
        <v>1052</v>
      </c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600">
        <v>5842000</v>
      </c>
      <c r="AU23" s="601"/>
      <c r="AV23" s="601"/>
      <c r="AW23" s="602"/>
      <c r="AX23" s="604">
        <v>5491424</v>
      </c>
      <c r="AY23" s="604"/>
      <c r="AZ23" s="604"/>
      <c r="BA23" s="604"/>
      <c r="BB23" s="603">
        <v>0</v>
      </c>
      <c r="BC23" s="603"/>
      <c r="BD23" s="603"/>
      <c r="BE23" s="603"/>
      <c r="BF23" s="100"/>
      <c r="BG23" s="100"/>
      <c r="BH23" s="101"/>
      <c r="BI23" s="101"/>
      <c r="BJ23" s="101"/>
      <c r="BK23" s="101"/>
      <c r="BL23" s="101"/>
      <c r="BM23" s="101"/>
      <c r="BN23" s="101"/>
      <c r="BO23" s="101"/>
    </row>
    <row r="24" spans="1:67" s="9" customFormat="1" ht="29.25" customHeight="1" x14ac:dyDescent="0.2">
      <c r="A24" s="402">
        <v>22</v>
      </c>
      <c r="B24" s="404"/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4"/>
      <c r="R24" s="590"/>
      <c r="S24" s="591"/>
      <c r="T24" s="591"/>
      <c r="U24" s="592"/>
      <c r="V24" s="651"/>
      <c r="W24" s="652"/>
      <c r="X24" s="652"/>
      <c r="Y24" s="653"/>
      <c r="Z24" s="588"/>
      <c r="AA24" s="589"/>
      <c r="AB24" s="589"/>
      <c r="AC24" s="589"/>
      <c r="AD24" s="597" t="s">
        <v>1053</v>
      </c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598"/>
      <c r="AP24" s="598"/>
      <c r="AQ24" s="598"/>
      <c r="AR24" s="598"/>
      <c r="AS24" s="599"/>
      <c r="AT24" s="600">
        <v>33802798</v>
      </c>
      <c r="AU24" s="601"/>
      <c r="AV24" s="601"/>
      <c r="AW24" s="602"/>
      <c r="AX24" s="603">
        <v>0</v>
      </c>
      <c r="AY24" s="603"/>
      <c r="AZ24" s="603"/>
      <c r="BA24" s="603"/>
      <c r="BB24" s="603">
        <v>0</v>
      </c>
      <c r="BC24" s="603"/>
      <c r="BD24" s="603"/>
      <c r="BE24" s="603"/>
      <c r="BF24" s="100"/>
      <c r="BG24" s="100"/>
      <c r="BH24" s="101"/>
      <c r="BI24" s="101"/>
      <c r="BJ24" s="101"/>
      <c r="BK24" s="101"/>
      <c r="BL24" s="101"/>
      <c r="BM24" s="101"/>
      <c r="BN24" s="101"/>
      <c r="BO24" s="101"/>
    </row>
    <row r="25" spans="1:67" s="9" customFormat="1" ht="29.25" customHeight="1" x14ac:dyDescent="0.2">
      <c r="A25" s="402">
        <v>23</v>
      </c>
      <c r="B25" s="404"/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4"/>
      <c r="R25" s="590"/>
      <c r="S25" s="591"/>
      <c r="T25" s="591"/>
      <c r="U25" s="592"/>
      <c r="V25" s="651"/>
      <c r="W25" s="652"/>
      <c r="X25" s="652"/>
      <c r="Y25" s="653"/>
      <c r="Z25" s="588"/>
      <c r="AA25" s="589"/>
      <c r="AB25" s="589"/>
      <c r="AC25" s="589"/>
      <c r="AD25" s="597" t="s">
        <v>1054</v>
      </c>
      <c r="AE25" s="598"/>
      <c r="AF25" s="598"/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98"/>
      <c r="AS25" s="599"/>
      <c r="AT25" s="600">
        <v>75000</v>
      </c>
      <c r="AU25" s="601"/>
      <c r="AV25" s="601"/>
      <c r="AW25" s="602"/>
      <c r="AX25" s="603">
        <v>0</v>
      </c>
      <c r="AY25" s="603"/>
      <c r="AZ25" s="603"/>
      <c r="BA25" s="603"/>
      <c r="BB25" s="603">
        <v>0</v>
      </c>
      <c r="BC25" s="603"/>
      <c r="BD25" s="603"/>
      <c r="BE25" s="603"/>
      <c r="BF25" s="100"/>
      <c r="BG25" s="100"/>
      <c r="BH25" s="101"/>
      <c r="BI25" s="101"/>
      <c r="BJ25" s="101"/>
      <c r="BK25" s="101"/>
      <c r="BL25" s="101"/>
      <c r="BM25" s="101"/>
      <c r="BN25" s="101"/>
      <c r="BO25" s="101"/>
    </row>
    <row r="26" spans="1:67" s="9" customFormat="1" ht="20.100000000000001" customHeight="1" x14ac:dyDescent="0.2">
      <c r="A26" s="643" t="s">
        <v>186</v>
      </c>
      <c r="B26" s="644"/>
      <c r="C26" s="645" t="s">
        <v>839</v>
      </c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6">
        <f>SUM(R8:U25)</f>
        <v>24206310</v>
      </c>
      <c r="S26" s="646"/>
      <c r="T26" s="646"/>
      <c r="U26" s="646"/>
      <c r="V26" s="646">
        <f>SUM(V8:Y25)</f>
        <v>32623310</v>
      </c>
      <c r="W26" s="646"/>
      <c r="X26" s="646"/>
      <c r="Y26" s="646"/>
      <c r="Z26" s="646">
        <f>SUM(Z8:AC25)</f>
        <v>19893140</v>
      </c>
      <c r="AA26" s="646"/>
      <c r="AB26" s="646"/>
      <c r="AC26" s="646"/>
      <c r="AD26" s="636" t="s">
        <v>550</v>
      </c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8"/>
      <c r="AT26" s="566">
        <f>SUM(AT8:AW25)</f>
        <v>265157060</v>
      </c>
      <c r="AU26" s="566"/>
      <c r="AV26" s="566"/>
      <c r="AW26" s="566"/>
      <c r="AX26" s="566">
        <f>SUM(AX8:BA25)</f>
        <v>245908682</v>
      </c>
      <c r="AY26" s="566"/>
      <c r="AZ26" s="566"/>
      <c r="BA26" s="566"/>
      <c r="BB26" s="566">
        <f>SUM(BB8:BE25)</f>
        <v>94305783</v>
      </c>
      <c r="BC26" s="566"/>
      <c r="BD26" s="566"/>
      <c r="BE26" s="566"/>
    </row>
    <row r="27" spans="1:67" ht="20.100000000000001" customHeight="1" x14ac:dyDescent="0.2">
      <c r="A27" s="648"/>
      <c r="B27" s="648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50"/>
      <c r="S27" s="650"/>
      <c r="T27" s="650"/>
      <c r="U27" s="650"/>
      <c r="V27" s="650"/>
      <c r="W27" s="650"/>
      <c r="X27" s="650"/>
      <c r="Y27" s="650"/>
      <c r="Z27" s="650"/>
      <c r="AA27" s="650"/>
      <c r="AB27" s="650"/>
      <c r="AC27" s="650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8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</row>
  </sheetData>
  <mergeCells count="204">
    <mergeCell ref="A21:B21"/>
    <mergeCell ref="C21:Q21"/>
    <mergeCell ref="R21:U21"/>
    <mergeCell ref="V21:Y21"/>
    <mergeCell ref="Z21:AC21"/>
    <mergeCell ref="A22:B22"/>
    <mergeCell ref="C22:Q22"/>
    <mergeCell ref="R22:U22"/>
    <mergeCell ref="V22:Y22"/>
    <mergeCell ref="Z22:AC22"/>
    <mergeCell ref="V23:Y23"/>
    <mergeCell ref="V24:Y24"/>
    <mergeCell ref="V25:Y25"/>
    <mergeCell ref="R18:U18"/>
    <mergeCell ref="R19:U19"/>
    <mergeCell ref="R20:U20"/>
    <mergeCell ref="V13:Y13"/>
    <mergeCell ref="V14:Y14"/>
    <mergeCell ref="V15:Y15"/>
    <mergeCell ref="V16:Y16"/>
    <mergeCell ref="V17:Y17"/>
    <mergeCell ref="V18:Y18"/>
    <mergeCell ref="V19:Y19"/>
    <mergeCell ref="V20:Y20"/>
    <mergeCell ref="R23:U23"/>
    <mergeCell ref="R13:U13"/>
    <mergeCell ref="R14:U14"/>
    <mergeCell ref="R15:U15"/>
    <mergeCell ref="R16:U16"/>
    <mergeCell ref="R17:U17"/>
    <mergeCell ref="A17:B17"/>
    <mergeCell ref="A18:B18"/>
    <mergeCell ref="A19:B19"/>
    <mergeCell ref="A20:B20"/>
    <mergeCell ref="C13:Q13"/>
    <mergeCell ref="C14:Q14"/>
    <mergeCell ref="C15:Q15"/>
    <mergeCell ref="C16:Q16"/>
    <mergeCell ref="C17:Q17"/>
    <mergeCell ref="C18:Q18"/>
    <mergeCell ref="C19:Q19"/>
    <mergeCell ref="C20:Q20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A27:B27"/>
    <mergeCell ref="C27:Q27"/>
    <mergeCell ref="R27:U27"/>
    <mergeCell ref="V27:Y27"/>
    <mergeCell ref="Z27:AC27"/>
    <mergeCell ref="AD27:AR27"/>
    <mergeCell ref="AT27:AW27"/>
    <mergeCell ref="AX27:BA27"/>
    <mergeCell ref="BB27:BE27"/>
    <mergeCell ref="BB26:BE26"/>
    <mergeCell ref="BB10:BE10"/>
    <mergeCell ref="AD10:AS10"/>
    <mergeCell ref="AT10:AW10"/>
    <mergeCell ref="AX10:BA10"/>
    <mergeCell ref="A26:B26"/>
    <mergeCell ref="C26:Q26"/>
    <mergeCell ref="R26:U26"/>
    <mergeCell ref="V26:Y26"/>
    <mergeCell ref="Z26:AC26"/>
    <mergeCell ref="A12:B12"/>
    <mergeCell ref="Z10:AC10"/>
    <mergeCell ref="A11:B11"/>
    <mergeCell ref="BB12:BE12"/>
    <mergeCell ref="A10:B10"/>
    <mergeCell ref="C10:Q10"/>
    <mergeCell ref="R10:U10"/>
    <mergeCell ref="V10:Y10"/>
    <mergeCell ref="C11:Q11"/>
    <mergeCell ref="C12:Q12"/>
    <mergeCell ref="A13:B13"/>
    <mergeCell ref="A14:B14"/>
    <mergeCell ref="A15:B15"/>
    <mergeCell ref="A16:B16"/>
    <mergeCell ref="AD26:AS26"/>
    <mergeCell ref="AT26:AW26"/>
    <mergeCell ref="AX26:BA26"/>
    <mergeCell ref="AT8:AW8"/>
    <mergeCell ref="AX8:BA8"/>
    <mergeCell ref="AD21:AS21"/>
    <mergeCell ref="AX21:BA21"/>
    <mergeCell ref="AT21:AW21"/>
    <mergeCell ref="AT14:AW14"/>
    <mergeCell ref="AX14:BA14"/>
    <mergeCell ref="AX22:BA22"/>
    <mergeCell ref="AD13:AS13"/>
    <mergeCell ref="AT13:AW13"/>
    <mergeCell ref="AX13:BA13"/>
    <mergeCell ref="AX15:BA15"/>
    <mergeCell ref="AX16:BA16"/>
    <mergeCell ref="AX17:BA17"/>
    <mergeCell ref="AX18:BA18"/>
    <mergeCell ref="AX19:BA19"/>
    <mergeCell ref="AX20:BA20"/>
    <mergeCell ref="AD17:AS17"/>
    <mergeCell ref="AD18:AS18"/>
    <mergeCell ref="AD19:AS19"/>
    <mergeCell ref="AX9:BA9"/>
    <mergeCell ref="R11:U11"/>
    <mergeCell ref="V11:Y11"/>
    <mergeCell ref="Z11:AC11"/>
    <mergeCell ref="R12:U12"/>
    <mergeCell ref="V12:Y12"/>
    <mergeCell ref="Z12:AC12"/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C6:Q6"/>
    <mergeCell ref="A5:B6"/>
    <mergeCell ref="C5:AC5"/>
    <mergeCell ref="AD5:BE5"/>
    <mergeCell ref="A9:B9"/>
    <mergeCell ref="C9:Q9"/>
    <mergeCell ref="R9:U9"/>
    <mergeCell ref="A7:B7"/>
    <mergeCell ref="C7:Q7"/>
    <mergeCell ref="R7:U7"/>
    <mergeCell ref="V7:Y7"/>
    <mergeCell ref="Z7:AC7"/>
    <mergeCell ref="AD7:AS7"/>
    <mergeCell ref="AT7:AW7"/>
    <mergeCell ref="AX7:BA7"/>
    <mergeCell ref="C25:Q25"/>
    <mergeCell ref="AD22:AS22"/>
    <mergeCell ref="AT15:AW15"/>
    <mergeCell ref="AT16:AW16"/>
    <mergeCell ref="AT17:AW17"/>
    <mergeCell ref="AT18:AW18"/>
    <mergeCell ref="AT19:AW19"/>
    <mergeCell ref="AT20:AW20"/>
    <mergeCell ref="AT22:AW22"/>
    <mergeCell ref="A23:B23"/>
    <mergeCell ref="C23:Q23"/>
    <mergeCell ref="AT11:AW11"/>
    <mergeCell ref="AX11:BA11"/>
    <mergeCell ref="AT12:AW12"/>
    <mergeCell ref="AX12:BA12"/>
    <mergeCell ref="AD11:AS11"/>
    <mergeCell ref="Z23:AC23"/>
    <mergeCell ref="BB7:BE7"/>
    <mergeCell ref="BB8:BE8"/>
    <mergeCell ref="BB9:BE9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AD20:AS20"/>
    <mergeCell ref="BB11:BE11"/>
    <mergeCell ref="AD12:AS12"/>
    <mergeCell ref="BB18:BE18"/>
    <mergeCell ref="BB19:BE19"/>
    <mergeCell ref="BB20:BE20"/>
    <mergeCell ref="BB22:BE22"/>
    <mergeCell ref="BB14:BE14"/>
    <mergeCell ref="AD15:AS15"/>
    <mergeCell ref="AD16:AS16"/>
    <mergeCell ref="BB21:BE21"/>
    <mergeCell ref="Z24:AC24"/>
    <mergeCell ref="Z25:AC25"/>
    <mergeCell ref="A24:B24"/>
    <mergeCell ref="A25:B25"/>
    <mergeCell ref="R24:U24"/>
    <mergeCell ref="R25:U25"/>
    <mergeCell ref="C24:Q24"/>
    <mergeCell ref="BB13:BE13"/>
    <mergeCell ref="AD14:AS14"/>
    <mergeCell ref="AD23:AS23"/>
    <mergeCell ref="AD24:AS24"/>
    <mergeCell ref="AD25:AS25"/>
    <mergeCell ref="AT25:AW25"/>
    <mergeCell ref="AX25:BA25"/>
    <mergeCell ref="BB25:BE25"/>
    <mergeCell ref="BB24:BE24"/>
    <mergeCell ref="AX24:BA24"/>
    <mergeCell ref="AT24:AW24"/>
    <mergeCell ref="AT23:AW23"/>
    <mergeCell ref="AX23:BA23"/>
    <mergeCell ref="BB23:BE23"/>
    <mergeCell ref="BB15:BE15"/>
    <mergeCell ref="BB16:BE16"/>
    <mergeCell ref="BB17:BE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BE29"/>
  <sheetViews>
    <sheetView showGridLines="0" view="pageBreakPreview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83" t="s">
        <v>1069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</row>
    <row r="2" spans="1:57" ht="28.5" customHeight="1" x14ac:dyDescent="0.2">
      <c r="A2" s="378" t="s">
        <v>516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8"/>
    </row>
    <row r="3" spans="1:57" ht="15" customHeight="1" x14ac:dyDescent="0.2">
      <c r="A3" s="381" t="s">
        <v>574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30"/>
    </row>
    <row r="4" spans="1:57" ht="15.95" customHeight="1" x14ac:dyDescent="0.2">
      <c r="A4" s="631" t="s">
        <v>611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</row>
    <row r="5" spans="1:57" s="9" customFormat="1" ht="20.100000000000001" customHeight="1" x14ac:dyDescent="0.2">
      <c r="A5" s="386" t="s">
        <v>441</v>
      </c>
      <c r="B5" s="386"/>
      <c r="C5" s="387" t="s">
        <v>464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 t="s">
        <v>465</v>
      </c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</row>
    <row r="6" spans="1:57" s="9" customFormat="1" ht="20.100000000000001" customHeight="1" x14ac:dyDescent="0.2">
      <c r="A6" s="386"/>
      <c r="B6" s="386"/>
      <c r="C6" s="387" t="s">
        <v>544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479" t="s">
        <v>807</v>
      </c>
      <c r="S6" s="389"/>
      <c r="T6" s="389"/>
      <c r="U6" s="389"/>
      <c r="V6" s="479" t="s">
        <v>808</v>
      </c>
      <c r="W6" s="389"/>
      <c r="X6" s="389"/>
      <c r="Y6" s="389"/>
      <c r="Z6" s="479" t="s">
        <v>438</v>
      </c>
      <c r="AA6" s="389"/>
      <c r="AB6" s="389"/>
      <c r="AC6" s="389"/>
      <c r="AD6" s="389" t="s">
        <v>544</v>
      </c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479" t="s">
        <v>807</v>
      </c>
      <c r="AU6" s="389"/>
      <c r="AV6" s="389"/>
      <c r="AW6" s="389"/>
      <c r="AX6" s="479" t="s">
        <v>808</v>
      </c>
      <c r="AY6" s="389"/>
      <c r="AZ6" s="389"/>
      <c r="BA6" s="389"/>
      <c r="BB6" s="479" t="s">
        <v>438</v>
      </c>
      <c r="BC6" s="389"/>
      <c r="BD6" s="389"/>
      <c r="BE6" s="389"/>
    </row>
    <row r="7" spans="1:57" s="9" customFormat="1" ht="12.75" customHeight="1" x14ac:dyDescent="0.2">
      <c r="A7" s="614" t="s">
        <v>176</v>
      </c>
      <c r="B7" s="614"/>
      <c r="C7" s="606" t="s">
        <v>177</v>
      </c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 t="s">
        <v>178</v>
      </c>
      <c r="S7" s="606"/>
      <c r="T7" s="606"/>
      <c r="U7" s="606"/>
      <c r="V7" s="606" t="s">
        <v>175</v>
      </c>
      <c r="W7" s="606"/>
      <c r="X7" s="606"/>
      <c r="Y7" s="606"/>
      <c r="Z7" s="606" t="s">
        <v>440</v>
      </c>
      <c r="AA7" s="606"/>
      <c r="AB7" s="606"/>
      <c r="AC7" s="606"/>
      <c r="AD7" s="606" t="s">
        <v>553</v>
      </c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 t="s">
        <v>554</v>
      </c>
      <c r="AU7" s="606"/>
      <c r="AV7" s="606"/>
      <c r="AW7" s="606"/>
      <c r="AX7" s="606" t="s">
        <v>568</v>
      </c>
      <c r="AY7" s="606"/>
      <c r="AZ7" s="606"/>
      <c r="BA7" s="606"/>
      <c r="BB7" s="606" t="s">
        <v>569</v>
      </c>
      <c r="BC7" s="606"/>
      <c r="BD7" s="606"/>
      <c r="BE7" s="606"/>
    </row>
    <row r="8" spans="1:57" s="9" customFormat="1" ht="20.100000000000001" customHeight="1" x14ac:dyDescent="0.2">
      <c r="A8" s="632" t="s">
        <v>0</v>
      </c>
      <c r="B8" s="633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</row>
    <row r="9" spans="1:57" s="9" customFormat="1" ht="20.100000000000001" customHeight="1" x14ac:dyDescent="0.2">
      <c r="A9" s="632" t="s">
        <v>1</v>
      </c>
      <c r="B9" s="633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59"/>
      <c r="S9" s="659"/>
      <c r="T9" s="659"/>
      <c r="U9" s="659"/>
      <c r="V9" s="659"/>
      <c r="W9" s="659"/>
      <c r="X9" s="659"/>
      <c r="Y9" s="659"/>
      <c r="Z9" s="651"/>
      <c r="AA9" s="652"/>
      <c r="AB9" s="652"/>
      <c r="AC9" s="653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58"/>
      <c r="AU9" s="658"/>
      <c r="AV9" s="658"/>
      <c r="AW9" s="658"/>
      <c r="AX9" s="658"/>
      <c r="AY9" s="658"/>
      <c r="AZ9" s="658"/>
      <c r="BA9" s="658"/>
      <c r="BB9" s="658"/>
      <c r="BC9" s="658"/>
      <c r="BD9" s="658"/>
      <c r="BE9" s="658"/>
    </row>
    <row r="10" spans="1:57" s="9" customFormat="1" ht="20.100000000000001" customHeight="1" x14ac:dyDescent="0.2">
      <c r="A10" s="632" t="s">
        <v>2</v>
      </c>
      <c r="B10" s="633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59"/>
      <c r="S10" s="659"/>
      <c r="T10" s="659"/>
      <c r="U10" s="659"/>
      <c r="V10" s="659"/>
      <c r="W10" s="659"/>
      <c r="X10" s="659"/>
      <c r="Y10" s="659"/>
      <c r="Z10" s="651"/>
      <c r="AA10" s="652"/>
      <c r="AB10" s="652"/>
      <c r="AC10" s="653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58"/>
      <c r="AU10" s="658"/>
      <c r="AV10" s="658"/>
      <c r="AW10" s="658"/>
      <c r="AX10" s="658"/>
      <c r="AY10" s="658"/>
      <c r="AZ10" s="658"/>
      <c r="BA10" s="658"/>
      <c r="BB10" s="581"/>
      <c r="BC10" s="582"/>
      <c r="BD10" s="582"/>
      <c r="BE10" s="583"/>
    </row>
    <row r="11" spans="1:57" s="9" customFormat="1" ht="20.100000000000001" customHeight="1" x14ac:dyDescent="0.2">
      <c r="A11" s="632" t="s">
        <v>3</v>
      </c>
      <c r="B11" s="633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59"/>
      <c r="S11" s="659"/>
      <c r="T11" s="659"/>
      <c r="U11" s="659"/>
      <c r="V11" s="659"/>
      <c r="W11" s="659"/>
      <c r="X11" s="659"/>
      <c r="Y11" s="659"/>
      <c r="Z11" s="651"/>
      <c r="AA11" s="652"/>
      <c r="AB11" s="652"/>
      <c r="AC11" s="653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58"/>
      <c r="AU11" s="658"/>
      <c r="AV11" s="658"/>
      <c r="AW11" s="658"/>
      <c r="AX11" s="658"/>
      <c r="AY11" s="658"/>
      <c r="AZ11" s="658"/>
      <c r="BA11" s="658"/>
      <c r="BB11" s="581"/>
      <c r="BC11" s="582"/>
      <c r="BD11" s="582"/>
      <c r="BE11" s="583"/>
    </row>
    <row r="12" spans="1:57" s="9" customFormat="1" ht="20.100000000000001" customHeight="1" x14ac:dyDescent="0.2">
      <c r="A12" s="632" t="s">
        <v>4</v>
      </c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59"/>
      <c r="S12" s="659"/>
      <c r="T12" s="659"/>
      <c r="U12" s="659"/>
      <c r="V12" s="659"/>
      <c r="W12" s="659"/>
      <c r="X12" s="659"/>
      <c r="Y12" s="659"/>
      <c r="Z12" s="651"/>
      <c r="AA12" s="652"/>
      <c r="AB12" s="652"/>
      <c r="AC12" s="653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58"/>
      <c r="AU12" s="658"/>
      <c r="AV12" s="658"/>
      <c r="AW12" s="658"/>
      <c r="AX12" s="658"/>
      <c r="AY12" s="658"/>
      <c r="AZ12" s="658"/>
      <c r="BA12" s="658"/>
      <c r="BB12" s="581"/>
      <c r="BC12" s="582"/>
      <c r="BD12" s="582"/>
      <c r="BE12" s="583"/>
    </row>
    <row r="13" spans="1:57" s="9" customFormat="1" ht="28.5" customHeight="1" x14ac:dyDescent="0.2">
      <c r="A13" s="390" t="s">
        <v>5</v>
      </c>
      <c r="B13" s="391"/>
      <c r="C13" s="392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4"/>
      <c r="R13" s="651"/>
      <c r="S13" s="652"/>
      <c r="T13" s="652"/>
      <c r="U13" s="653"/>
      <c r="V13" s="651"/>
      <c r="W13" s="652"/>
      <c r="X13" s="652"/>
      <c r="Y13" s="653"/>
      <c r="Z13" s="651"/>
      <c r="AA13" s="652"/>
      <c r="AB13" s="652"/>
      <c r="AC13" s="653"/>
      <c r="AD13" s="94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6"/>
      <c r="AT13" s="624"/>
      <c r="AU13" s="625"/>
      <c r="AV13" s="625"/>
      <c r="AW13" s="626"/>
      <c r="AX13" s="624"/>
      <c r="AY13" s="625"/>
      <c r="AZ13" s="625"/>
      <c r="BA13" s="626"/>
      <c r="BB13" s="97"/>
      <c r="BC13" s="98"/>
      <c r="BD13" s="98"/>
      <c r="BE13" s="99"/>
    </row>
    <row r="14" spans="1:57" s="9" customFormat="1" ht="20.100000000000001" customHeight="1" x14ac:dyDescent="0.2">
      <c r="A14" s="643" t="s">
        <v>6</v>
      </c>
      <c r="B14" s="644"/>
      <c r="C14" s="645" t="s">
        <v>840</v>
      </c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6">
        <f>SUM(R8:U13)</f>
        <v>0</v>
      </c>
      <c r="S14" s="646"/>
      <c r="T14" s="646"/>
      <c r="U14" s="646"/>
      <c r="V14" s="646">
        <f>SUM(V8:Y13)</f>
        <v>0</v>
      </c>
      <c r="W14" s="646"/>
      <c r="X14" s="646"/>
      <c r="Y14" s="646"/>
      <c r="Z14" s="646">
        <f>SUM(Z8:AC13)</f>
        <v>0</v>
      </c>
      <c r="AA14" s="646"/>
      <c r="AB14" s="646"/>
      <c r="AC14" s="646"/>
      <c r="AD14" s="636" t="s">
        <v>550</v>
      </c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8"/>
      <c r="AT14" s="566">
        <f>SUM(AT8:AW12)</f>
        <v>0</v>
      </c>
      <c r="AU14" s="566"/>
      <c r="AV14" s="566"/>
      <c r="AW14" s="566"/>
      <c r="AX14" s="566">
        <f>SUM(AX8:BA12)</f>
        <v>0</v>
      </c>
      <c r="AY14" s="566"/>
      <c r="AZ14" s="566"/>
      <c r="BA14" s="566"/>
      <c r="BB14" s="578">
        <f t="shared" ref="BB14" si="0">AT14-AX14</f>
        <v>0</v>
      </c>
      <c r="BC14" s="579"/>
      <c r="BD14" s="579"/>
      <c r="BE14" s="580"/>
    </row>
    <row r="15" spans="1:57" ht="20.100000000000001" customHeight="1" x14ac:dyDescent="0.2">
      <c r="A15" s="648"/>
      <c r="B15" s="648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50"/>
      <c r="S15" s="650"/>
      <c r="T15" s="650"/>
      <c r="U15" s="650"/>
      <c r="V15" s="650"/>
      <c r="W15" s="650"/>
      <c r="X15" s="650"/>
      <c r="Y15" s="650"/>
      <c r="Z15" s="650"/>
      <c r="AA15" s="650"/>
      <c r="AB15" s="650"/>
      <c r="AC15" s="650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20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</row>
    <row r="29" spans="15:15" x14ac:dyDescent="0.2">
      <c r="O29" s="102"/>
    </row>
  </sheetData>
  <mergeCells count="94">
    <mergeCell ref="V13:Y13"/>
    <mergeCell ref="AT13:AW13"/>
    <mergeCell ref="AX13:BA13"/>
    <mergeCell ref="Z13:AC13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9:BE9"/>
    <mergeCell ref="BB10:BE10"/>
    <mergeCell ref="A9:B9"/>
    <mergeCell ref="C9:Q9"/>
    <mergeCell ref="R9:U9"/>
    <mergeCell ref="V9:Y9"/>
    <mergeCell ref="Z9:AC9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11:B11"/>
    <mergeCell ref="C11:Q11"/>
    <mergeCell ref="R11:U11"/>
    <mergeCell ref="V11:Y11"/>
    <mergeCell ref="Z11:AC11"/>
    <mergeCell ref="AD14:AS14"/>
    <mergeCell ref="AT14:AW14"/>
    <mergeCell ref="A12:B12"/>
    <mergeCell ref="C12:Q12"/>
    <mergeCell ref="R12:U12"/>
    <mergeCell ref="V12:Y12"/>
    <mergeCell ref="Z12:AC12"/>
    <mergeCell ref="AD12:AS12"/>
    <mergeCell ref="A14:B14"/>
    <mergeCell ref="C14:Q14"/>
    <mergeCell ref="R14:U14"/>
    <mergeCell ref="V14:Y14"/>
    <mergeCell ref="Z14:AC14"/>
    <mergeCell ref="A13:B13"/>
    <mergeCell ref="C13:Q13"/>
    <mergeCell ref="R13:U13"/>
    <mergeCell ref="AX14:BA14"/>
    <mergeCell ref="BB14:BE14"/>
    <mergeCell ref="AT12:AW12"/>
    <mergeCell ref="AX12:BA12"/>
    <mergeCell ref="BB12:BE12"/>
    <mergeCell ref="BB15:BE15"/>
    <mergeCell ref="A15:B15"/>
    <mergeCell ref="C15:Q15"/>
    <mergeCell ref="R15:U15"/>
    <mergeCell ref="V15:Y15"/>
    <mergeCell ref="Z15:AC15"/>
    <mergeCell ref="AD15:AR15"/>
    <mergeCell ref="AT15:AW15"/>
    <mergeCell ref="AX15:BA1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34</vt:i4>
      </vt:variant>
    </vt:vector>
  </HeadingPairs>
  <TitlesOfParts>
    <vt:vector size="5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'18'!Nyomtatási_cím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</vt:vector>
  </TitlesOfParts>
  <Company>Őcsényi Közös Önkormányzati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Felhasználó</cp:lastModifiedBy>
  <cp:lastPrinted>2021-05-17T12:57:13Z</cp:lastPrinted>
  <dcterms:created xsi:type="dcterms:W3CDTF">1998-12-06T10:54:59Z</dcterms:created>
  <dcterms:modified xsi:type="dcterms:W3CDTF">2021-05-26T13:14:10Z</dcterms:modified>
</cp:coreProperties>
</file>