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Felhasználó\Documents\Árvai Attila\Loclexbe\Sióagárd\Költségvetés\"/>
    </mc:Choice>
  </mc:AlternateContent>
  <xr:revisionPtr revIDLastSave="0" documentId="13_ncr:1_{FCD08C2F-4646-4572-AD4B-FBC79681D9DB}" xr6:coauthVersionLast="47" xr6:coauthVersionMax="47" xr10:uidLastSave="{00000000-0000-0000-0000-000000000000}"/>
  <bookViews>
    <workbookView xWindow="135" yWindow="210" windowWidth="20355" windowHeight="11310" tabRatio="946" firstSheet="16" activeTab="13" xr2:uid="{00000000-000D-0000-FFFF-FFFF00000000}"/>
  </bookViews>
  <sheets>
    <sheet name="01" sheetId="45" r:id="rId1"/>
    <sheet name="02" sheetId="24" r:id="rId2"/>
    <sheet name="03" sheetId="29" r:id="rId3"/>
    <sheet name="04. önk. int." sheetId="25" r:id="rId4"/>
    <sheet name="05. óvoda int." sheetId="44" r:id="rId5"/>
    <sheet name="06. konyha int." sheetId="47" r:id="rId6"/>
    <sheet name="07. önk. beruházás" sheetId="28" r:id="rId7"/>
    <sheet name="08b" sheetId="48" state="hidden" r:id="rId8"/>
    <sheet name="08. óvoda beruházás" sheetId="30" r:id="rId9"/>
    <sheet name="09. konyha beruházás" sheetId="31" r:id="rId10"/>
    <sheet name="10. létszám" sheetId="36" r:id="rId11"/>
    <sheet name="11. létszám intézményenként" sheetId="37" r:id="rId12"/>
    <sheet name="12 összevont köt., önkéntes fel" sheetId="38" r:id="rId13"/>
    <sheet name="13. intézményenként köt., önkén" sheetId="41" r:id="rId14"/>
    <sheet name="14. Adósság" sheetId="49" r:id="rId15"/>
    <sheet name="15. Bevételek adóssághoz" sheetId="50" r:id="rId16"/>
    <sheet name="16. Maradványkimutatás" sheetId="52" r:id="rId17"/>
    <sheet name="17. Mérleg" sheetId="53" r:id="rId18"/>
    <sheet name="18. Vagyonkimutatás" sheetId="54" r:id="rId19"/>
    <sheet name="19. Normatíva" sheetId="55" r:id="rId20"/>
    <sheet name="20. Normatíva" sheetId="56" r:id="rId21"/>
    <sheet name="21. Normatíva" sheetId="58" r:id="rId22"/>
    <sheet name="22. Normatíva Visszafizetendő" sheetId="59" r:id="rId23"/>
    <sheet name="23. kedvezmények" sheetId="51" r:id="rId24"/>
    <sheet name="24. Támogatások" sheetId="63" r:id="rId25"/>
    <sheet name="25. Kölcsönök" sheetId="61" r:id="rId26"/>
    <sheet name="26. Részesedések" sheetId="62" r:id="rId27"/>
  </sheets>
  <externalReferences>
    <externalReference r:id="rId28"/>
  </externalReferences>
  <definedNames>
    <definedName name="_xlnm._FilterDatabase" localSheetId="3" hidden="1">'04. önk. int.'!$A$7:$BH$252</definedName>
    <definedName name="_xlnm._FilterDatabase" localSheetId="4" hidden="1">'05. óvoda int.'!$A$7:$BH$229</definedName>
    <definedName name="_xlnm._FilterDatabase" localSheetId="5" hidden="1">'06. konyha int.'!$A$7:$BH$241</definedName>
    <definedName name="_xlnm.Print_Titles" localSheetId="0">'01'!$1:$7</definedName>
    <definedName name="_xlnm.Print_Titles" localSheetId="1">'02'!$1:$7</definedName>
    <definedName name="_xlnm.Print_Titles" localSheetId="2">'03'!$1:$7</definedName>
    <definedName name="_xlnm.Print_Titles" localSheetId="3">'04. önk. int.'!$1:$7</definedName>
    <definedName name="_xlnm.Print_Titles" localSheetId="4">'05. óvoda int.'!$1:$7</definedName>
    <definedName name="_xlnm.Print_Titles" localSheetId="5">'06. konyha int.'!$1:$7</definedName>
    <definedName name="_xlnm.Print_Titles" localSheetId="6">'07. önk. beruházás'!$1:$25</definedName>
    <definedName name="_xlnm.Print_Titles" localSheetId="8">'08. óvoda beruházás'!$1:$13</definedName>
    <definedName name="_xlnm.Print_Titles" localSheetId="9">'09. konyha beruházás'!$1:$13</definedName>
    <definedName name="_xlnm.Print_Titles" localSheetId="10">'10. létszám'!$1:$1</definedName>
    <definedName name="_xlnm.Print_Titles" localSheetId="11">'11. létszám intézményenként'!$1:$1</definedName>
    <definedName name="_xlnm.Print_Titles" localSheetId="12">'12 összevont köt., önkéntes fel'!$1:$7</definedName>
    <definedName name="_xlnm.Print_Titles" localSheetId="13">'13. intézményenként köt., önkén'!$1:$29</definedName>
    <definedName name="_xlnm.Print_Titles" localSheetId="18">'18. Vagyonkimutatás'!$1:$3</definedName>
    <definedName name="_xlnm.Print_Area" localSheetId="0">'01'!$A$1:$BH$226</definedName>
    <definedName name="_xlnm.Print_Area" localSheetId="1">'02'!$A$1:$BK$32</definedName>
    <definedName name="_xlnm.Print_Area" localSheetId="2">'03'!$A$1:$AX$32</definedName>
    <definedName name="_xlnm.Print_Area" localSheetId="3">'04. önk. int.'!$A$1:$BH$252</definedName>
    <definedName name="_xlnm.Print_Area" localSheetId="4">'05. óvoda int.'!$A$1:$BH$229</definedName>
    <definedName name="_xlnm.Print_Area" localSheetId="5">'06. konyha int.'!$A$1:$BH$241</definedName>
    <definedName name="_xlnm.Print_Area" localSheetId="6">'07. önk. beruházás'!$A$1:$BE$25</definedName>
    <definedName name="_xlnm.Print_Area" localSheetId="8">'08. óvoda beruházás'!$A$1:$BE$13</definedName>
    <definedName name="_xlnm.Print_Area" localSheetId="9">'09. konyha beruházás'!$A$1:$BE$13</definedName>
    <definedName name="_xlnm.Print_Area" localSheetId="10">'10. létszám'!$A$1:$D$10</definedName>
    <definedName name="_xlnm.Print_Area" localSheetId="11">'11. létszám intézményenként'!$A$1:$D$43</definedName>
    <definedName name="_xlnm.Print_Area" localSheetId="12">'12 összevont köt., önkéntes fel'!$A$1:$BK$11</definedName>
    <definedName name="_xlnm.Print_Area" localSheetId="13">'13. intézményenként köt., önkén'!$A$1:$BK$33</definedName>
    <definedName name="_xlnm.Print_Area" localSheetId="21">'21. Normatíva'!$A$1:$I$9</definedName>
  </definedNames>
  <calcPr calcId="181029"/>
</workbook>
</file>

<file path=xl/calcChain.xml><?xml version="1.0" encoding="utf-8"?>
<calcChain xmlns="http://schemas.openxmlformats.org/spreadsheetml/2006/main">
  <c r="D14" i="63" l="1"/>
  <c r="D8" i="63"/>
  <c r="D21" i="63" s="1"/>
  <c r="C8" i="63"/>
  <c r="C21" i="63" s="1"/>
  <c r="B8" i="63"/>
  <c r="B21" i="63" s="1"/>
  <c r="BC104" i="25"/>
  <c r="AU104" i="25"/>
  <c r="BG29" i="25"/>
  <c r="AI104" i="25"/>
  <c r="AM104" i="25"/>
  <c r="BC235" i="25"/>
  <c r="BC234" i="25"/>
  <c r="AI235" i="25"/>
  <c r="AI234" i="25"/>
  <c r="AO31" i="29"/>
  <c r="AT31" i="29"/>
  <c r="AT21" i="29"/>
  <c r="AT18" i="29"/>
  <c r="AO21" i="29"/>
  <c r="AO18" i="29"/>
  <c r="AJ18" i="29"/>
  <c r="AY224" i="45"/>
  <c r="AY223" i="45"/>
  <c r="AY218" i="45"/>
  <c r="AY219" i="45"/>
  <c r="AY220" i="45"/>
  <c r="AY221" i="45"/>
  <c r="AY217" i="45"/>
  <c r="AY208" i="45"/>
  <c r="AY209" i="45"/>
  <c r="AY210" i="45"/>
  <c r="AY211" i="45"/>
  <c r="AY212" i="45"/>
  <c r="AY213" i="45"/>
  <c r="AY214" i="45"/>
  <c r="AY207" i="45"/>
  <c r="AY202" i="45"/>
  <c r="AY203" i="45"/>
  <c r="AY204" i="45"/>
  <c r="AY205" i="45"/>
  <c r="AY201" i="45"/>
  <c r="AY198" i="45"/>
  <c r="AY199" i="45"/>
  <c r="AY197" i="45"/>
  <c r="AY187" i="45"/>
  <c r="AY188" i="45"/>
  <c r="AY189" i="45"/>
  <c r="AY190" i="45"/>
  <c r="AY191" i="45"/>
  <c r="AY192" i="45"/>
  <c r="AY193" i="45"/>
  <c r="AY194" i="45"/>
  <c r="AY186" i="45"/>
  <c r="AY182" i="45"/>
  <c r="AY183" i="45"/>
  <c r="AY184" i="45"/>
  <c r="AY181" i="45"/>
  <c r="AY174" i="45"/>
  <c r="AY175" i="45"/>
  <c r="AY176" i="45"/>
  <c r="AY177" i="45"/>
  <c r="AY178" i="45"/>
  <c r="AY179" i="45"/>
  <c r="AY173" i="45"/>
  <c r="AY163" i="45"/>
  <c r="AY164" i="45"/>
  <c r="AY165" i="45"/>
  <c r="AY166" i="45"/>
  <c r="AY167" i="45"/>
  <c r="AY168" i="45"/>
  <c r="AY169" i="45"/>
  <c r="AY170" i="45"/>
  <c r="AY158" i="45"/>
  <c r="AY159" i="45"/>
  <c r="AY160" i="45"/>
  <c r="AY161" i="45"/>
  <c r="AY162" i="45"/>
  <c r="AY157" i="45"/>
  <c r="AY155" i="45"/>
  <c r="AY149" i="45"/>
  <c r="AY150" i="45"/>
  <c r="AY151" i="45"/>
  <c r="AY152" i="45"/>
  <c r="AY153" i="45"/>
  <c r="AY154" i="45"/>
  <c r="AY148" i="45"/>
  <c r="AY142" i="45"/>
  <c r="AY143" i="45"/>
  <c r="AY144" i="45"/>
  <c r="AY145" i="45"/>
  <c r="AY141" i="45"/>
  <c r="AY139" i="45"/>
  <c r="AY138" i="45"/>
  <c r="AY131" i="45"/>
  <c r="AY132" i="45"/>
  <c r="AY133" i="45"/>
  <c r="AY134" i="45"/>
  <c r="AY135" i="45"/>
  <c r="AY136" i="45"/>
  <c r="AY130" i="45"/>
  <c r="AY128" i="45"/>
  <c r="AY127" i="45"/>
  <c r="AY123" i="45"/>
  <c r="AY125" i="45"/>
  <c r="AY122" i="45"/>
  <c r="AY118" i="45"/>
  <c r="AY119" i="45"/>
  <c r="AY117" i="45"/>
  <c r="AY104" i="45"/>
  <c r="AY105" i="45"/>
  <c r="AY106" i="45"/>
  <c r="AY107" i="45"/>
  <c r="AY108" i="45"/>
  <c r="AY109" i="45"/>
  <c r="AY110" i="45"/>
  <c r="AY111" i="45"/>
  <c r="AY112" i="45"/>
  <c r="AY113" i="45"/>
  <c r="AY114" i="45"/>
  <c r="AY115" i="45"/>
  <c r="AY103" i="45"/>
  <c r="AQ224" i="45"/>
  <c r="AQ223" i="45"/>
  <c r="AQ218" i="45"/>
  <c r="AQ219" i="45"/>
  <c r="AQ220" i="45"/>
  <c r="AQ221" i="45"/>
  <c r="AQ217" i="45"/>
  <c r="AQ208" i="45"/>
  <c r="AQ209" i="45"/>
  <c r="AQ210" i="45"/>
  <c r="AQ211" i="45"/>
  <c r="AQ212" i="45"/>
  <c r="AQ213" i="45"/>
  <c r="AQ214" i="45"/>
  <c r="AQ207" i="45"/>
  <c r="AQ202" i="45"/>
  <c r="AQ203" i="45"/>
  <c r="AQ204" i="45"/>
  <c r="AQ205" i="45"/>
  <c r="AQ201" i="45"/>
  <c r="AQ198" i="45"/>
  <c r="AQ199" i="45"/>
  <c r="AQ197" i="45"/>
  <c r="AQ187" i="45"/>
  <c r="AQ188" i="45"/>
  <c r="AQ189" i="45"/>
  <c r="AQ190" i="45"/>
  <c r="AQ191" i="45"/>
  <c r="AQ192" i="45"/>
  <c r="AQ193" i="45"/>
  <c r="AQ194" i="45"/>
  <c r="AQ186" i="45"/>
  <c r="AQ182" i="45"/>
  <c r="AQ183" i="45"/>
  <c r="AQ184" i="45"/>
  <c r="AQ181" i="45"/>
  <c r="AQ174" i="45"/>
  <c r="AQ175" i="45"/>
  <c r="AQ176" i="45"/>
  <c r="AQ177" i="45"/>
  <c r="AQ178" i="45"/>
  <c r="AQ179" i="45"/>
  <c r="AQ173" i="45"/>
  <c r="AQ158" i="45"/>
  <c r="AQ159" i="45"/>
  <c r="AQ160" i="45"/>
  <c r="AQ161" i="45"/>
  <c r="AQ162" i="45"/>
  <c r="AQ163" i="45"/>
  <c r="AQ164" i="45"/>
  <c r="AQ165" i="45"/>
  <c r="AQ166" i="45"/>
  <c r="AQ167" i="45"/>
  <c r="AQ168" i="45"/>
  <c r="AQ169" i="45"/>
  <c r="AQ170" i="45"/>
  <c r="AQ157" i="45"/>
  <c r="AQ149" i="45"/>
  <c r="AQ150" i="45"/>
  <c r="AQ151" i="45"/>
  <c r="AQ152" i="45"/>
  <c r="AQ153" i="45"/>
  <c r="AQ154" i="45"/>
  <c r="AQ155" i="45"/>
  <c r="AQ148" i="45"/>
  <c r="AQ142" i="45"/>
  <c r="AQ143" i="45"/>
  <c r="AQ144" i="45"/>
  <c r="AQ145" i="45"/>
  <c r="AQ141" i="45"/>
  <c r="AQ139" i="45"/>
  <c r="AQ138" i="45"/>
  <c r="AQ131" i="45"/>
  <c r="AQ132" i="45"/>
  <c r="AQ133" i="45"/>
  <c r="AQ134" i="45"/>
  <c r="AQ135" i="45"/>
  <c r="AQ136" i="45"/>
  <c r="AQ130" i="45"/>
  <c r="AQ128" i="45"/>
  <c r="AQ127" i="45"/>
  <c r="AQ123" i="45"/>
  <c r="AQ124" i="45"/>
  <c r="AQ125" i="45"/>
  <c r="AQ122" i="45"/>
  <c r="AQ118" i="45"/>
  <c r="AQ119" i="45"/>
  <c r="AQ117" i="45"/>
  <c r="AQ104" i="45"/>
  <c r="AQ105" i="45"/>
  <c r="AQ106" i="45"/>
  <c r="AQ107" i="45"/>
  <c r="AQ108" i="45"/>
  <c r="AQ109" i="45"/>
  <c r="AQ110" i="45"/>
  <c r="AQ111" i="45"/>
  <c r="AQ112" i="45"/>
  <c r="AQ113" i="45"/>
  <c r="AQ114" i="45"/>
  <c r="AQ115" i="45"/>
  <c r="AQ103" i="45"/>
  <c r="BC224" i="45"/>
  <c r="BC223" i="45"/>
  <c r="BC218" i="45"/>
  <c r="BC219" i="45"/>
  <c r="BC220" i="45"/>
  <c r="BC221" i="45"/>
  <c r="BC217" i="45"/>
  <c r="BC208" i="45"/>
  <c r="BC209" i="45"/>
  <c r="BC210" i="45"/>
  <c r="BC211" i="45"/>
  <c r="BC212" i="45"/>
  <c r="BC213" i="45"/>
  <c r="BC214" i="45"/>
  <c r="BC207" i="45"/>
  <c r="BC202" i="45"/>
  <c r="BC203" i="45"/>
  <c r="BC204" i="45"/>
  <c r="BC205" i="45"/>
  <c r="BC201" i="45"/>
  <c r="BC198" i="45"/>
  <c r="BC199" i="45"/>
  <c r="BC197" i="45"/>
  <c r="BC187" i="45"/>
  <c r="BC188" i="45"/>
  <c r="BC189" i="45"/>
  <c r="BC190" i="45"/>
  <c r="BC191" i="45"/>
  <c r="BC192" i="45"/>
  <c r="BC193" i="45"/>
  <c r="BC194" i="45"/>
  <c r="BC186" i="45"/>
  <c r="BC182" i="45"/>
  <c r="BC183" i="45"/>
  <c r="BC184" i="45"/>
  <c r="BC181" i="45"/>
  <c r="BC174" i="45"/>
  <c r="BC175" i="45"/>
  <c r="BC176" i="45"/>
  <c r="BC177" i="45"/>
  <c r="BC178" i="45"/>
  <c r="BC179" i="45"/>
  <c r="BC173" i="45"/>
  <c r="BC158" i="45"/>
  <c r="BC159" i="45"/>
  <c r="BC160" i="45"/>
  <c r="BC161" i="45"/>
  <c r="BC162" i="45"/>
  <c r="BC163" i="45"/>
  <c r="BC164" i="45"/>
  <c r="BC165" i="45"/>
  <c r="BC166" i="45"/>
  <c r="BC167" i="45"/>
  <c r="BC168" i="45"/>
  <c r="BC169" i="45"/>
  <c r="BC170" i="45"/>
  <c r="BC157" i="45"/>
  <c r="BC149" i="45"/>
  <c r="BC150" i="45"/>
  <c r="BC151" i="45"/>
  <c r="BC152" i="45"/>
  <c r="BC153" i="45"/>
  <c r="BC154" i="45"/>
  <c r="BC155" i="45"/>
  <c r="BC148" i="45"/>
  <c r="BC142" i="45"/>
  <c r="BC143" i="45"/>
  <c r="BC144" i="45"/>
  <c r="BC145" i="45"/>
  <c r="BC141" i="45"/>
  <c r="BC139" i="45"/>
  <c r="BC138" i="45"/>
  <c r="BC131" i="45"/>
  <c r="BC132" i="45"/>
  <c r="BC133" i="45"/>
  <c r="BC134" i="45"/>
  <c r="BC135" i="45"/>
  <c r="BC136" i="45"/>
  <c r="BC130" i="45"/>
  <c r="BC128" i="45"/>
  <c r="BC127" i="45"/>
  <c r="BC125" i="45"/>
  <c r="BC123" i="45"/>
  <c r="BC124" i="45"/>
  <c r="BC122" i="45"/>
  <c r="BF9" i="24" s="1"/>
  <c r="BC118" i="45"/>
  <c r="BC119" i="45"/>
  <c r="BC117" i="45"/>
  <c r="BC104" i="45"/>
  <c r="BC105" i="45"/>
  <c r="BC106" i="45"/>
  <c r="BC107" i="45"/>
  <c r="BC108" i="45"/>
  <c r="BC109" i="45"/>
  <c r="BC110" i="45"/>
  <c r="BC111" i="45"/>
  <c r="BC112" i="45"/>
  <c r="BC113" i="45"/>
  <c r="BC114" i="45"/>
  <c r="BC115" i="45"/>
  <c r="BC103" i="45"/>
  <c r="AU224" i="45"/>
  <c r="AU223" i="45"/>
  <c r="AU218" i="45"/>
  <c r="AU219" i="45"/>
  <c r="AU220" i="45"/>
  <c r="AU221" i="45"/>
  <c r="AU217" i="45"/>
  <c r="AU208" i="45"/>
  <c r="AU209" i="45"/>
  <c r="AU210" i="45"/>
  <c r="AU211" i="45"/>
  <c r="AU212" i="45"/>
  <c r="AU213" i="45"/>
  <c r="AU214" i="45"/>
  <c r="AU207" i="45"/>
  <c r="AU202" i="45"/>
  <c r="AU203" i="45"/>
  <c r="AU204" i="45"/>
  <c r="AU205" i="45"/>
  <c r="AU201" i="45"/>
  <c r="AU198" i="45"/>
  <c r="AU199" i="45"/>
  <c r="AU197" i="45"/>
  <c r="AU187" i="45"/>
  <c r="AU188" i="45"/>
  <c r="AU189" i="45"/>
  <c r="AU190" i="45"/>
  <c r="AU191" i="45"/>
  <c r="AU192" i="45"/>
  <c r="AU193" i="45"/>
  <c r="AU194" i="45"/>
  <c r="AU186" i="45"/>
  <c r="AU182" i="45"/>
  <c r="AU183" i="45"/>
  <c r="AU184" i="45"/>
  <c r="AU181" i="45"/>
  <c r="AU174" i="45"/>
  <c r="AU175" i="45"/>
  <c r="AU176" i="45"/>
  <c r="AU177" i="45"/>
  <c r="AU178" i="45"/>
  <c r="AU179" i="45"/>
  <c r="AU173" i="45"/>
  <c r="AU158" i="45"/>
  <c r="AU159" i="45"/>
  <c r="AU160" i="45"/>
  <c r="AU161" i="45"/>
  <c r="AU162" i="45"/>
  <c r="AU163" i="45"/>
  <c r="AU164" i="45"/>
  <c r="AU165" i="45"/>
  <c r="AU166" i="45"/>
  <c r="AU167" i="45"/>
  <c r="AU168" i="45"/>
  <c r="AU169" i="45"/>
  <c r="AU170" i="45"/>
  <c r="AU157" i="45"/>
  <c r="AU149" i="45"/>
  <c r="AU150" i="45"/>
  <c r="AU151" i="45"/>
  <c r="AU152" i="45"/>
  <c r="AU153" i="45"/>
  <c r="AU154" i="45"/>
  <c r="AU155" i="45"/>
  <c r="AU148" i="45"/>
  <c r="AU142" i="45"/>
  <c r="AU143" i="45"/>
  <c r="AU144" i="45"/>
  <c r="AU145" i="45"/>
  <c r="AU141" i="45"/>
  <c r="AU139" i="45"/>
  <c r="AU138" i="45"/>
  <c r="AU131" i="45"/>
  <c r="AU132" i="45"/>
  <c r="AU133" i="45"/>
  <c r="AU134" i="45"/>
  <c r="AU135" i="45"/>
  <c r="AU136" i="45"/>
  <c r="AU130" i="45"/>
  <c r="AU128" i="45"/>
  <c r="AU127" i="45"/>
  <c r="AU123" i="45"/>
  <c r="AU125" i="45"/>
  <c r="AU122" i="45"/>
  <c r="AU118" i="45"/>
  <c r="AU119" i="45"/>
  <c r="AU117" i="45"/>
  <c r="AU104" i="45"/>
  <c r="AU105" i="45"/>
  <c r="AU106" i="45"/>
  <c r="AU107" i="45"/>
  <c r="AU108" i="45"/>
  <c r="AU109" i="45"/>
  <c r="AU110" i="45"/>
  <c r="AU111" i="45"/>
  <c r="AU112" i="45"/>
  <c r="AU113" i="45"/>
  <c r="AU114" i="45"/>
  <c r="AU115" i="45"/>
  <c r="AI198" i="44"/>
  <c r="AM198" i="44"/>
  <c r="AQ198" i="44"/>
  <c r="AU198" i="44"/>
  <c r="AY198" i="44"/>
  <c r="BC198" i="44"/>
  <c r="AU103" i="45"/>
  <c r="AM224" i="45"/>
  <c r="AM223" i="45"/>
  <c r="AM218" i="45"/>
  <c r="AM219" i="45"/>
  <c r="AM220" i="45"/>
  <c r="AM221" i="45"/>
  <c r="AM217" i="45"/>
  <c r="AM208" i="45"/>
  <c r="AM209" i="45"/>
  <c r="AM210" i="45"/>
  <c r="AM211" i="45"/>
  <c r="AM212" i="45"/>
  <c r="AM213" i="45"/>
  <c r="AM214" i="45"/>
  <c r="AM207" i="45"/>
  <c r="AM202" i="45"/>
  <c r="AM203" i="45"/>
  <c r="AM204" i="45"/>
  <c r="AM205" i="45"/>
  <c r="AM201" i="45"/>
  <c r="AM198" i="45"/>
  <c r="AM199" i="45"/>
  <c r="AM197" i="45"/>
  <c r="AM187" i="45"/>
  <c r="AM188" i="45"/>
  <c r="AM189" i="45"/>
  <c r="AM190" i="45"/>
  <c r="AM191" i="45"/>
  <c r="AM192" i="45"/>
  <c r="AM193" i="45"/>
  <c r="AM194" i="45"/>
  <c r="AM186" i="45"/>
  <c r="AM182" i="45"/>
  <c r="AM183" i="45"/>
  <c r="AM184" i="45"/>
  <c r="AM181" i="45"/>
  <c r="AM174" i="45"/>
  <c r="AM175" i="45"/>
  <c r="AM176" i="45"/>
  <c r="AM177" i="45"/>
  <c r="AM178" i="45"/>
  <c r="AM179" i="45"/>
  <c r="AM173" i="45"/>
  <c r="AM158" i="45"/>
  <c r="AM159" i="45"/>
  <c r="AM160" i="45"/>
  <c r="AM161" i="45"/>
  <c r="AM162" i="45"/>
  <c r="AM163" i="45"/>
  <c r="AM164" i="45"/>
  <c r="AM165" i="45"/>
  <c r="AM166" i="45"/>
  <c r="AM167" i="45"/>
  <c r="AM168" i="45"/>
  <c r="AM169" i="45"/>
  <c r="AM170" i="45"/>
  <c r="AM157" i="45"/>
  <c r="AM149" i="45"/>
  <c r="AM150" i="45"/>
  <c r="AM151" i="45"/>
  <c r="AM152" i="45"/>
  <c r="AM153" i="45"/>
  <c r="AM154" i="45"/>
  <c r="AM155" i="45"/>
  <c r="AM148" i="45"/>
  <c r="AM142" i="45"/>
  <c r="AM143" i="45"/>
  <c r="AM144" i="45"/>
  <c r="AM145" i="45"/>
  <c r="AM141" i="45"/>
  <c r="AM139" i="45"/>
  <c r="AM138" i="45"/>
  <c r="AM131" i="45"/>
  <c r="AM132" i="45"/>
  <c r="AM133" i="45"/>
  <c r="AM134" i="45"/>
  <c r="AM135" i="45"/>
  <c r="AM136" i="45"/>
  <c r="AM130" i="45"/>
  <c r="AM128" i="45"/>
  <c r="AM127" i="45"/>
  <c r="AM123" i="45"/>
  <c r="AM125" i="45"/>
  <c r="AM122" i="45"/>
  <c r="AM118" i="45"/>
  <c r="AM119" i="45"/>
  <c r="AM117" i="45"/>
  <c r="AM104" i="45"/>
  <c r="AM105" i="45"/>
  <c r="AM106" i="45"/>
  <c r="AM107" i="45"/>
  <c r="AM108" i="45"/>
  <c r="AM109" i="45"/>
  <c r="AM110" i="45"/>
  <c r="AM111" i="45"/>
  <c r="AM112" i="45"/>
  <c r="AM113" i="45"/>
  <c r="AM114" i="45"/>
  <c r="AM115" i="45"/>
  <c r="AM103" i="45"/>
  <c r="AI224" i="45"/>
  <c r="BG224" i="45" s="1"/>
  <c r="AI223" i="45"/>
  <c r="BG223" i="45" s="1"/>
  <c r="AI218" i="45"/>
  <c r="BG218" i="45" s="1"/>
  <c r="AI219" i="45"/>
  <c r="BG219" i="45" s="1"/>
  <c r="AI220" i="45"/>
  <c r="BG220" i="45" s="1"/>
  <c r="AI221" i="45"/>
  <c r="BG221" i="45" s="1"/>
  <c r="AE86" i="45"/>
  <c r="AI217" i="45"/>
  <c r="BG217" i="45" s="1"/>
  <c r="AI208" i="45"/>
  <c r="AI209" i="45"/>
  <c r="AI210" i="45"/>
  <c r="BG210" i="45" s="1"/>
  <c r="AI211" i="45"/>
  <c r="BG211" i="45" s="1"/>
  <c r="AI212" i="45"/>
  <c r="BG212" i="45" s="1"/>
  <c r="AI213" i="45"/>
  <c r="BG213" i="45" s="1"/>
  <c r="AI214" i="45"/>
  <c r="BG214" i="45" s="1"/>
  <c r="AI207" i="45"/>
  <c r="BG207" i="45" s="1"/>
  <c r="AI202" i="45"/>
  <c r="BG202" i="45" s="1"/>
  <c r="AI203" i="45"/>
  <c r="BG203" i="45" s="1"/>
  <c r="AI204" i="45"/>
  <c r="BG204" i="45" s="1"/>
  <c r="AI205" i="45"/>
  <c r="BG205" i="45" s="1"/>
  <c r="AI201" i="45"/>
  <c r="AI198" i="45"/>
  <c r="BG198" i="45" s="1"/>
  <c r="AI199" i="45"/>
  <c r="BG199" i="45" s="1"/>
  <c r="AI197" i="45"/>
  <c r="AI187" i="45"/>
  <c r="BG187" i="45" s="1"/>
  <c r="AI188" i="45"/>
  <c r="BG188" i="45" s="1"/>
  <c r="AI189" i="45"/>
  <c r="BG189" i="45" s="1"/>
  <c r="AI190" i="45"/>
  <c r="AI191" i="45"/>
  <c r="BG191" i="45" s="1"/>
  <c r="AI192" i="45"/>
  <c r="BG192" i="45" s="1"/>
  <c r="AI193" i="45"/>
  <c r="BG193" i="45" s="1"/>
  <c r="AI194" i="45"/>
  <c r="BG194" i="45" s="1"/>
  <c r="AI186" i="45"/>
  <c r="BG186" i="45" s="1"/>
  <c r="AI182" i="45"/>
  <c r="BG182" i="45" s="1"/>
  <c r="AI183" i="45"/>
  <c r="AI184" i="45"/>
  <c r="BG184" i="45" s="1"/>
  <c r="AI181" i="45"/>
  <c r="AI174" i="45"/>
  <c r="AI175" i="45"/>
  <c r="AI176" i="45"/>
  <c r="BG176" i="45" s="1"/>
  <c r="AI177" i="45"/>
  <c r="BG177" i="45" s="1"/>
  <c r="AI178" i="45"/>
  <c r="BG178" i="45" s="1"/>
  <c r="AI179" i="45"/>
  <c r="AI173" i="45"/>
  <c r="BG173" i="45" s="1"/>
  <c r="AI158" i="45"/>
  <c r="AI159" i="45"/>
  <c r="BG159" i="45" s="1"/>
  <c r="AI160" i="45"/>
  <c r="BG160" i="45" s="1"/>
  <c r="AI161" i="45"/>
  <c r="BG161" i="45" s="1"/>
  <c r="AI162" i="45"/>
  <c r="BG162" i="45" s="1"/>
  <c r="AI163" i="45"/>
  <c r="BG163" i="45" s="1"/>
  <c r="AI164" i="45"/>
  <c r="AI165" i="45"/>
  <c r="BG165" i="45" s="1"/>
  <c r="AI166" i="45"/>
  <c r="BG166" i="45" s="1"/>
  <c r="AI167" i="45"/>
  <c r="BG167" i="45" s="1"/>
  <c r="AI168" i="45"/>
  <c r="BG168" i="45" s="1"/>
  <c r="AI169" i="45"/>
  <c r="BG169" i="45" s="1"/>
  <c r="AI170" i="45"/>
  <c r="AI171" i="45"/>
  <c r="AI157" i="45"/>
  <c r="AI149" i="45"/>
  <c r="BG149" i="45" s="1"/>
  <c r="AI150" i="45"/>
  <c r="BG150" i="45" s="1"/>
  <c r="AI151" i="45"/>
  <c r="BG151" i="45" s="1"/>
  <c r="AI152" i="45"/>
  <c r="BG152" i="45" s="1"/>
  <c r="AI153" i="45"/>
  <c r="BG153" i="45" s="1"/>
  <c r="AI154" i="45"/>
  <c r="BG154" i="45" s="1"/>
  <c r="AI155" i="45"/>
  <c r="AI148" i="45"/>
  <c r="BG148" i="45" s="1"/>
  <c r="AI142" i="45"/>
  <c r="BG142" i="45" s="1"/>
  <c r="AI143" i="45"/>
  <c r="BG143" i="45" s="1"/>
  <c r="AI144" i="45"/>
  <c r="BG144" i="45" s="1"/>
  <c r="AI145" i="45"/>
  <c r="AI141" i="45"/>
  <c r="BG141" i="45" s="1"/>
  <c r="AI139" i="45"/>
  <c r="AI138" i="45"/>
  <c r="AI131" i="45"/>
  <c r="AI132" i="45"/>
  <c r="AI133" i="45"/>
  <c r="AI134" i="45"/>
  <c r="AI135" i="45"/>
  <c r="AI136" i="45"/>
  <c r="BG136" i="45" s="1"/>
  <c r="AI130" i="45"/>
  <c r="AI128" i="45"/>
  <c r="AI127" i="45"/>
  <c r="AI123" i="45"/>
  <c r="AI124" i="45"/>
  <c r="AI125" i="45"/>
  <c r="BG125" i="45" s="1"/>
  <c r="AI122" i="45"/>
  <c r="AI118" i="45"/>
  <c r="BG118" i="45" s="1"/>
  <c r="AI119" i="45"/>
  <c r="AI117" i="45"/>
  <c r="AI104" i="45"/>
  <c r="BG104" i="45" s="1"/>
  <c r="AI105" i="45"/>
  <c r="BG105" i="45" s="1"/>
  <c r="AI106" i="45"/>
  <c r="BG106" i="45" s="1"/>
  <c r="AI107" i="45"/>
  <c r="BG107" i="45" s="1"/>
  <c r="AI108" i="45"/>
  <c r="BG108" i="45" s="1"/>
  <c r="AI109" i="45"/>
  <c r="BG109" i="45" s="1"/>
  <c r="AI110" i="45"/>
  <c r="BG110" i="45" s="1"/>
  <c r="AI111" i="45"/>
  <c r="AI112" i="45"/>
  <c r="AI113" i="45"/>
  <c r="BG113" i="45" s="1"/>
  <c r="AI114" i="45"/>
  <c r="BG114" i="45" s="1"/>
  <c r="AI115" i="45"/>
  <c r="AI103" i="45"/>
  <c r="BC100" i="45"/>
  <c r="BC99" i="45"/>
  <c r="BC94" i="45"/>
  <c r="BC95" i="45"/>
  <c r="BC96" i="45"/>
  <c r="BC97" i="45"/>
  <c r="BC93" i="45"/>
  <c r="BC85" i="45"/>
  <c r="BC86" i="45"/>
  <c r="BC87" i="45"/>
  <c r="BC88" i="45"/>
  <c r="BC89" i="45"/>
  <c r="BC90" i="45"/>
  <c r="BC84" i="45"/>
  <c r="BC82" i="45"/>
  <c r="BC81" i="45"/>
  <c r="BC77" i="45"/>
  <c r="BC78" i="45"/>
  <c r="BC79" i="45"/>
  <c r="BC76" i="45"/>
  <c r="BC73" i="45"/>
  <c r="BC74" i="45"/>
  <c r="BC72" i="45"/>
  <c r="BC66" i="45"/>
  <c r="BC67" i="45"/>
  <c r="BC68" i="45"/>
  <c r="BC69" i="45"/>
  <c r="BC65" i="45"/>
  <c r="BC60" i="45"/>
  <c r="BC61" i="45"/>
  <c r="BC62" i="45"/>
  <c r="BC63" i="45"/>
  <c r="BC59" i="45"/>
  <c r="BC54" i="45"/>
  <c r="BC55" i="45"/>
  <c r="BC56" i="45"/>
  <c r="BC57" i="45"/>
  <c r="BC53" i="45"/>
  <c r="BC42" i="45"/>
  <c r="BC43" i="45"/>
  <c r="BC44" i="45"/>
  <c r="BC45" i="45"/>
  <c r="BC46" i="45"/>
  <c r="BC47" i="45"/>
  <c r="BC48" i="45"/>
  <c r="BC49" i="45"/>
  <c r="BC50" i="45"/>
  <c r="BC51" i="45"/>
  <c r="BC41" i="45"/>
  <c r="BC39" i="45"/>
  <c r="BC31" i="45"/>
  <c r="BC32" i="45"/>
  <c r="BC33" i="45"/>
  <c r="BC34" i="45"/>
  <c r="BC35" i="45"/>
  <c r="BC36" i="45"/>
  <c r="BC37" i="45"/>
  <c r="BC30" i="45"/>
  <c r="BC28" i="45"/>
  <c r="BC27" i="45"/>
  <c r="BC22" i="45"/>
  <c r="BC23" i="45"/>
  <c r="BC24" i="45"/>
  <c r="BC25" i="45"/>
  <c r="BC21" i="45"/>
  <c r="BC16" i="45"/>
  <c r="BC17" i="45"/>
  <c r="BC18" i="45"/>
  <c r="BC19" i="45"/>
  <c r="BC15" i="45"/>
  <c r="AU100" i="45"/>
  <c r="AU99" i="45"/>
  <c r="AU94" i="45"/>
  <c r="AU95" i="45"/>
  <c r="AU96" i="45"/>
  <c r="AU97" i="45"/>
  <c r="AU93" i="45"/>
  <c r="AU85" i="45"/>
  <c r="AU87" i="45"/>
  <c r="AU88" i="45"/>
  <c r="AU89" i="45"/>
  <c r="AU90" i="45"/>
  <c r="AU84" i="45"/>
  <c r="AU82" i="45"/>
  <c r="AU77" i="45"/>
  <c r="AU78" i="45"/>
  <c r="AU79" i="45"/>
  <c r="AU76" i="45"/>
  <c r="AU73" i="45"/>
  <c r="AU74" i="45"/>
  <c r="AU72" i="45"/>
  <c r="AU66" i="45"/>
  <c r="AU67" i="45"/>
  <c r="AU68" i="45"/>
  <c r="AU69" i="45"/>
  <c r="AU65" i="45"/>
  <c r="AU60" i="45"/>
  <c r="AU61" i="45"/>
  <c r="AU62" i="45"/>
  <c r="AU63" i="45"/>
  <c r="AU59" i="45"/>
  <c r="AU54" i="45"/>
  <c r="AU55" i="45"/>
  <c r="AU56" i="45"/>
  <c r="AU57" i="45"/>
  <c r="AU53" i="45"/>
  <c r="AU42" i="45"/>
  <c r="AU43" i="45"/>
  <c r="AU44" i="45"/>
  <c r="AU45" i="45"/>
  <c r="AU46" i="45"/>
  <c r="AU47" i="45"/>
  <c r="AU48" i="45"/>
  <c r="AU49" i="45"/>
  <c r="AU50" i="45"/>
  <c r="AU51" i="45"/>
  <c r="AU41" i="45"/>
  <c r="AU39" i="45"/>
  <c r="AU31" i="45"/>
  <c r="AU32" i="45"/>
  <c r="AU33" i="45"/>
  <c r="AU34" i="45"/>
  <c r="AU35" i="45"/>
  <c r="AU36" i="45"/>
  <c r="AU37" i="45"/>
  <c r="AU30" i="45"/>
  <c r="AU28" i="45"/>
  <c r="AU27" i="45"/>
  <c r="AU22" i="45"/>
  <c r="AU23" i="45"/>
  <c r="AU24" i="45"/>
  <c r="AU25" i="45"/>
  <c r="AU21" i="45"/>
  <c r="AU16" i="45"/>
  <c r="AU17" i="45"/>
  <c r="AU18" i="45"/>
  <c r="AU19" i="45"/>
  <c r="AU15" i="45"/>
  <c r="AM100" i="45"/>
  <c r="AM99" i="45"/>
  <c r="AM94" i="45"/>
  <c r="AM95" i="45"/>
  <c r="AM96" i="45"/>
  <c r="AM97" i="45"/>
  <c r="AM93" i="45"/>
  <c r="AM85" i="45"/>
  <c r="AM86" i="45"/>
  <c r="AM87" i="45"/>
  <c r="AM88" i="45"/>
  <c r="AM89" i="45"/>
  <c r="AM90" i="45"/>
  <c r="AM84" i="45"/>
  <c r="AM82" i="45"/>
  <c r="AM81" i="45"/>
  <c r="AM77" i="45"/>
  <c r="AM78" i="45"/>
  <c r="AM79" i="45"/>
  <c r="AM76" i="45"/>
  <c r="AM73" i="45"/>
  <c r="AM74" i="45"/>
  <c r="AM72" i="45"/>
  <c r="AM66" i="45"/>
  <c r="AM67" i="45"/>
  <c r="AM68" i="45"/>
  <c r="AM69" i="45"/>
  <c r="AM65" i="45"/>
  <c r="AM60" i="45"/>
  <c r="AM61" i="45"/>
  <c r="AM62" i="45"/>
  <c r="AM63" i="45"/>
  <c r="AM59" i="45"/>
  <c r="AM54" i="45"/>
  <c r="AM55" i="45"/>
  <c r="AM56" i="45"/>
  <c r="AM57" i="45"/>
  <c r="AM53" i="45"/>
  <c r="AM42" i="45"/>
  <c r="AM43" i="45"/>
  <c r="AM44" i="45"/>
  <c r="AM45" i="45"/>
  <c r="AM46" i="45"/>
  <c r="AM47" i="45"/>
  <c r="AM48" i="45"/>
  <c r="AM49" i="45"/>
  <c r="AM50" i="45"/>
  <c r="AM51" i="45"/>
  <c r="AM41" i="45"/>
  <c r="AM39" i="45"/>
  <c r="AM31" i="45"/>
  <c r="AM32" i="45"/>
  <c r="AM33" i="45"/>
  <c r="AM34" i="45"/>
  <c r="AM35" i="45"/>
  <c r="AM36" i="45"/>
  <c r="AM37" i="45"/>
  <c r="AM30" i="45"/>
  <c r="AM28" i="45"/>
  <c r="AM27" i="45"/>
  <c r="AM22" i="45"/>
  <c r="AM23" i="45"/>
  <c r="AM24" i="45"/>
  <c r="AM25" i="45"/>
  <c r="AM21" i="45"/>
  <c r="AM16" i="45"/>
  <c r="AM17" i="45"/>
  <c r="AM18" i="45"/>
  <c r="AM19" i="45"/>
  <c r="AM15" i="45"/>
  <c r="AI97" i="45"/>
  <c r="AI100" i="45"/>
  <c r="BG100" i="45" s="1"/>
  <c r="AI99" i="45"/>
  <c r="BG99" i="45" s="1"/>
  <c r="AI94" i="45"/>
  <c r="BG94" i="45" s="1"/>
  <c r="AI95" i="45"/>
  <c r="BG95" i="45" s="1"/>
  <c r="AI96" i="45"/>
  <c r="BG96" i="45" s="1"/>
  <c r="AI93" i="45"/>
  <c r="BG93" i="45" s="1"/>
  <c r="AI85" i="45"/>
  <c r="BG85" i="45" s="1"/>
  <c r="AI86" i="45"/>
  <c r="AI87" i="45"/>
  <c r="BG87" i="45" s="1"/>
  <c r="AI88" i="45"/>
  <c r="BG88" i="45" s="1"/>
  <c r="AI89" i="45"/>
  <c r="BG89" i="45" s="1"/>
  <c r="AI90" i="45"/>
  <c r="BG90" i="45" s="1"/>
  <c r="AI84" i="45"/>
  <c r="BG84" i="45" s="1"/>
  <c r="AI82" i="45"/>
  <c r="AI81" i="45"/>
  <c r="AI77" i="45"/>
  <c r="BG77" i="45" s="1"/>
  <c r="AI78" i="45"/>
  <c r="BG78" i="45" s="1"/>
  <c r="AI79" i="45"/>
  <c r="BG79" i="45" s="1"/>
  <c r="AI76" i="45"/>
  <c r="BG76" i="45" s="1"/>
  <c r="AI73" i="45"/>
  <c r="BG73" i="45" s="1"/>
  <c r="AI74" i="45"/>
  <c r="BG74" i="45" s="1"/>
  <c r="AI72" i="45"/>
  <c r="AI66" i="45"/>
  <c r="BG66" i="45" s="1"/>
  <c r="AI67" i="45"/>
  <c r="BG67" i="45" s="1"/>
  <c r="AI68" i="45"/>
  <c r="BG68" i="45" s="1"/>
  <c r="AI69" i="45"/>
  <c r="AI65" i="45"/>
  <c r="BG65" i="45" s="1"/>
  <c r="AI60" i="45"/>
  <c r="BG60" i="45" s="1"/>
  <c r="AI61" i="45"/>
  <c r="BG61" i="45" s="1"/>
  <c r="AI62" i="45"/>
  <c r="BG62" i="45" s="1"/>
  <c r="AI63" i="45"/>
  <c r="BG63" i="45" s="1"/>
  <c r="AI59" i="45"/>
  <c r="AI54" i="45"/>
  <c r="BG54" i="45" s="1"/>
  <c r="AI55" i="45"/>
  <c r="BG55" i="45" s="1"/>
  <c r="AI56" i="45"/>
  <c r="BG56" i="45" s="1"/>
  <c r="AI57" i="45"/>
  <c r="BG57" i="45" s="1"/>
  <c r="AI53" i="45"/>
  <c r="BG53" i="45" s="1"/>
  <c r="AI43" i="45"/>
  <c r="AI44" i="45"/>
  <c r="BG44" i="45" s="1"/>
  <c r="AI47" i="45"/>
  <c r="BG47" i="45" s="1"/>
  <c r="AI48" i="45"/>
  <c r="BG48" i="45" s="1"/>
  <c r="AI49" i="45"/>
  <c r="BG49" i="45" s="1"/>
  <c r="AI50" i="45"/>
  <c r="BG50" i="45" s="1"/>
  <c r="AI41" i="45"/>
  <c r="AI39" i="45"/>
  <c r="AI35" i="45"/>
  <c r="BG35" i="45" s="1"/>
  <c r="AI36" i="45"/>
  <c r="BG36" i="45" s="1"/>
  <c r="AI37" i="45"/>
  <c r="BG37" i="45" s="1"/>
  <c r="AI31" i="45"/>
  <c r="BG31" i="45" s="1"/>
  <c r="AI32" i="45"/>
  <c r="AI33" i="45"/>
  <c r="AI34" i="45"/>
  <c r="BG34" i="45" s="1"/>
  <c r="AI30" i="45"/>
  <c r="BG30" i="45" s="1"/>
  <c r="AI28" i="45"/>
  <c r="BG28" i="45" s="1"/>
  <c r="AI27" i="45"/>
  <c r="AI22" i="45"/>
  <c r="BG22" i="45" s="1"/>
  <c r="AI23" i="45"/>
  <c r="BG23" i="45" s="1"/>
  <c r="AI24" i="45"/>
  <c r="BG24" i="45" s="1"/>
  <c r="AI25" i="45"/>
  <c r="AI21" i="45"/>
  <c r="AI16" i="45"/>
  <c r="BG16" i="45" s="1"/>
  <c r="AI17" i="45"/>
  <c r="BG17" i="45" s="1"/>
  <c r="AI18" i="45"/>
  <c r="BG18" i="45" s="1"/>
  <c r="AI19" i="45"/>
  <c r="AI15" i="45"/>
  <c r="BG15" i="45" s="1"/>
  <c r="BC9" i="45"/>
  <c r="BC10" i="45"/>
  <c r="BC11" i="45"/>
  <c r="BC12" i="45"/>
  <c r="BC13" i="45"/>
  <c r="AU9" i="45"/>
  <c r="AU10" i="45"/>
  <c r="AU11" i="45"/>
  <c r="AU12" i="45"/>
  <c r="AU13" i="45"/>
  <c r="AM9" i="45"/>
  <c r="AM10" i="45"/>
  <c r="AM11" i="45"/>
  <c r="AM12" i="45"/>
  <c r="AM13" i="45"/>
  <c r="AE11" i="45"/>
  <c r="AE12" i="45"/>
  <c r="AE13" i="45"/>
  <c r="AI9" i="45"/>
  <c r="AI11" i="45"/>
  <c r="AI12" i="45"/>
  <c r="AI13" i="45"/>
  <c r="BC8" i="45"/>
  <c r="AU8" i="45"/>
  <c r="AM8" i="45"/>
  <c r="AI8" i="45"/>
  <c r="BG174" i="45" l="1"/>
  <c r="BG209" i="45"/>
  <c r="BG124" i="45"/>
  <c r="BG170" i="45"/>
  <c r="BG158" i="45"/>
  <c r="BG208" i="45"/>
  <c r="BG13" i="45"/>
  <c r="BG11" i="45"/>
  <c r="BG115" i="45"/>
  <c r="BG111" i="45"/>
  <c r="BG128" i="45"/>
  <c r="BG134" i="45"/>
  <c r="BG155" i="45"/>
  <c r="AQ129" i="45"/>
  <c r="BG119" i="45"/>
  <c r="BG130" i="45"/>
  <c r="BG133" i="45"/>
  <c r="BG139" i="45"/>
  <c r="BG112" i="45"/>
  <c r="BG122" i="45"/>
  <c r="BG127" i="45"/>
  <c r="BG135" i="45"/>
  <c r="BG131" i="45"/>
  <c r="BG145" i="45"/>
  <c r="AQ137" i="45"/>
  <c r="AQ140" i="45"/>
  <c r="AQ116" i="45"/>
  <c r="AQ172" i="45"/>
  <c r="AQ180" i="45"/>
  <c r="AQ215" i="45"/>
  <c r="BG9" i="45"/>
  <c r="BC156" i="45"/>
  <c r="BF11" i="24" s="1"/>
  <c r="BC206" i="45"/>
  <c r="BC195" i="45"/>
  <c r="BF26" i="24" s="1"/>
  <c r="AU137" i="45"/>
  <c r="AU222" i="45"/>
  <c r="BC120" i="45"/>
  <c r="BC140" i="45"/>
  <c r="BC222" i="45"/>
  <c r="AU129" i="45"/>
  <c r="BC215" i="45"/>
  <c r="AU215" i="45"/>
  <c r="BC116" i="45"/>
  <c r="BC137" i="45"/>
  <c r="BC146" i="45"/>
  <c r="BC200" i="45"/>
  <c r="AQ120" i="45"/>
  <c r="AQ121" i="45" s="1"/>
  <c r="AQ126" i="45"/>
  <c r="AQ146" i="45"/>
  <c r="AQ156" i="45"/>
  <c r="AQ185" i="45"/>
  <c r="AQ195" i="45"/>
  <c r="AQ200" i="45"/>
  <c r="AQ206" i="45"/>
  <c r="AQ222" i="45"/>
  <c r="AY185" i="45"/>
  <c r="AY206" i="45"/>
  <c r="AU172" i="45"/>
  <c r="AU120" i="45"/>
  <c r="AU140" i="45"/>
  <c r="AU146" i="45"/>
  <c r="AU156" i="45"/>
  <c r="AU195" i="45"/>
  <c r="AU206" i="45"/>
  <c r="BC129" i="45"/>
  <c r="BC172" i="45"/>
  <c r="BF12" i="24" s="1"/>
  <c r="BC185" i="45"/>
  <c r="BF25" i="24" s="1"/>
  <c r="AY200" i="45"/>
  <c r="AU116" i="45"/>
  <c r="AU185" i="45"/>
  <c r="AU200" i="45"/>
  <c r="BG164" i="45"/>
  <c r="BG179" i="45"/>
  <c r="BG175" i="45"/>
  <c r="BG183" i="45"/>
  <c r="AU180" i="45"/>
  <c r="BC126" i="45"/>
  <c r="BC180" i="45"/>
  <c r="BF24" i="24" s="1"/>
  <c r="AY215" i="45"/>
  <c r="AY195" i="45"/>
  <c r="AY222" i="45"/>
  <c r="AY116" i="45"/>
  <c r="BB9" i="24"/>
  <c r="AY180" i="45"/>
  <c r="AY172" i="45"/>
  <c r="AY156" i="45"/>
  <c r="AY146" i="45"/>
  <c r="AY140" i="45"/>
  <c r="AY137" i="45"/>
  <c r="AY129" i="45"/>
  <c r="AY120" i="45"/>
  <c r="BG12" i="45"/>
  <c r="AM200" i="45"/>
  <c r="BG69" i="45"/>
  <c r="BG72" i="45"/>
  <c r="AM140" i="45"/>
  <c r="BG19" i="45"/>
  <c r="BG21" i="45"/>
  <c r="BG86" i="45"/>
  <c r="BG33" i="45"/>
  <c r="AM180" i="45"/>
  <c r="BG39" i="45"/>
  <c r="AM29" i="45"/>
  <c r="BC29" i="45"/>
  <c r="AM129" i="45"/>
  <c r="BG81" i="45"/>
  <c r="AM222" i="45"/>
  <c r="BG27" i="45"/>
  <c r="BG25" i="45"/>
  <c r="BG43" i="45"/>
  <c r="BG32" i="45"/>
  <c r="AU75" i="45"/>
  <c r="AU29" i="45"/>
  <c r="AU58" i="45"/>
  <c r="BC26" i="45"/>
  <c r="AA24" i="24" s="1"/>
  <c r="BC75" i="45"/>
  <c r="AM116" i="45"/>
  <c r="BC91" i="45"/>
  <c r="AM120" i="45"/>
  <c r="BC83" i="45"/>
  <c r="AM52" i="45"/>
  <c r="AM80" i="45"/>
  <c r="AM91" i="45"/>
  <c r="AM98" i="45"/>
  <c r="AU38" i="45"/>
  <c r="AU40" i="45" s="1"/>
  <c r="AU64" i="45"/>
  <c r="AU98" i="45"/>
  <c r="AI185" i="45"/>
  <c r="AI206" i="45"/>
  <c r="BG206" i="45" s="1"/>
  <c r="AM146" i="45"/>
  <c r="AU70" i="45"/>
  <c r="BC70" i="45"/>
  <c r="AA26" i="24" s="1"/>
  <c r="BC98" i="45"/>
  <c r="AI180" i="45"/>
  <c r="AI195" i="45"/>
  <c r="AI200" i="45"/>
  <c r="BG200" i="45" s="1"/>
  <c r="AI215" i="45"/>
  <c r="BG215" i="45" s="1"/>
  <c r="BG201" i="45"/>
  <c r="BG181" i="45"/>
  <c r="AM137" i="45"/>
  <c r="AM156" i="45"/>
  <c r="AM172" i="45"/>
  <c r="AM215" i="45"/>
  <c r="AU14" i="45"/>
  <c r="AU20" i="45" s="1"/>
  <c r="AM70" i="45"/>
  <c r="BC14" i="45"/>
  <c r="BC20" i="45" s="1"/>
  <c r="AA8" i="24" s="1"/>
  <c r="AM14" i="45"/>
  <c r="AM20" i="45" s="1"/>
  <c r="AM64" i="45"/>
  <c r="BG8" i="45"/>
  <c r="AI29" i="45"/>
  <c r="BG82" i="45"/>
  <c r="AM26" i="45"/>
  <c r="AM38" i="45"/>
  <c r="AM58" i="45"/>
  <c r="AU26" i="45"/>
  <c r="AU52" i="45"/>
  <c r="AU80" i="45"/>
  <c r="AU91" i="45"/>
  <c r="AI172" i="45"/>
  <c r="AI222" i="45"/>
  <c r="BG222" i="45" s="1"/>
  <c r="BG197" i="45"/>
  <c r="AM185" i="45"/>
  <c r="AM195" i="45"/>
  <c r="AM206" i="45"/>
  <c r="AI70" i="45"/>
  <c r="W26" i="24" s="1"/>
  <c r="AI83" i="45"/>
  <c r="AI91" i="45"/>
  <c r="BG91" i="45" s="1"/>
  <c r="BG41" i="45"/>
  <c r="AI58" i="45"/>
  <c r="AI75" i="45"/>
  <c r="AM75" i="45"/>
  <c r="AM83" i="45"/>
  <c r="BC38" i="45"/>
  <c r="BC52" i="45"/>
  <c r="AA10" i="24" s="1"/>
  <c r="BC64" i="45"/>
  <c r="AA11" i="24" s="1"/>
  <c r="AI129" i="45"/>
  <c r="AI140" i="45"/>
  <c r="BG59" i="45"/>
  <c r="AI64" i="45"/>
  <c r="AI80" i="45"/>
  <c r="BG80" i="45" s="1"/>
  <c r="AI116" i="45"/>
  <c r="BG103" i="45"/>
  <c r="AI126" i="45"/>
  <c r="BG123" i="45"/>
  <c r="AI38" i="45"/>
  <c r="AI120" i="45"/>
  <c r="BG117" i="45"/>
  <c r="BG132" i="45"/>
  <c r="AI137" i="45"/>
  <c r="AI26" i="45"/>
  <c r="W24" i="24" s="1"/>
  <c r="AI98" i="45"/>
  <c r="BG97" i="45"/>
  <c r="BC58" i="45"/>
  <c r="AA25" i="24" s="1"/>
  <c r="BC80" i="45"/>
  <c r="AI146" i="45"/>
  <c r="BG190" i="45"/>
  <c r="BG138" i="45"/>
  <c r="BG157" i="45"/>
  <c r="AI156" i="45"/>
  <c r="E12" i="62"/>
  <c r="I16" i="61"/>
  <c r="H16" i="61"/>
  <c r="F16" i="61"/>
  <c r="E16" i="61"/>
  <c r="I9" i="61"/>
  <c r="I23" i="61" s="1"/>
  <c r="H9" i="61"/>
  <c r="H23" i="61" s="1"/>
  <c r="G9" i="61"/>
  <c r="F9" i="61"/>
  <c r="E9" i="61"/>
  <c r="E6" i="61"/>
  <c r="C12" i="59"/>
  <c r="C9" i="59"/>
  <c r="C6" i="59"/>
  <c r="C19" i="59"/>
  <c r="C15" i="59" s="1"/>
  <c r="C25" i="59" l="1"/>
  <c r="BG146" i="45"/>
  <c r="BC121" i="45"/>
  <c r="BF8" i="24" s="1"/>
  <c r="BG129" i="45"/>
  <c r="AU216" i="45"/>
  <c r="AU225" i="45" s="1"/>
  <c r="BG120" i="45"/>
  <c r="BC216" i="45"/>
  <c r="BC225" i="45" s="1"/>
  <c r="BG137" i="45"/>
  <c r="BG140" i="45"/>
  <c r="BC147" i="45"/>
  <c r="BF10" i="24" s="1"/>
  <c r="AY216" i="45"/>
  <c r="AY225" i="45" s="1"/>
  <c r="BF29" i="24"/>
  <c r="BF31" i="24" s="1"/>
  <c r="AU121" i="45"/>
  <c r="AY121" i="45"/>
  <c r="AQ147" i="45"/>
  <c r="AQ196" i="45" s="1"/>
  <c r="AQ216" i="45"/>
  <c r="AQ225" i="45" s="1"/>
  <c r="BG64" i="45"/>
  <c r="W11" i="24"/>
  <c r="BG156" i="45"/>
  <c r="BB11" i="24"/>
  <c r="BG58" i="45"/>
  <c r="W25" i="24"/>
  <c r="W29" i="24" s="1"/>
  <c r="W31" i="24" s="1"/>
  <c r="BG185" i="45"/>
  <c r="BB25" i="24"/>
  <c r="BG172" i="45"/>
  <c r="BB12" i="24"/>
  <c r="BG195" i="45"/>
  <c r="BB26" i="24"/>
  <c r="AA29" i="24"/>
  <c r="AA31" i="24" s="1"/>
  <c r="BG180" i="45"/>
  <c r="BB24" i="24"/>
  <c r="BC40" i="45"/>
  <c r="AA9" i="24" s="1"/>
  <c r="AA13" i="24" s="1"/>
  <c r="BG29" i="45"/>
  <c r="BG70" i="45"/>
  <c r="BC92" i="45"/>
  <c r="BC101" i="45" s="1"/>
  <c r="AA14" i="24" s="1"/>
  <c r="BG26" i="45"/>
  <c r="AI40" i="45"/>
  <c r="W9" i="24" s="1"/>
  <c r="AM40" i="45"/>
  <c r="AM71" i="45" s="1"/>
  <c r="AM216" i="45"/>
  <c r="AM225" i="45" s="1"/>
  <c r="AM121" i="45"/>
  <c r="AI216" i="45"/>
  <c r="AI225" i="45" s="1"/>
  <c r="BG83" i="45"/>
  <c r="AU71" i="45"/>
  <c r="BG116" i="45"/>
  <c r="AI121" i="45"/>
  <c r="BB8" i="24" s="1"/>
  <c r="BG75" i="45"/>
  <c r="AI92" i="45"/>
  <c r="AI147" i="45"/>
  <c r="BG126" i="45"/>
  <c r="BG98" i="45"/>
  <c r="BG38" i="45"/>
  <c r="AM92" i="45"/>
  <c r="AM101" i="45" s="1"/>
  <c r="F23" i="61"/>
  <c r="E23" i="61"/>
  <c r="C27" i="59"/>
  <c r="BF13" i="24" l="1"/>
  <c r="BF15" i="24" s="1"/>
  <c r="AA32" i="24"/>
  <c r="BC196" i="45"/>
  <c r="BC226" i="45" s="1"/>
  <c r="BG225" i="45"/>
  <c r="AQ226" i="45"/>
  <c r="BB29" i="24"/>
  <c r="BB31" i="24" s="1"/>
  <c r="W32" i="24" s="1"/>
  <c r="AA15" i="24"/>
  <c r="BC71" i="45"/>
  <c r="BC102" i="45" s="1"/>
  <c r="BG147" i="45"/>
  <c r="BB10" i="24"/>
  <c r="BB13" i="24" s="1"/>
  <c r="BB15" i="24" s="1"/>
  <c r="BG40" i="45"/>
  <c r="BG92" i="45"/>
  <c r="BG216" i="45"/>
  <c r="AM102" i="45"/>
  <c r="AI101" i="45"/>
  <c r="AI196" i="45"/>
  <c r="BG121" i="45"/>
  <c r="C10" i="55"/>
  <c r="E10" i="55" s="1"/>
  <c r="E11" i="55"/>
  <c r="E12" i="55"/>
  <c r="C9" i="55"/>
  <c r="E9" i="55" s="1"/>
  <c r="D9" i="58"/>
  <c r="E9" i="58"/>
  <c r="F9" i="58"/>
  <c r="G9" i="58"/>
  <c r="H9" i="58"/>
  <c r="I9" i="58"/>
  <c r="C9" i="58"/>
  <c r="D80" i="53"/>
  <c r="BC75" i="25"/>
  <c r="AM75" i="25"/>
  <c r="AI17" i="25"/>
  <c r="AI10" i="45" s="1"/>
  <c r="AE15" i="25"/>
  <c r="AX10" i="28"/>
  <c r="V10" i="28"/>
  <c r="V25" i="28" s="1"/>
  <c r="AX15" i="28"/>
  <c r="AX14" i="28"/>
  <c r="AX13" i="28"/>
  <c r="AX12" i="28"/>
  <c r="AX11" i="28"/>
  <c r="AX9" i="28"/>
  <c r="AX8" i="28"/>
  <c r="Z10" i="28"/>
  <c r="Z9" i="28"/>
  <c r="Z8" i="28"/>
  <c r="Z23" i="28"/>
  <c r="Z22" i="28"/>
  <c r="Z21" i="28"/>
  <c r="Z20" i="28"/>
  <c r="Z19" i="28"/>
  <c r="Z18" i="28"/>
  <c r="Z17" i="28"/>
  <c r="Z16" i="28"/>
  <c r="Z15" i="28"/>
  <c r="Z24" i="28"/>
  <c r="F80" i="53"/>
  <c r="BC86" i="47"/>
  <c r="AU97" i="47"/>
  <c r="AU98" i="47" s="1"/>
  <c r="AU86" i="47"/>
  <c r="AU87" i="47" s="1"/>
  <c r="AU81" i="45" s="1"/>
  <c r="AU83" i="45" s="1"/>
  <c r="AI86" i="47"/>
  <c r="AM86" i="47"/>
  <c r="AM130" i="47"/>
  <c r="AM124" i="45" s="1"/>
  <c r="AM126" i="45" s="1"/>
  <c r="AM147" i="45" s="1"/>
  <c r="AM196" i="45" s="1"/>
  <c r="AM226" i="45" s="1"/>
  <c r="AU130" i="47"/>
  <c r="AU124" i="45" s="1"/>
  <c r="AU126" i="45" s="1"/>
  <c r="AU147" i="45" s="1"/>
  <c r="AU196" i="45" s="1"/>
  <c r="AU226" i="45" s="1"/>
  <c r="AY130" i="47"/>
  <c r="AY124" i="45" s="1"/>
  <c r="AY126" i="45" s="1"/>
  <c r="AY147" i="45" s="1"/>
  <c r="AY196" i="45" s="1"/>
  <c r="AY226" i="45" s="1"/>
  <c r="AI47" i="47"/>
  <c r="AI45" i="45" s="1"/>
  <c r="BG45" i="45" s="1"/>
  <c r="AI43" i="47"/>
  <c r="AI42" i="47"/>
  <c r="C13" i="55"/>
  <c r="F118" i="54"/>
  <c r="F117" i="54"/>
  <c r="F116" i="54"/>
  <c r="F115" i="54"/>
  <c r="F114" i="54"/>
  <c r="F113" i="54"/>
  <c r="F112" i="54"/>
  <c r="F111" i="54"/>
  <c r="F110" i="54"/>
  <c r="F109" i="54"/>
  <c r="F108" i="54"/>
  <c r="F107" i="54"/>
  <c r="F106" i="54"/>
  <c r="F105" i="54"/>
  <c r="F104" i="54"/>
  <c r="F103" i="54"/>
  <c r="F102" i="54"/>
  <c r="F101" i="54"/>
  <c r="F100" i="54"/>
  <c r="F99" i="54"/>
  <c r="F98" i="54"/>
  <c r="F97" i="54"/>
  <c r="F96" i="54"/>
  <c r="F95" i="54"/>
  <c r="F94" i="54"/>
  <c r="F93" i="54"/>
  <c r="F92" i="54"/>
  <c r="F91" i="54"/>
  <c r="F90" i="54"/>
  <c r="F89" i="54"/>
  <c r="F88" i="54"/>
  <c r="F87" i="54"/>
  <c r="F86" i="54"/>
  <c r="F85" i="54"/>
  <c r="F84" i="54"/>
  <c r="F83" i="54"/>
  <c r="F82" i="54"/>
  <c r="F81" i="54"/>
  <c r="F80" i="54"/>
  <c r="F79" i="54"/>
  <c r="F78" i="54"/>
  <c r="F77" i="54"/>
  <c r="F76" i="54"/>
  <c r="F75" i="54"/>
  <c r="F74" i="54"/>
  <c r="F73" i="54"/>
  <c r="F72" i="54"/>
  <c r="F71" i="54"/>
  <c r="F70" i="54"/>
  <c r="F69" i="54"/>
  <c r="F68" i="54"/>
  <c r="F67" i="54"/>
  <c r="F66" i="54"/>
  <c r="F65" i="54"/>
  <c r="F64" i="54"/>
  <c r="F63" i="54"/>
  <c r="F62" i="54"/>
  <c r="F61" i="54"/>
  <c r="F60" i="54"/>
  <c r="F59" i="54"/>
  <c r="F58" i="54"/>
  <c r="F57" i="54"/>
  <c r="F56" i="54"/>
  <c r="F55" i="54"/>
  <c r="F54" i="54"/>
  <c r="F53" i="54"/>
  <c r="F52" i="54"/>
  <c r="F51" i="54"/>
  <c r="F50" i="54"/>
  <c r="F49" i="54"/>
  <c r="F48" i="54"/>
  <c r="F47" i="54"/>
  <c r="F46" i="54"/>
  <c r="F45"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11" i="54"/>
  <c r="F10" i="54"/>
  <c r="F9" i="54"/>
  <c r="F8" i="54"/>
  <c r="F135" i="53"/>
  <c r="E135" i="53"/>
  <c r="D135" i="53"/>
  <c r="C134" i="53"/>
  <c r="C133" i="53"/>
  <c r="C132" i="53"/>
  <c r="C131" i="53"/>
  <c r="F129" i="53"/>
  <c r="E129" i="53"/>
  <c r="E130" i="53" s="1"/>
  <c r="D129" i="53"/>
  <c r="C128" i="53"/>
  <c r="C127" i="53"/>
  <c r="C126" i="53"/>
  <c r="C125" i="53"/>
  <c r="C124" i="53"/>
  <c r="C123" i="53"/>
  <c r="C122" i="53"/>
  <c r="C121" i="53"/>
  <c r="C120" i="53"/>
  <c r="C119" i="53"/>
  <c r="F118" i="53"/>
  <c r="E118" i="53"/>
  <c r="D118" i="53"/>
  <c r="C117" i="53"/>
  <c r="C116" i="53"/>
  <c r="C115" i="53"/>
  <c r="C114" i="53"/>
  <c r="C113" i="53"/>
  <c r="C112" i="53"/>
  <c r="C111" i="53"/>
  <c r="C110" i="53"/>
  <c r="C109" i="53"/>
  <c r="F108" i="53"/>
  <c r="E108" i="53"/>
  <c r="D108" i="53"/>
  <c r="C107" i="53"/>
  <c r="C106" i="53"/>
  <c r="C105" i="53"/>
  <c r="C104" i="53"/>
  <c r="C103" i="53"/>
  <c r="C102" i="53"/>
  <c r="C101" i="53"/>
  <c r="C100" i="53"/>
  <c r="C99" i="53"/>
  <c r="F98" i="53"/>
  <c r="E98" i="53"/>
  <c r="D98" i="53"/>
  <c r="C97" i="53"/>
  <c r="C96" i="53"/>
  <c r="C95" i="53"/>
  <c r="C94" i="53"/>
  <c r="C93" i="53"/>
  <c r="C92" i="53"/>
  <c r="F89" i="53"/>
  <c r="E89" i="53"/>
  <c r="D89" i="53"/>
  <c r="C88" i="53"/>
  <c r="C87" i="53"/>
  <c r="C86" i="53"/>
  <c r="C84" i="53"/>
  <c r="C83" i="53"/>
  <c r="F82" i="53"/>
  <c r="E82" i="53"/>
  <c r="E85" i="53" s="1"/>
  <c r="D82" i="53"/>
  <c r="C81" i="53"/>
  <c r="C79" i="53"/>
  <c r="F77" i="53"/>
  <c r="E77" i="53"/>
  <c r="D77" i="53"/>
  <c r="C76" i="53"/>
  <c r="C75" i="53"/>
  <c r="C74" i="53"/>
  <c r="C73" i="53"/>
  <c r="C72" i="53"/>
  <c r="C71" i="53"/>
  <c r="C70" i="53"/>
  <c r="C69" i="53"/>
  <c r="C68" i="53"/>
  <c r="F67" i="53"/>
  <c r="E67" i="53"/>
  <c r="D67" i="53"/>
  <c r="C66" i="53"/>
  <c r="C65" i="53"/>
  <c r="C64" i="53"/>
  <c r="C63" i="53"/>
  <c r="C62" i="53"/>
  <c r="C61" i="53"/>
  <c r="C60" i="53"/>
  <c r="C59" i="53"/>
  <c r="F58" i="53"/>
  <c r="E58" i="53"/>
  <c r="D58" i="53"/>
  <c r="C57" i="53"/>
  <c r="C56" i="53"/>
  <c r="C55" i="53"/>
  <c r="C54" i="53"/>
  <c r="C53" i="53"/>
  <c r="C52" i="53"/>
  <c r="C51" i="53"/>
  <c r="C50" i="53"/>
  <c r="F48" i="53"/>
  <c r="E48" i="53"/>
  <c r="D48" i="53"/>
  <c r="C47" i="53"/>
  <c r="C46" i="53"/>
  <c r="F45" i="53"/>
  <c r="E45" i="53"/>
  <c r="D45" i="53"/>
  <c r="C44" i="53"/>
  <c r="C43" i="53"/>
  <c r="F42" i="53"/>
  <c r="E42" i="53"/>
  <c r="D42" i="53"/>
  <c r="C41" i="53"/>
  <c r="C40" i="53"/>
  <c r="C39" i="53"/>
  <c r="F38" i="53"/>
  <c r="E38" i="53"/>
  <c r="D38" i="53"/>
  <c r="C37" i="53"/>
  <c r="C36" i="53"/>
  <c r="F34" i="53"/>
  <c r="E34" i="53"/>
  <c r="D34" i="53"/>
  <c r="C34" i="53" s="1"/>
  <c r="C33" i="53"/>
  <c r="C32" i="53"/>
  <c r="F31" i="53"/>
  <c r="F35" i="53" s="1"/>
  <c r="E31" i="53"/>
  <c r="D31" i="53"/>
  <c r="C30" i="53"/>
  <c r="C29" i="53"/>
  <c r="C28" i="53"/>
  <c r="C27" i="53"/>
  <c r="C26" i="53"/>
  <c r="F24" i="53"/>
  <c r="E24" i="53"/>
  <c r="D24" i="53"/>
  <c r="C23" i="53"/>
  <c r="C22" i="53"/>
  <c r="F21" i="53"/>
  <c r="E21" i="53"/>
  <c r="D21" i="53"/>
  <c r="C20" i="53"/>
  <c r="C19" i="53"/>
  <c r="C18" i="53"/>
  <c r="F17" i="53"/>
  <c r="E17" i="53"/>
  <c r="D17" i="53"/>
  <c r="C16" i="53"/>
  <c r="C15" i="53"/>
  <c r="C14" i="53"/>
  <c r="C13" i="53"/>
  <c r="C12" i="53"/>
  <c r="F11" i="53"/>
  <c r="E11" i="53"/>
  <c r="D11" i="53"/>
  <c r="C10" i="53"/>
  <c r="C9" i="53"/>
  <c r="C8" i="53"/>
  <c r="C23" i="52"/>
  <c r="C21" i="52"/>
  <c r="F18" i="52"/>
  <c r="E18" i="52"/>
  <c r="D18" i="52"/>
  <c r="C17" i="52"/>
  <c r="C16" i="52"/>
  <c r="F15" i="52"/>
  <c r="E15" i="52"/>
  <c r="D15" i="52"/>
  <c r="C14" i="52"/>
  <c r="C13" i="52"/>
  <c r="F11" i="52"/>
  <c r="E11" i="52"/>
  <c r="D11" i="52"/>
  <c r="C10" i="52"/>
  <c r="C9" i="52"/>
  <c r="F8" i="52"/>
  <c r="E8" i="52"/>
  <c r="D8" i="52"/>
  <c r="C7" i="52"/>
  <c r="C6" i="52"/>
  <c r="V9" i="30"/>
  <c r="V8" i="30"/>
  <c r="I10" i="49"/>
  <c r="I11" i="49"/>
  <c r="I14" i="49" s="1"/>
  <c r="I12" i="49"/>
  <c r="I13" i="49"/>
  <c r="I9" i="49"/>
  <c r="F14" i="49"/>
  <c r="G14" i="49"/>
  <c r="H14" i="49"/>
  <c r="E8" i="50"/>
  <c r="E15" i="50" s="1"/>
  <c r="D15" i="50"/>
  <c r="E25" i="53" l="1"/>
  <c r="F25" i="53"/>
  <c r="E12" i="52"/>
  <c r="F78" i="53"/>
  <c r="C80" i="53"/>
  <c r="BG10" i="45"/>
  <c r="AI14" i="45"/>
  <c r="AA16" i="24"/>
  <c r="BG101" i="45"/>
  <c r="W14" i="24"/>
  <c r="BG196" i="45"/>
  <c r="AI226" i="45"/>
  <c r="BG226" i="45" s="1"/>
  <c r="E78" i="53"/>
  <c r="C21" i="53"/>
  <c r="D49" i="53"/>
  <c r="C48" i="53"/>
  <c r="C89" i="53"/>
  <c r="C24" i="53"/>
  <c r="C31" i="53"/>
  <c r="C118" i="53"/>
  <c r="C11" i="53"/>
  <c r="C17" i="53"/>
  <c r="E35" i="53"/>
  <c r="E19" i="52"/>
  <c r="E24" i="52" s="1"/>
  <c r="F19" i="52"/>
  <c r="F24" i="52" s="1"/>
  <c r="C15" i="52"/>
  <c r="C18" i="52"/>
  <c r="AI58" i="47"/>
  <c r="C135" i="53"/>
  <c r="C129" i="53"/>
  <c r="D130" i="53"/>
  <c r="D78" i="53"/>
  <c r="C67" i="53"/>
  <c r="C82" i="53"/>
  <c r="F85" i="53"/>
  <c r="C45" i="53"/>
  <c r="F49" i="53"/>
  <c r="C11" i="52"/>
  <c r="F12" i="52"/>
  <c r="F22" i="52" s="1"/>
  <c r="AU89" i="47"/>
  <c r="AU92" i="47" s="1"/>
  <c r="AU86" i="45" s="1"/>
  <c r="AU92" i="45" s="1"/>
  <c r="AU101" i="45" s="1"/>
  <c r="AU102" i="45" s="1"/>
  <c r="C108" i="53"/>
  <c r="C98" i="53"/>
  <c r="C77" i="53"/>
  <c r="E49" i="53"/>
  <c r="C42" i="53"/>
  <c r="C8" i="52"/>
  <c r="D136" i="53"/>
  <c r="E136" i="53"/>
  <c r="E20" i="52"/>
  <c r="E22" i="52"/>
  <c r="F130" i="53"/>
  <c r="C130" i="53" s="1"/>
  <c r="D35" i="53"/>
  <c r="C35" i="53" s="1"/>
  <c r="C58" i="53"/>
  <c r="D85" i="53"/>
  <c r="D12" i="52"/>
  <c r="D19" i="52"/>
  <c r="D25" i="53"/>
  <c r="C25" i="53" s="1"/>
  <c r="C38" i="53"/>
  <c r="AE198" i="25"/>
  <c r="AE195" i="25"/>
  <c r="AE165" i="25"/>
  <c r="AE159" i="25"/>
  <c r="AE157" i="25"/>
  <c r="AE205" i="25"/>
  <c r="AE208" i="25"/>
  <c r="AE146" i="25"/>
  <c r="AJ21" i="29" s="1"/>
  <c r="AE21" i="29" s="1"/>
  <c r="AE142" i="25"/>
  <c r="AE40" i="25"/>
  <c r="AE33" i="25"/>
  <c r="C78" i="53" l="1"/>
  <c r="AI20" i="45"/>
  <c r="BG14" i="45"/>
  <c r="E90" i="53"/>
  <c r="F20" i="52"/>
  <c r="F136" i="53"/>
  <c r="C136" i="53" s="1"/>
  <c r="C85" i="53"/>
  <c r="F90" i="53"/>
  <c r="C49" i="53"/>
  <c r="D24" i="52"/>
  <c r="C24" i="52" s="1"/>
  <c r="C19" i="52"/>
  <c r="D20" i="52"/>
  <c r="D22" i="52"/>
  <c r="C22" i="52" s="1"/>
  <c r="C12" i="52"/>
  <c r="D90" i="53"/>
  <c r="AE127" i="25"/>
  <c r="W8" i="24" l="1"/>
  <c r="BG20" i="45"/>
  <c r="C90" i="53"/>
  <c r="C20" i="52"/>
  <c r="AT15" i="28"/>
  <c r="AT14" i="28"/>
  <c r="AT13" i="28"/>
  <c r="AT11" i="28"/>
  <c r="AT9" i="28"/>
  <c r="AE105" i="25" l="1"/>
  <c r="AE92" i="25"/>
  <c r="R8" i="28"/>
  <c r="R9" i="28"/>
  <c r="R11" i="28"/>
  <c r="AE203" i="25"/>
  <c r="AE200" i="25"/>
  <c r="AE148" i="25"/>
  <c r="AT12" i="28" l="1"/>
  <c r="AT10" i="28"/>
  <c r="R10" i="28"/>
  <c r="R25" i="28" s="1"/>
  <c r="AT8" i="28"/>
  <c r="D33" i="51" l="1"/>
  <c r="C33" i="51"/>
  <c r="C15" i="50" l="1"/>
  <c r="E14" i="49"/>
  <c r="D14" i="49"/>
  <c r="C14" i="49"/>
  <c r="BF32" i="24" l="1"/>
  <c r="BB32" i="24"/>
  <c r="AE124" i="45"/>
  <c r="AE224" i="45"/>
  <c r="AE223" i="45"/>
  <c r="AE221" i="45"/>
  <c r="AE220" i="45"/>
  <c r="AE219" i="45"/>
  <c r="AE218" i="45"/>
  <c r="AE217" i="45"/>
  <c r="AE214" i="45"/>
  <c r="AE213" i="45"/>
  <c r="AE212" i="45"/>
  <c r="AE211" i="45"/>
  <c r="AE210" i="45"/>
  <c r="AE208" i="45"/>
  <c r="AE207" i="45"/>
  <c r="AE205" i="45"/>
  <c r="AE204" i="45"/>
  <c r="AE203" i="45"/>
  <c r="AE202" i="45"/>
  <c r="AE201" i="45"/>
  <c r="AE199" i="45"/>
  <c r="AE198" i="45"/>
  <c r="AE197" i="45"/>
  <c r="AE194" i="45"/>
  <c r="AE193" i="45"/>
  <c r="AE192" i="45"/>
  <c r="AE191" i="45"/>
  <c r="AE190" i="45"/>
  <c r="AE189" i="45"/>
  <c r="AE188" i="45"/>
  <c r="AE187" i="45"/>
  <c r="AE186" i="45"/>
  <c r="AE184" i="45"/>
  <c r="AE183" i="45"/>
  <c r="AE182" i="45"/>
  <c r="AE181" i="45"/>
  <c r="AE179" i="45"/>
  <c r="AE178" i="45"/>
  <c r="AE177" i="45"/>
  <c r="AE176" i="45"/>
  <c r="AE175" i="45"/>
  <c r="AE174" i="45"/>
  <c r="AE173" i="45"/>
  <c r="AE171" i="45"/>
  <c r="AE170" i="45"/>
  <c r="AE169" i="45"/>
  <c r="AE168" i="45"/>
  <c r="AE167" i="45"/>
  <c r="AE166" i="45"/>
  <c r="AE165" i="45"/>
  <c r="AE164" i="45"/>
  <c r="AE163" i="45"/>
  <c r="AE162" i="45"/>
  <c r="AE161" i="45"/>
  <c r="AE160" i="45"/>
  <c r="AE159" i="45"/>
  <c r="AE158" i="45"/>
  <c r="AE157" i="45"/>
  <c r="AE155" i="45"/>
  <c r="AE154" i="45"/>
  <c r="AE153" i="45"/>
  <c r="AE152" i="45"/>
  <c r="AE151" i="45"/>
  <c r="AE150" i="45"/>
  <c r="AE149" i="45"/>
  <c r="AE148" i="45"/>
  <c r="AE145" i="45"/>
  <c r="AE144" i="45"/>
  <c r="AE143" i="45"/>
  <c r="AE142" i="45"/>
  <c r="AE141" i="45"/>
  <c r="AE139" i="45"/>
  <c r="AE138" i="45"/>
  <c r="AE136" i="45"/>
  <c r="AE135" i="45"/>
  <c r="AE134" i="45"/>
  <c r="AE133" i="45"/>
  <c r="AE132" i="45"/>
  <c r="AE131" i="45"/>
  <c r="AE130" i="45"/>
  <c r="AE128" i="45"/>
  <c r="AE127" i="45"/>
  <c r="AE125" i="45"/>
  <c r="AE123" i="45"/>
  <c r="AE119" i="45"/>
  <c r="AE118" i="45"/>
  <c r="AE117" i="45"/>
  <c r="AE104" i="45"/>
  <c r="AE105" i="45"/>
  <c r="AE106" i="45"/>
  <c r="AE107" i="45"/>
  <c r="AE108" i="45"/>
  <c r="AE109" i="45"/>
  <c r="AE110" i="45"/>
  <c r="AE111" i="45"/>
  <c r="AE112" i="45"/>
  <c r="AE113" i="45"/>
  <c r="AE114" i="45"/>
  <c r="AE115" i="45"/>
  <c r="AE103" i="45"/>
  <c r="AE100" i="45"/>
  <c r="AE99" i="45"/>
  <c r="AE97" i="45"/>
  <c r="AE96" i="45"/>
  <c r="AE95" i="45"/>
  <c r="AE94" i="45"/>
  <c r="AE93" i="45"/>
  <c r="AE87" i="45"/>
  <c r="AE88" i="45"/>
  <c r="AE89" i="45"/>
  <c r="AE90" i="45"/>
  <c r="AE85" i="45"/>
  <c r="AE84" i="45"/>
  <c r="AE82" i="45"/>
  <c r="AE79" i="45"/>
  <c r="AE78" i="45"/>
  <c r="AE77" i="45"/>
  <c r="AE76" i="45"/>
  <c r="AE74" i="45"/>
  <c r="AE73" i="45"/>
  <c r="AE72" i="45"/>
  <c r="AE69" i="45"/>
  <c r="AE68" i="45"/>
  <c r="AE67" i="45"/>
  <c r="AE66" i="45"/>
  <c r="AE65" i="45"/>
  <c r="AE63" i="45"/>
  <c r="AE62" i="45"/>
  <c r="AE61" i="45"/>
  <c r="AE60" i="45"/>
  <c r="AE59" i="45"/>
  <c r="AE57" i="45"/>
  <c r="AE56" i="45"/>
  <c r="AE55" i="45"/>
  <c r="AE54" i="45"/>
  <c r="AE53" i="45"/>
  <c r="AE43" i="47"/>
  <c r="AE50" i="45"/>
  <c r="AE49" i="45"/>
  <c r="AE48" i="45"/>
  <c r="AE47" i="45"/>
  <c r="AE44" i="45"/>
  <c r="AE43" i="45"/>
  <c r="AE41" i="45"/>
  <c r="AE37" i="45"/>
  <c r="AE36" i="45"/>
  <c r="AE35" i="45"/>
  <c r="AE34" i="45"/>
  <c r="AE31" i="45"/>
  <c r="AE30" i="45"/>
  <c r="AE81" i="45"/>
  <c r="BG85" i="25"/>
  <c r="BG86" i="25"/>
  <c r="AE10" i="25"/>
  <c r="AE28" i="45"/>
  <c r="AE27" i="45"/>
  <c r="AE25" i="45"/>
  <c r="AE24" i="45"/>
  <c r="AE23" i="45"/>
  <c r="AE22" i="45"/>
  <c r="AE21" i="45"/>
  <c r="AE18" i="45"/>
  <c r="AE17" i="45"/>
  <c r="AE16" i="45"/>
  <c r="AE15" i="45"/>
  <c r="AE19" i="45"/>
  <c r="AE21" i="25"/>
  <c r="AE20" i="25"/>
  <c r="AE140" i="45" l="1"/>
  <c r="AE129" i="45"/>
  <c r="AE137" i="45"/>
  <c r="AE83" i="45"/>
  <c r="AE146" i="45"/>
  <c r="AE156" i="45"/>
  <c r="AX11" i="24" s="1"/>
  <c r="AE200" i="45"/>
  <c r="AE58" i="45"/>
  <c r="S25" i="24" s="1"/>
  <c r="AE120" i="45"/>
  <c r="AE75" i="45"/>
  <c r="AE116" i="45"/>
  <c r="AE126" i="45"/>
  <c r="AE91" i="45"/>
  <c r="AE64" i="45"/>
  <c r="S11" i="24" s="1"/>
  <c r="AE80" i="45"/>
  <c r="AE70" i="45"/>
  <c r="S26" i="24" s="1"/>
  <c r="AE98" i="45"/>
  <c r="AE29" i="45"/>
  <c r="AE26" i="45"/>
  <c r="S24" i="24" s="1"/>
  <c r="AE147" i="45" l="1"/>
  <c r="AX10" i="24" s="1"/>
  <c r="AE121" i="45"/>
  <c r="AE92" i="45"/>
  <c r="AE101" i="45" s="1"/>
  <c r="F8" i="48"/>
  <c r="AE196" i="25" l="1"/>
  <c r="AJ24" i="29" s="1"/>
  <c r="AE122" i="45"/>
  <c r="AX9" i="24" s="1"/>
  <c r="AI196" i="25" l="1"/>
  <c r="AU196" i="25"/>
  <c r="AY196" i="25"/>
  <c r="BC196" i="25"/>
  <c r="AE39" i="45" l="1"/>
  <c r="AE32" i="45"/>
  <c r="AE235" i="25"/>
  <c r="AE234" i="25"/>
  <c r="AE33" i="45" l="1"/>
  <c r="AE38" i="45" s="1"/>
  <c r="AE40" i="45" s="1"/>
  <c r="S9" i="24" s="1"/>
  <c r="BJ21" i="41"/>
  <c r="AE21" i="41"/>
  <c r="BJ20" i="41"/>
  <c r="AE20" i="41"/>
  <c r="D41" i="37"/>
  <c r="C43" i="37"/>
  <c r="C9" i="36" s="1"/>
  <c r="B43" i="37"/>
  <c r="B9" i="36" s="1"/>
  <c r="D42" i="37"/>
  <c r="D40" i="37"/>
  <c r="C15" i="37"/>
  <c r="C6" i="36" s="1"/>
  <c r="B15" i="37"/>
  <c r="B6" i="36" s="1"/>
  <c r="AI161" i="25"/>
  <c r="AM161" i="25"/>
  <c r="AQ161" i="25"/>
  <c r="AU161" i="25"/>
  <c r="AY161" i="25"/>
  <c r="BC161" i="25"/>
  <c r="AE161" i="25"/>
  <c r="AI150" i="25"/>
  <c r="AM150" i="25"/>
  <c r="AQ150" i="25"/>
  <c r="AU150" i="25"/>
  <c r="AY150" i="25"/>
  <c r="BC150" i="25"/>
  <c r="AE150" i="25"/>
  <c r="D6" i="36" l="1"/>
  <c r="D9" i="36"/>
  <c r="D43" i="37"/>
  <c r="AI187" i="47" l="1"/>
  <c r="AM187" i="47"/>
  <c r="AQ187" i="47"/>
  <c r="AU187" i="47"/>
  <c r="AY187" i="47"/>
  <c r="BC187" i="47"/>
  <c r="AE187" i="47"/>
  <c r="AT24" i="29" s="1"/>
  <c r="AI76" i="47"/>
  <c r="AE76" i="47"/>
  <c r="AT14" i="29" s="1"/>
  <c r="AI38" i="47"/>
  <c r="AE38" i="47"/>
  <c r="AI26" i="47"/>
  <c r="AE26" i="47"/>
  <c r="AT9" i="29" s="1"/>
  <c r="AE42" i="47"/>
  <c r="AE94" i="25" l="1"/>
  <c r="AJ14" i="29" s="1"/>
  <c r="BG239" i="47" l="1"/>
  <c r="BG238" i="47"/>
  <c r="BC237" i="47"/>
  <c r="AY237" i="47"/>
  <c r="AU237" i="47"/>
  <c r="AQ237" i="47"/>
  <c r="AM237" i="47"/>
  <c r="AI237" i="47"/>
  <c r="BG237" i="47" s="1"/>
  <c r="AE237" i="47"/>
  <c r="BG236" i="47"/>
  <c r="BG235" i="47"/>
  <c r="BG234" i="47"/>
  <c r="BG233" i="47"/>
  <c r="BG232" i="47"/>
  <c r="BC230" i="47"/>
  <c r="AY230" i="47"/>
  <c r="AU230" i="47"/>
  <c r="AQ230" i="47"/>
  <c r="AM230" i="47"/>
  <c r="AI230" i="47"/>
  <c r="BG230" i="47" s="1"/>
  <c r="AE230" i="47"/>
  <c r="BG229" i="47"/>
  <c r="BG228" i="47"/>
  <c r="BG227" i="47"/>
  <c r="BG226" i="47"/>
  <c r="BG225" i="47"/>
  <c r="BG224" i="47"/>
  <c r="BG223" i="47"/>
  <c r="BG222" i="47"/>
  <c r="BC221" i="47"/>
  <c r="AY221" i="47"/>
  <c r="AU221" i="47"/>
  <c r="AQ221" i="47"/>
  <c r="AM221" i="47"/>
  <c r="AI221" i="47"/>
  <c r="BG221" i="47" s="1"/>
  <c r="AE221" i="47"/>
  <c r="BG220" i="47"/>
  <c r="BG219" i="47"/>
  <c r="BG218" i="47"/>
  <c r="BG217" i="47"/>
  <c r="BG216" i="47"/>
  <c r="BC215" i="47"/>
  <c r="AY215" i="47"/>
  <c r="AU215" i="47"/>
  <c r="AQ215" i="47"/>
  <c r="AM215" i="47"/>
  <c r="AI215" i="47"/>
  <c r="AE215" i="47"/>
  <c r="BG214" i="47"/>
  <c r="BG213" i="47"/>
  <c r="BG212" i="47"/>
  <c r="BC210" i="47"/>
  <c r="AY210" i="47"/>
  <c r="AU210" i="47"/>
  <c r="AQ210" i="47"/>
  <c r="AM210" i="47"/>
  <c r="AI210" i="47"/>
  <c r="BG210" i="47" s="1"/>
  <c r="AE210" i="47"/>
  <c r="AT27" i="29" s="1"/>
  <c r="BG209" i="47"/>
  <c r="BG208" i="47"/>
  <c r="BG207" i="47"/>
  <c r="BG206" i="47"/>
  <c r="BG205" i="47"/>
  <c r="BG204" i="47"/>
  <c r="BG203" i="47"/>
  <c r="BG202" i="47"/>
  <c r="BG201" i="47"/>
  <c r="BC200" i="47"/>
  <c r="AY200" i="47"/>
  <c r="AU200" i="47"/>
  <c r="AQ200" i="47"/>
  <c r="AM200" i="47"/>
  <c r="AI200" i="47"/>
  <c r="BG200" i="47" s="1"/>
  <c r="AE200" i="47"/>
  <c r="AT26" i="29" s="1"/>
  <c r="BG199" i="47"/>
  <c r="BG198" i="47"/>
  <c r="BG197" i="47"/>
  <c r="BG196" i="47"/>
  <c r="BC195" i="47"/>
  <c r="AY195" i="47"/>
  <c r="AU195" i="47"/>
  <c r="AQ195" i="47"/>
  <c r="AM195" i="47"/>
  <c r="AI195" i="47"/>
  <c r="BG195" i="47" s="1"/>
  <c r="AE195" i="47"/>
  <c r="AT25" i="29" s="1"/>
  <c r="BG194" i="47"/>
  <c r="BG193" i="47"/>
  <c r="BG192" i="47"/>
  <c r="BG191" i="47"/>
  <c r="BG190" i="47"/>
  <c r="BG189" i="47"/>
  <c r="BG188" i="47"/>
  <c r="BG187" i="47"/>
  <c r="BG185" i="47"/>
  <c r="BG184" i="47"/>
  <c r="BG183" i="47"/>
  <c r="BG182" i="47"/>
  <c r="BG181" i="47"/>
  <c r="BG180" i="47"/>
  <c r="BG179" i="47"/>
  <c r="BG178" i="47"/>
  <c r="BG177" i="47"/>
  <c r="BG176" i="47"/>
  <c r="BG175" i="47"/>
  <c r="BG174" i="47"/>
  <c r="BG173" i="47"/>
  <c r="BG172" i="47"/>
  <c r="BC171" i="47"/>
  <c r="AY171" i="47"/>
  <c r="AU171" i="47"/>
  <c r="AQ171" i="47"/>
  <c r="AM171" i="47"/>
  <c r="AI171" i="47"/>
  <c r="BG171" i="47" s="1"/>
  <c r="AE171" i="47"/>
  <c r="AT23" i="29" s="1"/>
  <c r="BG170" i="47"/>
  <c r="BG169" i="47"/>
  <c r="BG168" i="47"/>
  <c r="BG167" i="47"/>
  <c r="BG166" i="47"/>
  <c r="BG165" i="47"/>
  <c r="BG164" i="47"/>
  <c r="BG163" i="47"/>
  <c r="BC161" i="47"/>
  <c r="AY161" i="47"/>
  <c r="AU161" i="47"/>
  <c r="AQ161" i="47"/>
  <c r="AM161" i="47"/>
  <c r="AI161" i="47"/>
  <c r="BG161" i="47" s="1"/>
  <c r="AE161" i="47"/>
  <c r="BG160" i="47"/>
  <c r="BG159" i="47"/>
  <c r="BG158" i="47"/>
  <c r="BG157" i="47"/>
  <c r="BG156" i="47"/>
  <c r="BC155" i="47"/>
  <c r="AY155" i="47"/>
  <c r="AU155" i="47"/>
  <c r="AQ155" i="47"/>
  <c r="AM155" i="47"/>
  <c r="AI155" i="47"/>
  <c r="BG155" i="47" s="1"/>
  <c r="AE155" i="47"/>
  <c r="BG154" i="47"/>
  <c r="BG153" i="47"/>
  <c r="BC152" i="47"/>
  <c r="AY152" i="47"/>
  <c r="AU152" i="47"/>
  <c r="AQ152" i="47"/>
  <c r="AM152" i="47"/>
  <c r="AI152" i="47"/>
  <c r="AE152" i="47"/>
  <c r="BG151" i="47"/>
  <c r="BG150" i="47"/>
  <c r="BG149" i="47"/>
  <c r="BG148" i="47"/>
  <c r="BG147" i="47"/>
  <c r="BG146" i="47"/>
  <c r="BG142" i="47"/>
  <c r="BC141" i="47"/>
  <c r="AY141" i="47"/>
  <c r="AU141" i="47"/>
  <c r="AQ141" i="47"/>
  <c r="AM141" i="47"/>
  <c r="AI141" i="47"/>
  <c r="AE141" i="47"/>
  <c r="BG140" i="47"/>
  <c r="BG139" i="47"/>
  <c r="BC138" i="47"/>
  <c r="AY138" i="47"/>
  <c r="AU138" i="47"/>
  <c r="AQ138" i="47"/>
  <c r="AM138" i="47"/>
  <c r="AI138" i="47"/>
  <c r="BG138" i="47" s="1"/>
  <c r="BG137" i="47"/>
  <c r="BG130" i="47"/>
  <c r="BG129" i="47"/>
  <c r="BG128" i="47"/>
  <c r="BC126" i="47"/>
  <c r="AY126" i="47"/>
  <c r="AU126" i="47"/>
  <c r="AQ126" i="47"/>
  <c r="AM126" i="47"/>
  <c r="AI126" i="47"/>
  <c r="AE126" i="47"/>
  <c r="BG125" i="47"/>
  <c r="BG124" i="47"/>
  <c r="BG123" i="47"/>
  <c r="BC122" i="47"/>
  <c r="AY122" i="47"/>
  <c r="AU122" i="47"/>
  <c r="AQ122" i="47"/>
  <c r="AM122" i="47"/>
  <c r="AI122" i="47"/>
  <c r="BG122" i="47" s="1"/>
  <c r="AE122" i="47"/>
  <c r="BG121" i="47"/>
  <c r="BG120" i="47"/>
  <c r="BG119" i="47"/>
  <c r="BG118" i="47"/>
  <c r="BG117" i="47"/>
  <c r="BG116" i="47"/>
  <c r="BG115" i="47"/>
  <c r="BG114" i="47"/>
  <c r="BG113" i="47"/>
  <c r="BG112" i="47"/>
  <c r="BG111" i="47"/>
  <c r="BG110" i="47"/>
  <c r="BG109" i="47"/>
  <c r="BG106" i="47"/>
  <c r="BG105" i="47"/>
  <c r="BC104" i="47"/>
  <c r="AU104" i="47"/>
  <c r="AM104" i="47"/>
  <c r="AI104" i="47"/>
  <c r="BG104" i="47" s="1"/>
  <c r="AE104" i="47"/>
  <c r="BG103" i="47"/>
  <c r="BG102" i="47"/>
  <c r="BG101" i="47"/>
  <c r="BG100" i="47"/>
  <c r="BG99" i="47"/>
  <c r="BC97" i="47"/>
  <c r="AM97" i="47"/>
  <c r="AI97" i="47"/>
  <c r="BG97" i="47" s="1"/>
  <c r="AE97" i="47"/>
  <c r="BG96" i="47"/>
  <c r="BG95" i="47"/>
  <c r="BG94" i="47"/>
  <c r="BG93" i="47"/>
  <c r="BG92" i="47"/>
  <c r="BG91" i="47"/>
  <c r="BG90" i="47"/>
  <c r="BC89" i="47"/>
  <c r="AM89" i="47"/>
  <c r="AI89" i="47"/>
  <c r="AE89" i="47"/>
  <c r="BG88" i="47"/>
  <c r="BG87" i="47"/>
  <c r="BG86" i="47"/>
  <c r="AE86" i="47"/>
  <c r="BG85" i="47"/>
  <c r="BG84" i="47"/>
  <c r="BG83" i="47"/>
  <c r="BG82" i="47"/>
  <c r="BC81" i="47"/>
  <c r="BC98" i="47" s="1"/>
  <c r="AU81" i="47"/>
  <c r="AM81" i="47"/>
  <c r="AI81" i="47"/>
  <c r="AE81" i="47"/>
  <c r="BG80" i="47"/>
  <c r="BG79" i="47"/>
  <c r="BG78" i="47"/>
  <c r="BC76" i="47"/>
  <c r="AU76" i="47"/>
  <c r="AM76" i="47"/>
  <c r="BG76" i="47"/>
  <c r="BG75" i="47"/>
  <c r="BG74" i="47"/>
  <c r="BG73" i="47"/>
  <c r="BG72" i="47"/>
  <c r="BG71" i="47"/>
  <c r="BC70" i="47"/>
  <c r="AU70" i="47"/>
  <c r="AM70" i="47"/>
  <c r="AI70" i="47"/>
  <c r="BG70" i="47" s="1"/>
  <c r="AE70" i="47"/>
  <c r="AT13" i="29" s="1"/>
  <c r="BG69" i="47"/>
  <c r="BG68" i="47"/>
  <c r="BG67" i="47"/>
  <c r="BG66" i="47"/>
  <c r="BG65" i="47"/>
  <c r="BC64" i="47"/>
  <c r="AU64" i="47"/>
  <c r="AM64" i="47"/>
  <c r="AI64" i="47"/>
  <c r="BG64" i="47" s="1"/>
  <c r="AE64" i="47"/>
  <c r="AT12" i="29" s="1"/>
  <c r="BG63" i="47"/>
  <c r="BG62" i="47"/>
  <c r="BG61" i="47"/>
  <c r="BG60" i="47"/>
  <c r="BG59" i="47"/>
  <c r="BC58" i="47"/>
  <c r="BG58" i="47" s="1"/>
  <c r="AU58" i="47"/>
  <c r="AM58" i="47"/>
  <c r="BG57" i="47"/>
  <c r="BG56" i="47"/>
  <c r="BG55" i="47"/>
  <c r="BG54" i="47"/>
  <c r="BG53" i="47"/>
  <c r="BG52" i="47"/>
  <c r="BG47" i="47"/>
  <c r="AE47" i="47"/>
  <c r="AE45" i="45" s="1"/>
  <c r="BG46" i="47"/>
  <c r="BG45" i="47"/>
  <c r="BG42" i="47"/>
  <c r="BG41" i="47"/>
  <c r="BG39" i="47"/>
  <c r="BC38" i="47"/>
  <c r="AU38" i="47"/>
  <c r="AM38" i="47"/>
  <c r="BG38" i="47"/>
  <c r="BG37" i="47"/>
  <c r="BG36" i="47"/>
  <c r="BG35" i="47"/>
  <c r="BG34" i="47"/>
  <c r="BG33" i="47"/>
  <c r="BG32" i="47"/>
  <c r="BG31" i="47"/>
  <c r="BG30" i="47"/>
  <c r="BC29" i="47"/>
  <c r="AU29" i="47"/>
  <c r="AM29" i="47"/>
  <c r="AI29" i="47"/>
  <c r="AE29" i="47"/>
  <c r="BG28" i="47"/>
  <c r="BG27" i="47"/>
  <c r="BC26" i="47"/>
  <c r="AU26" i="47"/>
  <c r="AM26" i="47"/>
  <c r="BG26" i="47"/>
  <c r="BG25" i="47"/>
  <c r="BG24" i="47"/>
  <c r="BG23" i="47"/>
  <c r="BG22" i="47"/>
  <c r="BG21" i="47"/>
  <c r="BG19" i="47"/>
  <c r="BG18" i="47"/>
  <c r="BG17" i="47"/>
  <c r="BG16" i="47"/>
  <c r="BG15" i="47"/>
  <c r="BC14" i="47"/>
  <c r="BC20" i="47" s="1"/>
  <c r="AU14" i="47"/>
  <c r="AU20" i="47" s="1"/>
  <c r="AM14" i="47"/>
  <c r="AM20" i="47" s="1"/>
  <c r="AI14" i="47"/>
  <c r="BG14" i="47" s="1"/>
  <c r="BG13" i="47"/>
  <c r="BG12" i="47"/>
  <c r="BG11" i="47"/>
  <c r="BG10" i="47"/>
  <c r="BG9" i="47"/>
  <c r="BG8" i="47"/>
  <c r="BG89" i="47" l="1"/>
  <c r="AE231" i="47"/>
  <c r="BG152" i="47"/>
  <c r="BG81" i="47"/>
  <c r="AI98" i="47"/>
  <c r="AM98" i="47"/>
  <c r="BG141" i="47"/>
  <c r="AM40" i="47"/>
  <c r="BC231" i="47"/>
  <c r="AI231" i="47"/>
  <c r="AM231" i="47"/>
  <c r="AM240" i="47" s="1"/>
  <c r="AQ231" i="47"/>
  <c r="AQ240" i="47" s="1"/>
  <c r="AE138" i="47"/>
  <c r="AE162" i="47" s="1"/>
  <c r="AT22" i="29" s="1"/>
  <c r="AU231" i="47"/>
  <c r="AU240" i="47" s="1"/>
  <c r="AY231" i="47"/>
  <c r="AY240" i="47" s="1"/>
  <c r="AU40" i="47"/>
  <c r="AU77" i="47" s="1"/>
  <c r="AI40" i="47"/>
  <c r="BG40" i="47" s="1"/>
  <c r="AE98" i="47"/>
  <c r="AE107" i="47" s="1"/>
  <c r="AT16" i="29" s="1"/>
  <c r="AM127" i="47"/>
  <c r="BC127" i="47"/>
  <c r="AE240" i="47"/>
  <c r="AT29" i="29" s="1"/>
  <c r="AU162" i="47"/>
  <c r="BC240" i="47"/>
  <c r="BC107" i="47"/>
  <c r="AQ127" i="47"/>
  <c r="AU107" i="47"/>
  <c r="AE127" i="47"/>
  <c r="AT20" i="29" s="1"/>
  <c r="AU127" i="47"/>
  <c r="AM162" i="47"/>
  <c r="BC162" i="47"/>
  <c r="AI127" i="47"/>
  <c r="BG127" i="47" s="1"/>
  <c r="AY127" i="47"/>
  <c r="AY162" i="47"/>
  <c r="AE14" i="47"/>
  <c r="AE20" i="47" s="1"/>
  <c r="AT8" i="29" s="1"/>
  <c r="AM77" i="47"/>
  <c r="AI20" i="47"/>
  <c r="AE58" i="47"/>
  <c r="AT11" i="29" s="1"/>
  <c r="AM107" i="47"/>
  <c r="AQ162" i="47"/>
  <c r="AE40" i="47"/>
  <c r="AT10" i="29" s="1"/>
  <c r="BC40" i="47"/>
  <c r="BC77" i="47" s="1"/>
  <c r="AI240" i="47"/>
  <c r="BG240" i="47" s="1"/>
  <c r="BG231" i="47"/>
  <c r="BG29" i="47"/>
  <c r="AI162" i="47"/>
  <c r="BG215" i="47"/>
  <c r="BG126" i="47"/>
  <c r="BG162" i="47" l="1"/>
  <c r="AU211" i="47"/>
  <c r="AU241" i="47" s="1"/>
  <c r="AM211" i="47"/>
  <c r="AM241" i="47" s="1"/>
  <c r="BC211" i="47"/>
  <c r="BC241" i="47" s="1"/>
  <c r="BF30" i="41" s="1"/>
  <c r="AI77" i="47"/>
  <c r="BG77" i="47" s="1"/>
  <c r="AU108" i="47"/>
  <c r="BC108" i="47"/>
  <c r="AA30" i="41" s="1"/>
  <c r="AY211" i="47"/>
  <c r="AY241" i="47" s="1"/>
  <c r="AQ211" i="47"/>
  <c r="AQ241" i="47" s="1"/>
  <c r="AE77" i="47"/>
  <c r="AE108" i="47" s="1"/>
  <c r="S30" i="41" s="1"/>
  <c r="AE211" i="47"/>
  <c r="AE241" i="47" s="1"/>
  <c r="AX30" i="41" s="1"/>
  <c r="AM108" i="47"/>
  <c r="BG20" i="47"/>
  <c r="AI211" i="47"/>
  <c r="BG98" i="47"/>
  <c r="AI107" i="47"/>
  <c r="BC243" i="47" l="1"/>
  <c r="AE243" i="47"/>
  <c r="BG107" i="47"/>
  <c r="AI108" i="47"/>
  <c r="AI241" i="47"/>
  <c r="BB30" i="41" s="1"/>
  <c r="BG211" i="47"/>
  <c r="AI230" i="25"/>
  <c r="AM230" i="25"/>
  <c r="AQ230" i="25"/>
  <c r="AU230" i="25"/>
  <c r="AY230" i="25"/>
  <c r="BC230" i="25"/>
  <c r="BG108" i="47" l="1"/>
  <c r="W30" i="41"/>
  <c r="AI243" i="47"/>
  <c r="BG241" i="47"/>
  <c r="AI99" i="25"/>
  <c r="AM99" i="25"/>
  <c r="AU99" i="25"/>
  <c r="BC99" i="25"/>
  <c r="Z13" i="30"/>
  <c r="AX25" i="28" l="1"/>
  <c r="BB25" i="28"/>
  <c r="Z25" i="28"/>
  <c r="AX13" i="31"/>
  <c r="BB13" i="31"/>
  <c r="V13" i="31"/>
  <c r="Z13" i="31"/>
  <c r="BG131" i="44"/>
  <c r="BG132" i="44"/>
  <c r="BG133" i="44"/>
  <c r="BG234" i="25"/>
  <c r="BG235" i="25"/>
  <c r="AE122" i="25" l="1"/>
  <c r="AE9" i="38" l="1"/>
  <c r="AE10" i="38"/>
  <c r="AI241" i="25" l="1"/>
  <c r="AM241" i="25"/>
  <c r="AQ241" i="25"/>
  <c r="AU241" i="25"/>
  <c r="AY241" i="25"/>
  <c r="BC241" i="25"/>
  <c r="AE241" i="25"/>
  <c r="BC94" i="25"/>
  <c r="AU94" i="25"/>
  <c r="AM94" i="25"/>
  <c r="BC56" i="25"/>
  <c r="AU56" i="25"/>
  <c r="AM56" i="25"/>
  <c r="AU28" i="25"/>
  <c r="BJ24" i="24" l="1"/>
  <c r="BJ25" i="24"/>
  <c r="BJ11" i="24"/>
  <c r="BJ9" i="24"/>
  <c r="BJ12" i="24"/>
  <c r="BJ26" i="24"/>
  <c r="AE9" i="24" l="1"/>
  <c r="AE24" i="24"/>
  <c r="AE11" i="24"/>
  <c r="AE26" i="24"/>
  <c r="AE222" i="45"/>
  <c r="AE215" i="45"/>
  <c r="AE206" i="45"/>
  <c r="AE195" i="45"/>
  <c r="AX26" i="24" s="1"/>
  <c r="AE185" i="45"/>
  <c r="AX25" i="24" s="1"/>
  <c r="AE180" i="45"/>
  <c r="AX24" i="24" s="1"/>
  <c r="AE172" i="45"/>
  <c r="AX12" i="24" s="1"/>
  <c r="BG227" i="44"/>
  <c r="BG226" i="44"/>
  <c r="BC225" i="44"/>
  <c r="AY225" i="44"/>
  <c r="AU225" i="44"/>
  <c r="AQ225" i="44"/>
  <c r="AM225" i="44"/>
  <c r="AI225" i="44"/>
  <c r="BG225" i="44" s="1"/>
  <c r="AE225" i="44"/>
  <c r="BG224" i="44"/>
  <c r="BG223" i="44"/>
  <c r="BG222" i="44"/>
  <c r="BG221" i="44"/>
  <c r="BG220" i="44"/>
  <c r="BC218" i="44"/>
  <c r="AY218" i="44"/>
  <c r="AU218" i="44"/>
  <c r="AQ218" i="44"/>
  <c r="AM218" i="44"/>
  <c r="AI218" i="44"/>
  <c r="BG218" i="44" s="1"/>
  <c r="AE218" i="44"/>
  <c r="BG217" i="44"/>
  <c r="BG216" i="44"/>
  <c r="BG215" i="44"/>
  <c r="BG214" i="44"/>
  <c r="BG213" i="44"/>
  <c r="BG212" i="44"/>
  <c r="BG211" i="44"/>
  <c r="BG210" i="44"/>
  <c r="BC209" i="44"/>
  <c r="AY209" i="44"/>
  <c r="AU209" i="44"/>
  <c r="AQ209" i="44"/>
  <c r="AM209" i="44"/>
  <c r="AI209" i="44"/>
  <c r="BG209" i="44" s="1"/>
  <c r="AE209" i="44"/>
  <c r="BG208" i="44"/>
  <c r="BG207" i="44"/>
  <c r="BG206" i="44"/>
  <c r="BG205" i="44"/>
  <c r="BG204" i="44"/>
  <c r="BC203" i="44"/>
  <c r="AY203" i="44"/>
  <c r="AU203" i="44"/>
  <c r="AQ203" i="44"/>
  <c r="AM203" i="44"/>
  <c r="AI203" i="44"/>
  <c r="BG203" i="44" s="1"/>
  <c r="AE203" i="44"/>
  <c r="BG202" i="44"/>
  <c r="BG201" i="44"/>
  <c r="BG200" i="44"/>
  <c r="AE198" i="44"/>
  <c r="AO27" i="29" s="1"/>
  <c r="BG197" i="44"/>
  <c r="BG196" i="44"/>
  <c r="BG195" i="44"/>
  <c r="BG194" i="44"/>
  <c r="BG193" i="44"/>
  <c r="BG192" i="44"/>
  <c r="BG191" i="44"/>
  <c r="BG190" i="44"/>
  <c r="BG189" i="44"/>
  <c r="BC188" i="44"/>
  <c r="AY188" i="44"/>
  <c r="AU188" i="44"/>
  <c r="AQ188" i="44"/>
  <c r="AM188" i="44"/>
  <c r="AI188" i="44"/>
  <c r="AE188" i="44"/>
  <c r="AO26" i="29" s="1"/>
  <c r="BG187" i="44"/>
  <c r="BG186" i="44"/>
  <c r="BG185" i="44"/>
  <c r="BG184" i="44"/>
  <c r="BC183" i="44"/>
  <c r="AY183" i="44"/>
  <c r="AU183" i="44"/>
  <c r="AQ183" i="44"/>
  <c r="AM183" i="44"/>
  <c r="AI183" i="44"/>
  <c r="AE183" i="44"/>
  <c r="AO25" i="29" s="1"/>
  <c r="BG182" i="44"/>
  <c r="BG181" i="44"/>
  <c r="BG180" i="44"/>
  <c r="BG179" i="44"/>
  <c r="BG178" i="44"/>
  <c r="BG177" i="44"/>
  <c r="BG176" i="44"/>
  <c r="BC175" i="44"/>
  <c r="AY175" i="44"/>
  <c r="AU175" i="44"/>
  <c r="AQ175" i="44"/>
  <c r="AM175" i="44"/>
  <c r="AI175" i="44"/>
  <c r="AE175" i="44"/>
  <c r="AO24" i="29" s="1"/>
  <c r="AE24" i="29" s="1"/>
  <c r="BG173" i="44"/>
  <c r="BG172" i="44"/>
  <c r="BG171" i="44"/>
  <c r="BG170" i="44"/>
  <c r="BG169" i="44"/>
  <c r="BG168" i="44"/>
  <c r="BG167" i="44"/>
  <c r="BG166" i="44"/>
  <c r="BG165" i="44"/>
  <c r="BG164" i="44"/>
  <c r="BG163" i="44"/>
  <c r="BG162" i="44"/>
  <c r="BG161" i="44"/>
  <c r="BG160" i="44"/>
  <c r="BC159" i="44"/>
  <c r="AY159" i="44"/>
  <c r="AU159" i="44"/>
  <c r="AQ159" i="44"/>
  <c r="AM159" i="44"/>
  <c r="AI159" i="44"/>
  <c r="AE159" i="44"/>
  <c r="AO23" i="29" s="1"/>
  <c r="BG158" i="44"/>
  <c r="BG157" i="44"/>
  <c r="BG156" i="44"/>
  <c r="BG155" i="44"/>
  <c r="BG154" i="44"/>
  <c r="BG153" i="44"/>
  <c r="BG152" i="44"/>
  <c r="BG151" i="44"/>
  <c r="BC149" i="44"/>
  <c r="AY149" i="44"/>
  <c r="AU149" i="44"/>
  <c r="AQ149" i="44"/>
  <c r="AM149" i="44"/>
  <c r="AI149" i="44"/>
  <c r="AE149" i="44"/>
  <c r="BG148" i="44"/>
  <c r="BG147" i="44"/>
  <c r="BG146" i="44"/>
  <c r="BG145" i="44"/>
  <c r="BG144" i="44"/>
  <c r="BC143" i="44"/>
  <c r="AY143" i="44"/>
  <c r="AU143" i="44"/>
  <c r="AQ143" i="44"/>
  <c r="AM143" i="44"/>
  <c r="AI143" i="44"/>
  <c r="AE143" i="44"/>
  <c r="BG142" i="44"/>
  <c r="BG141" i="44"/>
  <c r="BC140" i="44"/>
  <c r="AY140" i="44"/>
  <c r="AU140" i="44"/>
  <c r="AQ140" i="44"/>
  <c r="AM140" i="44"/>
  <c r="AI140" i="44"/>
  <c r="AE140" i="44"/>
  <c r="BG139" i="44"/>
  <c r="BG138" i="44"/>
  <c r="BG137" i="44"/>
  <c r="BG136" i="44"/>
  <c r="BG135" i="44"/>
  <c r="BG134" i="44"/>
  <c r="BG130" i="44"/>
  <c r="BC129" i="44"/>
  <c r="AY129" i="44"/>
  <c r="AU129" i="44"/>
  <c r="AQ129" i="44"/>
  <c r="AM129" i="44"/>
  <c r="AI129" i="44"/>
  <c r="AE129" i="44"/>
  <c r="BG128" i="44"/>
  <c r="BG127" i="44"/>
  <c r="BC126" i="44"/>
  <c r="AY126" i="44"/>
  <c r="AU126" i="44"/>
  <c r="AQ126" i="44"/>
  <c r="AM126" i="44"/>
  <c r="AI126" i="44"/>
  <c r="AE126" i="44"/>
  <c r="BG125" i="44"/>
  <c r="BG124" i="44"/>
  <c r="BG123" i="44"/>
  <c r="BG122" i="44"/>
  <c r="BC120" i="44"/>
  <c r="AY120" i="44"/>
  <c r="AU120" i="44"/>
  <c r="AQ120" i="44"/>
  <c r="AM120" i="44"/>
  <c r="AI120" i="44"/>
  <c r="BG120" i="44" s="1"/>
  <c r="AE120" i="44"/>
  <c r="BG119" i="44"/>
  <c r="BG118" i="44"/>
  <c r="BG117" i="44"/>
  <c r="BC116" i="44"/>
  <c r="AY116" i="44"/>
  <c r="AU116" i="44"/>
  <c r="AQ116" i="44"/>
  <c r="AM116" i="44"/>
  <c r="AI116" i="44"/>
  <c r="AE116" i="44"/>
  <c r="BG115" i="44"/>
  <c r="BG114" i="44"/>
  <c r="BG113" i="44"/>
  <c r="BG112" i="44"/>
  <c r="BG111" i="44"/>
  <c r="BG110" i="44"/>
  <c r="BG109" i="44"/>
  <c r="BG108" i="44"/>
  <c r="BG107" i="44"/>
  <c r="BG106" i="44"/>
  <c r="BG105" i="44"/>
  <c r="BG104" i="44"/>
  <c r="BG103" i="44"/>
  <c r="BG100" i="44"/>
  <c r="BG99" i="44"/>
  <c r="BC98" i="44"/>
  <c r="AU98" i="44"/>
  <c r="AM98" i="44"/>
  <c r="AI98" i="44"/>
  <c r="BG98" i="44" s="1"/>
  <c r="BG97" i="44"/>
  <c r="BG96" i="44"/>
  <c r="BG95" i="44"/>
  <c r="BG94" i="44"/>
  <c r="BG93" i="44"/>
  <c r="AE98" i="44"/>
  <c r="BC91" i="44"/>
  <c r="AU91" i="44"/>
  <c r="AM91" i="44"/>
  <c r="AI91" i="44"/>
  <c r="BG91" i="44" s="1"/>
  <c r="BG90" i="44"/>
  <c r="BG89" i="44"/>
  <c r="AE91" i="44"/>
  <c r="BG88" i="44"/>
  <c r="BG87" i="44"/>
  <c r="BG86" i="44"/>
  <c r="BG85" i="44"/>
  <c r="BG84" i="44"/>
  <c r="BC83" i="44"/>
  <c r="AU83" i="44"/>
  <c r="AM83" i="44"/>
  <c r="AI83" i="44"/>
  <c r="BG82" i="44"/>
  <c r="BG81" i="44"/>
  <c r="AE83" i="44"/>
  <c r="BC80" i="44"/>
  <c r="AU80" i="44"/>
  <c r="AM80" i="44"/>
  <c r="AI80" i="44"/>
  <c r="BG79" i="44"/>
  <c r="BG78" i="44"/>
  <c r="BG77" i="44"/>
  <c r="BG76" i="44"/>
  <c r="AE80" i="44"/>
  <c r="BC75" i="44"/>
  <c r="AU75" i="44"/>
  <c r="AM75" i="44"/>
  <c r="AI75" i="44"/>
  <c r="BG75" i="44" s="1"/>
  <c r="BG74" i="44"/>
  <c r="BG73" i="44"/>
  <c r="BG72" i="44"/>
  <c r="BC70" i="44"/>
  <c r="AU70" i="44"/>
  <c r="AM70" i="44"/>
  <c r="AI70" i="44"/>
  <c r="BG69" i="44"/>
  <c r="BG68" i="44"/>
  <c r="BG67" i="44"/>
  <c r="BG66" i="44"/>
  <c r="BG65" i="44"/>
  <c r="AE70" i="44"/>
  <c r="AO14" i="29" s="1"/>
  <c r="AE14" i="29" s="1"/>
  <c r="BC64" i="44"/>
  <c r="AU64" i="44"/>
  <c r="AM64" i="44"/>
  <c r="AI64" i="44"/>
  <c r="BG63" i="44"/>
  <c r="BG62" i="44"/>
  <c r="BG61" i="44"/>
  <c r="BG60" i="44"/>
  <c r="BG59" i="44"/>
  <c r="AE64" i="44"/>
  <c r="AO13" i="29" s="1"/>
  <c r="BC58" i="44"/>
  <c r="AU58" i="44"/>
  <c r="AM58" i="44"/>
  <c r="AI58" i="44"/>
  <c r="BG57" i="44"/>
  <c r="BG56" i="44"/>
  <c r="BG55" i="44"/>
  <c r="BG54" i="44"/>
  <c r="BG53" i="44"/>
  <c r="AE58" i="44"/>
  <c r="AO12" i="29" s="1"/>
  <c r="BC52" i="44"/>
  <c r="AU52" i="44"/>
  <c r="AM52" i="44"/>
  <c r="BG50" i="44"/>
  <c r="BG49" i="44"/>
  <c r="BG48" i="44"/>
  <c r="BG47" i="44"/>
  <c r="BG45" i="44"/>
  <c r="BG44" i="44"/>
  <c r="BG43" i="44"/>
  <c r="BG41" i="44"/>
  <c r="BG39" i="44"/>
  <c r="BC38" i="44"/>
  <c r="AU38" i="44"/>
  <c r="AM38" i="44"/>
  <c r="AI38" i="44"/>
  <c r="BG37" i="44"/>
  <c r="BG36" i="44"/>
  <c r="BG35" i="44"/>
  <c r="BG34" i="44"/>
  <c r="BG33" i="44"/>
  <c r="AE38" i="44"/>
  <c r="AE46" i="44" s="1"/>
  <c r="AE46" i="45" s="1"/>
  <c r="BG32" i="44"/>
  <c r="BG31" i="44"/>
  <c r="BG30" i="44"/>
  <c r="BC29" i="44"/>
  <c r="AU29" i="44"/>
  <c r="AM29" i="44"/>
  <c r="AI29" i="44"/>
  <c r="BG29" i="44" s="1"/>
  <c r="BG28" i="44"/>
  <c r="BG27" i="44"/>
  <c r="AE29" i="44"/>
  <c r="BC26" i="44"/>
  <c r="AU26" i="44"/>
  <c r="AM26" i="44"/>
  <c r="AI26" i="44"/>
  <c r="BG25" i="44"/>
  <c r="BG24" i="44"/>
  <c r="BG23" i="44"/>
  <c r="BG22" i="44"/>
  <c r="BG21" i="44"/>
  <c r="AE26" i="44"/>
  <c r="AO9" i="29" s="1"/>
  <c r="BG19" i="44"/>
  <c r="BG18" i="44"/>
  <c r="BG17" i="44"/>
  <c r="BG16" i="44"/>
  <c r="BG15" i="44"/>
  <c r="BC14" i="44"/>
  <c r="BC20" i="44" s="1"/>
  <c r="AU14" i="44"/>
  <c r="AU20" i="44" s="1"/>
  <c r="AM14" i="44"/>
  <c r="AM20" i="44" s="1"/>
  <c r="AI14" i="44"/>
  <c r="AI20" i="44" s="1"/>
  <c r="BG13" i="44"/>
  <c r="BG12" i="44"/>
  <c r="BG11" i="44"/>
  <c r="BG10" i="44"/>
  <c r="BG9" i="44"/>
  <c r="BG8" i="44"/>
  <c r="AE14" i="44"/>
  <c r="BG38" i="44" l="1"/>
  <c r="AI46" i="44"/>
  <c r="AI121" i="44"/>
  <c r="AY121" i="44"/>
  <c r="BG26" i="44"/>
  <c r="BG159" i="44"/>
  <c r="BG64" i="44"/>
  <c r="BG198" i="44"/>
  <c r="BG58" i="44"/>
  <c r="BG70" i="44"/>
  <c r="AU121" i="44"/>
  <c r="BJ10" i="24"/>
  <c r="AE14" i="24"/>
  <c r="BG149" i="44"/>
  <c r="BG143" i="44"/>
  <c r="AE121" i="44"/>
  <c r="AO20" i="29" s="1"/>
  <c r="AY219" i="44"/>
  <c r="AY228" i="44" s="1"/>
  <c r="AM219" i="44"/>
  <c r="AM228" i="44" s="1"/>
  <c r="BC219" i="44"/>
  <c r="BC228" i="44" s="1"/>
  <c r="AM121" i="44"/>
  <c r="BC121" i="44"/>
  <c r="BG129" i="44"/>
  <c r="BG183" i="44"/>
  <c r="AE219" i="44"/>
  <c r="AE228" i="44" s="1"/>
  <c r="AO29" i="29" s="1"/>
  <c r="AU219" i="44"/>
  <c r="AU228" i="44" s="1"/>
  <c r="BJ8" i="24"/>
  <c r="BG188" i="44"/>
  <c r="BG175" i="44"/>
  <c r="BG140" i="44"/>
  <c r="AQ150" i="44"/>
  <c r="AQ121" i="44"/>
  <c r="BC92" i="44"/>
  <c r="BC101" i="44" s="1"/>
  <c r="BG83" i="44"/>
  <c r="AM92" i="44"/>
  <c r="AM101" i="44" s="1"/>
  <c r="AE20" i="44"/>
  <c r="AO8" i="29" s="1"/>
  <c r="AU40" i="44"/>
  <c r="AU71" i="44" s="1"/>
  <c r="AU92" i="44"/>
  <c r="AU101" i="44" s="1"/>
  <c r="AI92" i="44"/>
  <c r="AM40" i="44"/>
  <c r="AM71" i="44" s="1"/>
  <c r="BC40" i="44"/>
  <c r="BC71" i="44" s="1"/>
  <c r="AE75" i="44"/>
  <c r="AE92" i="44" s="1"/>
  <c r="AE101" i="44" s="1"/>
  <c r="AO16" i="29" s="1"/>
  <c r="AE150" i="44"/>
  <c r="AO22" i="29" s="1"/>
  <c r="AU150" i="44"/>
  <c r="AQ219" i="44"/>
  <c r="AI150" i="44"/>
  <c r="AY150" i="44"/>
  <c r="AM150" i="44"/>
  <c r="BC150" i="44"/>
  <c r="BG20" i="44"/>
  <c r="AE40" i="44"/>
  <c r="AO10" i="29" s="1"/>
  <c r="BG116" i="44"/>
  <c r="AI40" i="44"/>
  <c r="AI42" i="44" s="1"/>
  <c r="AI42" i="45" s="1"/>
  <c r="AI219" i="44"/>
  <c r="BG14" i="44"/>
  <c r="BG80" i="44"/>
  <c r="BG126" i="44"/>
  <c r="BG92" i="44" l="1"/>
  <c r="BG46" i="44"/>
  <c r="AI46" i="45"/>
  <c r="BG46" i="45" s="1"/>
  <c r="BG42" i="45"/>
  <c r="AY199" i="44"/>
  <c r="AY229" i="44" s="1"/>
  <c r="AE42" i="44"/>
  <c r="AI51" i="44"/>
  <c r="BG42" i="44"/>
  <c r="AU199" i="44"/>
  <c r="AU229" i="44" s="1"/>
  <c r="AQ228" i="44"/>
  <c r="AM199" i="44"/>
  <c r="AM229" i="44" s="1"/>
  <c r="BG121" i="44"/>
  <c r="BC102" i="44"/>
  <c r="AA19" i="41" s="1"/>
  <c r="AA22" i="41" s="1"/>
  <c r="AM102" i="44"/>
  <c r="AO28" i="29"/>
  <c r="AO30" i="29" s="1"/>
  <c r="AO32" i="29" s="1"/>
  <c r="BG40" i="44"/>
  <c r="AT15" i="29"/>
  <c r="AI199" i="44"/>
  <c r="AT28" i="29"/>
  <c r="S14" i="24"/>
  <c r="BC199" i="44"/>
  <c r="BC229" i="44" s="1"/>
  <c r="BF19" i="41" s="1"/>
  <c r="BF22" i="41" s="1"/>
  <c r="AI101" i="44"/>
  <c r="AQ199" i="44"/>
  <c r="BG150" i="44"/>
  <c r="AU102" i="44"/>
  <c r="AX8" i="24"/>
  <c r="AE199" i="44"/>
  <c r="AE229" i="44" s="1"/>
  <c r="AX19" i="41" s="1"/>
  <c r="AX22" i="41" s="1"/>
  <c r="AI228" i="44"/>
  <c r="BG219" i="44"/>
  <c r="BG51" i="44" l="1"/>
  <c r="AI51" i="45"/>
  <c r="BG51" i="45" s="1"/>
  <c r="AE51" i="44"/>
  <c r="AE51" i="45" s="1"/>
  <c r="AE42" i="45"/>
  <c r="AE52" i="44"/>
  <c r="AO11" i="29" s="1"/>
  <c r="AI52" i="44"/>
  <c r="AQ229" i="44"/>
  <c r="BC231" i="44"/>
  <c r="BG199" i="44"/>
  <c r="BG228" i="44"/>
  <c r="AT30" i="29"/>
  <c r="AT32" i="29" s="1"/>
  <c r="BG101" i="44"/>
  <c r="AT17" i="29"/>
  <c r="AT19" i="29" s="1"/>
  <c r="BC228" i="45"/>
  <c r="AI229" i="44"/>
  <c r="BG250" i="25"/>
  <c r="BG246" i="25"/>
  <c r="BG241" i="25"/>
  <c r="BG240" i="25"/>
  <c r="BG239" i="25"/>
  <c r="BG228" i="25"/>
  <c r="BG217" i="25"/>
  <c r="BG193" i="25"/>
  <c r="BG183" i="25"/>
  <c r="BG184" i="25"/>
  <c r="BG123" i="25"/>
  <c r="BC115" i="25"/>
  <c r="AU115" i="25"/>
  <c r="AI115" i="25"/>
  <c r="BG115" i="25" s="1"/>
  <c r="AM115" i="25"/>
  <c r="AE115" i="25"/>
  <c r="BG121" i="25"/>
  <c r="BG114" i="25"/>
  <c r="BG113" i="25"/>
  <c r="BG90" i="25"/>
  <c r="BG89" i="25"/>
  <c r="BG84" i="25"/>
  <c r="BG83" i="25"/>
  <c r="BG73" i="25"/>
  <c r="BG229" i="44" l="1"/>
  <c r="BB19" i="41"/>
  <c r="AI52" i="45"/>
  <c r="AE52" i="45"/>
  <c r="S10" i="24" s="1"/>
  <c r="BG52" i="44"/>
  <c r="AI71" i="44"/>
  <c r="AO15" i="29"/>
  <c r="AO17" i="29" s="1"/>
  <c r="AO19" i="29" s="1"/>
  <c r="AE71" i="44"/>
  <c r="AE102" i="44" s="1"/>
  <c r="AE8" i="25"/>
  <c r="AE8" i="45" s="1"/>
  <c r="AE14" i="25"/>
  <c r="AE9" i="45" s="1"/>
  <c r="AE17" i="25"/>
  <c r="AE10" i="45" s="1"/>
  <c r="W10" i="24" l="1"/>
  <c r="BG52" i="45"/>
  <c r="AI71" i="45"/>
  <c r="AE231" i="44"/>
  <c r="S19" i="41"/>
  <c r="S22" i="41" s="1"/>
  <c r="BB22" i="41"/>
  <c r="BJ22" i="41" s="1"/>
  <c r="BJ19" i="41"/>
  <c r="AE14" i="45"/>
  <c r="AE20" i="45" s="1"/>
  <c r="BG71" i="44"/>
  <c r="AI102" i="44"/>
  <c r="W19" i="41" s="1"/>
  <c r="AE233" i="25"/>
  <c r="W22" i="41" l="1"/>
  <c r="AE19" i="41"/>
  <c r="AJ31" i="29"/>
  <c r="AE209" i="45"/>
  <c r="AE216" i="45" s="1"/>
  <c r="AE225" i="45" s="1"/>
  <c r="AX14" i="24" s="1"/>
  <c r="BG71" i="45"/>
  <c r="AI102" i="45"/>
  <c r="BG102" i="45" s="1"/>
  <c r="W13" i="24"/>
  <c r="W15" i="24" s="1"/>
  <c r="W16" i="24" s="1"/>
  <c r="AE10" i="24"/>
  <c r="AE71" i="45"/>
  <c r="AE102" i="45" s="1"/>
  <c r="S8" i="24"/>
  <c r="BG102" i="44"/>
  <c r="AI231" i="44"/>
  <c r="AT25" i="28"/>
  <c r="AE22" i="41" l="1"/>
  <c r="BC41" i="25"/>
  <c r="AU41" i="25"/>
  <c r="AM41" i="25"/>
  <c r="BJ32" i="41"/>
  <c r="AE32" i="41"/>
  <c r="BB33" i="41"/>
  <c r="W33" i="41"/>
  <c r="BJ30" i="24"/>
  <c r="AE30" i="24"/>
  <c r="BG14" i="25"/>
  <c r="BG17" i="25"/>
  <c r="BG24" i="25"/>
  <c r="BG26" i="25"/>
  <c r="BG27" i="25"/>
  <c r="BG30" i="25"/>
  <c r="BG31" i="25"/>
  <c r="BG32" i="25"/>
  <c r="BG33" i="25"/>
  <c r="BG35" i="25"/>
  <c r="BG37" i="25"/>
  <c r="BG38" i="25"/>
  <c r="BG39" i="25"/>
  <c r="BG40" i="25"/>
  <c r="BG42" i="25"/>
  <c r="BG43" i="25"/>
  <c r="BG45" i="25"/>
  <c r="BG46" i="25"/>
  <c r="BG47" i="25"/>
  <c r="BG49" i="25"/>
  <c r="BG51" i="25"/>
  <c r="BG52" i="25"/>
  <c r="BG53" i="25"/>
  <c r="BG54" i="25"/>
  <c r="BG57" i="25"/>
  <c r="BG61" i="25"/>
  <c r="BG62" i="25"/>
  <c r="BG66" i="25"/>
  <c r="BG67" i="25"/>
  <c r="BG68" i="25"/>
  <c r="BG69" i="25"/>
  <c r="BG70" i="25"/>
  <c r="BG71" i="25"/>
  <c r="BG72" i="25"/>
  <c r="BG74" i="25"/>
  <c r="BG76" i="25"/>
  <c r="BG77" i="25"/>
  <c r="BG78" i="25"/>
  <c r="BG79" i="25"/>
  <c r="BG80" i="25"/>
  <c r="BG82" i="25"/>
  <c r="BG88" i="25"/>
  <c r="BG91" i="25"/>
  <c r="BG92" i="25"/>
  <c r="BG96" i="25"/>
  <c r="BG97" i="25"/>
  <c r="BG98" i="25"/>
  <c r="BG100" i="25"/>
  <c r="BG101" i="25"/>
  <c r="BG102" i="25"/>
  <c r="BG103" i="25"/>
  <c r="BG105" i="25"/>
  <c r="BG106" i="25"/>
  <c r="BG108" i="25"/>
  <c r="BG109" i="25"/>
  <c r="BG110" i="25"/>
  <c r="BG111" i="25"/>
  <c r="BG112" i="25"/>
  <c r="BG117" i="25"/>
  <c r="BG118" i="25"/>
  <c r="BG119" i="25"/>
  <c r="BG120" i="25"/>
  <c r="BG124" i="25"/>
  <c r="BG127" i="25"/>
  <c r="BG128" i="25"/>
  <c r="BG129" i="25"/>
  <c r="BG130" i="25"/>
  <c r="BG131" i="25"/>
  <c r="BG132" i="25"/>
  <c r="BG133" i="25"/>
  <c r="BG134" i="25"/>
  <c r="BG135" i="25"/>
  <c r="BG136" i="25"/>
  <c r="BG137" i="25"/>
  <c r="BG138" i="25"/>
  <c r="BG139" i="25"/>
  <c r="BG141" i="25"/>
  <c r="BG142" i="25"/>
  <c r="BG143" i="25"/>
  <c r="BG146" i="25"/>
  <c r="BG147" i="25"/>
  <c r="BG148" i="25"/>
  <c r="BG149" i="25"/>
  <c r="BG151" i="25"/>
  <c r="BG152" i="25"/>
  <c r="BG154" i="25"/>
  <c r="BG155" i="25"/>
  <c r="BG156" i="25"/>
  <c r="BG157" i="25"/>
  <c r="BG158" i="25"/>
  <c r="BG159" i="25"/>
  <c r="BG160" i="25"/>
  <c r="BG162" i="25"/>
  <c r="BG163" i="25"/>
  <c r="BG165" i="25"/>
  <c r="BG166" i="25"/>
  <c r="BG167" i="25"/>
  <c r="BG168" i="25"/>
  <c r="BG169" i="25"/>
  <c r="BG172" i="25"/>
  <c r="BG173" i="25"/>
  <c r="BG174" i="25"/>
  <c r="BG175" i="25"/>
  <c r="BG176" i="25"/>
  <c r="BG177" i="25"/>
  <c r="BG178" i="25"/>
  <c r="BG179" i="25"/>
  <c r="BG181" i="25"/>
  <c r="BG182" i="25"/>
  <c r="BG185" i="25"/>
  <c r="BG186" i="25"/>
  <c r="BG187" i="25"/>
  <c r="BG188" i="25"/>
  <c r="BG189" i="25"/>
  <c r="BG190" i="25"/>
  <c r="BG191" i="25"/>
  <c r="BG192" i="25"/>
  <c r="BG194" i="25"/>
  <c r="BG197" i="25"/>
  <c r="BG198" i="25"/>
  <c r="BG199" i="25"/>
  <c r="BG200" i="25"/>
  <c r="BG201" i="25"/>
  <c r="BG202" i="25"/>
  <c r="BG203" i="25"/>
  <c r="BG205" i="25"/>
  <c r="BG206" i="25"/>
  <c r="BG207" i="25"/>
  <c r="BG208" i="25"/>
  <c r="BG210" i="25"/>
  <c r="BG211" i="25"/>
  <c r="BG212" i="25"/>
  <c r="BG213" i="25"/>
  <c r="BG214" i="25"/>
  <c r="BG215" i="25"/>
  <c r="BG216" i="25"/>
  <c r="BG218" i="25"/>
  <c r="BG221" i="25"/>
  <c r="BG222" i="25"/>
  <c r="BG223" i="25"/>
  <c r="BG225" i="25"/>
  <c r="BG226" i="25"/>
  <c r="BG227" i="25"/>
  <c r="BG229" i="25"/>
  <c r="BG231" i="25"/>
  <c r="BG232" i="25"/>
  <c r="BG233" i="25"/>
  <c r="BG236" i="25"/>
  <c r="BG237" i="25"/>
  <c r="BG238" i="25"/>
  <c r="BG243" i="25"/>
  <c r="BG244" i="25"/>
  <c r="BG245" i="25"/>
  <c r="BG247" i="25"/>
  <c r="BG249" i="25"/>
  <c r="BG8" i="25"/>
  <c r="AQ248" i="25"/>
  <c r="AU248" i="25"/>
  <c r="AY248" i="25"/>
  <c r="BC248" i="25"/>
  <c r="AI248" i="25"/>
  <c r="BG248" i="25" s="1"/>
  <c r="AM248" i="25"/>
  <c r="AI224" i="25"/>
  <c r="AM224" i="25"/>
  <c r="AQ224" i="25"/>
  <c r="AU224" i="25"/>
  <c r="AY224" i="25"/>
  <c r="BC224" i="25"/>
  <c r="AI219" i="25"/>
  <c r="AM219" i="25"/>
  <c r="AQ219" i="25"/>
  <c r="AU219" i="25"/>
  <c r="AY219" i="25"/>
  <c r="BC219" i="25"/>
  <c r="AI209" i="25"/>
  <c r="AM209" i="25"/>
  <c r="AQ209" i="25"/>
  <c r="AU209" i="25"/>
  <c r="AY209" i="25"/>
  <c r="BC209" i="25"/>
  <c r="AI204" i="25"/>
  <c r="AM204" i="25"/>
  <c r="AQ204" i="25"/>
  <c r="AU204" i="25"/>
  <c r="AY204" i="25"/>
  <c r="BC204" i="25"/>
  <c r="AI180" i="25"/>
  <c r="AM180" i="25"/>
  <c r="AQ180" i="25"/>
  <c r="AU180" i="25"/>
  <c r="AY180" i="25"/>
  <c r="BC180" i="25"/>
  <c r="AI170" i="25"/>
  <c r="AM170" i="25"/>
  <c r="AQ170" i="25"/>
  <c r="AU170" i="25"/>
  <c r="AY170" i="25"/>
  <c r="BC170" i="25"/>
  <c r="AI164" i="25"/>
  <c r="AM164" i="25"/>
  <c r="AQ164" i="25"/>
  <c r="AU164" i="25"/>
  <c r="AY164" i="25"/>
  <c r="BC164" i="25"/>
  <c r="AI153" i="25"/>
  <c r="AM153" i="25"/>
  <c r="AQ153" i="25"/>
  <c r="AU153" i="25"/>
  <c r="AY153" i="25"/>
  <c r="BC153" i="25"/>
  <c r="AI144" i="25"/>
  <c r="AM144" i="25"/>
  <c r="AQ144" i="25"/>
  <c r="AU144" i="25"/>
  <c r="AY144" i="25"/>
  <c r="BC144" i="25"/>
  <c r="AI140" i="25"/>
  <c r="AM140" i="25"/>
  <c r="AQ140" i="25"/>
  <c r="AU140" i="25"/>
  <c r="AY140" i="25"/>
  <c r="BC140" i="25"/>
  <c r="BC122" i="25"/>
  <c r="AU122" i="25"/>
  <c r="AI122" i="25"/>
  <c r="BG122" i="25" s="1"/>
  <c r="AM122" i="25"/>
  <c r="BC107" i="25"/>
  <c r="AU107" i="25"/>
  <c r="AU116" i="25" s="1"/>
  <c r="AI107" i="25"/>
  <c r="AM107" i="25"/>
  <c r="AM116" i="25" s="1"/>
  <c r="BG104" i="25"/>
  <c r="AI94" i="25"/>
  <c r="BC87" i="25"/>
  <c r="AU87" i="25"/>
  <c r="AI87" i="25"/>
  <c r="AM87" i="25"/>
  <c r="BC81" i="25"/>
  <c r="AU81" i="25"/>
  <c r="AI81" i="25"/>
  <c r="AM81" i="25"/>
  <c r="AU75" i="25"/>
  <c r="AI75" i="25"/>
  <c r="AI56" i="25"/>
  <c r="BG56" i="25" s="1"/>
  <c r="BC44" i="25"/>
  <c r="BC60" i="25" s="1"/>
  <c r="AU44" i="25"/>
  <c r="AU60" i="25" s="1"/>
  <c r="AI44" i="25"/>
  <c r="AM44" i="25"/>
  <c r="AM60" i="25" s="1"/>
  <c r="AI41" i="25"/>
  <c r="BC28" i="25"/>
  <c r="BC34" i="25" s="1"/>
  <c r="AU34" i="25"/>
  <c r="AI28" i="25"/>
  <c r="BG28" i="25" s="1"/>
  <c r="AM28" i="25"/>
  <c r="AM34" i="25" s="1"/>
  <c r="S33" i="41"/>
  <c r="AU125" i="25" l="1"/>
  <c r="BG44" i="25"/>
  <c r="AX33" i="41"/>
  <c r="BC145" i="25"/>
  <c r="AM145" i="25"/>
  <c r="AM125" i="25"/>
  <c r="AY145" i="25"/>
  <c r="BG94" i="25"/>
  <c r="BG75" i="25"/>
  <c r="BG41" i="25"/>
  <c r="AI242" i="25"/>
  <c r="AI251" i="25" s="1"/>
  <c r="BC171" i="25"/>
  <c r="AY171" i="25"/>
  <c r="AM171" i="25"/>
  <c r="BC116" i="25"/>
  <c r="BC125" i="25" s="1"/>
  <c r="BG99" i="25"/>
  <c r="BG87" i="25"/>
  <c r="AU145" i="25"/>
  <c r="AE8" i="24"/>
  <c r="BG230" i="25"/>
  <c r="BC95" i="25"/>
  <c r="BC242" i="25"/>
  <c r="BC251" i="25" s="1"/>
  <c r="AY242" i="25"/>
  <c r="AY251" i="25" s="1"/>
  <c r="AU242" i="25"/>
  <c r="AU251" i="25" s="1"/>
  <c r="AQ242" i="25"/>
  <c r="AQ251" i="25" s="1"/>
  <c r="AM242" i="25"/>
  <c r="AM251" i="25" s="1"/>
  <c r="BJ9" i="41"/>
  <c r="BJ10" i="41"/>
  <c r="AE9" i="41"/>
  <c r="AE10" i="41"/>
  <c r="AU95" i="25"/>
  <c r="AU126" i="25" s="1"/>
  <c r="BG140" i="25"/>
  <c r="BG150" i="25"/>
  <c r="AU171" i="25"/>
  <c r="BG153" i="25"/>
  <c r="BG161" i="25"/>
  <c r="BG164" i="25"/>
  <c r="BG170" i="25"/>
  <c r="BG180" i="25"/>
  <c r="BG204" i="25"/>
  <c r="BG224" i="25"/>
  <c r="BJ10" i="38"/>
  <c r="AM95" i="25"/>
  <c r="AQ171" i="25"/>
  <c r="AQ145" i="25"/>
  <c r="BG107" i="25"/>
  <c r="BG81" i="25"/>
  <c r="BG144" i="25"/>
  <c r="BG196" i="25"/>
  <c r="BG209" i="25"/>
  <c r="BG219" i="25"/>
  <c r="AI171" i="25"/>
  <c r="AI145" i="25"/>
  <c r="AI116" i="25"/>
  <c r="AI60" i="25"/>
  <c r="AI34" i="25"/>
  <c r="C33" i="37"/>
  <c r="C8" i="36" s="1"/>
  <c r="B33" i="37"/>
  <c r="B8" i="36" s="1"/>
  <c r="D32" i="37"/>
  <c r="D31" i="37"/>
  <c r="D30" i="37"/>
  <c r="D29" i="37"/>
  <c r="C22" i="37"/>
  <c r="C7" i="36" s="1"/>
  <c r="C10" i="36" s="1"/>
  <c r="B22" i="37"/>
  <c r="B7" i="36" s="1"/>
  <c r="B10" i="36" s="1"/>
  <c r="D21" i="37"/>
  <c r="D12" i="37"/>
  <c r="D6" i="37"/>
  <c r="AT13" i="31"/>
  <c r="R13" i="31"/>
  <c r="AX13" i="30"/>
  <c r="AT13" i="30"/>
  <c r="V13" i="30"/>
  <c r="R13" i="30"/>
  <c r="D8" i="36" l="1"/>
  <c r="D10" i="36" s="1"/>
  <c r="D7" i="36"/>
  <c r="AU220" i="25"/>
  <c r="AU252" i="25" s="1"/>
  <c r="BC220" i="25"/>
  <c r="BC252" i="25" s="1"/>
  <c r="BF8" i="41" s="1"/>
  <c r="BF11" i="41" s="1"/>
  <c r="AE30" i="41"/>
  <c r="BC126" i="25"/>
  <c r="AA8" i="41" s="1"/>
  <c r="AA11" i="41" s="1"/>
  <c r="D15" i="37"/>
  <c r="AM126" i="25"/>
  <c r="AY220" i="25"/>
  <c r="AY252" i="25" s="1"/>
  <c r="BG251" i="25"/>
  <c r="BG242" i="25"/>
  <c r="D33" i="37"/>
  <c r="BJ30" i="41"/>
  <c r="BF33" i="41"/>
  <c r="BJ9" i="38"/>
  <c r="BJ31" i="41"/>
  <c r="AA33" i="41"/>
  <c r="AE33" i="41" s="1"/>
  <c r="AE31" i="41"/>
  <c r="AE25" i="24"/>
  <c r="D22" i="37"/>
  <c r="BG60" i="25"/>
  <c r="BG171" i="25"/>
  <c r="BB13" i="30"/>
  <c r="BG145" i="25"/>
  <c r="AI220" i="25"/>
  <c r="BG116" i="25"/>
  <c r="AI125" i="25"/>
  <c r="BG34" i="25"/>
  <c r="AI95" i="25"/>
  <c r="AY18" i="29"/>
  <c r="AE164" i="25"/>
  <c r="AE153" i="25"/>
  <c r="AE144" i="25"/>
  <c r="AE140" i="25"/>
  <c r="AE219" i="25"/>
  <c r="AE209" i="25"/>
  <c r="AJ26" i="29" s="1"/>
  <c r="AE26" i="29" s="1"/>
  <c r="AE204" i="25"/>
  <c r="AJ25" i="29" s="1"/>
  <c r="AE25" i="29" s="1"/>
  <c r="AE248" i="25"/>
  <c r="AE230" i="25"/>
  <c r="AE224" i="25"/>
  <c r="BJ33" i="41" l="1"/>
  <c r="BF8" i="38"/>
  <c r="BF11" i="38" s="1"/>
  <c r="AA8" i="38"/>
  <c r="AA11" i="38" s="1"/>
  <c r="BC254" i="25"/>
  <c r="AJ27" i="29"/>
  <c r="AE27" i="29" s="1"/>
  <c r="AI228" i="45"/>
  <c r="AE242" i="25"/>
  <c r="AE251" i="25" s="1"/>
  <c r="AJ29" i="29" s="1"/>
  <c r="AE180" i="25"/>
  <c r="AJ23" i="29" s="1"/>
  <c r="AE23" i="29" s="1"/>
  <c r="BJ29" i="24"/>
  <c r="BG125" i="25"/>
  <c r="BJ14" i="24"/>
  <c r="AE145" i="25"/>
  <c r="AJ20" i="29" s="1"/>
  <c r="AE20" i="29" s="1"/>
  <c r="AE29" i="24"/>
  <c r="BG220" i="25"/>
  <c r="AI252" i="25"/>
  <c r="BB8" i="41" s="1"/>
  <c r="BB11" i="41" s="1"/>
  <c r="BB8" i="38" s="1"/>
  <c r="BB11" i="38" s="1"/>
  <c r="BJ11" i="38" s="1"/>
  <c r="BG95" i="25"/>
  <c r="AI126" i="25"/>
  <c r="AY31" i="29"/>
  <c r="AE107" i="25"/>
  <c r="AE28" i="25"/>
  <c r="AE34" i="25" s="1"/>
  <c r="AJ8" i="29" s="1"/>
  <c r="AE104" i="25"/>
  <c r="AE99" i="25"/>
  <c r="AE87" i="25"/>
  <c r="AJ13" i="29" s="1"/>
  <c r="AE13" i="29" s="1"/>
  <c r="AE81" i="25"/>
  <c r="AJ12" i="29" s="1"/>
  <c r="AE12" i="29" s="1"/>
  <c r="AE56" i="25"/>
  <c r="AE44" i="25"/>
  <c r="AE41" i="25"/>
  <c r="AJ9" i="29" s="1"/>
  <c r="AE9" i="29" s="1"/>
  <c r="BG126" i="25" l="1"/>
  <c r="W8" i="41"/>
  <c r="BJ8" i="38"/>
  <c r="AE170" i="25"/>
  <c r="AE171" i="25" s="1"/>
  <c r="AJ22" i="29" s="1"/>
  <c r="AE22" i="29" s="1"/>
  <c r="AE116" i="25"/>
  <c r="AE125" i="25" s="1"/>
  <c r="AJ16" i="29" s="1"/>
  <c r="AE29" i="29"/>
  <c r="BJ13" i="24"/>
  <c r="BF16" i="24"/>
  <c r="BG252" i="25"/>
  <c r="AI254" i="25"/>
  <c r="BJ31" i="24"/>
  <c r="AE13" i="24"/>
  <c r="AE31" i="24"/>
  <c r="AE60" i="25"/>
  <c r="AJ10" i="29" s="1"/>
  <c r="AE10" i="29" s="1"/>
  <c r="W11" i="41" l="1"/>
  <c r="AE8" i="41"/>
  <c r="AM196" i="25"/>
  <c r="AM220" i="25" s="1"/>
  <c r="AM252" i="25" s="1"/>
  <c r="AE220" i="25"/>
  <c r="AE252" i="25" s="1"/>
  <c r="AX8" i="41" s="1"/>
  <c r="AJ28" i="29"/>
  <c r="AJ30" i="29" s="1"/>
  <c r="AJ32" i="29" s="1"/>
  <c r="AE75" i="25"/>
  <c r="AE196" i="45"/>
  <c r="AE8" i="29"/>
  <c r="AE11" i="41" l="1"/>
  <c r="W8" i="38"/>
  <c r="AE95" i="25"/>
  <c r="AE126" i="25" s="1"/>
  <c r="AJ11" i="29"/>
  <c r="AE11" i="29" s="1"/>
  <c r="AQ196" i="25"/>
  <c r="AQ220" i="25" s="1"/>
  <c r="AQ252" i="25" s="1"/>
  <c r="BJ15" i="24"/>
  <c r="S13" i="24"/>
  <c r="S15" i="24" s="1"/>
  <c r="AE226" i="45"/>
  <c r="AE15" i="24"/>
  <c r="BB16" i="24"/>
  <c r="AX29" i="24"/>
  <c r="AX31" i="24" s="1"/>
  <c r="S29" i="24"/>
  <c r="S31" i="24" s="1"/>
  <c r="AE254" i="25" l="1"/>
  <c r="S8" i="41"/>
  <c r="W11" i="38"/>
  <c r="AE11" i="38" s="1"/>
  <c r="AE8" i="38"/>
  <c r="AJ15" i="29"/>
  <c r="AJ17" i="29" s="1"/>
  <c r="AJ19" i="29" s="1"/>
  <c r="AX32" i="24"/>
  <c r="S32" i="24"/>
  <c r="S35" i="24"/>
  <c r="AE228" i="45"/>
  <c r="AX13" i="24"/>
  <c r="AX15" i="24" s="1"/>
  <c r="AX35" i="24" s="1"/>
  <c r="AE15" i="29" l="1"/>
  <c r="AX16" i="24"/>
  <c r="S16" i="24"/>
  <c r="AE28" i="29"/>
  <c r="AE16" i="29"/>
  <c r="AE30" i="29" l="1"/>
  <c r="AE17" i="29"/>
  <c r="AX11" i="41" l="1"/>
  <c r="AX8" i="38" s="1"/>
  <c r="BJ11" i="41" l="1"/>
  <c r="BJ8" i="41"/>
  <c r="AX11" i="38"/>
  <c r="S11" i="38"/>
  <c r="S11" i="41"/>
  <c r="S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Windows-felhasználó</author>
  </authors>
  <commentList>
    <comment ref="BC8" authorId="0" shapeId="0" xr:uid="{EA7BD0B8-5E8B-49AC-9C14-0DA5ABDF2ECA}">
      <text>
        <r>
          <rPr>
            <b/>
            <sz val="9"/>
            <color indexed="81"/>
            <rFont val="Tahoma"/>
            <charset val="1"/>
          </rPr>
          <t>Windows-felhasználó:</t>
        </r>
        <r>
          <rPr>
            <sz val="9"/>
            <color indexed="81"/>
            <rFont val="Tahoma"/>
            <charset val="1"/>
          </rPr>
          <t xml:space="preserve">
zöldterület-kezelés, közvilágítás, köztemető fenntartása, közutak fenntartása, egyéb önkormányzati feladatok, lakott külterülettel kapcsolatos feladatok, pm. Illetmény támogatása
Lásd: ebr42 2020.évi elszámolás eredmény melléklet</t>
        </r>
      </text>
    </comment>
    <comment ref="BC9" authorId="0" shapeId="0" xr:uid="{7689BDDA-9F56-4D63-A0CD-98E619C89AED}">
      <text>
        <r>
          <rPr>
            <b/>
            <sz val="9"/>
            <color indexed="81"/>
            <rFont val="Tahoma"/>
            <charset val="1"/>
          </rPr>
          <t>Windows-felhasználó:</t>
        </r>
        <r>
          <rPr>
            <sz val="9"/>
            <color indexed="81"/>
            <rFont val="Tahoma"/>
            <charset val="1"/>
          </rPr>
          <t xml:space="preserve">
óvoda támogatás - gyereklétszám alapján 3,6 fő pedagógus, 2 dajka bértámogatás, 1 minősített pedagógus támogatása
gyereklétszám alapján működési támogatás
</t>
        </r>
      </text>
    </comment>
    <comment ref="BC10" authorId="0" shapeId="0" xr:uid="{8FCDD922-05BE-4D23-AE02-2426A3EEA257}">
      <text>
        <r>
          <rPr>
            <b/>
            <sz val="9"/>
            <color indexed="81"/>
            <rFont val="Tahoma"/>
            <charset val="1"/>
          </rPr>
          <t>Windows-felhasználó:</t>
        </r>
        <r>
          <rPr>
            <sz val="9"/>
            <color indexed="81"/>
            <rFont val="Tahoma"/>
            <charset val="1"/>
          </rPr>
          <t xml:space="preserve">
általános szociális támogatás,
mini bölcsőde támgatása,
szociális étkeztetés támogatása,
gyermekétkeztetés támogatása
</t>
        </r>
      </text>
    </comment>
    <comment ref="BC11" authorId="0" shapeId="0" xr:uid="{780530C1-DD4F-42DA-B9B4-9FD032B8CEBE}">
      <text>
        <r>
          <rPr>
            <b/>
            <sz val="9"/>
            <color indexed="81"/>
            <rFont val="Tahoma"/>
            <charset val="1"/>
          </rPr>
          <t>Windows-felhasználó:</t>
        </r>
        <r>
          <rPr>
            <sz val="9"/>
            <color indexed="81"/>
            <rFont val="Tahoma"/>
            <charset val="1"/>
          </rPr>
          <t xml:space="preserve">
könyvtári és közművelődési támogatás</t>
        </r>
      </text>
    </comment>
    <comment ref="BC12" authorId="0" shapeId="0" xr:uid="{18751ED3-6C3A-4A69-80EB-2F20548F6555}">
      <text>
        <r>
          <rPr>
            <b/>
            <sz val="9"/>
            <color indexed="81"/>
            <rFont val="Tahoma"/>
            <charset val="1"/>
          </rPr>
          <t>Windows-felhasználó:</t>
        </r>
        <r>
          <rPr>
            <sz val="9"/>
            <color indexed="81"/>
            <rFont val="Tahoma"/>
            <charset val="1"/>
          </rPr>
          <t xml:space="preserve">
2020. évi szociális tüzifa pályázat támogatása</t>
        </r>
      </text>
    </comment>
    <comment ref="BC13" authorId="0" shapeId="0" xr:uid="{CE8EC737-A411-40A0-9521-BECE69B98932}">
      <text>
        <r>
          <rPr>
            <b/>
            <sz val="9"/>
            <color indexed="81"/>
            <rFont val="Tahoma"/>
            <charset val="1"/>
          </rPr>
          <t>Windows-felhasználó:</t>
        </r>
        <r>
          <rPr>
            <sz val="9"/>
            <color indexed="81"/>
            <rFont val="Tahoma"/>
            <charset val="1"/>
          </rPr>
          <t xml:space="preserve">
póttámogatás ellenőrzés alapján 2017-2018?</t>
        </r>
      </text>
    </comment>
    <comment ref="BC19" authorId="0" shapeId="0" xr:uid="{8E4A7451-D01F-4DAA-B70C-9441784E8BF1}">
      <text>
        <r>
          <rPr>
            <b/>
            <sz val="9"/>
            <color indexed="81"/>
            <rFont val="Tahoma"/>
            <charset val="1"/>
          </rPr>
          <t>Windows-felhasználó:</t>
        </r>
        <r>
          <rPr>
            <sz val="9"/>
            <color indexed="81"/>
            <rFont val="Tahoma"/>
            <charset val="1"/>
          </rPr>
          <t xml:space="preserve">
EFOP-1.5.2 257.282 Ft,
Védőnőfinansz. 6.597.300 Ft,
Közfogi és diákmunka 7.001.262 Ft,
Kölesdi KÖH megszüntetés 207.246 Ft
Paksi Többcélú 2019. évi elszámolás 52.577 Ft</t>
        </r>
      </text>
    </comment>
    <comment ref="BC21" authorId="0" shapeId="0" xr:uid="{718B60AF-4D45-407C-9B54-88AC8186655F}">
      <text>
        <r>
          <rPr>
            <b/>
            <sz val="9"/>
            <color indexed="81"/>
            <rFont val="Tahoma"/>
            <charset val="1"/>
          </rPr>
          <t>Windows-felhasználó:</t>
        </r>
        <r>
          <rPr>
            <sz val="9"/>
            <color indexed="81"/>
            <rFont val="Tahoma"/>
            <charset val="1"/>
          </rPr>
          <t xml:space="preserve">
BM Belterületi utak 2020 pályázat</t>
        </r>
      </text>
    </comment>
    <comment ref="BC25" authorId="0" shapeId="0" xr:uid="{36B05D03-8A4A-400D-B9DD-31440F176C3D}">
      <text>
        <r>
          <rPr>
            <b/>
            <sz val="9"/>
            <color indexed="81"/>
            <rFont val="Tahoma"/>
            <charset val="1"/>
          </rPr>
          <t>Windows-felhasználó:</t>
        </r>
        <r>
          <rPr>
            <sz val="9"/>
            <color indexed="81"/>
            <rFont val="Tahoma"/>
            <charset val="1"/>
          </rPr>
          <t xml:space="preserve">
VP-6.7. Szennyvíz 64.075.613 Ft
MFP-Orvosi rendelő 2020 29.999.308 Ft
MFP-Utak 2020 29.384.727 Ft
MFP-Közterület karb.2020 14.983.959 Ft
MFP-Faluházak 2020 49.647.614 Ft
MFP-Temető 2020 4.937.010 Ft</t>
        </r>
      </text>
    </comment>
    <comment ref="BC32" authorId="0" shapeId="0" xr:uid="{69FB3692-0254-476F-B7DD-61CAA61B55CE}">
      <text>
        <r>
          <rPr>
            <b/>
            <sz val="9"/>
            <color indexed="81"/>
            <rFont val="Tahoma"/>
            <charset val="1"/>
          </rPr>
          <t>Windows-felhasználó:</t>
        </r>
        <r>
          <rPr>
            <sz val="9"/>
            <color indexed="81"/>
            <rFont val="Tahoma"/>
            <charset val="1"/>
          </rPr>
          <t xml:space="preserve">
Magánszemélyek kommunális adója</t>
        </r>
      </text>
    </comment>
    <comment ref="BC33" authorId="0" shapeId="0" xr:uid="{E993874F-D7CB-417E-BD96-93530BC1E8AD}">
      <text>
        <r>
          <rPr>
            <b/>
            <sz val="9"/>
            <color indexed="81"/>
            <rFont val="Tahoma"/>
            <charset val="1"/>
          </rPr>
          <t>Windows-felhasználó:</t>
        </r>
        <r>
          <rPr>
            <sz val="9"/>
            <color indexed="81"/>
            <rFont val="Tahoma"/>
            <charset val="1"/>
          </rPr>
          <t xml:space="preserve">
Iparűzési adó</t>
        </r>
      </text>
    </comment>
    <comment ref="BC39" authorId="0" shapeId="0" xr:uid="{68D3A40B-D202-4D73-9DB7-B49FE5C2A4E8}">
      <text>
        <r>
          <rPr>
            <b/>
            <sz val="9"/>
            <color indexed="81"/>
            <rFont val="Tahoma"/>
            <charset val="1"/>
          </rPr>
          <t>Windows-felhasználó:</t>
        </r>
        <r>
          <rPr>
            <sz val="9"/>
            <color indexed="81"/>
            <rFont val="Tahoma"/>
            <charset val="1"/>
          </rPr>
          <t xml:space="preserve">
Késedelmi pótlék 111.346 Ft
Talajterhelés díj 186.000 Ft
Bírság 18.518 Ft
</t>
        </r>
      </text>
    </comment>
    <comment ref="BC42" authorId="0" shapeId="0" xr:uid="{250B24FF-2209-415F-9780-3150EDE28655}">
      <text>
        <r>
          <rPr>
            <b/>
            <sz val="9"/>
            <color indexed="81"/>
            <rFont val="Tahoma"/>
            <charset val="1"/>
          </rPr>
          <t>Windows-felhasználó:</t>
        </r>
        <r>
          <rPr>
            <sz val="9"/>
            <color indexed="81"/>
            <rFont val="Tahoma"/>
            <charset val="1"/>
          </rPr>
          <t xml:space="preserve">
Önkormányzat: 1.305.661 Ft (ERÖV bérleti díj 431.250 Ft, terembérletek 135.000 Ft, falubusz használat 99.209, fénymásolás, lakbér, közterülethasználat)
Konyha: 4.607.206 Ft (vendég étkezés 4.229.926 Ft, szoc.étkezés kiszállítás 325.200 Ft, terembérlet, használt olaj értékesítés)</t>
        </r>
      </text>
    </comment>
    <comment ref="BC43" authorId="0" shapeId="0" xr:uid="{ED06ABB5-9852-4CA6-B0AD-E25B2346CC26}">
      <text>
        <r>
          <rPr>
            <b/>
            <sz val="9"/>
            <color indexed="81"/>
            <rFont val="Tahoma"/>
            <charset val="1"/>
          </rPr>
          <t>Windows-felhasználó:</t>
        </r>
        <r>
          <rPr>
            <sz val="9"/>
            <color indexed="81"/>
            <rFont val="Tahoma"/>
            <charset val="1"/>
          </rPr>
          <t xml:space="preserve">
Önkormányzat: 539.985 Ft Továbbszámlázott közüzemi díjak</t>
        </r>
      </text>
    </comment>
    <comment ref="BC45" authorId="0" shapeId="0" xr:uid="{56BD669E-35C6-4C8E-B02F-14145D5C90F5}">
      <text>
        <r>
          <rPr>
            <b/>
            <sz val="9"/>
            <color indexed="81"/>
            <rFont val="Tahoma"/>
            <charset val="1"/>
          </rPr>
          <t>Windows-felhasználó:</t>
        </r>
        <r>
          <rPr>
            <sz val="9"/>
            <color indexed="81"/>
            <rFont val="Tahoma"/>
            <charset val="1"/>
          </rPr>
          <t xml:space="preserve">
Konyha: 7.612.259 Ft (szoc.étkeztetés, intézményi gyermekétkeztetés (bölcsi, ovi, iskola)</t>
        </r>
      </text>
    </comment>
    <comment ref="BC46" authorId="0" shapeId="0" xr:uid="{C3E4944A-A330-4583-A424-7AD699048F16}">
      <text>
        <r>
          <rPr>
            <b/>
            <sz val="9"/>
            <color indexed="81"/>
            <rFont val="Tahoma"/>
            <charset val="1"/>
          </rPr>
          <t>Windows-felhasználó:</t>
        </r>
        <r>
          <rPr>
            <sz val="9"/>
            <color indexed="81"/>
            <rFont val="Tahoma"/>
            <charset val="1"/>
          </rPr>
          <t xml:space="preserve">
Az előző sorok áfája</t>
        </r>
      </text>
    </comment>
    <comment ref="BC48" authorId="0" shapeId="0" xr:uid="{2B92A47B-C405-47B1-8D60-8E4E915400BA}">
      <text>
        <r>
          <rPr>
            <b/>
            <sz val="9"/>
            <color indexed="81"/>
            <rFont val="Tahoma"/>
            <charset val="1"/>
          </rPr>
          <t>Windows-felhasználó:</t>
        </r>
        <r>
          <rPr>
            <sz val="9"/>
            <color indexed="81"/>
            <rFont val="Tahoma"/>
            <charset val="1"/>
          </rPr>
          <t xml:space="preserve">
Bankszámlák utáni kamat</t>
        </r>
      </text>
    </comment>
    <comment ref="BC50" authorId="0" shapeId="0" xr:uid="{3D289C3D-7910-471D-859D-A66CA50223D1}">
      <text>
        <r>
          <rPr>
            <b/>
            <sz val="9"/>
            <color indexed="81"/>
            <rFont val="Tahoma"/>
            <charset val="1"/>
          </rPr>
          <t>Windows-felhasználó:</t>
        </r>
        <r>
          <rPr>
            <sz val="9"/>
            <color indexed="81"/>
            <rFont val="Tahoma"/>
            <charset val="1"/>
          </rPr>
          <t xml:space="preserve">
vihar- és üvegkár megtérítése</t>
        </r>
      </text>
    </comment>
    <comment ref="BC51" authorId="0" shapeId="0" xr:uid="{2063EC5A-8FB1-4A69-B261-E2689F1F9933}">
      <text>
        <r>
          <rPr>
            <b/>
            <sz val="9"/>
            <color indexed="81"/>
            <rFont val="Tahoma"/>
            <charset val="1"/>
          </rPr>
          <t>Windows-felhasználó:</t>
        </r>
        <r>
          <rPr>
            <sz val="9"/>
            <color indexed="81"/>
            <rFont val="Tahoma"/>
            <charset val="1"/>
          </rPr>
          <t xml:space="preserve">
NAV különbözetek és kerekítési különbözetek</t>
        </r>
      </text>
    </comment>
    <comment ref="BC69" authorId="0" shapeId="0" xr:uid="{631FCEA8-65F0-4104-8592-65841B77DC00}">
      <text>
        <r>
          <rPr>
            <b/>
            <sz val="9"/>
            <color indexed="81"/>
            <rFont val="Tahoma"/>
            <charset val="1"/>
          </rPr>
          <t>Windows-felhasználó:</t>
        </r>
        <r>
          <rPr>
            <sz val="9"/>
            <color indexed="81"/>
            <rFont val="Tahoma"/>
            <charset val="1"/>
          </rPr>
          <t xml:space="preserve">
2 fő közműfejlesztési hozzájárulás 310.000 Ft,
JETA-130 iskola udvar 14.236.408 Ft
JETA-131 közösségi park 9.742.690 Ft
JETA-65 templom 9.964.459 Ft
Teleki Alapítvány- tájház 9.899.910 Ft</t>
        </r>
      </text>
    </comment>
    <comment ref="BC84" authorId="0" shapeId="0" xr:uid="{6BA4B610-FB2A-4443-B69B-F0590F4F408C}">
      <text>
        <r>
          <rPr>
            <b/>
            <sz val="9"/>
            <color indexed="81"/>
            <rFont val="Tahoma"/>
            <charset val="1"/>
          </rPr>
          <t>Windows-felhasználó:</t>
        </r>
        <r>
          <rPr>
            <sz val="9"/>
            <color indexed="81"/>
            <rFont val="Tahoma"/>
            <charset val="1"/>
          </rPr>
          <t xml:space="preserve">
Megelőlegezés 2021.</t>
        </r>
      </text>
    </comment>
    <comment ref="BC86" authorId="0" shapeId="0" xr:uid="{48D4A632-9537-48B0-88A8-C74A5AA92D15}">
      <text>
        <r>
          <rPr>
            <b/>
            <sz val="9"/>
            <color indexed="81"/>
            <rFont val="Tahoma"/>
            <charset val="1"/>
          </rPr>
          <t>Windows-felhasználó:</t>
        </r>
        <r>
          <rPr>
            <sz val="9"/>
            <color indexed="81"/>
            <rFont val="Tahoma"/>
            <charset val="1"/>
          </rPr>
          <t xml:space="preserve">
intézményfinanszírozás</t>
        </r>
      </text>
    </comment>
    <comment ref="BC123" authorId="0" shapeId="0" xr:uid="{724B3308-7AD2-42C2-8BA6-8ED1D4CC50FA}">
      <text>
        <r>
          <rPr>
            <b/>
            <sz val="9"/>
            <color indexed="81"/>
            <rFont val="Tahoma"/>
            <charset val="1"/>
          </rPr>
          <t>Windows-felhasználó:</t>
        </r>
        <r>
          <rPr>
            <sz val="9"/>
            <color indexed="81"/>
            <rFont val="Tahoma"/>
            <charset val="1"/>
          </rPr>
          <t xml:space="preserve">
folyóiratok, könyvek, </t>
        </r>
      </text>
    </comment>
    <comment ref="BC124" authorId="0" shapeId="0" xr:uid="{9D772FC7-55E4-4FE6-ACE6-1A2F1C1731B8}">
      <text>
        <r>
          <rPr>
            <b/>
            <sz val="9"/>
            <color indexed="81"/>
            <rFont val="Tahoma"/>
            <charset val="1"/>
          </rPr>
          <t>Windows-felhasználó:</t>
        </r>
        <r>
          <rPr>
            <sz val="9"/>
            <color indexed="81"/>
            <rFont val="Tahoma"/>
            <charset val="1"/>
          </rPr>
          <t xml:space="preserve">
élelmiszer, üzemanyag, karbantartási anyagok</t>
        </r>
      </text>
    </comment>
    <comment ref="BC127" authorId="0" shapeId="0" xr:uid="{D9D8A869-EB19-4CB8-AEE9-348580634775}">
      <text>
        <r>
          <rPr>
            <b/>
            <sz val="9"/>
            <color indexed="81"/>
            <rFont val="Tahoma"/>
            <charset val="1"/>
          </rPr>
          <t>Windows-felhasználó:</t>
        </r>
        <r>
          <rPr>
            <sz val="9"/>
            <color indexed="81"/>
            <rFont val="Tahoma"/>
            <charset val="1"/>
          </rPr>
          <t xml:space="preserve">
rendszergazda, WEBlap készítés, adatbiztonsági szolgáltatás, tárhely előfizetés, internet, eper program, védőnői szoftver</t>
        </r>
      </text>
    </comment>
    <comment ref="BC128" authorId="0" shapeId="0" xr:uid="{0750FF56-7B65-44F2-ADA7-0B188EF90453}">
      <text>
        <r>
          <rPr>
            <b/>
            <sz val="9"/>
            <color indexed="81"/>
            <rFont val="Tahoma"/>
            <charset val="1"/>
          </rPr>
          <t>Windows-felhasználó:</t>
        </r>
        <r>
          <rPr>
            <sz val="9"/>
            <color indexed="81"/>
            <rFont val="Tahoma"/>
            <charset val="1"/>
          </rPr>
          <t xml:space="preserve">
telefonktg</t>
        </r>
      </text>
    </comment>
    <comment ref="BC130" authorId="0" shapeId="0" xr:uid="{17ECC699-D880-43CE-A2AF-1751C9634AC7}">
      <text>
        <r>
          <rPr>
            <b/>
            <sz val="9"/>
            <color indexed="81"/>
            <rFont val="Tahoma"/>
            <charset val="1"/>
          </rPr>
          <t>Windows-felhasználó:</t>
        </r>
        <r>
          <rPr>
            <sz val="9"/>
            <color indexed="81"/>
            <rFont val="Tahoma"/>
            <charset val="1"/>
          </rPr>
          <t xml:space="preserve">
gáz, áram, víz- és csatorna</t>
        </r>
      </text>
    </comment>
    <comment ref="BC131" authorId="0" shapeId="0" xr:uid="{28CB9761-7C72-4D67-AD16-A14B22697E8F}">
      <text>
        <r>
          <rPr>
            <b/>
            <sz val="9"/>
            <color indexed="81"/>
            <rFont val="Tahoma"/>
            <charset val="1"/>
          </rPr>
          <t>Windows-felhasználó:</t>
        </r>
        <r>
          <rPr>
            <sz val="9"/>
            <color indexed="81"/>
            <rFont val="Tahoma"/>
            <charset val="1"/>
          </rPr>
          <t xml:space="preserve">
Kölyökmenzától vásárolt diétás étkezés</t>
        </r>
      </text>
    </comment>
    <comment ref="BC132" authorId="0" shapeId="0" xr:uid="{5242A735-B0E3-4FDB-AAF0-F90C8DAA0282}">
      <text>
        <r>
          <rPr>
            <b/>
            <sz val="9"/>
            <color indexed="81"/>
            <rFont val="Tahoma"/>
            <charset val="1"/>
          </rPr>
          <t>Windows-felhasználó:</t>
        </r>
        <r>
          <rPr>
            <sz val="9"/>
            <color indexed="81"/>
            <rFont val="Tahoma"/>
            <charset val="1"/>
          </rPr>
          <t xml:space="preserve">
fénymásoló bérlés, villamos energiához kapcsolódó bérleti díj</t>
        </r>
      </text>
    </comment>
    <comment ref="BC133" authorId="0" shapeId="0" xr:uid="{C3D58BB8-94B7-4807-8204-99F602C0C213}">
      <text>
        <r>
          <rPr>
            <b/>
            <sz val="9"/>
            <color indexed="81"/>
            <rFont val="Tahoma"/>
            <charset val="1"/>
          </rPr>
          <t>Windows-felhasználó:</t>
        </r>
        <r>
          <rPr>
            <sz val="9"/>
            <color indexed="81"/>
            <rFont val="Tahoma"/>
            <charset val="1"/>
          </rPr>
          <t xml:space="preserve">
legnagyobb tétel Sióagárd Leányvárban utcsatlakozás javítása 530.570 Ft,
számítógép javítás, traktor, falubusz javítás</t>
        </r>
      </text>
    </comment>
    <comment ref="BC134" authorId="0" shapeId="0" xr:uid="{1F630909-E2E9-487C-A702-6C715B1FC579}">
      <text>
        <r>
          <rPr>
            <b/>
            <sz val="9"/>
            <color indexed="81"/>
            <rFont val="Tahoma"/>
            <charset val="1"/>
          </rPr>
          <t>Windows-felhasználó:</t>
        </r>
        <r>
          <rPr>
            <sz val="9"/>
            <color indexed="81"/>
            <rFont val="Tahoma"/>
            <charset val="1"/>
          </rPr>
          <t xml:space="preserve">
bérbe adott ingatlanok közüzemi díjai
</t>
        </r>
      </text>
    </comment>
    <comment ref="BC135" authorId="0" shapeId="0" xr:uid="{58BE5E30-9D2C-4BF6-B79F-3FE63ABC25E5}">
      <text>
        <r>
          <rPr>
            <b/>
            <sz val="9"/>
            <color indexed="81"/>
            <rFont val="Tahoma"/>
            <charset val="1"/>
          </rPr>
          <t>Windows-felhasználó:</t>
        </r>
        <r>
          <rPr>
            <sz val="9"/>
            <color indexed="81"/>
            <rFont val="Tahoma"/>
            <charset val="1"/>
          </rPr>
          <t xml:space="preserve">
foglalkozás eü., zártkert pályázatból gyümölcsfa telepítés 790.000 Ft, efop-3.7.3 pályázat  2.436.240 Ft, szennyvíz közbeszerzés és terv 850.000 Ft</t>
        </r>
      </text>
    </comment>
    <comment ref="BC136" authorId="0" shapeId="0" xr:uid="{15A7FF15-9417-45E9-A7E0-A71AD75870B7}">
      <text>
        <r>
          <rPr>
            <b/>
            <sz val="9"/>
            <color indexed="81"/>
            <rFont val="Tahoma"/>
            <charset val="1"/>
          </rPr>
          <t>Windows-felhasználó:</t>
        </r>
        <r>
          <rPr>
            <sz val="9"/>
            <color indexed="81"/>
            <rFont val="Tahoma"/>
            <charset val="1"/>
          </rPr>
          <t xml:space="preserve">
Pályázatírás+sikerdíj 11.418.356 Ft
EFOP-3.7.3 pályázat 5.070.165 Ft
Szennyvízberuházsá (terv) 1.449.000 Ft
Videófelvétel készítés 2.202.000 Ft
Tolnatáj TV 550.000 Ft
Bankktg 953.584 Ft
Ergonom Kft (munka és tűzvédelem) 761.880 Ft,
biztosítások 705.990  Ft,
temető üzemeltetés 960.480 Ft
továbbképzések (Horváth, Kálmán, bölcsis dajkák) 590.000 Ft
kerékpárút engedélyes terv 450.000 Ft
907 hrsz földmunkák 522.809 Ft
belső ellenőrzés 280.000 Ft
rágcsálómentesítés, gyepmesteri szolgáltatás, késélezés, stb.</t>
        </r>
      </text>
    </comment>
    <comment ref="BC138" authorId="0" shapeId="0" xr:uid="{4B250C0C-21E5-45C6-972E-2B0D42CAA319}">
      <text>
        <r>
          <rPr>
            <b/>
            <sz val="9"/>
            <color indexed="81"/>
            <rFont val="Tahoma"/>
            <charset val="1"/>
          </rPr>
          <t>Windows-felhasználó:</t>
        </r>
        <r>
          <rPr>
            <sz val="9"/>
            <color indexed="81"/>
            <rFont val="Tahoma"/>
            <charset val="1"/>
          </rPr>
          <t xml:space="preserve">
Óvoda: dajka képzés miatt</t>
        </r>
      </text>
    </comment>
    <comment ref="BC139" authorId="0" shapeId="0" xr:uid="{AD78D132-F28B-4973-8905-4627472AB077}">
      <text>
        <r>
          <rPr>
            <b/>
            <sz val="9"/>
            <color indexed="81"/>
            <rFont val="Tahoma"/>
            <charset val="1"/>
          </rPr>
          <t>Windows-felhasználó:</t>
        </r>
        <r>
          <rPr>
            <sz val="9"/>
            <color indexed="81"/>
            <rFont val="Tahoma"/>
            <charset val="1"/>
          </rPr>
          <t xml:space="preserve">
hirdetések (tematikus oldal megjeleníttetése)</t>
        </r>
      </text>
    </comment>
    <comment ref="BC145" authorId="0" shapeId="0" xr:uid="{B7480A67-0BCE-4408-B059-5DA50004A14B}">
      <text>
        <r>
          <rPr>
            <b/>
            <sz val="9"/>
            <color indexed="81"/>
            <rFont val="Tahoma"/>
            <charset val="1"/>
          </rPr>
          <t>Windows-felhasználó:</t>
        </r>
        <r>
          <rPr>
            <sz val="9"/>
            <color indexed="81"/>
            <rFont val="Tahoma"/>
            <charset val="1"/>
          </rPr>
          <t xml:space="preserve">
Hatósági eljárási díjak (közbesz, engedélyek), NAV különbözet, kerekítések</t>
        </r>
      </text>
    </comment>
    <comment ref="BC155" authorId="0" shapeId="0" xr:uid="{EAC56833-3BE6-45E3-8CDE-431AB7C3A63E}">
      <text>
        <r>
          <rPr>
            <b/>
            <sz val="9"/>
            <color indexed="81"/>
            <rFont val="Tahoma"/>
            <charset val="1"/>
          </rPr>
          <t>Windows-felhasználó:</t>
        </r>
        <r>
          <rPr>
            <sz val="9"/>
            <color indexed="81"/>
            <rFont val="Tahoma"/>
            <charset val="1"/>
          </rPr>
          <t xml:space="preserve">
Önkormányzati segélyek</t>
        </r>
      </text>
    </comment>
    <comment ref="BC158" authorId="0" shapeId="0" xr:uid="{6BA46E9D-2017-4431-8A48-638CEE0DC85C}">
      <text>
        <r>
          <rPr>
            <b/>
            <sz val="9"/>
            <color indexed="81"/>
            <rFont val="Tahoma"/>
            <charset val="1"/>
          </rPr>
          <t>Windows-felhasználó:</t>
        </r>
        <r>
          <rPr>
            <sz val="9"/>
            <color indexed="81"/>
            <rFont val="Tahoma"/>
            <charset val="1"/>
          </rPr>
          <t xml:space="preserve">
jogosulatlan támogatás visszafizetése (rezsicsökkentés, szoc.tüzifa 2019.)
</t>
        </r>
      </text>
    </comment>
    <comment ref="BC164" authorId="0" shapeId="0" xr:uid="{42CD2F57-2818-4F0B-BD2F-416CFEDF1B64}">
      <text>
        <r>
          <rPr>
            <b/>
            <sz val="9"/>
            <color indexed="81"/>
            <rFont val="Tahoma"/>
            <charset val="1"/>
          </rPr>
          <t>Windows-felhasználó:</t>
        </r>
        <r>
          <rPr>
            <sz val="9"/>
            <color indexed="81"/>
            <rFont val="Tahoma"/>
            <charset val="1"/>
          </rPr>
          <t xml:space="preserve">
Lásd rendelet-tervezet 24. melléklet
</t>
        </r>
      </text>
    </comment>
    <comment ref="BC170" authorId="0" shapeId="0" xr:uid="{18BF968C-D9DE-452E-8E99-ABCC7C10EE97}">
      <text>
        <r>
          <rPr>
            <b/>
            <sz val="9"/>
            <color indexed="81"/>
            <rFont val="Tahoma"/>
            <charset val="1"/>
          </rPr>
          <t>Windows-felhasználó:</t>
        </r>
        <r>
          <rPr>
            <sz val="9"/>
            <color indexed="81"/>
            <rFont val="Tahoma"/>
            <charset val="1"/>
          </rPr>
          <t xml:space="preserve">
Lásd rendelet-tervezet 24. melléklet
</t>
        </r>
      </text>
    </comment>
    <comment ref="BC180" authorId="0" shapeId="0" xr:uid="{6AC9648A-32DF-4B48-9190-A83E1B7E5667}">
      <text>
        <r>
          <rPr>
            <b/>
            <sz val="9"/>
            <color indexed="81"/>
            <rFont val="Tahoma"/>
            <charset val="1"/>
          </rPr>
          <t>Windows-felhasználó:</t>
        </r>
        <r>
          <rPr>
            <sz val="9"/>
            <color indexed="81"/>
            <rFont val="Tahoma"/>
            <charset val="1"/>
          </rPr>
          <t xml:space="preserve">
Lásd rendelet-tervezet 7-9. mellékletek</t>
        </r>
      </text>
    </comment>
    <comment ref="BC185" authorId="0" shapeId="0" xr:uid="{53381E13-7F12-4A48-A408-B52F4C923C55}">
      <text>
        <r>
          <rPr>
            <b/>
            <sz val="9"/>
            <color indexed="81"/>
            <rFont val="Tahoma"/>
            <charset val="1"/>
          </rPr>
          <t>Windows-felhasználó:</t>
        </r>
        <r>
          <rPr>
            <sz val="9"/>
            <color indexed="81"/>
            <rFont val="Tahoma"/>
            <charset val="1"/>
          </rPr>
          <t xml:space="preserve">
Lásd rendelet-tervezet 7-9. mellékletek</t>
        </r>
      </text>
    </comment>
    <comment ref="BC208" authorId="0" shapeId="0" xr:uid="{4E8FC915-80D7-4950-BC3E-0D486E048BDF}">
      <text>
        <r>
          <rPr>
            <b/>
            <sz val="9"/>
            <color indexed="81"/>
            <rFont val="Tahoma"/>
            <charset val="1"/>
          </rPr>
          <t>Windows-felhasználó:</t>
        </r>
        <r>
          <rPr>
            <sz val="9"/>
            <color indexed="81"/>
            <rFont val="Tahoma"/>
            <charset val="1"/>
          </rPr>
          <t xml:space="preserve">
Megelőlegezés visszafizetése 2020.</t>
        </r>
      </text>
    </comment>
    <comment ref="BC209" authorId="0" shapeId="0" xr:uid="{66941210-6277-444E-AEDD-579A947314D6}">
      <text>
        <r>
          <rPr>
            <b/>
            <sz val="9"/>
            <color indexed="81"/>
            <rFont val="Tahoma"/>
            <charset val="1"/>
          </rPr>
          <t>Windows-felhasználó:</t>
        </r>
        <r>
          <rPr>
            <sz val="9"/>
            <color indexed="81"/>
            <rFont val="Tahoma"/>
            <charset val="1"/>
          </rPr>
          <t xml:space="preserve">
intézményfinanszírozás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PHÖ</author>
  </authors>
  <commentList>
    <comment ref="AE36" authorId="0" shapeId="0" xr:uid="{00000000-0006-0000-0300-000001000000}">
      <text>
        <r>
          <rPr>
            <sz val="8"/>
            <color indexed="81"/>
            <rFont val="Tahoma"/>
            <family val="2"/>
            <charset val="238"/>
          </rPr>
          <t xml:space="preserve">
ÖNEGM igénylés alapján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Windows-felhasználó</author>
  </authors>
  <commentList>
    <comment ref="D12" authorId="0" shapeId="0" xr:uid="{2CD2CDD6-C111-44F5-B3E9-3DA1A29E92C8}">
      <text>
        <r>
          <rPr>
            <b/>
            <sz val="9"/>
            <color indexed="81"/>
            <rFont val="Tahoma"/>
            <charset val="1"/>
          </rPr>
          <t>Windows-felhasználó:</t>
        </r>
        <r>
          <rPr>
            <sz val="9"/>
            <color indexed="81"/>
            <rFont val="Tahoma"/>
            <charset val="1"/>
          </rPr>
          <t xml:space="preserve">
kábeltévé üzemeltetéshez
</t>
        </r>
      </text>
    </comment>
  </commentList>
</comments>
</file>

<file path=xl/sharedStrings.xml><?xml version="1.0" encoding="utf-8"?>
<sst xmlns="http://schemas.openxmlformats.org/spreadsheetml/2006/main" count="5295" uniqueCount="1398">
  <si>
    <t>01</t>
  </si>
  <si>
    <t>02</t>
  </si>
  <si>
    <t>03</t>
  </si>
  <si>
    <t>04</t>
  </si>
  <si>
    <t>05</t>
  </si>
  <si>
    <t>06</t>
  </si>
  <si>
    <t>07</t>
  </si>
  <si>
    <t>08</t>
  </si>
  <si>
    <t>09</t>
  </si>
  <si>
    <t>10</t>
  </si>
  <si>
    <t>11</t>
  </si>
  <si>
    <t>12</t>
  </si>
  <si>
    <t>13</t>
  </si>
  <si>
    <t>14</t>
  </si>
  <si>
    <t>15</t>
  </si>
  <si>
    <t>16</t>
  </si>
  <si>
    <t>Végkielégítés</t>
  </si>
  <si>
    <t>Jubileumi jutalom</t>
  </si>
  <si>
    <t>Közlekedési költségtérítés</t>
  </si>
  <si>
    <t>Készenléti, ügyeleti, helyettesítési díj, túlóra, túlszolgálat</t>
  </si>
  <si>
    <t>Törvény szerinti illetmények, munkabérek</t>
  </si>
  <si>
    <t>Béren kívüli juttatások</t>
  </si>
  <si>
    <t>Választott tisztségviselők juttatásai</t>
  </si>
  <si>
    <t>Egyéb külső személyi juttatások</t>
  </si>
  <si>
    <t xml:space="preserve">Munkaadókat terhelő járulékok és szociális hozzájárulási adó                                                                            </t>
  </si>
  <si>
    <t>Foglalkoztatottak egyéb személyi juttatásai</t>
  </si>
  <si>
    <t>Rovat megnevezése</t>
  </si>
  <si>
    <t>K11</t>
  </si>
  <si>
    <t>K121</t>
  </si>
  <si>
    <t>K122</t>
  </si>
  <si>
    <t>K123</t>
  </si>
  <si>
    <t>K12</t>
  </si>
  <si>
    <t>K1</t>
  </si>
  <si>
    <t>K1113</t>
  </si>
  <si>
    <t>K1112</t>
  </si>
  <si>
    <t>Szociális támogatások</t>
  </si>
  <si>
    <t>Lakhatási támogatások</t>
  </si>
  <si>
    <t>Egyéb költségtérítések</t>
  </si>
  <si>
    <t>K1111</t>
  </si>
  <si>
    <t>K1110</t>
  </si>
  <si>
    <t>K1109</t>
  </si>
  <si>
    <t>Ruházati költségtérítés</t>
  </si>
  <si>
    <t>K1108</t>
  </si>
  <si>
    <t>K1107</t>
  </si>
  <si>
    <t>K1106</t>
  </si>
  <si>
    <t>K1105</t>
  </si>
  <si>
    <t>Céljuttatás, projektprémium</t>
  </si>
  <si>
    <t>Normatív jutalmak</t>
  </si>
  <si>
    <t>K1104</t>
  </si>
  <si>
    <t>K1103</t>
  </si>
  <si>
    <t>K1102</t>
  </si>
  <si>
    <t>K1101</t>
  </si>
  <si>
    <t>K2</t>
  </si>
  <si>
    <t>17</t>
  </si>
  <si>
    <t>18</t>
  </si>
  <si>
    <t>19</t>
  </si>
  <si>
    <t>20</t>
  </si>
  <si>
    <t>K3</t>
  </si>
  <si>
    <t>K4</t>
  </si>
  <si>
    <t>K5</t>
  </si>
  <si>
    <t>K6</t>
  </si>
  <si>
    <t>K7</t>
  </si>
  <si>
    <t>K8</t>
  </si>
  <si>
    <t>Szakmai anyagok beszerzése</t>
  </si>
  <si>
    <t>Üzemeltetési anyagok beszerzése</t>
  </si>
  <si>
    <t>Árubeszerzés</t>
  </si>
  <si>
    <t>Informatikai szolgáltatások igénybevétele</t>
  </si>
  <si>
    <t>Egyéb kommunikációs szolgáltatások</t>
  </si>
  <si>
    <t>Közüzemi díjak</t>
  </si>
  <si>
    <t>Vásárolt élelmezés</t>
  </si>
  <si>
    <t>Bérleti és lízing díjak</t>
  </si>
  <si>
    <t>Karbantartási, kisjavítási szolgáltatások</t>
  </si>
  <si>
    <t>Közvetített szolgáltatások</t>
  </si>
  <si>
    <t xml:space="preserve">Szakmai tevékenységet segítő szolgáltatások </t>
  </si>
  <si>
    <t>Egyéb szolgáltatások</t>
  </si>
  <si>
    <t>Kiküldetések kiadásai</t>
  </si>
  <si>
    <t>Reklám- és propagandakiadások</t>
  </si>
  <si>
    <t>Működési célú előzetesen felszámított általános forgalmi adó</t>
  </si>
  <si>
    <t xml:space="preserve">Fizetendő általános forgalmi adó </t>
  </si>
  <si>
    <t xml:space="preserve">Kamatkiadások </t>
  </si>
  <si>
    <t>Egyéb pénzügyi műveletek kiadásai</t>
  </si>
  <si>
    <t>Egyéb dologi kiadások</t>
  </si>
  <si>
    <t>K311</t>
  </si>
  <si>
    <t>K312</t>
  </si>
  <si>
    <t>K313</t>
  </si>
  <si>
    <t>K321</t>
  </si>
  <si>
    <t>K322</t>
  </si>
  <si>
    <t>K331</t>
  </si>
  <si>
    <t>K332</t>
  </si>
  <si>
    <t>K333</t>
  </si>
  <si>
    <t>K334</t>
  </si>
  <si>
    <t>K335</t>
  </si>
  <si>
    <t>K31</t>
  </si>
  <si>
    <t>K32</t>
  </si>
  <si>
    <t>K336</t>
  </si>
  <si>
    <t>K337</t>
  </si>
  <si>
    <t>K33</t>
  </si>
  <si>
    <t>K341</t>
  </si>
  <si>
    <t>K342</t>
  </si>
  <si>
    <t>K34</t>
  </si>
  <si>
    <t>K351</t>
  </si>
  <si>
    <t>K352</t>
  </si>
  <si>
    <t>K353</t>
  </si>
  <si>
    <t>K354</t>
  </si>
  <si>
    <t>K355</t>
  </si>
  <si>
    <t>K35</t>
  </si>
  <si>
    <t>21</t>
  </si>
  <si>
    <t>22</t>
  </si>
  <si>
    <t>Társadalombiztosítási ellátások</t>
  </si>
  <si>
    <t>Családi támogatások</t>
  </si>
  <si>
    <t>Pénzbeli kárpótlások, kártérítések</t>
  </si>
  <si>
    <t>Betegséggel kapcsolatos (nem társadalombiztosítási) ellátások</t>
  </si>
  <si>
    <t>Foglalkoztatással, munkanélküliséggel kapcsolatos ellátások</t>
  </si>
  <si>
    <t>Lakhatással kapcsolatos ellátások</t>
  </si>
  <si>
    <t>Intézményi ellátottak pénzbeli juttatásai</t>
  </si>
  <si>
    <t>Egyéb nem intézményi ellátások</t>
  </si>
  <si>
    <t>K41</t>
  </si>
  <si>
    <t>K42</t>
  </si>
  <si>
    <t>K43</t>
  </si>
  <si>
    <t>K44</t>
  </si>
  <si>
    <t>K45</t>
  </si>
  <si>
    <t>K46</t>
  </si>
  <si>
    <t>K47</t>
  </si>
  <si>
    <t>K48</t>
  </si>
  <si>
    <t>K61</t>
  </si>
  <si>
    <t>K62</t>
  </si>
  <si>
    <t>K63</t>
  </si>
  <si>
    <t>K64</t>
  </si>
  <si>
    <t>K65</t>
  </si>
  <si>
    <t>K66</t>
  </si>
  <si>
    <t>K67</t>
  </si>
  <si>
    <t>K501</t>
  </si>
  <si>
    <t>K503</t>
  </si>
  <si>
    <t>K504</t>
  </si>
  <si>
    <t>K505</t>
  </si>
  <si>
    <t>K506</t>
  </si>
  <si>
    <t>K507</t>
  </si>
  <si>
    <t>K508</t>
  </si>
  <si>
    <t>K509</t>
  </si>
  <si>
    <t>K510</t>
  </si>
  <si>
    <t>K511</t>
  </si>
  <si>
    <t>K512</t>
  </si>
  <si>
    <t>Nemzetközi kötelezettségek</t>
  </si>
  <si>
    <t>Egyéb működési célú támogatások államháztartáson belülre</t>
  </si>
  <si>
    <t>Árkiegészítések, ártámogatások</t>
  </si>
  <si>
    <t>Kamattámogatások</t>
  </si>
  <si>
    <t>Egyéb működési célú támogatások államháztartáson kívülre</t>
  </si>
  <si>
    <t>Tartalékok</t>
  </si>
  <si>
    <t>Immateriális javak beszerzése, létesítése</t>
  </si>
  <si>
    <t>Ingatlanok beszerzése, létesítése</t>
  </si>
  <si>
    <t>Informatikai eszközök beszerzése, létesítése</t>
  </si>
  <si>
    <t>Egyéb tárgyi eszközök beszerzése, létesítése</t>
  </si>
  <si>
    <t>Részesedések beszerzése</t>
  </si>
  <si>
    <t>Meglévő részesedések növeléséhez kapcsolódó kiadások</t>
  </si>
  <si>
    <t>Beruházási célú előzetesen felszámított általános forgalmi adó</t>
  </si>
  <si>
    <t>K71</t>
  </si>
  <si>
    <t>K72</t>
  </si>
  <si>
    <t>K73</t>
  </si>
  <si>
    <t>K74</t>
  </si>
  <si>
    <t>K81</t>
  </si>
  <si>
    <t>K82</t>
  </si>
  <si>
    <t>K83</t>
  </si>
  <si>
    <t>K84</t>
  </si>
  <si>
    <t>K85</t>
  </si>
  <si>
    <t>K86</t>
  </si>
  <si>
    <t>K87</t>
  </si>
  <si>
    <t>K88</t>
  </si>
  <si>
    <t>Ingatlanok felújítása</t>
  </si>
  <si>
    <t>Informatikai eszközök felújítása</t>
  </si>
  <si>
    <t xml:space="preserve">Egyéb tárgyi eszközök felújítása </t>
  </si>
  <si>
    <t>Felújítási célú előzetesen felszámított általános forgalmi adó</t>
  </si>
  <si>
    <t>Egyéb felhalmozási célú támogatások államháztartáson belülre</t>
  </si>
  <si>
    <t>Lakástámogatás</t>
  </si>
  <si>
    <t xml:space="preserve">Egyéb felhalmozási célú támogatások államháztartáson kívülre </t>
  </si>
  <si>
    <t>K1-K8</t>
  </si>
  <si>
    <t>4.</t>
  </si>
  <si>
    <t>1.</t>
  </si>
  <si>
    <t>2.</t>
  </si>
  <si>
    <t>3.</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</si>
  <si>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</si>
  <si>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</si>
  <si>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</si>
  <si>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</si>
  <si>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</si>
  <si>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</si>
  <si>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</si>
  <si>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</si>
  <si>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</si>
  <si>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</si>
  <si>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</si>
  <si>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</si>
  <si>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</si>
  <si>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</si>
  <si>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</si>
  <si>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</si>
  <si>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</si>
  <si>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</si>
  <si>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</si>
  <si>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</si>
  <si>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</si>
  <si>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</si>
  <si>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</si>
  <si>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</si>
  <si>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</si>
  <si>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</si>
  <si>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</si>
  <si>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</si>
  <si>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</si>
  <si>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</si>
  <si>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</si>
  <si>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</si>
  <si>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</si>
  <si>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</si>
  <si>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</si>
  <si>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</si>
  <si>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</si>
  <si>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</si>
  <si>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</si>
  <si>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</si>
  <si>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</si>
  <si>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</si>
  <si>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</si>
  <si>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</si>
  <si>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</si>
  <si>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</si>
  <si>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</si>
  <si>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</si>
  <si>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</si>
  <si>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</si>
  <si>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</si>
  <si>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</si>
  <si>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</si>
  <si>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</si>
  <si>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</si>
  <si>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</si>
  <si>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</si>
  <si>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</si>
  <si>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</si>
  <si>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</si>
  <si>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</si>
  <si>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</si>
  <si>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Eredeti
előirányzat</t>
  </si>
  <si>
    <t>Helyi önkormányzatok működésének általános támogatása</t>
  </si>
  <si>
    <t>B111</t>
  </si>
  <si>
    <t>Települési önkormányzatok egyes köznevelési feladatainak támogatása</t>
  </si>
  <si>
    <t>B112</t>
  </si>
  <si>
    <t>Települési önkormányzatok szociális és gyermekjóléti  feladatainak támogatása</t>
  </si>
  <si>
    <t>B113</t>
  </si>
  <si>
    <t>Települési önkormányzatok kulturális feladatainak támogatása</t>
  </si>
  <si>
    <t>B114</t>
  </si>
  <si>
    <t>B115</t>
  </si>
  <si>
    <t>B116</t>
  </si>
  <si>
    <t>Önkormányzatok működési támogatásai (=01+…+06)</t>
  </si>
  <si>
    <t>B11</t>
  </si>
  <si>
    <t>Elvonások és befizetések bevételei</t>
  </si>
  <si>
    <t>B12</t>
  </si>
  <si>
    <t>B13</t>
  </si>
  <si>
    <t>B14</t>
  </si>
  <si>
    <t>B15</t>
  </si>
  <si>
    <t>Egyéb működési célú támogatások bevételei államháztartáson belülről</t>
  </si>
  <si>
    <t>B16</t>
  </si>
  <si>
    <t>Működési célú támogatások államháztartáson belülről (=07+…+12)</t>
  </si>
  <si>
    <t>B1</t>
  </si>
  <si>
    <t>Felhalmozási célú önkormányzati támogatások</t>
  </si>
  <si>
    <t>B21</t>
  </si>
  <si>
    <t>B22</t>
  </si>
  <si>
    <t>B23</t>
  </si>
  <si>
    <t>B24</t>
  </si>
  <si>
    <t>Egyéb felhalmozási célú támogatások bevételei államháztartáson belülről</t>
  </si>
  <si>
    <t>B25</t>
  </si>
  <si>
    <t>Felhalmozási célú támogatások államháztartáson belülről (=14+…+18)</t>
  </si>
  <si>
    <t>B2</t>
  </si>
  <si>
    <t>Magánszemélyek jövedelemadói</t>
  </si>
  <si>
    <t>B311</t>
  </si>
  <si>
    <t xml:space="preserve">Társaságok jövedelemadói </t>
  </si>
  <si>
    <t>B312</t>
  </si>
  <si>
    <t>Jövedelemadók (=20+21)</t>
  </si>
  <si>
    <t>B31</t>
  </si>
  <si>
    <t>Szociális hozzájárulási adó és járulékok</t>
  </si>
  <si>
    <t>B32</t>
  </si>
  <si>
    <t>Bérhez és foglalkoztatáshoz kapcsolódó adók</t>
  </si>
  <si>
    <t>B33</t>
  </si>
  <si>
    <t xml:space="preserve">Vagyoni tipusú adók </t>
  </si>
  <si>
    <t>B34</t>
  </si>
  <si>
    <t xml:space="preserve">Értékesítési és forgalmi adók </t>
  </si>
  <si>
    <t>B351</t>
  </si>
  <si>
    <t xml:space="preserve">Fogyasztási adók </t>
  </si>
  <si>
    <t>B352</t>
  </si>
  <si>
    <t xml:space="preserve">Pénzügyi monopóliumok nyereségét terhelő adók </t>
  </si>
  <si>
    <t>B353</t>
  </si>
  <si>
    <t>Gépjárműadók</t>
  </si>
  <si>
    <t>B354</t>
  </si>
  <si>
    <t xml:space="preserve">Egyéb áruhasználati és szolgáltatási adók </t>
  </si>
  <si>
    <t>B355</t>
  </si>
  <si>
    <t xml:space="preserve">Termékek és szolgáltatások adói (=26+…+30) </t>
  </si>
  <si>
    <t>B35</t>
  </si>
  <si>
    <t xml:space="preserve">Egyéb közhatalmi bevételek </t>
  </si>
  <si>
    <t>B36</t>
  </si>
  <si>
    <t>Közhatalmi bevételek (=22+...+25+31+32)</t>
  </si>
  <si>
    <t>B3</t>
  </si>
  <si>
    <t>Áru- és készletértékesítés ellenértéke</t>
  </si>
  <si>
    <t>B401</t>
  </si>
  <si>
    <t>Szolgáltatások ellenértéke</t>
  </si>
  <si>
    <t>B402</t>
  </si>
  <si>
    <t>Közvetített szolgáltatások értéke</t>
  </si>
  <si>
    <t>B403</t>
  </si>
  <si>
    <t>Tulajdonosi bevételek</t>
  </si>
  <si>
    <t>B404</t>
  </si>
  <si>
    <t>Ellátási díjak</t>
  </si>
  <si>
    <t>B405</t>
  </si>
  <si>
    <t>Kiszámlázott általános forgalmi adó</t>
  </si>
  <si>
    <t>B406</t>
  </si>
  <si>
    <t>Általános forgalmi adó visszatérítése</t>
  </si>
  <si>
    <t>B407</t>
  </si>
  <si>
    <t>Kamatbevételek</t>
  </si>
  <si>
    <t>B408</t>
  </si>
  <si>
    <t>Egyéb pénzügyi műveletek bevételei</t>
  </si>
  <si>
    <t>B409</t>
  </si>
  <si>
    <t>Egyéb működési bevételek</t>
  </si>
  <si>
    <t>B410</t>
  </si>
  <si>
    <t>B4</t>
  </si>
  <si>
    <t>Immateriális javak értékesítése</t>
  </si>
  <si>
    <t>B51</t>
  </si>
  <si>
    <t>Ingatlanok értékesítése</t>
  </si>
  <si>
    <t>B52</t>
  </si>
  <si>
    <t>Egyéb tárgyi eszközök értékesítése</t>
  </si>
  <si>
    <t>B53</t>
  </si>
  <si>
    <t>Részesedések értékesítése</t>
  </si>
  <si>
    <t>B54</t>
  </si>
  <si>
    <t>Részesedések megszűnéséhez kapcsolódó bevételek</t>
  </si>
  <si>
    <t>B55</t>
  </si>
  <si>
    <t>B5</t>
  </si>
  <si>
    <t>B61</t>
  </si>
  <si>
    <t>B62</t>
  </si>
  <si>
    <t>Egyéb működési célú átvett pénzeszközök</t>
  </si>
  <si>
    <t>B63</t>
  </si>
  <si>
    <t>B6</t>
  </si>
  <si>
    <t>B71</t>
  </si>
  <si>
    <t>B72</t>
  </si>
  <si>
    <t>Egyéb felhalmozási célú átvett pénzeszközök</t>
  </si>
  <si>
    <t>B73</t>
  </si>
  <si>
    <t>B7</t>
  </si>
  <si>
    <t>B1-B7</t>
  </si>
  <si>
    <t>B8111</t>
  </si>
  <si>
    <t>Likviditási célú hitelek, kölcsönök felvétele pénzügyi vállalkozástól</t>
  </si>
  <si>
    <t>B8112</t>
  </si>
  <si>
    <t>B8113</t>
  </si>
  <si>
    <t>B811</t>
  </si>
  <si>
    <t>Forgatási célú belföldi értékpapírok beváltása, értékesítése</t>
  </si>
  <si>
    <t>B8121</t>
  </si>
  <si>
    <t>B8122</t>
  </si>
  <si>
    <t>Befektetési célú belföldi értékpapírok beváltása,  értékesítése</t>
  </si>
  <si>
    <t>B8123</t>
  </si>
  <si>
    <t>B8124</t>
  </si>
  <si>
    <t>B812</t>
  </si>
  <si>
    <t>Előző év költségvetési maradványának igénybevétele</t>
  </si>
  <si>
    <t>B8131</t>
  </si>
  <si>
    <t>Előző év vállalkozási maradványának igénybevétele</t>
  </si>
  <si>
    <t>B8132</t>
  </si>
  <si>
    <t>B813</t>
  </si>
  <si>
    <t>Államháztartáson belüli megelőlegezések</t>
  </si>
  <si>
    <t>B814</t>
  </si>
  <si>
    <t>Államháztartáson belüli megelőlegezések törlesztése</t>
  </si>
  <si>
    <t>B815</t>
  </si>
  <si>
    <t>Központi, irányító szervi támogatás</t>
  </si>
  <si>
    <t>B816</t>
  </si>
  <si>
    <t>B817</t>
  </si>
  <si>
    <t>Központi költségvetés sajátos finanszírozási bevételei</t>
  </si>
  <si>
    <t>B818</t>
  </si>
  <si>
    <t>B81</t>
  </si>
  <si>
    <t>Forgatási célú külföldi értékpapírok beváltása,  értékesítése</t>
  </si>
  <si>
    <t>B821</t>
  </si>
  <si>
    <t>Befektetési célú külföldi értékpapírok beváltása, értékesítése</t>
  </si>
  <si>
    <t>B822</t>
  </si>
  <si>
    <t>Külföldi értékpapírok kibocsátása</t>
  </si>
  <si>
    <t>B823</t>
  </si>
  <si>
    <t>B824</t>
  </si>
  <si>
    <t>B82</t>
  </si>
  <si>
    <t>Adóssághoz nem kapcsolódó származékos ügyletek bevételei</t>
  </si>
  <si>
    <t>B83</t>
  </si>
  <si>
    <t>B8</t>
  </si>
  <si>
    <t>K9111</t>
  </si>
  <si>
    <t>Likviditási célú hitelek, kölcsönök törlesztése pénzügyi vállalkozásnak</t>
  </si>
  <si>
    <t>K9112</t>
  </si>
  <si>
    <t>K9113</t>
  </si>
  <si>
    <t>K911</t>
  </si>
  <si>
    <t>Forgatási célú belföldi értékpapírok vásárlása</t>
  </si>
  <si>
    <t>K9121</t>
  </si>
  <si>
    <t>K9122</t>
  </si>
  <si>
    <t>Befektetési célú belföldi értékpapírok vásárlása</t>
  </si>
  <si>
    <t>K9123</t>
  </si>
  <si>
    <t>K9124</t>
  </si>
  <si>
    <t>K912</t>
  </si>
  <si>
    <t>Államháztartáson belüli megelőlegezések folyósítása</t>
  </si>
  <si>
    <t>K913</t>
  </si>
  <si>
    <t>Államháztartáson belüli megelőlegezések visszafizetése</t>
  </si>
  <si>
    <t>K914</t>
  </si>
  <si>
    <t>Központi, irányító szervi támogatások folyósítása</t>
  </si>
  <si>
    <t>K915</t>
  </si>
  <si>
    <t>K916</t>
  </si>
  <si>
    <t>Pénzügyi lízing kiadásai</t>
  </si>
  <si>
    <t>K917</t>
  </si>
  <si>
    <t>Központi költségvetés sajátos finanszírozási kiadásai</t>
  </si>
  <si>
    <t>K918</t>
  </si>
  <si>
    <t>K91</t>
  </si>
  <si>
    <t>Forgatási célú külföldi értékpapírok vásárlása</t>
  </si>
  <si>
    <t>K921</t>
  </si>
  <si>
    <t>Befektetési célú külföldi értékpapírok vásárlása</t>
  </si>
  <si>
    <t>K922</t>
  </si>
  <si>
    <t>Külföldi értékpapírok beváltása</t>
  </si>
  <si>
    <t>K923</t>
  </si>
  <si>
    <t>K924</t>
  </si>
  <si>
    <t>K92</t>
  </si>
  <si>
    <t>Adóssághoz nem kapcsolódó származékos ügyletek kiadásai</t>
  </si>
  <si>
    <t>K93</t>
  </si>
  <si>
    <t>K9</t>
  </si>
  <si>
    <t>Felhalmozási célú garancia- és kezességvállalásból származó kifizetés áht. belülre</t>
  </si>
  <si>
    <t>Felhalmozási célú visszatérítendő támogatások, kölcsönök nyújtása áht. belülre</t>
  </si>
  <si>
    <t>Felhalmozási célú visszatérítendő támogatások, kölcsönök törlesztése áht. belülre</t>
  </si>
  <si>
    <t>Felhalmozási célú garancia- és kezességvállalásból származó kifizetés áht. kívülre</t>
  </si>
  <si>
    <t>Felhalmozási célú visszatérítendő támogatások, kölcsönök nyújtása áht. kívülre</t>
  </si>
  <si>
    <t>Működési célú visszatérítendő támogatások, kölcsönök nyújtása áht. kívülre</t>
  </si>
  <si>
    <t>Működési célú garancia- és kezességvállalásból származó kifizetés áht. kívülre</t>
  </si>
  <si>
    <t>Működési célú visszatérítendő támogatások, kölcsönök törlesztése áht. belülre</t>
  </si>
  <si>
    <t>Működési célú visszatérítendő támogatások, kölcsönök nyújtása áht. belülre</t>
  </si>
  <si>
    <t>Működési célú garancia- és kezességvállalásból származó kifizetés áht. belülre</t>
  </si>
  <si>
    <t>Munkavégzésre irányuló egyéb jogviszonyban nem saját foglalk.fizetett juttatások</t>
  </si>
  <si>
    <t>Működési célú garancia- és kezességv. származó megtérülések áht. belülről</t>
  </si>
  <si>
    <t>Működési célú visszatérítendő támogatások, kölcsönök visszatérülése áht. belülről</t>
  </si>
  <si>
    <t>Működési célú visszatérítendő támogatások, kölcsönök igénybevétele áht. belülről</t>
  </si>
  <si>
    <t>Felhalmozási célú garancia- és kezességv. származó megtérülések áht. belülről</t>
  </si>
  <si>
    <t>Felhalmozási célú visszatérítendő támog., kölcsönök visszatérülése áht. belülről</t>
  </si>
  <si>
    <t>Felhalmozási célú visszatérítendő támog., kölcsönök igénybevétele áht. belülről</t>
  </si>
  <si>
    <t>Működési célú garancia- és kezességv. származó megtérülések áht. kívülről</t>
  </si>
  <si>
    <t>Működési célú visszatérítendő támogatások, kölcsönök visszatérülése áht. kívülről</t>
  </si>
  <si>
    <t>Felhalmozási célú garancia- és kezességv. származó megtérülések áht. kívülről</t>
  </si>
  <si>
    <t>Felhalmozási célú visszatérítendő támog., kölcsönök visszatérülése áht. kívülről</t>
  </si>
  <si>
    <t>Módosított
előirányzat</t>
  </si>
  <si>
    <t>Teljesítés</t>
  </si>
  <si>
    <t>Telj. %</t>
  </si>
  <si>
    <t>5.</t>
  </si>
  <si>
    <t>Ssz.</t>
  </si>
  <si>
    <t>Rov.</t>
  </si>
  <si>
    <t>Bevétel</t>
  </si>
  <si>
    <t>Kiadás</t>
  </si>
  <si>
    <t>(önkormányzati szinten összevont működési célú bevételek és kiadások mérlege)</t>
  </si>
  <si>
    <t>Közhatalmi bevételek</t>
  </si>
  <si>
    <t>Működési bevételek</t>
  </si>
  <si>
    <t>Működési célú átvett pénzeszközök</t>
  </si>
  <si>
    <t>Műk. c. támogatások államháztartáson belülről</t>
  </si>
  <si>
    <t>Finanszírozási bevételek</t>
  </si>
  <si>
    <t>Személyi juttatások</t>
  </si>
  <si>
    <t>Dologi kiadások</t>
  </si>
  <si>
    <t>Ellátottak pénzbeli juttatásai</t>
  </si>
  <si>
    <t>Egyéb működési célú kiadások</t>
  </si>
  <si>
    <t>Finanszírozási kiadások</t>
  </si>
  <si>
    <t>Munkaa. terhelő járulékok és szociális hozz.adó</t>
  </si>
  <si>
    <t>(önkormányzati szinten összevont felhalmozási célú bevételek és kiadások mérlege)</t>
  </si>
  <si>
    <t>Felh. c. támogatások államháztartáson belülről</t>
  </si>
  <si>
    <t>Felhalmozási bevételek</t>
  </si>
  <si>
    <t>Felhalmozási célú átvett pénzeszközök</t>
  </si>
  <si>
    <t>Beruházások</t>
  </si>
  <si>
    <t>Felújítások</t>
  </si>
  <si>
    <t>Egyéb felhalmozási célú kiadások</t>
  </si>
  <si>
    <t>Eredeti</t>
  </si>
  <si>
    <t>Módosított</t>
  </si>
  <si>
    <t>Előirányzat</t>
  </si>
  <si>
    <t>ktgv.évben esedékes</t>
  </si>
  <si>
    <t>ktgv. évet követően esedékes</t>
  </si>
  <si>
    <t>ktgv.évet köv. esed. végleges</t>
  </si>
  <si>
    <t>ktgv. évben esedékes végleges</t>
  </si>
  <si>
    <t>(intézményi szintű bevételek és kiadások)</t>
  </si>
  <si>
    <t>-</t>
  </si>
  <si>
    <t>ebből Önkormányzati hivatal működésének támogatása</t>
  </si>
  <si>
    <t>ebből Település-üzemeltetéshez kapcsolódó feladatellátás támogatása</t>
  </si>
  <si>
    <t>ebből Egyéb önkormányzati feladatok támogatása</t>
  </si>
  <si>
    <t>ebből Óvodapedagógusok, és az óvodap. nevelő munk. közv. s. bértámogatása</t>
  </si>
  <si>
    <t>ebből Óvodaműködtetési támogatás</t>
  </si>
  <si>
    <t>ebből Szociális étkeztetés</t>
  </si>
  <si>
    <t>ebből Gyermekétkeztetés támogatása</t>
  </si>
  <si>
    <t>ebből Könyvtári, közmûvelõdési és múzeumi feladatok támogatása</t>
  </si>
  <si>
    <t>ebből Magánszemélyek kommunális adója</t>
  </si>
  <si>
    <t>ebből Iparűzési adó</t>
  </si>
  <si>
    <t>ebből Talajterhelési díj</t>
  </si>
  <si>
    <t>ebből Óvodai intézményi étkkeztetésből származó bevétel</t>
  </si>
  <si>
    <t>ebből Iskolai intézményi étkeztetésből származó bevétel</t>
  </si>
  <si>
    <t>ebből Lakossági közműfejlesztés támogatása</t>
  </si>
  <si>
    <t>ebből Lakossági közműfejlesztésből eredő bevétel</t>
  </si>
  <si>
    <t>ebből Élelmiszer-beszerzés</t>
  </si>
  <si>
    <t>ebből Nyomtatvány- és irodaszer-beszerzés</t>
  </si>
  <si>
    <t>ebből Üzemanyag-beszerzés</t>
  </si>
  <si>
    <t>ebből Gázenergia-szolgáltatás díja</t>
  </si>
  <si>
    <t>ebből Villamosenergia-szolgáltatás díja</t>
  </si>
  <si>
    <t>ebből Víz- és csatornadíjak</t>
  </si>
  <si>
    <t>ebből Óvodának juttatott intézményfinanszírozás</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</si>
  <si>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</si>
  <si>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</si>
  <si>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</si>
  <si>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</si>
  <si>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</si>
  <si>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</si>
  <si>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</si>
  <si>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</si>
  <si>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</si>
  <si>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</si>
  <si>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</si>
  <si>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</si>
  <si>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</si>
  <si>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</si>
  <si>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</si>
  <si>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</si>
  <si>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</si>
  <si>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</si>
  <si>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</si>
  <si>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</si>
  <si>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</si>
  <si>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</si>
  <si>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</si>
  <si>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</si>
  <si>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</si>
  <si>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</si>
  <si>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</si>
  <si>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</si>
  <si>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</si>
  <si>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</si>
  <si>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</si>
  <si>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</si>
  <si>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</si>
  <si>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</si>
  <si>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</si>
  <si>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</si>
  <si>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</si>
  <si>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</si>
  <si>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</si>
  <si>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Megnevezés</t>
  </si>
  <si>
    <t>Költségvetési bevételek (=01+…+05)</t>
  </si>
  <si>
    <t>Bevételek összesen (=06+07)</t>
  </si>
  <si>
    <t>Költségvetési kiadások (=01+…+05)</t>
  </si>
  <si>
    <t>Kiadások összesen (=06+07)</t>
  </si>
  <si>
    <t>Beruházások összesen (=01+…+05)</t>
  </si>
  <si>
    <t>(intézményi szinten tervezett beruházások, felújítások, beruházáshoz kapcsolódó kezességvállalások)</t>
  </si>
  <si>
    <t>Felújítások összesen (=01+…+05)</t>
  </si>
  <si>
    <t>Önkormányzat</t>
  </si>
  <si>
    <t>Összesen</t>
  </si>
  <si>
    <t>6.</t>
  </si>
  <si>
    <t>7.</t>
  </si>
  <si>
    <t>(kiemelt előirányzatok és irányító szervi támogatás intézményi bontásban és összesítve)</t>
  </si>
  <si>
    <t>Óvoda</t>
  </si>
  <si>
    <t>Működési célú támogatások államháztartáson belülről</t>
  </si>
  <si>
    <t>Felhalmozási célú támogatások államháztartáson belülről</t>
  </si>
  <si>
    <t>Költségvetési bevételek (01+…+07)</t>
  </si>
  <si>
    <t>Bevételek összesen (=08+09)</t>
  </si>
  <si>
    <t>Adott irányító szervi támogatás</t>
  </si>
  <si>
    <t>Kapott irányító szervi támogatás</t>
  </si>
  <si>
    <t>Költségvetési kiadások (13+…+20)</t>
  </si>
  <si>
    <t>Kiadások összesen (=21+22)</t>
  </si>
  <si>
    <t>Bevételek összesen irányító szervi támogatással (=10+11)</t>
  </si>
  <si>
    <t>Kiadások összesen irányító szervi támogatással (=23+24)</t>
  </si>
  <si>
    <t>8.</t>
  </si>
  <si>
    <t>9.</t>
  </si>
  <si>
    <t>10.</t>
  </si>
  <si>
    <t>11.</t>
  </si>
  <si>
    <t>(intézményi szinten tervezett beruházások, felújítások)</t>
  </si>
  <si>
    <t>Összesen:</t>
  </si>
  <si>
    <t>Átlaglétszám</t>
  </si>
  <si>
    <t>Közfoglalkoztatás</t>
  </si>
  <si>
    <t>Polgármester</t>
  </si>
  <si>
    <t>Művelődésszervező</t>
  </si>
  <si>
    <t>Konyha</t>
  </si>
  <si>
    <t>Teljes munkaidőben foglalkoztatott</t>
  </si>
  <si>
    <t xml:space="preserve">  </t>
  </si>
  <si>
    <t>Óvónő</t>
  </si>
  <si>
    <t>Dajka</t>
  </si>
  <si>
    <t>(önkormányzati szinten összevont létszámadatok)</t>
  </si>
  <si>
    <t>(intézményi szintű létszámadatok)</t>
  </si>
  <si>
    <t>Kiadások összesen (=01+…+03)</t>
  </si>
  <si>
    <t>Bevételek összesen (=01+…+03)</t>
  </si>
  <si>
    <t>Állami (államigazgatási) feladatok kiadásai</t>
  </si>
  <si>
    <t>Állami (államigazgatási) feladatok bevételei</t>
  </si>
  <si>
    <t>Önként vállalt feladatok kiadásai</t>
  </si>
  <si>
    <t>Önként vállalt feladatok bevételei</t>
  </si>
  <si>
    <t>Kötelező feladatok kiadásai</t>
  </si>
  <si>
    <t>Kötelező feladatok bevételei</t>
  </si>
  <si>
    <t>Megnevezése</t>
  </si>
  <si>
    <t>(önkormányzati szintű bevételek és kiadások kötelező feladatok, önként vállalt feladatok, állami (államigazgatási) feladatok szerinti bontásban)</t>
  </si>
  <si>
    <t>(intézményi szintű bevételek és kiadások kötelező feladatok, önként vállalt feladatok, állami (államigazgatási) feladatok szerinti bontásban)</t>
  </si>
  <si>
    <t>Forintban</t>
  </si>
  <si>
    <t xml:space="preserve"> -----</t>
  </si>
  <si>
    <t>Követelés ill. Kötelezettségvállalás, mfk.</t>
  </si>
  <si>
    <t>----</t>
  </si>
  <si>
    <t>(önkormányzati szinten összevont - konszolidált - bevételek és kiadások)</t>
  </si>
  <si>
    <t>ebből Lakott külterülettel kapcsolatos feladatok támogatása</t>
  </si>
  <si>
    <t>ebből A települési önkormányzatok szociális feladatainak egyéb támogatása</t>
  </si>
  <si>
    <t>Működési célú költségvetési támogatások és kiegészítő támogatások</t>
  </si>
  <si>
    <t>Elszámolásból származó bevételek</t>
  </si>
  <si>
    <t>ebből Szociális ágazati pótlék</t>
  </si>
  <si>
    <t>B411</t>
  </si>
  <si>
    <t>Biztosító által fizetett kártérítés</t>
  </si>
  <si>
    <t>Működési bevételek (=34+…+44)</t>
  </si>
  <si>
    <t>Felhalmozási bevételek (=46+…+50)</t>
  </si>
  <si>
    <t xml:space="preserve">Működési célú visszat. tám., kölcsönök visszatérülése az Európai Uniótól </t>
  </si>
  <si>
    <t>B64</t>
  </si>
  <si>
    <t>B65</t>
  </si>
  <si>
    <t>Működési célú visszat. tám., kölcsönök visszat. korm. és más nemzetközi sz.</t>
  </si>
  <si>
    <t>B74</t>
  </si>
  <si>
    <t>B75</t>
  </si>
  <si>
    <t xml:space="preserve">Felhalmozási célú visszat. tám., kölcsönök visszatérülése az Európai Uniótól </t>
  </si>
  <si>
    <t>Felhalmozási célú visszat. tám., kölcsönök visszat. korm. és más nemzetközi sz.</t>
  </si>
  <si>
    <t>Működési célú átvett pénzeszközök (=52+…+56)</t>
  </si>
  <si>
    <t>Felhalmozási célú átvett pénzeszközök (=58+…+62)</t>
  </si>
  <si>
    <t>Költségvetési bevételek (=13+19+33+45+51+57+63)</t>
  </si>
  <si>
    <t>Hosszú lejáratú hitelek, kölcsönök felvétele pénzügyi vállalkozástól</t>
  </si>
  <si>
    <t>Rövid lejáratú hitelek, kölcsönök felvétele pénzügyi vállalkozástól</t>
  </si>
  <si>
    <t>Éven belüli lejáratú belföldi értékpapírok kibocsátása</t>
  </si>
  <si>
    <t>Éven túli lejáratú belföldi értékpapírok kibocsátása</t>
  </si>
  <si>
    <t>Hitel-, kölcsönfelvétel pénzügyi vállalkozástól (=65+66+67)</t>
  </si>
  <si>
    <t>Belföldi értékpapírok bevételei (=69+..+72)</t>
  </si>
  <si>
    <t>Lekötött bankbetétek megszüntetése</t>
  </si>
  <si>
    <t>Maradvány igénybevétele (=74+75)</t>
  </si>
  <si>
    <t>B819</t>
  </si>
  <si>
    <t>B8191</t>
  </si>
  <si>
    <t>B8192</t>
  </si>
  <si>
    <t>Hosszú lejáratú tulajdonosi kölcsönök bevételei</t>
  </si>
  <si>
    <t>Rövid lejáratú tulajdonosi kölcsönök bevételei</t>
  </si>
  <si>
    <t>Belföldi finanszírozás bevételei (=68+73+76+…+81+84)</t>
  </si>
  <si>
    <t>Tulajdonosi kölcsönök bevételei (=82+83)</t>
  </si>
  <si>
    <t>Külföldi finanszírozás bevételei (=86+…+90)</t>
  </si>
  <si>
    <t>Hitelek, kölcsönök felvétele külföldi pénzintézetektől</t>
  </si>
  <si>
    <t>Hitelek, kölcsönök felvétele külföldi kormányoktól és nemzetk. szerv.</t>
  </si>
  <si>
    <t>B825</t>
  </si>
  <si>
    <t>Bevételek összesen (=64+94)</t>
  </si>
  <si>
    <t>B84</t>
  </si>
  <si>
    <t>Finanszírozási bevételek (=85+91+92+93)</t>
  </si>
  <si>
    <t>Váltóbevételek</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</si>
  <si>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</si>
  <si>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</si>
  <si>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</si>
  <si>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</si>
  <si>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</si>
  <si>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</si>
  <si>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</si>
  <si>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</si>
  <si>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</si>
  <si>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</si>
  <si>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</si>
  <si>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</si>
  <si>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</si>
  <si>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</si>
  <si>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</si>
  <si>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</si>
  <si>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</si>
  <si>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</si>
  <si>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</si>
  <si>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</si>
  <si>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</si>
  <si>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</si>
  <si>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</si>
  <si>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</si>
  <si>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</si>
  <si>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</si>
  <si>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K5021</t>
  </si>
  <si>
    <t>Helyi önkormányzatok előző évi elszámolásából származó kiadások</t>
  </si>
  <si>
    <t>Helyi önkormányzatok törvényi előíráson alapuló befizetései</t>
  </si>
  <si>
    <t>K5022</t>
  </si>
  <si>
    <t>Egyéb elvonások és befizetések</t>
  </si>
  <si>
    <t>K5023</t>
  </si>
  <si>
    <t>Működési célú támogatások Európai Uniónak</t>
  </si>
  <si>
    <t>K513</t>
  </si>
  <si>
    <t>Felhalmozási célú támogatások az Európai Uniónak</t>
  </si>
  <si>
    <t>K89</t>
  </si>
  <si>
    <t>Hosszú lejáratú hitelek, kölcsönök törlesztése pénzügyi vállalkozásnak</t>
  </si>
  <si>
    <t>Rövid lejáratú hitelek, kölcsönök törlesztése pénzügyi vállalkozásnak</t>
  </si>
  <si>
    <t>Kincstárjegyek beváltása</t>
  </si>
  <si>
    <t>Éven belüli lejáratú belföldi értékpapírok beváltása</t>
  </si>
  <si>
    <t>Belföldi kötvények beváltása</t>
  </si>
  <si>
    <t>K9125</t>
  </si>
  <si>
    <t>Pénzeszközök lekötött bankbetétként elhelyezése</t>
  </si>
  <si>
    <t>K919</t>
  </si>
  <si>
    <t>Rövid lejáratú tulajdonosi kölcsönök kiadásai</t>
  </si>
  <si>
    <t>Hosszú lejáratú tulajdonosi kölcsönök kiadásai</t>
  </si>
  <si>
    <t>K9191</t>
  </si>
  <si>
    <t>K9192</t>
  </si>
  <si>
    <t>Hitelek, kölcsönök törlesztése külföldi pénzintézeteknek</t>
  </si>
  <si>
    <t>K925</t>
  </si>
  <si>
    <t>Hitelek, kölcsönök törlesztése külföldi kormányoknak és nemz. szerv.</t>
  </si>
  <si>
    <t>Váltókiadások</t>
  </si>
  <si>
    <t>K94</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</si>
  <si>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</si>
  <si>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</si>
  <si>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</si>
  <si>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</si>
  <si>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</si>
  <si>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</si>
  <si>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</si>
  <si>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</si>
  <si>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</si>
  <si>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</si>
  <si>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</si>
  <si>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</si>
  <si>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</si>
  <si>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</si>
  <si>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</si>
  <si>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</si>
  <si>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</si>
  <si>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</si>
  <si>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</si>
  <si>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</si>
  <si>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</si>
  <si>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</si>
  <si>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</si>
  <si>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</si>
  <si>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</si>
  <si>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</si>
  <si>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</si>
  <si>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</si>
  <si>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</si>
  <si>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</si>
  <si>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</si>
  <si>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</si>
  <si>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</si>
  <si>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</si>
  <si>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</si>
  <si>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</si>
  <si>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</si>
  <si>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</si>
  <si>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</si>
  <si>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</si>
  <si>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</si>
  <si>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</si>
  <si>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</si>
  <si>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</si>
  <si>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</si>
  <si>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</si>
  <si>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</si>
  <si>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</si>
  <si>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</si>
  <si>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</si>
  <si>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</si>
  <si>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</si>
  <si>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</si>
  <si>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</si>
  <si>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</si>
  <si>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</si>
  <si>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</si>
  <si>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</si>
  <si>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</si>
  <si>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</si>
  <si>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</si>
  <si>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</si>
  <si>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</si>
  <si>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</si>
  <si>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</si>
  <si>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</si>
  <si>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</si>
  <si>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</si>
  <si>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</si>
  <si>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</si>
  <si>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Beruházások (=166+…+172)</t>
  </si>
  <si>
    <t>Felújítások (=174+...+177)</t>
  </si>
  <si>
    <t>Egyéb felhalmozási célú kiadások (=179+…+187)</t>
  </si>
  <si>
    <t>Költségvetési kiadások (=114+115+140+149+165+173+178+188)</t>
  </si>
  <si>
    <t>Hitel-, kölcsöntörlesztés államháztartáson kívülre (=190+191+192)</t>
  </si>
  <si>
    <t>Belföldi értékpapírok kiadásai (=194+…+198)</t>
  </si>
  <si>
    <t>Tulajdonosi kölcsönök kiadásain (=206+207)</t>
  </si>
  <si>
    <t>Belföldi finanszírozás kiadásai (=193+199+…+205+208)</t>
  </si>
  <si>
    <t>Külföldi finanszírozás kiadásai (=210+…+214)</t>
  </si>
  <si>
    <t>Finanszírozási kiadások (=209+215+216+217)</t>
  </si>
  <si>
    <t>Kiadások összesen (=189+218)</t>
  </si>
  <si>
    <t>Forgatási célú külföldi értékpapírok beváltása, értékesítése</t>
  </si>
  <si>
    <t>Foglalkoztatottak személyi juttatásai (=96+…+108)</t>
  </si>
  <si>
    <t>Külső személyi juttatások (=110+111+112)</t>
  </si>
  <si>
    <t>Személyi juttatások (=109+113)</t>
  </si>
  <si>
    <t>Készletbeszerzés (=116+117+118)</t>
  </si>
  <si>
    <t>Kommunikációs szolgáltatások (=120+121)</t>
  </si>
  <si>
    <t>Szolgáltatási kiadások (=123+…+129)</t>
  </si>
  <si>
    <t>Kiküldetések, reklám- és propagandakiadások (=131+132)</t>
  </si>
  <si>
    <t>Különféle befizetések és egyéb dologi kiadások (=134+…+138)</t>
  </si>
  <si>
    <t>Dologi kiadások (=119+122+130+133+139)</t>
  </si>
  <si>
    <t>Ellátottak pénzbeli juttatásai (=141+...+148)</t>
  </si>
  <si>
    <t>Egyéb működési célú kiadások (=150+…+164)</t>
  </si>
  <si>
    <t>-----</t>
  </si>
  <si>
    <t>Eredeti EI</t>
  </si>
  <si>
    <t>Mód. EI.</t>
  </si>
  <si>
    <t>Eredeti előirányzat</t>
  </si>
  <si>
    <t>ebből Szünidei étkeztetés</t>
  </si>
  <si>
    <t>ebből Bérleti díj bevételek (TAM)</t>
  </si>
  <si>
    <t>ebből Bölcsődei intézményi étkkeztetésből származó bevétel</t>
  </si>
  <si>
    <t>ebből Szociális étkeztetésből származó bevétel</t>
  </si>
  <si>
    <t>ebből Munkaruha-védőruha</t>
  </si>
  <si>
    <t>ebből Tisztítószer-beszerzés</t>
  </si>
  <si>
    <t>ebből Egyéb üzemeltetési anyag</t>
  </si>
  <si>
    <t>Tulajdonosi kölcsönök kiadásai (=206+207)</t>
  </si>
  <si>
    <t>ebből Konyhának juttatott intézményfinanszírozás</t>
  </si>
  <si>
    <t>Irodai kisegítő</t>
  </si>
  <si>
    <t>Karbantartó</t>
  </si>
  <si>
    <t>Élelmezésvezető</t>
  </si>
  <si>
    <t>Szakács</t>
  </si>
  <si>
    <t>Konyhalány</t>
  </si>
  <si>
    <t>ebből Polgármesteri illetmény támogatása</t>
  </si>
  <si>
    <t>ebből Bérleti díj bevételek és egyéb</t>
  </si>
  <si>
    <t>ebből Vendég étkezés és ebédszállítás bevétele</t>
  </si>
  <si>
    <t>ebből Pótlék és bírság</t>
  </si>
  <si>
    <t>2020. jan. 1.</t>
  </si>
  <si>
    <t>2020. dec. 31.</t>
  </si>
  <si>
    <t>Pályázat megnevezése</t>
  </si>
  <si>
    <t>Pályázat kódszáma</t>
  </si>
  <si>
    <t>Projekt állása</t>
  </si>
  <si>
    <t>Tervezett összes költség</t>
  </si>
  <si>
    <t>Támogatás összege</t>
  </si>
  <si>
    <t>Szükséges Önerő 2020</t>
  </si>
  <si>
    <t>Projekt fizikai  befejezésének tervezett időpontja</t>
  </si>
  <si>
    <t>Helyi termékértékesítést szolgáló piacok infrastrukturális fejlesztése, közétkeztetés fejlesztése</t>
  </si>
  <si>
    <t>VP6-7.2.1-7.4.1.3-17</t>
  </si>
  <si>
    <t>megnyert/ vége 2020 nyár</t>
  </si>
  <si>
    <t>Polgármesteri Hivatal épületének energetikai korszerűsítése</t>
  </si>
  <si>
    <t>TOP-3.2.1-16-TL1-2018-00004</t>
  </si>
  <si>
    <t>megnyert/vége 2020 nyár</t>
  </si>
  <si>
    <t>"Sárköz belvízrendezése-Őcsény I.ütem" Őcsény Árpád sor csapadékvíz elvezetése</t>
  </si>
  <si>
    <t>TOP-2.1.3-16-TL1-2019-00002</t>
  </si>
  <si>
    <t>beadva/elbírálás alatt</t>
  </si>
  <si>
    <t>Közművelődési érdekeltségnövelő támogatás -Közösségi Tér fejlesztése</t>
  </si>
  <si>
    <t>megnyert</t>
  </si>
  <si>
    <t>NKA Közgyűjtemények Kollégiuma-Őcsényi Könyvtári Információs Közösségi Hely Eszközbeszerzése</t>
  </si>
  <si>
    <t>Magyar Falu Program-Kistelepülések járda építésének felújításának anyagtámogatása</t>
  </si>
  <si>
    <t>MFP-BJA/2019</t>
  </si>
  <si>
    <t>Magyar Falu Program-Falu-és tanyagondnoki szolgálat támogatása</t>
  </si>
  <si>
    <t>MFP-TFB/2019</t>
  </si>
  <si>
    <t>Teleki László Alapítvány Nép Építészeti Program</t>
  </si>
  <si>
    <t>TLA/NEPI2019/100254</t>
  </si>
  <si>
    <t xml:space="preserve">Innovációs és Technológiai  Minisztérium </t>
  </si>
  <si>
    <t>2020-2021 év</t>
  </si>
  <si>
    <t>Innovációs és Hálózati Projektek Végrehajtó Ügynökség (INEA) WIFI4EU</t>
  </si>
  <si>
    <t>A tervezés során figyelembe vett projektek</t>
  </si>
  <si>
    <t>8b. melléklet a .../.... (......) önkormányzati rendelethez</t>
  </si>
  <si>
    <t>ebből Bölcsőde, mini bölcsőde támogatása</t>
  </si>
  <si>
    <t>Sióagárd Község Önkormányzata (414193)</t>
  </si>
  <si>
    <t>ebből Lakbér bevételek</t>
  </si>
  <si>
    <t>ebből Közterülethasználat</t>
  </si>
  <si>
    <t>Sióagárdi Kisfecskék Óvoda és Mini Bölcsőde (837787)</t>
  </si>
  <si>
    <t>Sióagárd Község Konyhája (836669)</t>
  </si>
  <si>
    <t>Sióagárd Község Önkormányzata</t>
  </si>
  <si>
    <t>Hiány</t>
  </si>
  <si>
    <t>Többlet</t>
  </si>
  <si>
    <t>Sióagárd Község Önkormányzata összevont engedélyezett létszámkerete</t>
  </si>
  <si>
    <t>Sióagárdi Kisfecskék Óvoda és Mini Bölcsőde</t>
  </si>
  <si>
    <t>Sióagárd Község Konyhája</t>
  </si>
  <si>
    <t>SIóagárd Község Önkormányzata közfoglalkoztatási engedélyezett létszámkerete</t>
  </si>
  <si>
    <t>Sióagárdi Kisfecskék Óvoda és Mini Bölcsőde engedélyezett létszámkerete</t>
  </si>
  <si>
    <t>Bölcsődei dajka</t>
  </si>
  <si>
    <t>Sióagárd Község Konyhája engedélyezett létszámkerete</t>
  </si>
  <si>
    <t>Kisgyermekgondozó (felsőfokú)</t>
  </si>
  <si>
    <t>Védőnő</t>
  </si>
  <si>
    <t>Projekt szakmai vezető</t>
  </si>
  <si>
    <t>Sióagárd Község Önkormányzata engedélyezett létszámkerete</t>
  </si>
  <si>
    <t>Ft</t>
  </si>
  <si>
    <t>Sor-szám</t>
  </si>
  <si>
    <t>MEGNEVEZÉS</t>
  </si>
  <si>
    <t>2020. év</t>
  </si>
  <si>
    <t>2021. év</t>
  </si>
  <si>
    <t>2022. év</t>
  </si>
  <si>
    <t>ÖSSZES KÖTELEZETTSÉG</t>
  </si>
  <si>
    <t>Bevételi jogcímek</t>
  </si>
  <si>
    <t>Helyi adók</t>
  </si>
  <si>
    <t>Osztalékok, koncessziós díjak, hozam</t>
  </si>
  <si>
    <t>Díjak, pótlékok bírságok</t>
  </si>
  <si>
    <t>Tárgyi eszközök, immateriális javak, vagyoni értékű jog értékesítése, 
vagyonhasznosításból származó bevétel</t>
  </si>
  <si>
    <t>Részvények, részesedések értékesítése</t>
  </si>
  <si>
    <t>Vállalatértékesítésből, privatizációból származó bevételek</t>
  </si>
  <si>
    <t>Kezességvállalással kapcsolatos megtérülés</t>
  </si>
  <si>
    <t>SAJÁT BEVÉTELEK ÖSSZESEN*</t>
  </si>
  <si>
    <t>*Az adósságot keletkeztető ügyletekhez történő hozzájárulás részletes szabályairól szóló 353/2011. (XII.31.) Korm. Rendelet 2.§ (1) bekezdése alapján.</t>
  </si>
  <si>
    <t>Sióagárd Község Önkormányzata adósságot keletkeztető ügyletekből és kezességvállalásokból fennálló kötelezettségei 2020. év</t>
  </si>
  <si>
    <t>2023. év</t>
  </si>
  <si>
    <t>Sióagárd Község Önkormányzat saját bevételeinek részletezése az adósságot keletkeztető ügyletből származó 2020. évi fizetési kötelezettség megállapításához</t>
  </si>
  <si>
    <t>Az önkormányzat által adott közvetett támogatások
(kedvezmények)</t>
  </si>
  <si>
    <t>forintban</t>
  </si>
  <si>
    <t>Bevételi jogcím</t>
  </si>
  <si>
    <t>Kedvezmény nélkül elérhető bevétel</t>
  </si>
  <si>
    <t>Kedvezmények összege</t>
  </si>
  <si>
    <t>A</t>
  </si>
  <si>
    <t>B</t>
  </si>
  <si>
    <t>C</t>
  </si>
  <si>
    <t>D</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</si>
  <si>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</si>
  <si>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</si>
  <si>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</si>
  <si>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</si>
  <si>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</si>
  <si>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-ebből:            Építményadó </t>
  </si>
  <si>
    <t xml:space="preserve">Telekadó </t>
  </si>
  <si>
    <t xml:space="preserve">Magánszemélyek kommunális adója </t>
  </si>
  <si>
    <t xml:space="preserve">Idegenforgalmi adó tartózkodás után </t>
  </si>
  <si>
    <t xml:space="preserve">Idegenforgalmi adó épület után </t>
  </si>
  <si>
    <t>12.</t>
  </si>
  <si>
    <t xml:space="preserve">Iparűzési adó állandó jelleggel végzett iparűzési tevékenység után </t>
  </si>
  <si>
    <t>13.</t>
  </si>
  <si>
    <t>Gépjárműadóból biztosított kedvezmény, mentesség</t>
  </si>
  <si>
    <t>14.</t>
  </si>
  <si>
    <t>Helyiségek hasznosítása utáni kedvezmény, mentesség</t>
  </si>
  <si>
    <t>15.</t>
  </si>
  <si>
    <t>Eszközök hasznosítása utáni kedvezmény, mentesség</t>
  </si>
  <si>
    <t>16.</t>
  </si>
  <si>
    <t>Egyéb kedvezmény</t>
  </si>
  <si>
    <t>17.</t>
  </si>
  <si>
    <t>Egyéb kölcsön elengedése</t>
  </si>
  <si>
    <t>18.</t>
  </si>
  <si>
    <t>19.</t>
  </si>
  <si>
    <t>20.</t>
  </si>
  <si>
    <t>21.</t>
  </si>
  <si>
    <t>22.</t>
  </si>
  <si>
    <t>23.</t>
  </si>
  <si>
    <t>24.</t>
  </si>
  <si>
    <t>25.</t>
  </si>
  <si>
    <t>26.</t>
  </si>
  <si>
    <t>27.</t>
  </si>
  <si>
    <t>BM pályázat 2019 - belterületi járdák felújítása</t>
  </si>
  <si>
    <t>MFP-NHI-2019 - tárgyi eszközök beszerzése</t>
  </si>
  <si>
    <t>MFP-ÖTU 2019 - belterületi utak felújítása</t>
  </si>
  <si>
    <t>MFP-AEE-2019 - orvosi eszközök beszerzése</t>
  </si>
  <si>
    <t>MFP-OUF-2019 - óvoda udvar felújítás</t>
  </si>
  <si>
    <t>MFP-OUF-2019 - óvoda udvar eszközbeszerzés</t>
  </si>
  <si>
    <t>MFP-FFT-2019 - temető felújítás</t>
  </si>
  <si>
    <t>ZP-1-2019/5173 - zártkertekhez vezető utak felújítása</t>
  </si>
  <si>
    <t>JETA-130-2018 - Iskolaudvar felújítása</t>
  </si>
  <si>
    <t>JETA-131-2018 - Közösségi park felújítása</t>
  </si>
  <si>
    <t>JETA-95-2019 - Templom felújítása</t>
  </si>
  <si>
    <t>TOP-1.2.1-15 - kerékpárúthoz tartozó pihenő</t>
  </si>
  <si>
    <t>VP-6-7.2.1-16 - szennyvíztisztítót telep korszerűsítése</t>
  </si>
  <si>
    <t>VP-6-7.2.1-16 - szennyvíztisztító telep korszerűsítése miatti hitel visszafizetése</t>
  </si>
  <si>
    <t>Ingatlan vásárlás (Sióagárd, Jókai u. 7.)</t>
  </si>
  <si>
    <t>2024. év</t>
  </si>
  <si>
    <t>2025. év</t>
  </si>
  <si>
    <t>Összesen
(9=3+4+5+6+7+8)</t>
  </si>
  <si>
    <t>2020. évi eredeti előirányzat</t>
  </si>
  <si>
    <t>2020. évi módosított előirányzat</t>
  </si>
  <si>
    <t>2020. évi teljesítés</t>
  </si>
  <si>
    <t>Szekrény</t>
  </si>
  <si>
    <t>Fogas</t>
  </si>
  <si>
    <t xml:space="preserve"> Forintban</t>
  </si>
  <si>
    <t>Összevont</t>
  </si>
  <si>
    <t>Önk.</t>
  </si>
  <si>
    <t>Alaptevékenység költségvetési bevételei</t>
  </si>
  <si>
    <t>Alaptevékenység költségvetési kiadásai</t>
  </si>
  <si>
    <t>Alaptevékenység költségvetési egyenlege (=01-02)</t>
  </si>
  <si>
    <t>Alaptevékenység finanszírozási bevételei</t>
  </si>
  <si>
    <t>Alaptevékenység finanszírozási kiadásai</t>
  </si>
  <si>
    <t>Alaptevékenység finanszírozási egyenlege (=04-05)</t>
  </si>
  <si>
    <t>Alaptevékenység maradványa (=03+06)</t>
  </si>
  <si>
    <t>Vállalkozási tevékenység költségvetési bevételei</t>
  </si>
  <si>
    <t>Vállalkozási tevékenység költségvetési kiadásai</t>
  </si>
  <si>
    <t>Vállalkozási tevékenység költségvetési egyenlege (=08-09)</t>
  </si>
  <si>
    <t>Vállalkozási tevékenység finanszírozási bevételei</t>
  </si>
  <si>
    <t>Vállalkozási tevékenység finanszírozási kiadásai</t>
  </si>
  <si>
    <t>Vállalkozási tevékenység finanszírozási egyenlege (=11-12)</t>
  </si>
  <si>
    <t>Vállalkozási tevékenység maradványa (=10+13)</t>
  </si>
  <si>
    <t>Összes maradvány (=07+14)</t>
  </si>
  <si>
    <t>Alaptevékenység kötelezettségvállalással terhelt maradványa</t>
  </si>
  <si>
    <t>Alaptevékenység szabad maradványa</t>
  </si>
  <si>
    <t>Vállalkozási tevékenységet terhelő befizetési kötelezettség</t>
  </si>
  <si>
    <t>Vállalkozási tevékenység felhasználható maradványa</t>
  </si>
  <si>
    <t>Mérleg</t>
  </si>
  <si>
    <t>Mérlegsor</t>
  </si>
  <si>
    <t/>
  </si>
  <si>
    <t>ESZKÖZÖK</t>
  </si>
  <si>
    <t>Vagyoni értékű jogok</t>
  </si>
  <si>
    <t>Szellemi termékek</t>
  </si>
  <si>
    <t>Immateriális javak értékhelyesbítése</t>
  </si>
  <si>
    <t>Immateriális javak</t>
  </si>
  <si>
    <t>Ingatlanok és a kapcsolódó vagyoni értékű jogok</t>
  </si>
  <si>
    <t>Gépek, berendezések, felszerelések, járművek</t>
  </si>
  <si>
    <t>Tenyészállatok</t>
  </si>
  <si>
    <t>Beruházások, felújítások</t>
  </si>
  <si>
    <t>Tárgyi eszközök értékhelyesbítése</t>
  </si>
  <si>
    <t>Tárgyi eszközök</t>
  </si>
  <si>
    <t>Tartós részesedések</t>
  </si>
  <si>
    <t>Tartós hitelviszonyt megtestesítő értékpapírok</t>
  </si>
  <si>
    <t>Befektetett pénzügyi eszközök értékhelyesbítése</t>
  </si>
  <si>
    <t>Befektetett pénzügyi eszközök</t>
  </si>
  <si>
    <t>Koncesszióba, vagyonkezelésbe adott eszközök</t>
  </si>
  <si>
    <t>Koncesszióba, vagyonkezelésbe adott eszközök értékhelyesbítése</t>
  </si>
  <si>
    <t>NEMZETI VAGYONBA TARTOZÓ BEFEKTETETT ESZKÖZÖK</t>
  </si>
  <si>
    <t>Vásárolt készletek</t>
  </si>
  <si>
    <t>Átsorolt, követelés fejében átvett készletek</t>
  </si>
  <si>
    <t>Egyéb készletek</t>
  </si>
  <si>
    <t>Befejezetlen termelés, félkész termékek, késztermékek</t>
  </si>
  <si>
    <t>Növendék-, hízó és egyéb állatok</t>
  </si>
  <si>
    <t>Készletek</t>
  </si>
  <si>
    <t>Nem tartós részesedések</t>
  </si>
  <si>
    <t>Forgatási célú hitelviszonyt megtestesítő értékpapírok</t>
  </si>
  <si>
    <t>Értékpapírok</t>
  </si>
  <si>
    <t>NEMZETI VAGYONBA TARTOZÓ FORGÓESZKÖZÖK</t>
  </si>
  <si>
    <t>Éven túli lejáratú forint lekötött bankbetétek</t>
  </si>
  <si>
    <t>Éven túli lejáratú deviza lekötött bankbetétek</t>
  </si>
  <si>
    <t>Lekötött bankbetétek</t>
  </si>
  <si>
    <t>Forintpénztár</t>
  </si>
  <si>
    <t>Valutapénztár</t>
  </si>
  <si>
    <t>Betétkönyvek, csekkek, elektronikus pénzeszközök</t>
  </si>
  <si>
    <t>Pénztárak, csekkek, betétkönyvek</t>
  </si>
  <si>
    <t>Kincstáron kívüli forintszámlák</t>
  </si>
  <si>
    <t>Kincstárban vezetett forintszámlák</t>
  </si>
  <si>
    <t>Forintszámlák</t>
  </si>
  <si>
    <t>Kincstáron kívüli devizaszámlák</t>
  </si>
  <si>
    <t>Kincstárban vezetett devizaszámlák</t>
  </si>
  <si>
    <t>Devizaszámlák</t>
  </si>
  <si>
    <t>PÉNZESZKÖZÖK</t>
  </si>
  <si>
    <t>Költségvetési évben esedékes követelések működési célú támogatások bevételeire államháztartáson belülről</t>
  </si>
  <si>
    <t>Költségvetési évben esedékes követelések felhalmozási célú támogatások bevételeire államháztartáson belülről</t>
  </si>
  <si>
    <t>Költségvetési évben esedékes követelések közhatalmi bevételre</t>
  </si>
  <si>
    <t>Költségvetési évben esedékes követelések működési bevételre</t>
  </si>
  <si>
    <t>Költségvetési évben esedékes követelések felhalmozási bevételre</t>
  </si>
  <si>
    <t>Költségvetési évben esedékes követelések működési célú átvett pénzeszközre</t>
  </si>
  <si>
    <t>Költségvetési évben esedékes követelések felhalmozási célú átvett pénzeszközre</t>
  </si>
  <si>
    <t>Költségvetési évben esedékes követelések finanszírozási bevételekre</t>
  </si>
  <si>
    <t>Költségvetési évben esedékes követelések</t>
  </si>
  <si>
    <t>Költségvetési évet követően esedékes követelések működési célú támogatások bevételeire államháztartáson belülről</t>
  </si>
  <si>
    <t>Költségvetési évet követően esedékes követelések felhalmozási célú támogatások bevételeire államháztartáson belülről</t>
  </si>
  <si>
    <t>Költségvetési évet követően esedékes követelések közhatalmi bevételre</t>
  </si>
  <si>
    <t>Költségvetési évet követően esedékes követelések működési bevételre</t>
  </si>
  <si>
    <t>Költségvetési évet követően esedékes követelések felhalmozási bevételre</t>
  </si>
  <si>
    <t>Költségvetési évet követően esedékes követelések működési célú átvett pénzeszközre</t>
  </si>
  <si>
    <t>Költségvetési évet követően esedékes követelések felhalmozási célú átvett pénzeszközre</t>
  </si>
  <si>
    <t>Költségvetési évet követően esedékes követelések finanszírozási bevételekre</t>
  </si>
  <si>
    <t>Költségvetési évet követően esedékes követelések</t>
  </si>
  <si>
    <t>Adott előlegek</t>
  </si>
  <si>
    <t>Továbbadási célból folyósított támogatások, ellátások elszámolása</t>
  </si>
  <si>
    <t>Más által beszedett bevételek elszámolása</t>
  </si>
  <si>
    <t>Forgótőke elszámolása</t>
  </si>
  <si>
    <t>Vagyonkezelésbe adott eszközökkel kapcsolatos visszapótlási követelés elszámolása</t>
  </si>
  <si>
    <t>Nem társadalombiztosítás pénzügyi alapjait terhelő kifizetett ellátások megtérítésének elszámolása</t>
  </si>
  <si>
    <t>Folyósított, megelőlegezett társadalombiztosítási és családtámogatási ellátások elszámolása</t>
  </si>
  <si>
    <t>Gazdasági társaság alapítása, jegyzett tőkéjének emelése esetén a társaságnak ténylegesen átadott eszközök</t>
  </si>
  <si>
    <t>Letétre, megőrzésre, fedezetkezelésre átadott pénzeszközök, biztosítékok</t>
  </si>
  <si>
    <t>Követelés jellegű sajátos elszámolások</t>
  </si>
  <si>
    <t>KÖVETELÉSEK</t>
  </si>
  <si>
    <t>Más előzetesen felszámított levonható általános forgalmi adó</t>
  </si>
  <si>
    <t>Előzetesen felszámított általános forgalmi adó elszámolása</t>
  </si>
  <si>
    <t>Más fizetendő általános forgalmi adó</t>
  </si>
  <si>
    <t>Fizetendő általános forgalmi adó elszámolása</t>
  </si>
  <si>
    <t>December havi illetmények, munkabérek elszámolása</t>
  </si>
  <si>
    <t>Utalványok, bérletek és más hasonló, készpénz-helyettesítő fizetési eszköznek nem minősülő eszközök elszámolásai</t>
  </si>
  <si>
    <t>EGYÉB SAJÁTOS ESZKÖZOLDALI  ELSZÁMOLÁSOK</t>
  </si>
  <si>
    <t>Eredményszemléletű bevételek aktív időbeli elhatárolása</t>
  </si>
  <si>
    <t>Költségek, ráfordítások aktív időbeli elhatárolása</t>
  </si>
  <si>
    <t>Halasztott ráfordítások</t>
  </si>
  <si>
    <t>AKTÍV IDŐBELI  ELHATÁROLÁSOK</t>
  </si>
  <si>
    <t>ESZKÖZÖK ÖSSZESEN</t>
  </si>
  <si>
    <t>FORRÁSOK</t>
  </si>
  <si>
    <t>Nemzeti vagyon induláskori értéke</t>
  </si>
  <si>
    <t>Nemzeti vagyon változásai</t>
  </si>
  <si>
    <t>Egyéb eszközök induláskori értéke és változásai</t>
  </si>
  <si>
    <t>Felhalmozott eredmény</t>
  </si>
  <si>
    <t>Eszközök értékhelyesbítésének forrása</t>
  </si>
  <si>
    <t>Mérleg szerinti eredmény</t>
  </si>
  <si>
    <t>SAJÁT TŐKE</t>
  </si>
  <si>
    <t>Költségvetési évben esedékes kötelezettségek személyi juttatásokra</t>
  </si>
  <si>
    <t>Költségvetési évben esedékes kötelezettségek munkaadókat terhelő járulékokra és szociális hozzájárulási adóra</t>
  </si>
  <si>
    <t>Költségvetési évben esedékes kötelezettségek dologi kiadásokra</t>
  </si>
  <si>
    <t>Költségvetési évben esedékes kötelezettségek ellátottak pénzbeli juttatásaira</t>
  </si>
  <si>
    <t>Költségvetési évben esedékes kötelezettségek egyéb működési célú kiadásokra</t>
  </si>
  <si>
    <t>Költségvetési évben esedékes kötelezettségek beruházásokra</t>
  </si>
  <si>
    <t>Költségvetési évben esedékes kötelezettségek felújításokra</t>
  </si>
  <si>
    <t>Költségvetési évben esedékes kötelezettségek egyéb felhalmozási célú kiadásokra</t>
  </si>
  <si>
    <t>Költségvetési évben esedékes kötelezettségek finanszírozási kiadásokra</t>
  </si>
  <si>
    <t>Költségvetési évben esedékes kötelezettségek</t>
  </si>
  <si>
    <t>Költségvetési évet követően esedékes kötelezettségek személyi juttatásokra</t>
  </si>
  <si>
    <t>Költségvetési évet követően esedékes kötelezettségek munkaadókat terhelő járulékokra és szociális hozzájárulási adóra</t>
  </si>
  <si>
    <t>Költségvetési évet követően esedékes kötelezettségek dologi kiadásokra</t>
  </si>
  <si>
    <t>Költségvetési évet követően esedékes kötelezettségek ellátottak pénzbeli juttatásaira</t>
  </si>
  <si>
    <t>Költségvetési évet követően esedékes kötelezettségek egyéb működési célú kiadásokra</t>
  </si>
  <si>
    <t>Költségvetési évet követően esedékes kötelezettségek beruházásokra</t>
  </si>
  <si>
    <t>Költségvetési évet követően esedékes kötelezettségek felújításokra</t>
  </si>
  <si>
    <t>Költségvetési évet követően esedékes kötelezettségek egyéb felhalmozási célú kiadásokra</t>
  </si>
  <si>
    <t>Költségvetési évet követően esedékes kötelezettségek finanszírozási kiadásokra</t>
  </si>
  <si>
    <t>Költségvetési évet követően esedékes kötelezettségek</t>
  </si>
  <si>
    <t>Kapott előlegek</t>
  </si>
  <si>
    <t>Más szervezetet megillető bevételek elszámolása</t>
  </si>
  <si>
    <t>Forgótőke elszámolása (Kincstár)</t>
  </si>
  <si>
    <t>Vagyonkezelésbe vett eszközökkel kapcsolatos visszapótlási kötelezettség elszámolása</t>
  </si>
  <si>
    <t>Munkáltató által korengedményes nyugdíjhoz megfizetett hozzájárulás elszámolása</t>
  </si>
  <si>
    <t>H/III/8 Letétre, megőrzésre, fedezetkezelésre átvett pénzeszközök, biztosítékok</t>
  </si>
  <si>
    <t>Nemzetközi támogatási programok pénzeszközei</t>
  </si>
  <si>
    <t>Államadósság Kezelő Központ Zrt.-nél elhelyezett fedezeti betétek</t>
  </si>
  <si>
    <t>Kötelezettség jellegű sajátos elszámolások</t>
  </si>
  <si>
    <t>KÖTELEZETTSÉGEK</t>
  </si>
  <si>
    <t>KINCSTÁRI SZÁMLAVEZETÉSSEL KAPCSOLATOS ELSZÁMOLÁSOK</t>
  </si>
  <si>
    <t>Eredményszemléletű bevételek passzív időbeli elhatárolása</t>
  </si>
  <si>
    <t>Költségek, ráfordítások passzív időbeli elhatárolása</t>
  </si>
  <si>
    <t>Halasztott eredményszemléletű bevételek</t>
  </si>
  <si>
    <t>PASSZÍV IDŐBELI ELHATÁROLÁSOK</t>
  </si>
  <si>
    <t>FORRÁSOK ÖSSZESEN</t>
  </si>
  <si>
    <t>Sorszám</t>
  </si>
  <si>
    <t>Mindösszesen</t>
  </si>
  <si>
    <t xml:space="preserve"> </t>
  </si>
  <si>
    <t>A/ NEMZETI VAGYONBA TARTOZÓ BEFEKTETETT ESZKÖZÖK</t>
  </si>
  <si>
    <t>I. IMMATERIÁLIS JAVAK</t>
  </si>
  <si>
    <t>A/I</t>
  </si>
  <si>
    <t>1. Vagyoni értékű jogok</t>
  </si>
  <si>
    <t>A/I/1</t>
  </si>
  <si>
    <t>a) Forgalomképtelen törzsvagyon</t>
  </si>
  <si>
    <t>A/I/1/a</t>
  </si>
  <si>
    <t>b) Nemzetgazdasági szempontból kiemelt jelentőségű törzsvagyon</t>
  </si>
  <si>
    <t>A/I/1/b</t>
  </si>
  <si>
    <t>c) Korlátozottan forgalomképes vagyon</t>
  </si>
  <si>
    <t>A/I/1/c</t>
  </si>
  <si>
    <t>d) Üzleti vagyon</t>
  </si>
  <si>
    <t>A/I/1/d</t>
  </si>
  <si>
    <t>2. Szellemi termékek</t>
  </si>
  <si>
    <t>A/I/2</t>
  </si>
  <si>
    <t>A/I/2/a</t>
  </si>
  <si>
    <t>A/I/2/b</t>
  </si>
  <si>
    <t>A/I/2/c</t>
  </si>
  <si>
    <t>A/I/2/d</t>
  </si>
  <si>
    <t>3. Immateriális javak értékhelyesbítése</t>
  </si>
  <si>
    <t>A/I/3</t>
  </si>
  <si>
    <t>A/I/3/a</t>
  </si>
  <si>
    <t>A/I/3/b</t>
  </si>
  <si>
    <t>A/I/3/c</t>
  </si>
  <si>
    <t>A/I/3/d</t>
  </si>
  <si>
    <t>II. TÁRGYI ESZKÖZÖK</t>
  </si>
  <si>
    <t>A/II</t>
  </si>
  <si>
    <t>1. Ingatlanok és kapcsolódó vagyoni értékű jogok</t>
  </si>
  <si>
    <t>A/II/1</t>
  </si>
  <si>
    <t>A/II/1/a</t>
  </si>
  <si>
    <t>A/II/1/b</t>
  </si>
  <si>
    <t>A/II/1/c</t>
  </si>
  <si>
    <t>A/II/1/d</t>
  </si>
  <si>
    <t>2. Gépek, berendezések, felszerelések, járművek</t>
  </si>
  <si>
    <t>A/II/2</t>
  </si>
  <si>
    <t>A/II/2/a</t>
  </si>
  <si>
    <t>A/II/2/b</t>
  </si>
  <si>
    <t>A/II/2/c</t>
  </si>
  <si>
    <t>A/II/2/d</t>
  </si>
  <si>
    <t>3. Tenyészállatok</t>
  </si>
  <si>
    <t>A/II/3</t>
  </si>
  <si>
    <t>A/II/3/a</t>
  </si>
  <si>
    <t>A/II/3/b</t>
  </si>
  <si>
    <t>A/II/3/c</t>
  </si>
  <si>
    <t>A/II/3/d</t>
  </si>
  <si>
    <t>4. Beruházások, felújítások</t>
  </si>
  <si>
    <t>A/II/4</t>
  </si>
  <si>
    <t>A/II/4/a</t>
  </si>
  <si>
    <t>A/II/4/b</t>
  </si>
  <si>
    <t>A/II/4/c</t>
  </si>
  <si>
    <t>A/II/4/d</t>
  </si>
  <si>
    <t>5. Tárgyi eszközök értékhelyesbítése</t>
  </si>
  <si>
    <t>A/II/5</t>
  </si>
  <si>
    <t>A/II/5/a</t>
  </si>
  <si>
    <t>A/II/5/b</t>
  </si>
  <si>
    <t>A/II/5/c</t>
  </si>
  <si>
    <t>A/II/5/d</t>
  </si>
  <si>
    <t>III. BEFEKTETETT PÉNZÜGYI ESZKÖZÖK</t>
  </si>
  <si>
    <t>A/III</t>
  </si>
  <si>
    <t>1. Tartós részesedések</t>
  </si>
  <si>
    <t>A/III/1</t>
  </si>
  <si>
    <t>A/III/1/a</t>
  </si>
  <si>
    <t>A/III/1/b</t>
  </si>
  <si>
    <t>A/III/1/c</t>
  </si>
  <si>
    <t>A/III/1/d</t>
  </si>
  <si>
    <t>2. Tartós hitelviszonyt megtestesítő értékpapírok</t>
  </si>
  <si>
    <t>A/III/2</t>
  </si>
  <si>
    <t>A/III/2/a</t>
  </si>
  <si>
    <t>A/III/2/b</t>
  </si>
  <si>
    <t>A/III/2/c</t>
  </si>
  <si>
    <t>A/III/2/d</t>
  </si>
  <si>
    <t>3. Befektetett pénzügyi eszközök értékhelyesbítése</t>
  </si>
  <si>
    <t>A/III/3</t>
  </si>
  <si>
    <t>A/III/3/a</t>
  </si>
  <si>
    <t>A/III/3/b</t>
  </si>
  <si>
    <t>A/III/3/c</t>
  </si>
  <si>
    <t>A/III/3/d</t>
  </si>
  <si>
    <t>IV. KONCESSZIÓBA, VAGYONKEZELÉSBE ADOTT ESZKÖZÖK</t>
  </si>
  <si>
    <t>A/IV</t>
  </si>
  <si>
    <t>1.Koncesszióba, vagyonkezelésbe adott eszközök</t>
  </si>
  <si>
    <t>A/IV/1</t>
  </si>
  <si>
    <t>A/IV/1/a</t>
  </si>
  <si>
    <t>A/IV/1/b</t>
  </si>
  <si>
    <t>A/IV/1/c</t>
  </si>
  <si>
    <t>A/IV/1/d</t>
  </si>
  <si>
    <t>2. Koncesszióba, vagyonkezelésbe adott eszközök értékhelyesbítése</t>
  </si>
  <si>
    <t>A/IV/2</t>
  </si>
  <si>
    <t>A/IV/2/a</t>
  </si>
  <si>
    <t>A/IV/2/b</t>
  </si>
  <si>
    <t>A/IV/2/c</t>
  </si>
  <si>
    <t>A/IV/2/d</t>
  </si>
  <si>
    <t>B/ NEMZETI VAGYONBA TARTOZÓ FORGÓESZKÖZÖK</t>
  </si>
  <si>
    <t>I. Készletek</t>
  </si>
  <si>
    <t>B/I</t>
  </si>
  <si>
    <t>II. Értékpapírok</t>
  </si>
  <si>
    <t>B/II</t>
  </si>
  <si>
    <t>C/ PÉNZESZKÖZÖK</t>
  </si>
  <si>
    <t>I. Lekötött bankbetétek</t>
  </si>
  <si>
    <t>C/I</t>
  </si>
  <si>
    <t>II. Pénztárak, csekkek, betétkönyvek</t>
  </si>
  <si>
    <t>C/II</t>
  </si>
  <si>
    <t>III. Forintszámlák</t>
  </si>
  <si>
    <t>C/III</t>
  </si>
  <si>
    <t>IV. Devizaszámlák</t>
  </si>
  <si>
    <t>C/IV</t>
  </si>
  <si>
    <t>D/ KÖVETELÉSEK</t>
  </si>
  <si>
    <t>I. Költségvetési évben esedékes követelések</t>
  </si>
  <si>
    <t>D/I</t>
  </si>
  <si>
    <t>II. Költségvetési évet követően esedékes követelések</t>
  </si>
  <si>
    <t>D/II</t>
  </si>
  <si>
    <t>III. Követelés jellegű sajátos elszámolások</t>
  </si>
  <si>
    <t>D/III</t>
  </si>
  <si>
    <t>E/ EGYÉB SAJÁTOS ESZKÖZOLDALI ELSZÁMOLÁSOK</t>
  </si>
  <si>
    <t>E</t>
  </si>
  <si>
    <t>F/ AKTÍV IDŐBELI ELHATÁROLÁSOK</t>
  </si>
  <si>
    <t>F</t>
  </si>
  <si>
    <t>A+..+F</t>
  </si>
  <si>
    <t>G/ SAJÁT TŐKE</t>
  </si>
  <si>
    <t>G</t>
  </si>
  <si>
    <t>I. Nemzeti vagyon induláskori értéke</t>
  </si>
  <si>
    <t>G/I</t>
  </si>
  <si>
    <t>II. Nemzeti vagyon változásai</t>
  </si>
  <si>
    <t>G/II</t>
  </si>
  <si>
    <t>III. Egyéb eszközök induláskori értéke és változásai</t>
  </si>
  <si>
    <t>G/III</t>
  </si>
  <si>
    <t>IV. Felhalmozott eredmény</t>
  </si>
  <si>
    <t>G/IV</t>
  </si>
  <si>
    <t>V. Eszközök értékhelyesbítésének forrása</t>
  </si>
  <si>
    <t>G/V</t>
  </si>
  <si>
    <t>VI. Mérleg szerinti eredmény</t>
  </si>
  <si>
    <t>G/VI</t>
  </si>
  <si>
    <t>H/ KÖTELEZETTSÉGEK</t>
  </si>
  <si>
    <t>H</t>
  </si>
  <si>
    <t>I. Költségvetési évben esedékes kötelezettségek</t>
  </si>
  <si>
    <t>H/I</t>
  </si>
  <si>
    <t>II. Költségvetési évet követően esedékes kötelezettségek</t>
  </si>
  <si>
    <t>H/II</t>
  </si>
  <si>
    <t>III. Kötelezettség jellegű sajátos elszámolások</t>
  </si>
  <si>
    <t>H/III</t>
  </si>
  <si>
    <t>I/ KINCSTÁRI SZÁMLAVEZETÉSSEL KAPCSOLATOS ELSZÁMOLÁSOK</t>
  </si>
  <si>
    <t>I</t>
  </si>
  <si>
    <t>J/ PASSZÍV IDŐBELI ELHATÁROLÁSOK (=K/1+K/2+K/3)</t>
  </si>
  <si>
    <t>J</t>
  </si>
  <si>
    <t>G+...+J</t>
  </si>
  <si>
    <t>MÉRLEGEN KÍVÜLI TÉTELEK</t>
  </si>
  <si>
    <t>L</t>
  </si>
  <si>
    <t>"0"-ra írt eszközök</t>
  </si>
  <si>
    <t>L/1</t>
  </si>
  <si>
    <t>Használatban lévő kisértékű immateriális javak, tárgyi eszközök</t>
  </si>
  <si>
    <t>L/2</t>
  </si>
  <si>
    <t>Használatban lévő készletek</t>
  </si>
  <si>
    <t>L/3</t>
  </si>
  <si>
    <t>01-02. számlacsoportban nyilvántartott eszközök (Áht-n belüli vagyonkezelésbe adott, bérbevett, letétbe, bizományba, üzemeltetésre átvett, stb.)</t>
  </si>
  <si>
    <t>L/4</t>
  </si>
  <si>
    <t>A nemzeti vagyonról szóló 2011. évi CXCVI. törvény 1. § (2) bekezdés g) és h) pontja szerinti kulturális javak és régészeti leletek (bekerülési érték nélküli)</t>
  </si>
  <si>
    <t>L/5</t>
  </si>
  <si>
    <t>Függő követelések</t>
  </si>
  <si>
    <t>L/6</t>
  </si>
  <si>
    <t>Függő kötelezettségek</t>
  </si>
  <si>
    <t>L/7</t>
  </si>
  <si>
    <t>Biztos (jövőbeni) követelések</t>
  </si>
  <si>
    <t>L/8</t>
  </si>
  <si>
    <t>Költségvetési törvény alapján feladatátvétellel/feladatát-adással korrigált támogatás</t>
  </si>
  <si>
    <t>Évközi módosítás</t>
  </si>
  <si>
    <t>Tényleges támogatás</t>
  </si>
  <si>
    <t>Az önkormányzat által az adott célra december 31-ig ténylegesen felhasznált összeg</t>
  </si>
  <si>
    <t>I.1. A települési  önkormányzatok működésének támogatása 09 01 01 01 00</t>
  </si>
  <si>
    <t>II. A települési önkormányzatok egyes köznevelési feladatainak támogatása 09 01 02 00 00</t>
  </si>
  <si>
    <t>III.5.a Intézményi gyermekétkeztetés támogatása 09 01 03 05 01</t>
  </si>
  <si>
    <t>A központi költségvetésből támogatásként rendelkezésre bocsátott összeg</t>
  </si>
  <si>
    <t>Az önkormányzat által az adott célra ténylegesen felhasznált összeg</t>
  </si>
  <si>
    <t>Az önkormányzat által fel nem használt, de a következő évben jogszerűen felhasználható összeg</t>
  </si>
  <si>
    <t>3. melléklet II.2.c) Belterületi utak, járdák, hidak felújítása</t>
  </si>
  <si>
    <t>sövénnyíró olló</t>
  </si>
  <si>
    <t>dugókulcs klt 94R</t>
  </si>
  <si>
    <t>permetező</t>
  </si>
  <si>
    <t>motoros permetezőgép</t>
  </si>
  <si>
    <t>mosógép</t>
  </si>
  <si>
    <t>kärcher magasnyomású mosó K5 Full Control Plus</t>
  </si>
  <si>
    <t>DYR BL-32E1TS 32col HD LED TV</t>
  </si>
  <si>
    <t>A3 lamináló</t>
  </si>
  <si>
    <t>lézer távolságmérő</t>
  </si>
  <si>
    <t>Trianoni emékmű</t>
  </si>
  <si>
    <t>külső merevlemez Sony 1TB HD-B1BEU fekete (A1TLOU196040A17</t>
  </si>
  <si>
    <t>pendrive</t>
  </si>
  <si>
    <t>Beruházások összesen (=01+…+17)</t>
  </si>
  <si>
    <t>Használatidíj terhére elvégzett szennyvíz felújítás</t>
  </si>
  <si>
    <t>Használatidíj terhére elvégzett víz felújítás</t>
  </si>
  <si>
    <t>Műszaki ellenőri díj</t>
  </si>
  <si>
    <t>Sióagárd Leányvárban 759 hrsz-ú külterületi út alakító földmunkák</t>
  </si>
  <si>
    <t>Sióagárd Széchenyi u. járda felújítása</t>
  </si>
  <si>
    <t>Sióagárd, Nepomoki Szent J. templom felújítás munkái során f</t>
  </si>
  <si>
    <t>Fűnyiró traktor motor csere</t>
  </si>
  <si>
    <t>BM pályázat 2020 - belterületi járdák felújítása</t>
  </si>
  <si>
    <t>Gyermekétkeztetést segítő</t>
  </si>
  <si>
    <t>0 fő</t>
  </si>
  <si>
    <t>Szociális étkeztetést segítő</t>
  </si>
  <si>
    <t>Nyári diák foglalkoztatás</t>
  </si>
  <si>
    <t>Vagyonkimutatás - 2020</t>
  </si>
  <si>
    <t>2. melléklet I.5. Polgármesteri illetmény támogatása</t>
  </si>
  <si>
    <t>2. melléklet III.1. A települési önkormányzatok szociális feladatainak egyéb támogatása</t>
  </si>
  <si>
    <t>2. melléklet IV.b) Települési önkormányzatok nyilvános könyvtári és közművelődési feladatainak támogatása</t>
  </si>
  <si>
    <t>3. melléklet I.8. A települési önkormányzatok szociális célú tüzelőanyag vásárlásához kapcsolódó támogatása</t>
  </si>
  <si>
    <t>3. melléklet I.11. A költségvetési szerveknél foglalkoztatottak 2019. évi áthúzódó és 2020. évi kompenzációja</t>
  </si>
  <si>
    <t>3. melléklet I.12. Szociális ágazati összevont pótlék és egészségügyi kiegészítő pótlék</t>
  </si>
  <si>
    <t>3. melléklet I. Helyi önkormányzatok működési célú költségvetési támogatásai összesen (8+….+ 28)</t>
  </si>
  <si>
    <t>13. cím Bölcsődei kiegészítő támogatás</t>
  </si>
  <si>
    <t>23. cím Kiegészítő támogatás</t>
  </si>
  <si>
    <t>Mindösszesen (=1+...+7+29+…+33)</t>
  </si>
  <si>
    <t>A helyi önkormányzatok legfeljebb kettő évig felhasználható támogatásainak elszámolása</t>
  </si>
  <si>
    <t>Az éves központi költségvetésből támogatásként rendelkezésre bocsátott összeg</t>
  </si>
  <si>
    <t>Az önkormányzat  által az adott célra ténylegesen felhasznált összeg 2017-2018-ban</t>
  </si>
  <si>
    <t>Az önkormányzat  által az adott célra ténylegesen felhasznált összeg 2019-ben</t>
  </si>
  <si>
    <t>Az önkormányzat 2020, vagy további években elszámolható támogatása</t>
  </si>
  <si>
    <t>Az önkormányzat  által az adott célra ténylegesen felhasznált összeg 2020-ban</t>
  </si>
  <si>
    <t>Az önkormányzat által a következő év(ek)ben felhasználható támogatás</t>
  </si>
  <si>
    <t>Visszafizetési kötelezettség - az önkormányzat  által a felhasználási határidőig fel nem használt összeg  (=6-7-8)</t>
  </si>
  <si>
    <t>3. melléklet II.2.c) Belterületi utak, járdák, hidak felújítása (2019. évi beszámoló 11/A. űrlap 39.sor)</t>
  </si>
  <si>
    <t>Kettő évnél hosszabb felhasználási idejű támogatások elszámolása 2020.</t>
  </si>
  <si>
    <t>III.2. Egyes szociális és gyermekjóléti feladatok támogatása - család és gyermekjóléti szolgálat/központ kivételével 09 01 03 02 02</t>
  </si>
  <si>
    <t>III.3. Bölcsőde, mini bölcsőde támogatása 09 01 03 03 00</t>
  </si>
  <si>
    <t>Összesen  (=1+…+11)</t>
  </si>
  <si>
    <t>Évvégi eltérés  (+ többlettámogatás, - visszafizetési kötelezettség) mutatószám szerint támogatás</t>
  </si>
  <si>
    <t>A 2020. évi az önkormányzatok általános, köznevelési és szociális feladataihoz kapcsolódó támogatások elszámolása</t>
  </si>
  <si>
    <t>Maradványkimutatás 2020.</t>
  </si>
  <si>
    <t>Eltérés (visszafizetési kötelezettség)</t>
  </si>
  <si>
    <t>ebből normatíva elszámolás köznevelésre</t>
  </si>
  <si>
    <t>ebből normatíva elszámolás szociális feladatokra</t>
  </si>
  <si>
    <t>ebből Mini bölcsöde fel nem használt</t>
  </si>
  <si>
    <t>ebből normatíva elszámolás intézményi gyermekétkeztetés</t>
  </si>
  <si>
    <t>III.5. Intézményi gyermekétkeztetés</t>
  </si>
  <si>
    <t>ebből normatíva elszámolás (létszám)</t>
  </si>
  <si>
    <t>II. Köznevelési feladatok</t>
  </si>
  <si>
    <t>ebből normatíva elszámolás óvoda</t>
  </si>
  <si>
    <t>III.2. Szociális alapellátások</t>
  </si>
  <si>
    <t>ebből normatíva elszámolás szociális étkezők</t>
  </si>
  <si>
    <t>ÖSSZESEN:</t>
  </si>
  <si>
    <t>Igénybevételi kamat:</t>
  </si>
  <si>
    <t>3. melléklet II.2.c) Belterületi utak, járdák, hidak felújítása 2019. évi</t>
  </si>
  <si>
    <t>VISSZAFIZETENDŐ ÖSSZESEN:</t>
  </si>
  <si>
    <t>VISSZAFIZETENDŐ MINDÖSSZESEN:</t>
  </si>
  <si>
    <t>2020. évi normatíva elszámolás összesítése</t>
  </si>
  <si>
    <t>Sióagárd Község Önkormányzata által átadott pézeszközök, támogatásértékű kiadások</t>
  </si>
  <si>
    <t>KIADÁSI JOGCÍMEK</t>
  </si>
  <si>
    <t>Módosított előirányzat</t>
  </si>
  <si>
    <t>Támogatásértékű kiadások</t>
  </si>
  <si>
    <t>ebből:</t>
  </si>
  <si>
    <t>Bursa Hungarica ösztöndíj támogatása</t>
  </si>
  <si>
    <t>Sióagárd Jövője Alapítvány</t>
  </si>
  <si>
    <t>Trambulin Tehetségtámogató Alapítvány</t>
  </si>
  <si>
    <t>Átadott pénzeszközök</t>
  </si>
  <si>
    <t>Paksi Többcélú Kistérségi Társulás (szociális feladatok)</t>
  </si>
  <si>
    <t>Szekszárd Megyei Jogú Város Önkormányzata (ügyeleti ellátás)</t>
  </si>
  <si>
    <t>Az önkormányzat által adott hitelállomány alakulása lejárat és eszközök szerinti bontásban</t>
  </si>
  <si>
    <t>Sor-
szám</t>
  </si>
  <si>
    <t xml:space="preserve">Hitel, kölcsön </t>
  </si>
  <si>
    <t>Kölcsön-
nyújtás
éve</t>
  </si>
  <si>
    <t xml:space="preserve">Lejárat
éve </t>
  </si>
  <si>
    <t>Hitel, kölcsön állomány december 31-én</t>
  </si>
  <si>
    <t>2020. után</t>
  </si>
  <si>
    <t>2018.</t>
  </si>
  <si>
    <t>2019.</t>
  </si>
  <si>
    <t>2020.</t>
  </si>
  <si>
    <t xml:space="preserve">Rövid lejáratú </t>
  </si>
  <si>
    <t>............................</t>
  </si>
  <si>
    <t>Hosszú lejáratú</t>
  </si>
  <si>
    <t>Összesen (1+8)</t>
  </si>
  <si>
    <t>Gazdálkodó szervezet megnevezése</t>
  </si>
  <si>
    <t>Részesedés mértéke (%-ban)</t>
  </si>
  <si>
    <t>Részesedés összege (Ft-ban)</t>
  </si>
  <si>
    <t>Működésből származó kötelezettségek összege XII. 31-én
 (Ft-ban)</t>
  </si>
  <si>
    <t>SIÓKÖZ Sióagárdi Víz- és Csatornamű Korlátolt Felelősségű Társaság</t>
  </si>
  <si>
    <t>500.000 ?</t>
  </si>
  <si>
    <t xml:space="preserve">       ÖSSZESEN:</t>
  </si>
  <si>
    <t>500.000</t>
  </si>
  <si>
    <t>A Sióagárd Község Önkormányzata tulajdonában álló gazdálkodó szervezetek működéséből származó kötelezettségek és részesedések alakulása a 2020. évben</t>
  </si>
  <si>
    <t>Duna-Sió Menti Vízi Társulat</t>
  </si>
  <si>
    <t>Őcsény Község Önkormányzata (KÖH fenntartásához)</t>
  </si>
  <si>
    <t>Fadd és Környéke Gyepmesteri Társulás</t>
  </si>
  <si>
    <t>24. melléklet a 4/2021. (V.27.) önkormányzati rendelethez</t>
  </si>
  <si>
    <t>25. melléklet a 4/2021. (V.27.) önkormányzati rendelethez</t>
  </si>
  <si>
    <t>26. melléklet a 4/2021. (V.27.) önkormányzati rendelethez</t>
  </si>
  <si>
    <t>1. melléklet a 4/2021. (V.31.) önkormányzati rendelethez</t>
  </si>
  <si>
    <t>11. melléklet a 4/2021. (V.31.) önkormányzati rendelethez</t>
  </si>
  <si>
    <t>10. melléklet a 4/2021. (V.31.) önkormányzati rendelethez</t>
  </si>
  <si>
    <t>9. melléklet a 4/2021. (V.31.) önkormányzati rendelethez</t>
  </si>
  <si>
    <t>8 melléklet a 4/2021. (V.31.) önkormányzati rendelethez</t>
  </si>
  <si>
    <t>7. melléklet a 4/2021. (V.31.) önkormányzati rendelethez</t>
  </si>
  <si>
    <t>6. melléklet a 4/2021. (V.31.) önkormányzati rendelethez</t>
  </si>
  <si>
    <t>5. melléklet a 4/2021. (V.31.) önkormányzati rendelethez</t>
  </si>
  <si>
    <t>4. melléklet a 4/2021. (V.31.) önkormányzati rendelethez</t>
  </si>
  <si>
    <t>3. melléklet a 4/2021. (V.31.) önkormányzati rendelethez</t>
  </si>
  <si>
    <t>2. melléklet a 4/2021. (V.31.) önkormányzati rendelethez</t>
  </si>
  <si>
    <t>12. melléklet a 4/2021. (V.31.) önkormányzati rendelethez</t>
  </si>
  <si>
    <t>23. melléklet a  4/2021. (V.31.) önkormányzati rendelethez</t>
  </si>
  <si>
    <t>22. melléklet a 4/2021. (V.31.) önkormányzati rendelethez</t>
  </si>
  <si>
    <t>21. melléklet a 4/2021. (V.31.) önkormányzati rendelethez</t>
  </si>
  <si>
    <t>20. melléklet a 4/2021. (V.31.) önkormányzati rendelethez</t>
  </si>
  <si>
    <t>19. melléklet a 4/2021. (V.31.) önkormányzati rendelethez</t>
  </si>
  <si>
    <t>18. melléklet a 4/2021. (V.31.) önkormányzati rendelethez</t>
  </si>
  <si>
    <t>17. melléklet a 4/2021. (V.31.) önkormányzati rendelethez</t>
  </si>
  <si>
    <t>16. melléklet a 4/2021. (V.31.)  önkormányzati rendelethez</t>
  </si>
  <si>
    <t>15. melléklet a 4/2021. (V.31.) önkormányzati rendelethez</t>
  </si>
  <si>
    <t>14. melléklet a 4/2021. (V.31.) önkormányzati rendelethez</t>
  </si>
  <si>
    <t>13. melléklet a 4/2021. (V.31.) önkormányzati rendelethez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</si>
</sst>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Ft&quot;;[Red]\-#,##0\ &quot;Ft&quot;"/>
    <numFmt numFmtId="42" formatCode="_-* #,##0\ &quot;Ft&quot;_-;\-* #,##0\ &quot;Ft&quot;_-;_-* &quot;-&quot;\ &quot;Ft&quot;_-;_-@_-"/>
    <numFmt numFmtId="164" formatCode="_-* #,##0.00\ _F_t_-;\-* #,##0.00\ _F_t_-;_-* &quot;-&quot;??\ _F_t_-;_-@_-"/>
    <numFmt numFmtId="165" formatCode="0__"/>
    <numFmt numFmtId="166" formatCode="00"/>
    <numFmt numFmtId="167" formatCode="\ ##########"/>
    <numFmt numFmtId="168" formatCode="General\ \f\ő"/>
    <numFmt numFmtId="169" formatCode="#,###"/>
    <numFmt numFmtId="170" formatCode="_-* #,##0\ _F_t_-;\-* #,##0\ _F_t_-;_-* &quot;-&quot;??\ _F_t_-;_-@_-"/>
    <numFmt numFmtId="171" formatCode="#"/>
  </numFmts>
  <fonts count="80" x14ac:knownFonts="1">
    <font>
      <sz val="10"/>
      <name val="Arial CE"/>
      <charset val="238"/>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sz val="10"/>
      <name val="Arial"/>
      <family val="2"/>
      <charset val="238"/>
    </font>
    <font>
      <b/>
      <sz val="10"/>
      <name val="Arial"/>
      <family val="2"/>
      <charset val="238"/>
    </font>
    <font>
      <sz val="10"/>
      <color indexed="8"/>
      <name val="Arial"/>
      <family val="2"/>
      <charset val="238"/>
    </font>
    <font>
      <sz val="12"/>
      <name val="Arial CE"/>
      <charset val="238"/>
    </font>
    <font>
      <b/>
      <sz val="8"/>
      <color indexed="8"/>
      <name val="Arial"/>
      <family val="2"/>
      <charset val="238"/>
    </font>
    <font>
      <b/>
      <sz val="8"/>
      <name val="Arial"/>
      <family val="2"/>
      <charset val="238"/>
    </font>
    <font>
      <sz val="8"/>
      <color indexed="8"/>
      <name val="Arial"/>
      <family val="2"/>
      <charset val="238"/>
    </font>
    <font>
      <b/>
      <sz val="14"/>
      <color indexed="8"/>
      <name val="Arial"/>
      <family val="2"/>
      <charset val="238"/>
    </font>
    <font>
      <i/>
      <sz val="10"/>
      <color indexed="8"/>
      <name val="Arial"/>
      <family val="2"/>
      <charset val="238"/>
    </font>
    <font>
      <b/>
      <sz val="9"/>
      <color indexed="8"/>
      <name val="Arial"/>
      <family val="2"/>
      <charset val="238"/>
    </font>
    <font>
      <b/>
      <sz val="9"/>
      <name val="Arial"/>
      <family val="2"/>
      <charset val="238"/>
    </font>
    <font>
      <i/>
      <sz val="8"/>
      <color indexed="8"/>
      <name val="Arial"/>
      <family val="2"/>
      <charset val="238"/>
    </font>
    <font>
      <sz val="8"/>
      <color indexed="81"/>
      <name val="Tahoma"/>
      <family val="2"/>
      <charset val="238"/>
    </font>
    <font>
      <sz val="10"/>
      <name val="Arial CE"/>
      <charset val="238"/>
    </font>
    <font>
      <b/>
      <sz val="10"/>
      <name val="Arial CE"/>
      <charset val="238"/>
    </font>
    <font>
      <b/>
      <sz val="10"/>
      <color rgb="FFFF0000"/>
      <name val="Arial"/>
      <family val="2"/>
      <charset val="238"/>
    </font>
    <font>
      <sz val="10"/>
      <name val="Arial"/>
      <family val="2"/>
      <charset val="238"/>
    </font>
    <font>
      <i/>
      <sz val="10"/>
      <name val="Arial"/>
      <family val="2"/>
      <charset val="238"/>
    </font>
    <font>
      <b/>
      <sz val="11"/>
      <color theme="1"/>
      <name val="Calibri"/>
      <family val="2"/>
      <charset val="238"/>
      <scheme val="minor"/>
    </font>
    <font>
      <b/>
      <sz val="10"/>
      <color theme="1"/>
      <name val="Arial"/>
      <family val="2"/>
      <charset val="238"/>
    </font>
    <font>
      <sz val="10"/>
      <color theme="1"/>
      <name val="Arial"/>
      <family val="2"/>
      <charset val="238"/>
    </font>
    <font>
      <sz val="12"/>
      <name val="Times New Roman CE"/>
      <charset val="238"/>
    </font>
    <font>
      <sz val="11"/>
      <name val="Times New Roman CE"/>
      <family val="1"/>
      <charset val="238"/>
    </font>
    <font>
      <sz val="10"/>
      <name val="Times New Roman CE"/>
      <family val="1"/>
      <charset val="238"/>
    </font>
    <font>
      <b/>
      <sz val="11"/>
      <name val="Times New Roman CE"/>
      <family val="1"/>
      <charset val="238"/>
    </font>
    <font>
      <sz val="10"/>
      <name val="Times New Roman CE"/>
      <charset val="238"/>
    </font>
    <font>
      <b/>
      <i/>
      <sz val="11"/>
      <name val="Times New Roman CE"/>
      <family val="1"/>
      <charset val="238"/>
    </font>
    <font>
      <b/>
      <i/>
      <sz val="9"/>
      <name val="Times New Roman CE"/>
      <family val="1"/>
      <charset val="238"/>
    </font>
    <font>
      <b/>
      <sz val="10"/>
      <name val="Times New Roman CE"/>
      <charset val="238"/>
    </font>
    <font>
      <b/>
      <i/>
      <sz val="8"/>
      <name val="Times New Roman CE"/>
      <family val="1"/>
      <charset val="238"/>
    </font>
    <font>
      <b/>
      <sz val="8"/>
      <name val="Times New Roman CE"/>
      <charset val="238"/>
    </font>
    <font>
      <sz val="8"/>
      <name val="Times New Roman CE"/>
      <charset val="238"/>
    </font>
    <font>
      <b/>
      <sz val="9"/>
      <name val="Times New Roman CE"/>
      <charset val="238"/>
    </font>
    <font>
      <sz val="8"/>
      <name val="Times New Roman CE"/>
      <family val="1"/>
      <charset val="238"/>
    </font>
    <font>
      <b/>
      <sz val="12"/>
      <name val="Times New Roman"/>
      <family val="1"/>
      <charset val="238"/>
    </font>
    <font>
      <i/>
      <sz val="11"/>
      <name val="Times New Roman CE"/>
      <family val="1"/>
      <charset val="238"/>
    </font>
    <font>
      <b/>
      <i/>
      <sz val="10"/>
      <name val="Times New Roman CE"/>
      <family val="1"/>
      <charset val="238"/>
    </font>
    <font>
      <b/>
      <sz val="9"/>
      <name val="Times New Roman CE"/>
      <family val="1"/>
      <charset val="238"/>
    </font>
    <font>
      <b/>
      <sz val="10"/>
      <name val="Times New Roman CE"/>
      <family val="1"/>
      <charset val="238"/>
    </font>
    <font>
      <b/>
      <sz val="8"/>
      <name val="Times New Roman CE"/>
      <family val="1"/>
      <charset val="238"/>
    </font>
    <font>
      <sz val="8"/>
      <name val="Times New Roman"/>
      <family val="1"/>
      <charset val="238"/>
    </font>
    <font>
      <u/>
      <sz val="12"/>
      <color indexed="12"/>
      <name val="Times New Roman CE"/>
      <charset val="238"/>
    </font>
    <font>
      <u/>
      <sz val="12"/>
      <color indexed="36"/>
      <name val="Times New Roman CE"/>
      <charset val="238"/>
    </font>
    <font>
      <sz val="8"/>
      <name val="Arial CE"/>
      <charset val="238"/>
    </font>
    <font>
      <i/>
      <sz val="10"/>
      <color rgb="FFFF0000"/>
      <name val="Arial"/>
      <family val="2"/>
      <charset val="238"/>
    </font>
    <font>
      <sz val="10"/>
      <name val="MS Sans Serif"/>
      <family val="2"/>
      <charset val="238"/>
    </font>
    <font>
      <sz val="10"/>
      <name val="Times New Roman"/>
      <family val="1"/>
      <charset val="238"/>
    </font>
    <font>
      <b/>
      <sz val="10"/>
      <name val="Times New Roman"/>
      <family val="1"/>
      <charset val="238"/>
    </font>
    <font>
      <sz val="11"/>
      <name val="Calibri"/>
      <family val="2"/>
      <charset val="238"/>
    </font>
    <font>
      <sz val="12"/>
      <name val="Arial"/>
      <family val="2"/>
      <charset val="238"/>
    </font>
    <font>
      <sz val="12"/>
      <name val="Times New Roman"/>
      <family val="1"/>
      <charset val="238"/>
    </font>
    <font>
      <b/>
      <sz val="12"/>
      <name val="Arial"/>
      <family val="2"/>
      <charset val="238"/>
    </font>
    <font>
      <b/>
      <sz val="14"/>
      <name val="Arial"/>
      <family val="2"/>
      <charset val="238"/>
    </font>
    <font>
      <sz val="8"/>
      <name val="Arial"/>
      <family val="2"/>
      <charset val="238"/>
    </font>
    <font>
      <i/>
      <sz val="8"/>
      <name val="Arial"/>
      <family val="2"/>
      <charset val="238"/>
    </font>
    <font>
      <b/>
      <sz val="16"/>
      <name val="Calibri"/>
      <family val="2"/>
      <charset val="238"/>
    </font>
    <font>
      <sz val="10"/>
      <name val="Calibri"/>
      <family val="2"/>
      <charset val="238"/>
    </font>
    <font>
      <b/>
      <sz val="10"/>
      <name val="Calibri"/>
      <family val="2"/>
      <charset val="238"/>
    </font>
    <font>
      <sz val="9"/>
      <name val="Calibri"/>
      <family val="2"/>
      <charset val="238"/>
    </font>
    <font>
      <b/>
      <sz val="9"/>
      <name val="Calibri"/>
      <family val="2"/>
      <charset val="238"/>
    </font>
    <font>
      <b/>
      <sz val="11"/>
      <name val="Calibri"/>
      <family val="2"/>
      <charset val="238"/>
    </font>
    <font>
      <sz val="11"/>
      <color theme="1"/>
      <name val="Calibri"/>
      <family val="2"/>
      <scheme val="minor"/>
    </font>
    <font>
      <i/>
      <sz val="11"/>
      <name val="Calibri"/>
      <family val="2"/>
      <charset val="238"/>
    </font>
    <font>
      <i/>
      <sz val="10"/>
      <name val="Times New Roman CE"/>
      <charset val="238"/>
    </font>
    <font>
      <sz val="9"/>
      <name val="Times New Roman CE"/>
      <family val="1"/>
      <charset val="238"/>
    </font>
    <font>
      <sz val="9"/>
      <name val="Times New Roman"/>
      <family val="1"/>
      <charset val="238"/>
    </font>
    <font>
      <b/>
      <sz val="12"/>
      <name val="Times New Roman CE"/>
      <charset val="238"/>
    </font>
    <font>
      <b/>
      <i/>
      <sz val="4"/>
      <color indexed="8"/>
      <name val="Times New Roman"/>
      <family val="1"/>
      <charset val="238"/>
    </font>
    <font>
      <b/>
      <sz val="13"/>
      <color indexed="8"/>
      <name val="Times New Roman"/>
      <family val="1"/>
      <charset val="238"/>
    </font>
    <font>
      <b/>
      <sz val="12"/>
      <color indexed="8"/>
      <name val="Times New Roman"/>
      <family val="1"/>
      <charset val="238"/>
    </font>
    <font>
      <b/>
      <sz val="10"/>
      <color indexed="8"/>
      <name val="Times New Roman"/>
      <family val="1"/>
      <charset val="238"/>
    </font>
    <font>
      <sz val="11"/>
      <color rgb="FF333333"/>
      <name val="Cambria"/>
      <family val="1"/>
      <charset val="238"/>
      <scheme val="major"/>
    </font>
    <font>
      <sz val="12"/>
      <color indexed="8"/>
      <name val="Times New Roman"/>
      <family val="1"/>
      <charset val="238"/>
    </font>
    <font>
      <b/>
      <sz val="9"/>
      <color indexed="81"/>
      <name val="Tahoma"/>
      <charset val="1"/>
    </font>
    <font>
      <sz val="9"/>
      <color indexed="81"/>
      <name val="Tahoma"/>
      <charset val="1"/>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indexed="13"/>
        <bgColor indexed="64"/>
      </patternFill>
    </fill>
    <fill>
      <patternFill patternType="lightHorizontal"/>
    </fill>
    <fill>
      <patternFill patternType="solid">
        <fgColor rgb="FFFFFF00"/>
        <bgColor indexed="64"/>
      </patternFill>
    </fill>
    <fill>
      <patternFill patternType="gray125">
        <bgColor indexed="47"/>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6">
    <xf numFmtId="0" fontId="0" fillId="0" borderId="0"/>
    <xf numFmtId="0" fontId="5" fillId="0" borderId="0"/>
    <xf numFmtId="0" fontId="21" fillId="0" borderId="0"/>
    <xf numFmtId="0" fontId="2" fillId="0" borderId="0"/>
    <xf numFmtId="0" fontId="26" fillId="0" borderId="0"/>
    <xf numFmtId="0" fontId="30" fillId="0" borderId="0"/>
    <xf numFmtId="164" fontId="18" fillId="0" borderId="0" applyFont="0" applyFill="0" applyBorder="0" applyAlignment="0" applyProtection="0"/>
    <xf numFmtId="0" fontId="30" fillId="0" borderId="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0" fillId="0" borderId="0"/>
    <xf numFmtId="0" fontId="50" fillId="0" borderId="0"/>
    <xf numFmtId="0" fontId="66" fillId="0" borderId="0"/>
    <xf numFmtId="9" fontId="30" fillId="0" borderId="0" applyFont="0" applyFill="0" applyBorder="0" applyAlignment="0" applyProtection="0"/>
    <xf numFmtId="164" fontId="30" fillId="0" borderId="0" applyFont="0" applyFill="0" applyBorder="0" applyAlignment="0" applyProtection="0"/>
    <xf numFmtId="9" fontId="18" fillId="0" borderId="0" applyFont="0" applyFill="0" applyBorder="0" applyAlignment="0" applyProtection="0"/>
  </cellStyleXfs>
  <cellXfs count="1032">
    <xf numFmtId="0" fontId="0" fillId="0" borderId="0" xfId="0"/>
    <xf numFmtId="0" fontId="3" fillId="0" borderId="0" xfId="0" applyFont="1" applyFill="1"/>
    <xf numFmtId="0" fontId="3" fillId="0" borderId="0" xfId="0" applyFont="1" applyFill="1" applyBorder="1"/>
    <xf numFmtId="0" fontId="4" fillId="0" borderId="0" xfId="0" applyFont="1" applyFill="1"/>
    <xf numFmtId="166" fontId="11" fillId="0" borderId="0" xfId="0" applyNumberFormat="1" applyFont="1" applyFill="1"/>
    <xf numFmtId="0" fontId="10" fillId="6" borderId="4"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3" fillId="0" borderId="0" xfId="0" applyFont="1" applyFill="1"/>
    <xf numFmtId="0" fontId="4" fillId="5" borderId="0" xfId="0" applyFont="1" applyFill="1"/>
    <xf numFmtId="0" fontId="4" fillId="6" borderId="0" xfId="0" applyFont="1" applyFill="1"/>
    <xf numFmtId="0" fontId="11" fillId="0"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0"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0" xfId="0" applyFont="1" applyFill="1"/>
    <xf numFmtId="3" fontId="11" fillId="0" borderId="1" xfId="0" applyNumberFormat="1" applyFont="1" applyFill="1" applyBorder="1" applyAlignment="1" applyProtection="1">
      <alignment horizontal="left" vertical="center" wrapText="1"/>
    </xf>
    <xf numFmtId="3" fontId="9" fillId="3" borderId="1" xfId="0" applyNumberFormat="1" applyFont="1" applyFill="1" applyBorder="1" applyAlignment="1" applyProtection="1">
      <alignment horizontal="left" vertical="center" wrapText="1"/>
    </xf>
    <xf numFmtId="3" fontId="9" fillId="4" borderId="2" xfId="0" applyNumberFormat="1" applyFont="1" applyFill="1" applyBorder="1" applyAlignment="1" applyProtection="1">
      <alignment horizontal="left" vertical="center" wrapText="1"/>
    </xf>
    <xf numFmtId="0" fontId="3" fillId="5" borderId="0" xfId="0" applyFont="1" applyFill="1"/>
    <xf numFmtId="0" fontId="3" fillId="0" borderId="0"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6" fillId="6" borderId="4" xfId="0" applyFont="1" applyFill="1" applyBorder="1" applyAlignment="1">
      <alignment horizontal="left" vertical="center"/>
    </xf>
    <xf numFmtId="0" fontId="6" fillId="6" borderId="3" xfId="0" applyFont="1" applyFill="1" applyBorder="1" applyAlignment="1">
      <alignment horizontal="left" vertical="center"/>
    </xf>
    <xf numFmtId="0" fontId="6" fillId="6" borderId="2" xfId="0" applyFont="1" applyFill="1" applyBorder="1" applyAlignment="1">
      <alignment horizontal="left" vertical="center"/>
    </xf>
    <xf numFmtId="0" fontId="3" fillId="0" borderId="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4"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6" fillId="6" borderId="4" xfId="0" applyFont="1" applyFill="1" applyBorder="1" applyAlignment="1" applyProtection="1">
      <alignment horizontal="left" vertical="center"/>
    </xf>
    <xf numFmtId="0" fontId="6" fillId="6" borderId="3" xfId="0" applyFont="1" applyFill="1" applyBorder="1" applyAlignment="1" applyProtection="1">
      <alignment horizontal="left" vertical="center"/>
    </xf>
    <xf numFmtId="0" fontId="6" fillId="6" borderId="2" xfId="0" applyFont="1" applyFill="1" applyBorder="1" applyAlignment="1" applyProtection="1">
      <alignment horizontal="left" vertical="center"/>
    </xf>
    <xf numFmtId="0" fontId="10" fillId="6" borderId="4"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3" fontId="4" fillId="6" borderId="0" xfId="0" applyNumberFormat="1" applyFont="1" applyFill="1" applyBorder="1" applyAlignment="1">
      <alignment vertical="center"/>
    </xf>
    <xf numFmtId="0" fontId="13" fillId="0" borderId="0" xfId="0" applyFont="1" applyFill="1" applyBorder="1" applyAlignment="1" applyProtection="1">
      <alignment horizontal="right" vertical="top"/>
      <protection locked="0"/>
    </xf>
    <xf numFmtId="0" fontId="3" fillId="0" borderId="1" xfId="0" applyFont="1" applyFill="1" applyBorder="1" applyAlignment="1" applyProtection="1">
      <alignment horizontal="left" vertical="center" wrapText="1"/>
    </xf>
    <xf numFmtId="0" fontId="2" fillId="0" borderId="0" xfId="3" applyAlignment="1">
      <alignment vertical="top"/>
    </xf>
    <xf numFmtId="0" fontId="23" fillId="0" borderId="0" xfId="3" applyFont="1" applyAlignment="1">
      <alignment vertical="top"/>
    </xf>
    <xf numFmtId="0" fontId="25" fillId="0" borderId="1" xfId="3" applyFont="1" applyBorder="1" applyAlignment="1">
      <alignment vertical="center" wrapText="1"/>
    </xf>
    <xf numFmtId="42" fontId="25" fillId="0" borderId="1" xfId="3" applyNumberFormat="1" applyFont="1" applyBorder="1" applyAlignment="1">
      <alignment vertical="center" wrapText="1"/>
    </xf>
    <xf numFmtId="14" fontId="25" fillId="0" borderId="1" xfId="3" applyNumberFormat="1" applyFont="1" applyBorder="1" applyAlignment="1">
      <alignment vertical="center" wrapText="1"/>
    </xf>
    <xf numFmtId="0" fontId="25" fillId="0" borderId="1" xfId="3" applyFont="1" applyBorder="1" applyAlignment="1">
      <alignment horizontal="left" vertical="center" wrapText="1"/>
    </xf>
    <xf numFmtId="6" fontId="25" fillId="0" borderId="1" xfId="3" applyNumberFormat="1" applyFont="1" applyBorder="1" applyAlignment="1">
      <alignment vertical="center" wrapText="1"/>
    </xf>
    <xf numFmtId="42" fontId="25" fillId="0" borderId="1" xfId="3" applyNumberFormat="1" applyFont="1" applyBorder="1" applyAlignment="1">
      <alignment vertical="center"/>
    </xf>
    <xf numFmtId="0" fontId="25" fillId="0" borderId="1" xfId="3" applyFont="1" applyBorder="1" applyAlignment="1">
      <alignment vertical="center"/>
    </xf>
    <xf numFmtId="3" fontId="25" fillId="0" borderId="1" xfId="3" applyNumberFormat="1" applyFont="1" applyBorder="1" applyAlignment="1">
      <alignment vertical="center"/>
    </xf>
    <xf numFmtId="42" fontId="25" fillId="0" borderId="1" xfId="3" applyNumberFormat="1" applyFont="1" applyFill="1" applyBorder="1" applyAlignment="1">
      <alignment vertical="center" wrapText="1"/>
    </xf>
    <xf numFmtId="0" fontId="25" fillId="0" borderId="1" xfId="3" applyFont="1" applyFill="1" applyBorder="1" applyAlignment="1">
      <alignment vertical="center" wrapText="1"/>
    </xf>
    <xf numFmtId="14" fontId="25" fillId="0" borderId="1" xfId="3" applyNumberFormat="1" applyFont="1" applyFill="1" applyBorder="1" applyAlignment="1">
      <alignment vertical="center" wrapText="1"/>
    </xf>
    <xf numFmtId="42" fontId="5" fillId="0" borderId="1" xfId="3" applyNumberFormat="1" applyFont="1" applyFill="1" applyBorder="1" applyAlignment="1">
      <alignment vertical="center" wrapText="1"/>
    </xf>
    <xf numFmtId="166" fontId="12" fillId="0" borderId="0" xfId="0" applyNumberFormat="1" applyFont="1" applyFill="1" applyBorder="1" applyAlignment="1">
      <alignment horizontal="center" vertical="center"/>
    </xf>
    <xf numFmtId="0" fontId="24" fillId="0" borderId="1" xfId="3" applyFont="1" applyBorder="1" applyAlignment="1">
      <alignment horizontal="center" vertical="center" wrapText="1"/>
    </xf>
    <xf numFmtId="0" fontId="25" fillId="0" borderId="1" xfId="3" applyFont="1" applyBorder="1" applyAlignment="1">
      <alignment horizontal="right" vertical="center" wrapText="1"/>
    </xf>
    <xf numFmtId="0" fontId="5" fillId="0" borderId="0" xfId="0" applyFont="1" applyFill="1"/>
    <xf numFmtId="0" fontId="27" fillId="0" borderId="0" xfId="4" applyFont="1"/>
    <xf numFmtId="169" fontId="29" fillId="0" borderId="0" xfId="4" applyNumberFormat="1" applyFont="1" applyAlignment="1">
      <alignment horizontal="centerContinuous" vertical="center"/>
    </xf>
    <xf numFmtId="0" fontId="31" fillId="0" borderId="0" xfId="5" applyFont="1"/>
    <xf numFmtId="170" fontId="28" fillId="0" borderId="1" xfId="6" applyNumberFormat="1" applyFont="1" applyFill="1" applyBorder="1" applyAlignment="1" applyProtection="1">
      <alignment horizontal="right"/>
      <protection locked="0"/>
    </xf>
    <xf numFmtId="170" fontId="28" fillId="0" borderId="15" xfId="6" applyNumberFormat="1" applyFont="1" applyFill="1" applyBorder="1" applyAlignment="1" applyProtection="1">
      <alignment horizontal="right"/>
      <protection locked="0"/>
    </xf>
    <xf numFmtId="0" fontId="34" fillId="0" borderId="0" xfId="5" applyFont="1" applyAlignment="1">
      <alignment horizontal="right"/>
    </xf>
    <xf numFmtId="0" fontId="35" fillId="0" borderId="11" xfId="4" applyFont="1" applyBorder="1" applyAlignment="1">
      <alignment horizontal="center" vertical="center" wrapText="1"/>
    </xf>
    <xf numFmtId="0" fontId="35" fillId="0" borderId="12" xfId="4" applyFont="1" applyBorder="1" applyAlignment="1">
      <alignment horizontal="center" vertical="center" wrapText="1"/>
    </xf>
    <xf numFmtId="0" fontId="35" fillId="0" borderId="13" xfId="4" applyFont="1" applyBorder="1" applyAlignment="1">
      <alignment horizontal="center" vertical="center" wrapText="1"/>
    </xf>
    <xf numFmtId="0" fontId="36" fillId="0" borderId="17" xfId="4" applyFont="1" applyBorder="1" applyAlignment="1">
      <alignment horizontal="center" vertical="center"/>
    </xf>
    <xf numFmtId="0" fontId="36" fillId="0" borderId="18" xfId="4" applyFont="1" applyBorder="1" applyAlignment="1">
      <alignment horizontal="center" vertical="center"/>
    </xf>
    <xf numFmtId="0" fontId="36" fillId="0" borderId="19" xfId="4" applyFont="1" applyBorder="1" applyAlignment="1">
      <alignment horizontal="center" vertical="center"/>
    </xf>
    <xf numFmtId="0" fontId="36" fillId="0" borderId="11" xfId="4" applyFont="1" applyBorder="1" applyAlignment="1">
      <alignment horizontal="center" vertical="center"/>
    </xf>
    <xf numFmtId="0" fontId="36" fillId="0" borderId="12" xfId="4" applyFont="1" applyBorder="1"/>
    <xf numFmtId="0" fontId="36" fillId="0" borderId="23" xfId="4" applyFont="1" applyBorder="1" applyAlignment="1">
      <alignment horizontal="center" vertical="center"/>
    </xf>
    <xf numFmtId="0" fontId="36" fillId="0" borderId="1" xfId="4" applyFont="1" applyBorder="1"/>
    <xf numFmtId="0" fontId="36" fillId="0" borderId="1" xfId="4" applyFont="1" applyBorder="1" applyAlignment="1">
      <alignment wrapText="1"/>
    </xf>
    <xf numFmtId="0" fontId="36" fillId="0" borderId="14" xfId="4" applyFont="1" applyBorder="1" applyAlignment="1">
      <alignment horizontal="center" vertical="center"/>
    </xf>
    <xf numFmtId="0" fontId="36" fillId="0" borderId="15" xfId="4" applyFont="1" applyBorder="1"/>
    <xf numFmtId="169" fontId="29" fillId="0" borderId="0" xfId="4" applyNumberFormat="1" applyFont="1" applyAlignment="1">
      <alignment vertical="center" wrapText="1"/>
    </xf>
    <xf numFmtId="0" fontId="30" fillId="0" borderId="0" xfId="7" applyFill="1" applyAlignment="1">
      <alignment horizontal="center" vertical="center" wrapText="1"/>
    </xf>
    <xf numFmtId="0" fontId="30" fillId="0" borderId="0" xfId="7" applyFill="1" applyAlignment="1">
      <alignment vertical="center" wrapText="1"/>
    </xf>
    <xf numFmtId="169" fontId="40" fillId="0" borderId="0" xfId="7" applyNumberFormat="1" applyFont="1" applyFill="1" applyAlignment="1">
      <alignment horizontal="center" vertical="center" wrapText="1"/>
    </xf>
    <xf numFmtId="0" fontId="39" fillId="0" borderId="0" xfId="7" applyFont="1" applyAlignment="1">
      <alignment horizontal="center" wrapText="1"/>
    </xf>
    <xf numFmtId="169" fontId="40" fillId="0" borderId="0" xfId="7" applyNumberFormat="1" applyFont="1" applyFill="1" applyAlignment="1">
      <alignment vertical="center" wrapText="1"/>
    </xf>
    <xf numFmtId="169" fontId="41" fillId="0" borderId="0" xfId="7" applyNumberFormat="1" applyFont="1" applyFill="1" applyAlignment="1">
      <alignment horizontal="right" vertical="center"/>
    </xf>
    <xf numFmtId="0" fontId="42" fillId="0" borderId="17" xfId="7" applyFont="1" applyFill="1" applyBorder="1" applyAlignment="1">
      <alignment horizontal="center" vertical="center" wrapText="1"/>
    </xf>
    <xf numFmtId="0" fontId="42" fillId="0" borderId="18" xfId="7" applyFont="1" applyFill="1" applyBorder="1" applyAlignment="1" applyProtection="1">
      <alignment horizontal="center" vertical="center" wrapText="1"/>
    </xf>
    <xf numFmtId="0" fontId="42" fillId="0" borderId="19" xfId="7" applyFont="1" applyFill="1" applyBorder="1" applyAlignment="1" applyProtection="1">
      <alignment horizontal="center" vertical="center" wrapText="1"/>
    </xf>
    <xf numFmtId="0" fontId="43" fillId="0" borderId="0" xfId="7" applyFont="1" applyFill="1" applyAlignment="1">
      <alignment horizontal="center" vertical="center" wrapText="1"/>
    </xf>
    <xf numFmtId="0" fontId="44" fillId="0" borderId="17" xfId="7" applyFont="1" applyFill="1" applyBorder="1" applyAlignment="1">
      <alignment horizontal="center" vertical="center" wrapText="1"/>
    </xf>
    <xf numFmtId="0" fontId="44" fillId="0" borderId="18" xfId="7" applyFont="1" applyFill="1" applyBorder="1" applyAlignment="1" applyProtection="1">
      <alignment horizontal="center" vertical="center" wrapText="1"/>
    </xf>
    <xf numFmtId="0" fontId="44" fillId="0" borderId="19" xfId="7" applyFont="1" applyFill="1" applyBorder="1" applyAlignment="1" applyProtection="1">
      <alignment horizontal="center" vertical="center" wrapText="1"/>
    </xf>
    <xf numFmtId="0" fontId="36" fillId="0" borderId="11" xfId="7" applyFont="1" applyFill="1" applyBorder="1" applyAlignment="1">
      <alignment horizontal="center" vertical="center" wrapText="1"/>
    </xf>
    <xf numFmtId="0" fontId="45" fillId="0" borderId="10" xfId="7" applyFont="1" applyFill="1" applyBorder="1" applyAlignment="1" applyProtection="1">
      <alignment horizontal="left" vertical="center" wrapText="1" indent="1"/>
    </xf>
    <xf numFmtId="169" fontId="36" fillId="0" borderId="10" xfId="7" applyNumberFormat="1" applyFont="1" applyFill="1" applyBorder="1" applyAlignment="1" applyProtection="1">
      <alignment horizontal="right" vertical="center" wrapText="1" indent="1"/>
      <protection locked="0"/>
    </xf>
    <xf numFmtId="169" fontId="36" fillId="0" borderId="22" xfId="7" applyNumberFormat="1" applyFont="1" applyFill="1" applyBorder="1" applyAlignment="1" applyProtection="1">
      <alignment horizontal="right" vertical="center" wrapText="1" indent="1"/>
      <protection locked="0"/>
    </xf>
    <xf numFmtId="0" fontId="36" fillId="0" borderId="23" xfId="7" applyFont="1" applyFill="1" applyBorder="1" applyAlignment="1">
      <alignment horizontal="center" vertical="center" wrapText="1"/>
    </xf>
    <xf numFmtId="0" fontId="45" fillId="0" borderId="2" xfId="7" applyFont="1" applyFill="1" applyBorder="1" applyAlignment="1" applyProtection="1">
      <alignment horizontal="left" vertical="center" wrapText="1" indent="1"/>
    </xf>
    <xf numFmtId="169" fontId="36" fillId="0" borderId="2" xfId="7" applyNumberFormat="1" applyFont="1" applyFill="1" applyBorder="1" applyAlignment="1" applyProtection="1">
      <alignment horizontal="right" vertical="center" wrapText="1" indent="1"/>
      <protection locked="0"/>
    </xf>
    <xf numFmtId="169" fontId="36" fillId="0" borderId="24" xfId="7" applyNumberFormat="1" applyFont="1" applyFill="1" applyBorder="1" applyAlignment="1" applyProtection="1">
      <alignment horizontal="right" vertical="center" wrapText="1" indent="1"/>
      <protection locked="0"/>
    </xf>
    <xf numFmtId="0" fontId="45" fillId="0" borderId="2" xfId="7" applyFont="1" applyFill="1" applyBorder="1" applyAlignment="1" applyProtection="1">
      <alignment horizontal="left" vertical="center" wrapText="1" indent="8"/>
    </xf>
    <xf numFmtId="0" fontId="36" fillId="0" borderId="21" xfId="7" applyFont="1" applyFill="1" applyBorder="1" applyAlignment="1" applyProtection="1">
      <alignment vertical="center" wrapText="1"/>
      <protection locked="0"/>
    </xf>
    <xf numFmtId="169" fontId="36" fillId="0" borderId="1" xfId="7" applyNumberFormat="1" applyFont="1" applyFill="1" applyBorder="1" applyAlignment="1" applyProtection="1">
      <alignment horizontal="right" vertical="center" wrapText="1" indent="1"/>
      <protection locked="0"/>
    </xf>
    <xf numFmtId="0" fontId="36" fillId="0" borderId="1" xfId="7" applyFont="1" applyFill="1" applyBorder="1" applyAlignment="1" applyProtection="1">
      <alignment vertical="center" wrapText="1"/>
      <protection locked="0"/>
    </xf>
    <xf numFmtId="0" fontId="36" fillId="0" borderId="14" xfId="7" applyFont="1" applyFill="1" applyBorder="1" applyAlignment="1">
      <alignment horizontal="center" vertical="center" wrapText="1"/>
    </xf>
    <xf numFmtId="0" fontId="36" fillId="0" borderId="26" xfId="7" applyFont="1" applyFill="1" applyBorder="1" applyAlignment="1" applyProtection="1">
      <alignment vertical="center" wrapText="1"/>
      <protection locked="0"/>
    </xf>
    <xf numFmtId="169" fontId="36" fillId="0" borderId="26" xfId="7" applyNumberFormat="1" applyFont="1" applyFill="1" applyBorder="1" applyAlignment="1" applyProtection="1">
      <alignment horizontal="right" vertical="center" wrapText="1" indent="1"/>
      <protection locked="0"/>
    </xf>
    <xf numFmtId="169" fontId="36" fillId="0" borderId="27" xfId="7" applyNumberFormat="1" applyFont="1" applyFill="1" applyBorder="1" applyAlignment="1" applyProtection="1">
      <alignment horizontal="right" vertical="center" wrapText="1" indent="1"/>
      <protection locked="0"/>
    </xf>
    <xf numFmtId="0" fontId="35" fillId="0" borderId="17" xfId="7" applyFont="1" applyFill="1" applyBorder="1" applyAlignment="1">
      <alignment horizontal="center" vertical="center" wrapText="1"/>
    </xf>
    <xf numFmtId="0" fontId="37" fillId="0" borderId="28" xfId="7" applyFont="1" applyFill="1" applyBorder="1" applyAlignment="1" applyProtection="1">
      <alignment vertical="center" wrapText="1"/>
    </xf>
    <xf numFmtId="169" fontId="35" fillId="0" borderId="28" xfId="7" applyNumberFormat="1" applyFont="1" applyFill="1" applyBorder="1" applyAlignment="1" applyProtection="1">
      <alignment vertical="center" wrapText="1"/>
    </xf>
    <xf numFmtId="169" fontId="35" fillId="0" borderId="29" xfId="7" applyNumberFormat="1" applyFont="1" applyFill="1" applyBorder="1" applyAlignment="1" applyProtection="1">
      <alignment vertical="center" wrapText="1"/>
    </xf>
    <xf numFmtId="0" fontId="30" fillId="0" borderId="0" xfId="7" applyFill="1" applyAlignment="1">
      <alignment horizontal="right" vertical="center" wrapText="1"/>
    </xf>
    <xf numFmtId="0" fontId="13" fillId="0" borderId="0" xfId="0" applyFont="1" applyFill="1" applyBorder="1" applyAlignment="1" applyProtection="1">
      <alignment vertical="top"/>
      <protection locked="0"/>
    </xf>
    <xf numFmtId="170" fontId="28" fillId="0" borderId="21" xfId="6" applyNumberFormat="1" applyFont="1" applyFill="1" applyBorder="1" applyAlignment="1" applyProtection="1">
      <alignment horizontal="right" vertical="center"/>
      <protection locked="0"/>
    </xf>
    <xf numFmtId="170" fontId="28" fillId="0" borderId="22" xfId="6" applyNumberFormat="1" applyFont="1" applyFill="1" applyBorder="1" applyAlignment="1">
      <alignment horizontal="right" vertical="center"/>
    </xf>
    <xf numFmtId="3" fontId="36" fillId="0" borderId="13" xfId="6" applyNumberFormat="1" applyFont="1" applyFill="1" applyBorder="1" applyAlignment="1" applyProtection="1">
      <protection locked="0"/>
    </xf>
    <xf numFmtId="3" fontId="36" fillId="0" borderId="24" xfId="6" applyNumberFormat="1" applyFont="1" applyFill="1" applyBorder="1" applyAlignment="1" applyProtection="1">
      <protection locked="0"/>
    </xf>
    <xf numFmtId="3" fontId="36" fillId="0" borderId="16" xfId="6" applyNumberFormat="1" applyFont="1" applyFill="1" applyBorder="1" applyAlignment="1" applyProtection="1">
      <protection locked="0"/>
    </xf>
    <xf numFmtId="3" fontId="35" fillId="0" borderId="19" xfId="6" applyNumberFormat="1" applyFont="1" applyFill="1" applyBorder="1" applyAlignment="1" applyProtection="1"/>
    <xf numFmtId="3" fontId="28" fillId="0" borderId="21" xfId="6" applyNumberFormat="1" applyFont="1" applyFill="1" applyBorder="1" applyAlignment="1" applyProtection="1">
      <protection locked="0"/>
    </xf>
    <xf numFmtId="3" fontId="28" fillId="0" borderId="1" xfId="6" applyNumberFormat="1" applyFont="1" applyFill="1" applyBorder="1" applyAlignment="1" applyProtection="1">
      <protection locked="0"/>
    </xf>
    <xf numFmtId="3" fontId="28" fillId="0" borderId="15" xfId="6" applyNumberFormat="1" applyFont="1" applyFill="1" applyBorder="1" applyAlignment="1" applyProtection="1">
      <protection locked="0"/>
    </xf>
    <xf numFmtId="0" fontId="30" fillId="0" borderId="0" xfId="7"/>
    <xf numFmtId="0" fontId="51" fillId="0" borderId="0" xfId="11" applyFont="1"/>
    <xf numFmtId="0" fontId="13" fillId="0" borderId="0" xfId="7" applyFont="1" applyAlignment="1">
      <alignment horizontal="right" vertical="top"/>
    </xf>
    <xf numFmtId="0" fontId="39" fillId="0" borderId="1" xfId="11" applyFont="1" applyBorder="1" applyAlignment="1">
      <alignment horizontal="center" vertical="center" wrapText="1"/>
    </xf>
    <xf numFmtId="3" fontId="6" fillId="0" borderId="1" xfId="7" applyNumberFormat="1" applyFont="1" applyBorder="1" applyAlignment="1">
      <alignment horizontal="right" vertical="center" wrapText="1"/>
    </xf>
    <xf numFmtId="0" fontId="51" fillId="0" borderId="0" xfId="7" applyFont="1" applyAlignment="1">
      <alignment horizontal="right"/>
    </xf>
    <xf numFmtId="0" fontId="51" fillId="0" borderId="0" xfId="11" applyFont="1" applyAlignment="1">
      <alignment horizontal="center"/>
    </xf>
    <xf numFmtId="0" fontId="51" fillId="0" borderId="0" xfId="11" applyFont="1" applyAlignment="1">
      <alignment horizontal="right"/>
    </xf>
    <xf numFmtId="0" fontId="51" fillId="0" borderId="0" xfId="7" applyFont="1" applyAlignment="1">
      <alignment horizontal="center"/>
    </xf>
    <xf numFmtId="0" fontId="51" fillId="0" borderId="0" xfId="7" applyFont="1"/>
    <xf numFmtId="0" fontId="51" fillId="0" borderId="1" xfId="7" applyFont="1" applyBorder="1" applyAlignment="1">
      <alignment horizontal="center" vertical="center" textRotation="90"/>
    </xf>
    <xf numFmtId="0" fontId="51" fillId="0" borderId="1" xfId="7" applyFont="1" applyBorder="1" applyAlignment="1">
      <alignment horizontal="center" vertical="center" wrapText="1"/>
    </xf>
    <xf numFmtId="0" fontId="6" fillId="0" borderId="1" xfId="10" applyFont="1" applyFill="1" applyBorder="1" applyAlignment="1">
      <alignment horizontal="center" vertical="center"/>
    </xf>
    <xf numFmtId="0" fontId="5" fillId="0" borderId="0" xfId="0" applyFont="1" applyFill="1" applyAlignment="1">
      <alignment vertical="center"/>
    </xf>
    <xf numFmtId="0" fontId="51" fillId="0" borderId="1" xfId="0" applyFont="1" applyBorder="1" applyAlignment="1">
      <alignment horizontal="left" vertical="center" wrapText="1"/>
    </xf>
    <xf numFmtId="0" fontId="52"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0" xfId="7" applyFont="1"/>
    <xf numFmtId="0" fontId="51"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39" fillId="0" borderId="1" xfId="0" applyFont="1" applyBorder="1" applyAlignment="1">
      <alignment horizontal="center" vertical="center" wrapText="1"/>
    </xf>
    <xf numFmtId="3" fontId="51" fillId="0" borderId="1" xfId="0" applyNumberFormat="1" applyFont="1" applyBorder="1" applyAlignment="1">
      <alignment horizontal="right" vertical="center" wrapText="1"/>
    </xf>
    <xf numFmtId="3" fontId="51" fillId="0" borderId="1" xfId="0" applyNumberFormat="1" applyFont="1" applyBorder="1" applyAlignment="1">
      <alignment vertical="center" wrapText="1"/>
    </xf>
    <xf numFmtId="3" fontId="52" fillId="0" borderId="1" xfId="0" applyNumberFormat="1" applyFont="1" applyBorder="1" applyAlignment="1">
      <alignment vertical="center" wrapText="1"/>
    </xf>
    <xf numFmtId="3" fontId="39" fillId="0" borderId="1" xfId="0" applyNumberFormat="1" applyFont="1" applyBorder="1" applyAlignment="1">
      <alignment vertical="center" wrapText="1"/>
    </xf>
    <xf numFmtId="3" fontId="5"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0" fontId="54" fillId="0" borderId="0" xfId="0" applyFont="1" applyFill="1" applyAlignment="1">
      <alignment horizontal="center" vertical="top" wrapText="1"/>
    </xf>
    <xf numFmtId="0" fontId="0" fillId="0" borderId="0" xfId="0" applyFill="1"/>
    <xf numFmtId="0" fontId="51" fillId="0" borderId="0" xfId="0" applyFont="1" applyFill="1"/>
    <xf numFmtId="0" fontId="51" fillId="0" borderId="0" xfId="0" applyFont="1"/>
    <xf numFmtId="0" fontId="55" fillId="0" borderId="1" xfId="0" applyFont="1" applyFill="1" applyBorder="1" applyAlignment="1">
      <alignment horizontal="center" vertical="top" wrapText="1"/>
    </xf>
    <xf numFmtId="0" fontId="19" fillId="0" borderId="0" xfId="0" applyFont="1"/>
    <xf numFmtId="0" fontId="55" fillId="0" borderId="1" xfId="0" applyFont="1" applyFill="1" applyBorder="1" applyAlignment="1">
      <alignment horizontal="center" vertical="center" wrapText="1"/>
    </xf>
    <xf numFmtId="0" fontId="0" fillId="0" borderId="1" xfId="0" applyBorder="1" applyAlignment="1">
      <alignment vertical="center"/>
    </xf>
    <xf numFmtId="3" fontId="0" fillId="0" borderId="1" xfId="0" applyNumberFormat="1" applyBorder="1" applyAlignment="1">
      <alignment vertical="center"/>
    </xf>
    <xf numFmtId="0" fontId="6" fillId="0" borderId="0" xfId="7" applyFont="1" applyBorder="1" applyAlignment="1">
      <alignment horizontal="left" vertical="center" wrapText="1"/>
    </xf>
    <xf numFmtId="3" fontId="6" fillId="0" borderId="0" xfId="7" applyNumberFormat="1" applyFont="1" applyBorder="1" applyAlignment="1">
      <alignment horizontal="right" vertical="center" wrapText="1"/>
    </xf>
    <xf numFmtId="3" fontId="5" fillId="0" borderId="1" xfId="7" applyNumberFormat="1" applyFont="1" applyBorder="1" applyAlignment="1">
      <alignment horizontal="righ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3" xfId="0" applyFont="1" applyFill="1" applyBorder="1" applyAlignment="1">
      <alignment vertical="center"/>
    </xf>
    <xf numFmtId="169" fontId="29" fillId="0" borderId="0" xfId="4" applyNumberFormat="1" applyFont="1" applyAlignment="1">
      <alignment horizontal="center" vertical="center" wrapText="1"/>
    </xf>
    <xf numFmtId="0" fontId="5" fillId="0" borderId="0" xfId="0" applyFont="1" applyFill="1" applyBorder="1"/>
    <xf numFmtId="0" fontId="6" fillId="0" borderId="0" xfId="0" applyFont="1" applyFill="1"/>
    <xf numFmtId="0" fontId="22" fillId="0" borderId="0" xfId="0" applyFont="1" applyFill="1"/>
    <xf numFmtId="166" fontId="58" fillId="0" borderId="0" xfId="0" applyNumberFormat="1" applyFont="1" applyFill="1"/>
    <xf numFmtId="0" fontId="53" fillId="0" borderId="0" xfId="0" applyFont="1" applyFill="1"/>
    <xf numFmtId="0" fontId="0" fillId="0" borderId="0" xfId="0" applyFont="1" applyFill="1"/>
    <xf numFmtId="0" fontId="53" fillId="0" borderId="4" xfId="0" applyFont="1" applyFill="1" applyBorder="1"/>
    <xf numFmtId="0" fontId="0" fillId="0" borderId="3" xfId="0" applyFont="1" applyFill="1" applyBorder="1"/>
    <xf numFmtId="0" fontId="0" fillId="0" borderId="2" xfId="0" applyFont="1" applyFill="1" applyBorder="1"/>
    <xf numFmtId="3" fontId="5" fillId="0" borderId="0" xfId="0" applyNumberFormat="1" applyFont="1" applyFill="1" applyAlignment="1">
      <alignment vertical="center"/>
    </xf>
    <xf numFmtId="0" fontId="0" fillId="0" borderId="4" xfId="0" applyFont="1" applyFill="1" applyBorder="1"/>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0" fontId="5" fillId="0" borderId="0" xfId="0" applyFont="1" applyFill="1" applyBorder="1" applyAlignment="1">
      <alignment horizontal="left" vertical="center" wrapText="1"/>
    </xf>
    <xf numFmtId="10" fontId="19" fillId="0" borderId="1" xfId="0" applyNumberFormat="1" applyFont="1" applyFill="1" applyBorder="1" applyAlignment="1">
      <alignment horizontal="center" vertical="center"/>
    </xf>
    <xf numFmtId="168" fontId="0" fillId="0" borderId="1" xfId="0" applyNumberFormat="1" applyFont="1" applyFill="1" applyBorder="1" applyAlignment="1">
      <alignment horizontal="center" vertical="center"/>
    </xf>
    <xf numFmtId="0" fontId="5" fillId="0" borderId="1" xfId="0" applyFont="1" applyFill="1" applyBorder="1" applyAlignment="1">
      <alignment horizontal="justify" vertical="center"/>
    </xf>
    <xf numFmtId="10" fontId="6" fillId="0" borderId="1" xfId="0" applyNumberFormat="1" applyFont="1" applyFill="1" applyBorder="1" applyAlignment="1">
      <alignment horizontal="justify" vertical="center"/>
    </xf>
    <xf numFmtId="0" fontId="6" fillId="0" borderId="1" xfId="0" applyFont="1" applyFill="1" applyBorder="1" applyAlignment="1">
      <alignment horizontal="justify" vertical="center"/>
    </xf>
    <xf numFmtId="0" fontId="19" fillId="0" borderId="1" xfId="0" applyFont="1" applyFill="1" applyBorder="1" applyAlignment="1">
      <alignment horizontal="center" vertical="center"/>
    </xf>
    <xf numFmtId="0" fontId="0" fillId="0" borderId="1" xfId="0" applyFont="1" applyFill="1" applyBorder="1" applyAlignment="1">
      <alignment vertical="center"/>
    </xf>
    <xf numFmtId="168" fontId="5" fillId="0" borderId="1" xfId="0" applyNumberFormat="1" applyFont="1" applyFill="1" applyBorder="1" applyAlignment="1">
      <alignment horizontal="center" vertical="center"/>
    </xf>
    <xf numFmtId="0" fontId="6" fillId="0" borderId="0" xfId="0" applyFont="1" applyFill="1" applyBorder="1" applyAlignment="1"/>
    <xf numFmtId="0" fontId="0" fillId="0" borderId="0" xfId="0" applyFont="1" applyFill="1" applyAlignment="1">
      <alignment vertical="center"/>
    </xf>
    <xf numFmtId="0" fontId="6"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8" fillId="0" borderId="1" xfId="0" applyFont="1" applyFill="1" applyBorder="1" applyAlignment="1" applyProtection="1">
      <alignment horizontal="left" vertical="center" wrapText="1"/>
    </xf>
    <xf numFmtId="0" fontId="22" fillId="0" borderId="0" xfId="0" applyFont="1" applyFill="1" applyBorder="1" applyAlignment="1" applyProtection="1">
      <alignment horizontal="right" vertical="top"/>
    </xf>
    <xf numFmtId="3" fontId="6" fillId="0" borderId="0" xfId="0" applyNumberFormat="1" applyFont="1" applyFill="1"/>
    <xf numFmtId="0" fontId="5" fillId="0" borderId="0" xfId="0" applyFont="1" applyFill="1" applyBorder="1" applyAlignment="1" applyProtection="1">
      <alignment horizontal="left" vertical="center" wrapText="1"/>
    </xf>
    <xf numFmtId="3" fontId="5" fillId="0" borderId="0" xfId="0" applyNumberFormat="1" applyFont="1" applyFill="1"/>
    <xf numFmtId="0" fontId="6" fillId="6" borderId="4" xfId="0" applyFont="1" applyFill="1" applyBorder="1" applyAlignment="1">
      <alignment horizontal="left" vertical="center"/>
    </xf>
    <xf numFmtId="0" fontId="6" fillId="6" borderId="3" xfId="0" applyFont="1" applyFill="1" applyBorder="1" applyAlignment="1">
      <alignment horizontal="left" vertical="center"/>
    </xf>
    <xf numFmtId="0" fontId="6" fillId="6" borderId="2" xfId="0" applyFont="1" applyFill="1" applyBorder="1" applyAlignment="1">
      <alignment horizontal="left" vertical="center"/>
    </xf>
    <xf numFmtId="0" fontId="27" fillId="0" borderId="0" xfId="4" applyFont="1" applyFill="1"/>
    <xf numFmtId="169" fontId="29" fillId="0" borderId="0" xfId="4" applyNumberFormat="1" applyFont="1" applyFill="1" applyAlignment="1">
      <alignment horizontal="center" vertical="center" wrapText="1"/>
    </xf>
    <xf numFmtId="169" fontId="29" fillId="0" borderId="0" xfId="4" applyNumberFormat="1" applyFont="1" applyFill="1" applyAlignment="1">
      <alignment horizontal="centerContinuous" vertical="center"/>
    </xf>
    <xf numFmtId="0" fontId="31" fillId="0" borderId="0" xfId="5" applyFont="1" applyFill="1" applyAlignment="1">
      <alignment horizontal="right"/>
    </xf>
    <xf numFmtId="0" fontId="32" fillId="0" borderId="0" xfId="5" applyFont="1" applyFill="1" applyAlignment="1">
      <alignment horizontal="right"/>
    </xf>
    <xf numFmtId="0" fontId="31" fillId="0" borderId="0" xfId="5" applyFont="1" applyFill="1"/>
    <xf numFmtId="0" fontId="33" fillId="0" borderId="15" xfId="4" applyFont="1" applyFill="1" applyBorder="1" applyAlignment="1">
      <alignment horizontal="center" vertical="center" wrapText="1"/>
    </xf>
    <xf numFmtId="0" fontId="28" fillId="0" borderId="17" xfId="4" applyFont="1" applyFill="1" applyBorder="1" applyAlignment="1">
      <alignment horizontal="center" vertical="center"/>
    </xf>
    <xf numFmtId="0" fontId="28" fillId="0" borderId="18" xfId="4" applyFont="1" applyFill="1" applyBorder="1" applyAlignment="1">
      <alignment horizontal="center" vertical="center"/>
    </xf>
    <xf numFmtId="3" fontId="28" fillId="0" borderId="18" xfId="4" applyNumberFormat="1" applyFont="1" applyFill="1" applyBorder="1" applyAlignment="1"/>
    <xf numFmtId="0" fontId="28" fillId="0" borderId="19" xfId="4" applyFont="1" applyFill="1" applyBorder="1" applyAlignment="1">
      <alignment horizontal="center" vertical="center"/>
    </xf>
    <xf numFmtId="0" fontId="28" fillId="0" borderId="20" xfId="4" applyFont="1" applyFill="1" applyBorder="1" applyAlignment="1">
      <alignment horizontal="center" vertical="center"/>
    </xf>
    <xf numFmtId="0" fontId="28" fillId="0" borderId="21" xfId="4" applyFont="1" applyFill="1" applyBorder="1" applyAlignment="1" applyProtection="1">
      <alignment horizontal="left" vertical="center" wrapText="1"/>
      <protection locked="0"/>
    </xf>
    <xf numFmtId="0" fontId="28" fillId="0" borderId="23" xfId="4" applyFont="1" applyFill="1" applyBorder="1" applyAlignment="1">
      <alignment horizontal="center" vertical="center"/>
    </xf>
    <xf numFmtId="0" fontId="28" fillId="0" borderId="1" xfId="4" applyFont="1" applyFill="1" applyBorder="1" applyAlignment="1" applyProtection="1">
      <alignment wrapText="1"/>
      <protection locked="0"/>
    </xf>
    <xf numFmtId="0" fontId="28" fillId="0" borderId="1" xfId="4" applyFont="1" applyFill="1" applyBorder="1" applyProtection="1">
      <protection locked="0"/>
    </xf>
    <xf numFmtId="0" fontId="28" fillId="0" borderId="14" xfId="4" applyFont="1" applyFill="1" applyBorder="1" applyAlignment="1">
      <alignment horizontal="center" vertical="center"/>
    </xf>
    <xf numFmtId="0" fontId="28" fillId="0" borderId="15" xfId="4" applyFont="1" applyFill="1" applyBorder="1" applyProtection="1">
      <protection locked="0"/>
    </xf>
    <xf numFmtId="3" fontId="27" fillId="0" borderId="0" xfId="4" applyNumberFormat="1" applyFont="1" applyFill="1" applyAlignment="1"/>
    <xf numFmtId="0" fontId="22" fillId="0" borderId="0" xfId="0" applyFont="1" applyFill="1" applyBorder="1" applyAlignment="1" applyProtection="1">
      <alignment vertical="top"/>
    </xf>
    <xf numFmtId="0" fontId="22" fillId="8" borderId="0" xfId="0" applyFont="1" applyFill="1" applyBorder="1" applyAlignment="1" applyProtection="1">
      <alignment horizontal="right" vertical="top"/>
    </xf>
    <xf numFmtId="0" fontId="6" fillId="0" borderId="1" xfId="10"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1" xfId="10" applyFont="1" applyFill="1" applyBorder="1" applyAlignment="1">
      <alignment horizontal="left" vertical="center" wrapText="1"/>
    </xf>
    <xf numFmtId="3" fontId="5" fillId="0" borderId="1" xfId="10" applyNumberFormat="1" applyFont="1" applyFill="1" applyBorder="1" applyAlignment="1">
      <alignment vertical="center"/>
    </xf>
    <xf numFmtId="0" fontId="6" fillId="0" borderId="1" xfId="10" applyFont="1" applyFill="1" applyBorder="1" applyAlignment="1">
      <alignment horizontal="left" vertical="center" wrapText="1"/>
    </xf>
    <xf numFmtId="3" fontId="6" fillId="0" borderId="1" xfId="10" applyNumberFormat="1" applyFont="1" applyFill="1" applyBorder="1" applyAlignment="1">
      <alignment vertical="center"/>
    </xf>
    <xf numFmtId="0" fontId="5" fillId="0" borderId="1" xfId="10" applyFont="1" applyFill="1" applyBorder="1" applyAlignment="1">
      <alignment vertical="center"/>
    </xf>
    <xf numFmtId="0" fontId="6" fillId="0" borderId="1" xfId="10" applyFont="1" applyFill="1" applyBorder="1" applyAlignment="1">
      <alignment vertical="center"/>
    </xf>
    <xf numFmtId="3" fontId="6" fillId="0" borderId="1" xfId="10" applyNumberFormat="1" applyFont="1" applyFill="1" applyBorder="1" applyAlignment="1">
      <alignment horizontal="right" vertical="center"/>
    </xf>
    <xf numFmtId="0" fontId="50" fillId="0" borderId="0" xfId="10" applyFont="1" applyFill="1"/>
    <xf numFmtId="0" fontId="30" fillId="0" borderId="0" xfId="7" applyFont="1" applyFill="1"/>
    <xf numFmtId="0" fontId="50" fillId="0" borderId="0" xfId="10" applyFont="1" applyFill="1" applyAlignment="1">
      <alignment vertical="center"/>
    </xf>
    <xf numFmtId="0" fontId="22" fillId="0" borderId="0" xfId="7" applyFont="1" applyFill="1" applyAlignment="1">
      <alignment horizontal="right" vertical="top"/>
    </xf>
    <xf numFmtId="0" fontId="10" fillId="0" borderId="1" xfId="10" applyFont="1" applyFill="1" applyBorder="1" applyAlignment="1">
      <alignment horizontal="center" vertical="center" wrapText="1"/>
    </xf>
    <xf numFmtId="3" fontId="5" fillId="0" borderId="1" xfId="10" applyNumberFormat="1" applyFont="1" applyFill="1" applyBorder="1" applyAlignment="1">
      <alignment horizontal="right" vertical="center" wrapText="1"/>
    </xf>
    <xf numFmtId="3" fontId="6" fillId="0" borderId="1" xfId="10" applyNumberFormat="1" applyFont="1" applyFill="1" applyBorder="1" applyAlignment="1">
      <alignment horizontal="right" vertical="center" wrapText="1"/>
    </xf>
    <xf numFmtId="0" fontId="53" fillId="0" borderId="0" xfId="7" applyFont="1" applyFill="1"/>
    <xf numFmtId="0" fontId="53" fillId="0" borderId="0" xfId="7" applyFont="1" applyFill="1" applyAlignment="1">
      <alignment horizontal="center" vertical="center"/>
    </xf>
    <xf numFmtId="0" fontId="30" fillId="0" borderId="0" xfId="7" applyFont="1" applyFill="1" applyAlignment="1">
      <alignment horizontal="center"/>
    </xf>
    <xf numFmtId="0" fontId="61" fillId="0" borderId="1" xfId="7" applyFont="1" applyFill="1" applyBorder="1" applyAlignment="1">
      <alignment vertical="center" wrapText="1"/>
    </xf>
    <xf numFmtId="0" fontId="62" fillId="0" borderId="1" xfId="7" applyFont="1" applyFill="1" applyBorder="1" applyAlignment="1">
      <alignment vertical="center" wrapText="1"/>
    </xf>
    <xf numFmtId="0" fontId="62" fillId="0" borderId="1" xfId="7" applyFont="1" applyFill="1" applyBorder="1" applyAlignment="1">
      <alignment horizontal="center" vertical="center" wrapText="1"/>
    </xf>
    <xf numFmtId="0" fontId="30" fillId="0" borderId="0" xfId="7" applyFont="1" applyFill="1" applyAlignment="1">
      <alignment vertical="center"/>
    </xf>
    <xf numFmtId="0" fontId="63" fillId="0" borderId="1" xfId="7" applyFont="1" applyFill="1" applyBorder="1" applyAlignment="1">
      <alignment horizontal="center"/>
    </xf>
    <xf numFmtId="0" fontId="62" fillId="0" borderId="1" xfId="7" applyFont="1" applyFill="1" applyBorder="1" applyAlignment="1">
      <alignment wrapText="1"/>
    </xf>
    <xf numFmtId="0" fontId="64" fillId="0" borderId="1" xfId="7" applyFont="1" applyFill="1" applyBorder="1" applyAlignment="1">
      <alignment wrapText="1"/>
    </xf>
    <xf numFmtId="0" fontId="65" fillId="0" borderId="0" xfId="7" applyFont="1" applyFill="1"/>
    <xf numFmtId="3" fontId="64" fillId="0" borderId="1" xfId="7" applyNumberFormat="1" applyFont="1" applyFill="1" applyBorder="1" applyAlignment="1">
      <alignment horizontal="right" wrapText="1"/>
    </xf>
    <xf numFmtId="3" fontId="64" fillId="0" borderId="1" xfId="7" applyNumberFormat="1" applyFont="1" applyFill="1" applyBorder="1" applyAlignment="1">
      <alignment horizontal="right"/>
    </xf>
    <xf numFmtId="0" fontId="61" fillId="0" borderId="1" xfId="7" applyFont="1" applyFill="1" applyBorder="1" applyAlignment="1">
      <alignment wrapText="1"/>
    </xf>
    <xf numFmtId="0" fontId="63" fillId="0" borderId="1" xfId="7" applyFont="1" applyFill="1" applyBorder="1" applyAlignment="1">
      <alignment wrapText="1"/>
    </xf>
    <xf numFmtId="3" fontId="63" fillId="0" borderId="1" xfId="7" applyNumberFormat="1" applyFont="1" applyFill="1" applyBorder="1" applyAlignment="1">
      <alignment horizontal="right"/>
    </xf>
    <xf numFmtId="3" fontId="63" fillId="0" borderId="1" xfId="7" applyNumberFormat="1" applyFont="1" applyFill="1" applyBorder="1" applyAlignment="1">
      <alignment horizontal="right" wrapText="1"/>
    </xf>
    <xf numFmtId="0" fontId="63" fillId="0" borderId="1" xfId="7" applyFont="1" applyFill="1" applyBorder="1" applyAlignment="1">
      <alignment horizontal="center" wrapText="1"/>
    </xf>
    <xf numFmtId="0" fontId="22" fillId="0" borderId="0" xfId="7" applyFont="1" applyFill="1" applyAlignment="1">
      <alignment vertical="top"/>
    </xf>
    <xf numFmtId="3" fontId="6" fillId="6" borderId="1" xfId="0" applyNumberFormat="1" applyFont="1" applyFill="1" applyBorder="1" applyAlignment="1">
      <alignment horizontal="right" vertical="center" wrapText="1"/>
    </xf>
    <xf numFmtId="3" fontId="39" fillId="6" borderId="1" xfId="0" applyNumberFormat="1" applyFont="1" applyFill="1" applyBorder="1" applyAlignment="1">
      <alignment vertical="center" wrapText="1"/>
    </xf>
    <xf numFmtId="3" fontId="0" fillId="6" borderId="1" xfId="0" applyNumberFormat="1" applyFill="1" applyBorder="1" applyAlignment="1">
      <alignment vertical="center"/>
    </xf>
    <xf numFmtId="0" fontId="23" fillId="0" borderId="0" xfId="12" applyFont="1"/>
    <xf numFmtId="0" fontId="66" fillId="0" borderId="0" xfId="12"/>
    <xf numFmtId="3" fontId="23" fillId="0" borderId="0" xfId="12" applyNumberFormat="1" applyFont="1"/>
    <xf numFmtId="3" fontId="1" fillId="0" borderId="0" xfId="12" applyNumberFormat="1" applyFont="1"/>
    <xf numFmtId="3" fontId="66" fillId="0" borderId="0" xfId="12" applyNumberFormat="1"/>
    <xf numFmtId="0" fontId="67" fillId="0" borderId="0" xfId="7" applyFont="1" applyAlignment="1">
      <alignment horizontal="right"/>
    </xf>
    <xf numFmtId="169" fontId="30" fillId="0" borderId="0" xfId="7" applyNumberFormat="1" applyAlignment="1">
      <alignment horizontal="left" vertical="center" wrapText="1"/>
    </xf>
    <xf numFmtId="169" fontId="41" fillId="0" borderId="0" xfId="7" applyNumberFormat="1" applyFont="1" applyAlignment="1">
      <alignment horizontal="right" wrapText="1"/>
    </xf>
    <xf numFmtId="169" fontId="68" fillId="0" borderId="0" xfId="7" applyNumberFormat="1" applyFont="1" applyAlignment="1">
      <alignment horizontal="right" wrapText="1"/>
    </xf>
    <xf numFmtId="0" fontId="43" fillId="0" borderId="17" xfId="7" applyFont="1" applyBorder="1" applyAlignment="1">
      <alignment horizontal="center" vertical="center" wrapText="1"/>
    </xf>
    <xf numFmtId="0" fontId="43" fillId="0" borderId="30" xfId="7" applyFont="1" applyBorder="1" applyAlignment="1">
      <alignment horizontal="center" vertical="center" wrapText="1"/>
    </xf>
    <xf numFmtId="0" fontId="62" fillId="0" borderId="31" xfId="7" applyFont="1" applyBorder="1" applyAlignment="1">
      <alignment horizontal="center" wrapText="1"/>
    </xf>
    <xf numFmtId="0" fontId="65" fillId="0" borderId="32" xfId="7" applyFont="1" applyBorder="1" applyAlignment="1">
      <alignment horizontal="center" wrapText="1"/>
    </xf>
    <xf numFmtId="0" fontId="30" fillId="0" borderId="0" xfId="7" applyAlignment="1">
      <alignment horizontal="center" wrapText="1"/>
    </xf>
    <xf numFmtId="0" fontId="37" fillId="0" borderId="11" xfId="7" applyFont="1" applyBorder="1" applyAlignment="1">
      <alignment horizontal="left" vertical="center" wrapText="1" indent="1"/>
    </xf>
    <xf numFmtId="169" fontId="69" fillId="0" borderId="9" xfId="7" applyNumberFormat="1" applyFont="1" applyBorder="1" applyAlignment="1" applyProtection="1">
      <alignment vertical="center" wrapText="1"/>
      <protection locked="0"/>
    </xf>
    <xf numFmtId="3" fontId="69" fillId="0" borderId="22" xfId="7" applyNumberFormat="1" applyFont="1" applyBorder="1" applyAlignment="1" applyProtection="1">
      <alignment vertical="center" wrapText="1"/>
      <protection locked="0"/>
    </xf>
    <xf numFmtId="0" fontId="37" fillId="0" borderId="20" xfId="7" applyFont="1" applyBorder="1" applyAlignment="1">
      <alignment horizontal="left" vertical="center" wrapText="1" indent="1"/>
    </xf>
    <xf numFmtId="0" fontId="69" fillId="0" borderId="23" xfId="7" applyFont="1" applyBorder="1" applyAlignment="1">
      <alignment horizontal="left" vertical="center" wrapText="1" indent="1"/>
    </xf>
    <xf numFmtId="3" fontId="69" fillId="0" borderId="4" xfId="7" applyNumberFormat="1" applyFont="1" applyBorder="1" applyAlignment="1" applyProtection="1">
      <alignment vertical="center" wrapText="1"/>
      <protection locked="0"/>
    </xf>
    <xf numFmtId="3" fontId="70" fillId="0" borderId="4" xfId="7" applyNumberFormat="1" applyFont="1" applyBorder="1" applyAlignment="1">
      <alignment vertical="center"/>
    </xf>
    <xf numFmtId="3" fontId="63" fillId="0" borderId="24" xfId="7" applyNumberFormat="1" applyFont="1" applyBorder="1"/>
    <xf numFmtId="3" fontId="30" fillId="0" borderId="24" xfId="7" applyNumberFormat="1" applyBorder="1"/>
    <xf numFmtId="169" fontId="69" fillId="0" borderId="4" xfId="7" applyNumberFormat="1" applyFont="1" applyBorder="1" applyAlignment="1" applyProtection="1">
      <alignment vertical="center" wrapText="1"/>
      <protection locked="0"/>
    </xf>
    <xf numFmtId="3" fontId="30" fillId="0" borderId="0" xfId="7" applyNumberFormat="1"/>
    <xf numFmtId="0" fontId="37" fillId="0" borderId="23" xfId="7" applyFont="1" applyBorder="1" applyAlignment="1">
      <alignment horizontal="left" vertical="center" wrapText="1" indent="1"/>
    </xf>
    <xf numFmtId="0" fontId="69" fillId="0" borderId="23" xfId="7" applyFont="1" applyBorder="1" applyAlignment="1" applyProtection="1">
      <alignment horizontal="left" vertical="center" wrapText="1" indent="1"/>
      <protection locked="0"/>
    </xf>
    <xf numFmtId="3" fontId="70" fillId="0" borderId="5" xfId="7" applyNumberFormat="1" applyFont="1" applyBorder="1" applyAlignment="1">
      <alignment vertical="center"/>
    </xf>
    <xf numFmtId="3" fontId="63" fillId="0" borderId="16" xfId="7" applyNumberFormat="1" applyFont="1" applyBorder="1"/>
    <xf numFmtId="3" fontId="30" fillId="0" borderId="27" xfId="7" applyNumberFormat="1" applyBorder="1"/>
    <xf numFmtId="0" fontId="42" fillId="9" borderId="17" xfId="7" applyFont="1" applyFill="1" applyBorder="1" applyAlignment="1">
      <alignment horizontal="left" vertical="center" wrapText="1" indent="1"/>
    </xf>
    <xf numFmtId="169" fontId="42" fillId="9" borderId="19" xfId="7" applyNumberFormat="1" applyFont="1" applyFill="1" applyBorder="1" applyAlignment="1">
      <alignment vertical="center" wrapText="1"/>
    </xf>
    <xf numFmtId="169" fontId="30" fillId="0" borderId="0" xfId="7" applyNumberFormat="1"/>
    <xf numFmtId="169" fontId="30" fillId="0" borderId="0" xfId="7" applyNumberFormat="1" applyAlignment="1">
      <alignment vertical="center" wrapText="1"/>
    </xf>
    <xf numFmtId="169" fontId="40" fillId="0" borderId="0" xfId="7" applyNumberFormat="1" applyFont="1" applyAlignment="1">
      <alignment horizontal="center" vertical="center" wrapText="1"/>
    </xf>
    <xf numFmtId="169" fontId="40" fillId="0" borderId="0" xfId="7" applyNumberFormat="1" applyFont="1" applyAlignment="1">
      <alignment vertical="center" wrapText="1"/>
    </xf>
    <xf numFmtId="169" fontId="41" fillId="0" borderId="0" xfId="7" applyNumberFormat="1" applyFont="1" applyAlignment="1">
      <alignment horizontal="right" vertical="center"/>
    </xf>
    <xf numFmtId="169" fontId="29" fillId="0" borderId="0" xfId="7" applyNumberFormat="1" applyFont="1" applyAlignment="1">
      <alignment vertical="center"/>
    </xf>
    <xf numFmtId="169" fontId="42" fillId="0" borderId="41" xfId="7" applyNumberFormat="1" applyFont="1" applyBorder="1" applyAlignment="1">
      <alignment horizontal="center" vertical="center"/>
    </xf>
    <xf numFmtId="169" fontId="42" fillId="0" borderId="26" xfId="7" applyNumberFormat="1" applyFont="1" applyBorder="1" applyAlignment="1">
      <alignment horizontal="center" vertical="center"/>
    </xf>
    <xf numFmtId="169" fontId="29" fillId="0" borderId="0" xfId="7" applyNumberFormat="1" applyFont="1" applyAlignment="1">
      <alignment horizontal="center" vertical="center"/>
    </xf>
    <xf numFmtId="169" fontId="42" fillId="0" borderId="31" xfId="7" applyNumberFormat="1" applyFont="1" applyBorder="1" applyAlignment="1">
      <alignment horizontal="center" vertical="center" wrapText="1"/>
    </xf>
    <xf numFmtId="169" fontId="42" fillId="0" borderId="32" xfId="7" applyNumberFormat="1" applyFont="1" applyBorder="1" applyAlignment="1">
      <alignment horizontal="center" vertical="center" wrapText="1"/>
    </xf>
    <xf numFmtId="169" fontId="42" fillId="0" borderId="30" xfId="7" applyNumberFormat="1" applyFont="1" applyBorder="1" applyAlignment="1">
      <alignment horizontal="center" vertical="center" wrapText="1"/>
    </xf>
    <xf numFmtId="169" fontId="42" fillId="0" borderId="19" xfId="7" applyNumberFormat="1" applyFont="1" applyBorder="1" applyAlignment="1">
      <alignment horizontal="center" vertical="center" wrapText="1"/>
    </xf>
    <xf numFmtId="169" fontId="29" fillId="0" borderId="0" xfId="7" applyNumberFormat="1" applyFont="1" applyAlignment="1">
      <alignment horizontal="center" vertical="center" wrapText="1"/>
    </xf>
    <xf numFmtId="169" fontId="44" fillId="0" borderId="17" xfId="7" applyNumberFormat="1" applyFont="1" applyBorder="1" applyAlignment="1">
      <alignment horizontal="right" vertical="center" wrapText="1" indent="1"/>
    </xf>
    <xf numFmtId="169" fontId="44" fillId="0" borderId="32" xfId="7" applyNumberFormat="1" applyFont="1" applyBorder="1" applyAlignment="1">
      <alignment horizontal="left" vertical="center" wrapText="1" indent="1"/>
    </xf>
    <xf numFmtId="169" fontId="28" fillId="10" borderId="32" xfId="7" applyNumberFormat="1" applyFont="1" applyFill="1" applyBorder="1" applyAlignment="1">
      <alignment horizontal="left" vertical="center" wrapText="1" indent="2"/>
    </xf>
    <xf numFmtId="169" fontId="28" fillId="10" borderId="43" xfId="7" applyNumberFormat="1" applyFont="1" applyFill="1" applyBorder="1" applyAlignment="1">
      <alignment horizontal="left" vertical="center" wrapText="1" indent="2"/>
    </xf>
    <xf numFmtId="169" fontId="44" fillId="0" borderId="17" xfId="7" applyNumberFormat="1" applyFont="1" applyBorder="1" applyAlignment="1">
      <alignment vertical="center" wrapText="1"/>
    </xf>
    <xf numFmtId="169" fontId="44" fillId="0" borderId="18" xfId="7" applyNumberFormat="1" applyFont="1" applyBorder="1" applyAlignment="1">
      <alignment vertical="center" wrapText="1"/>
    </xf>
    <xf numFmtId="169" fontId="44" fillId="0" borderId="19" xfId="7" applyNumberFormat="1" applyFont="1" applyBorder="1" applyAlignment="1">
      <alignment vertical="center" wrapText="1"/>
    </xf>
    <xf numFmtId="169" fontId="44" fillId="0" borderId="23" xfId="7" applyNumberFormat="1" applyFont="1" applyBorder="1" applyAlignment="1">
      <alignment horizontal="right" vertical="center" wrapText="1" indent="1"/>
    </xf>
    <xf numFmtId="169" fontId="38" fillId="0" borderId="44" xfId="7" applyNumberFormat="1" applyFont="1" applyBorder="1" applyAlignment="1" applyProtection="1">
      <alignment horizontal="left" vertical="center" wrapText="1" indent="1"/>
      <protection locked="0"/>
    </xf>
    <xf numFmtId="171" fontId="28" fillId="11" borderId="44" xfId="7" applyNumberFormat="1" applyFont="1" applyFill="1" applyBorder="1" applyAlignment="1" applyProtection="1">
      <alignment horizontal="right" vertical="center" wrapText="1" indent="2"/>
      <protection locked="0"/>
    </xf>
    <xf numFmtId="171" fontId="28" fillId="0" borderId="1" xfId="7" applyNumberFormat="1" applyFont="1" applyBorder="1" applyAlignment="1" applyProtection="1">
      <alignment horizontal="right" vertical="center" wrapText="1" indent="2"/>
      <protection locked="0"/>
    </xf>
    <xf numFmtId="169" fontId="38" fillId="0" borderId="23" xfId="7" applyNumberFormat="1" applyFont="1" applyBorder="1" applyAlignment="1" applyProtection="1">
      <alignment vertical="center" wrapText="1"/>
      <protection locked="0"/>
    </xf>
    <xf numFmtId="169" fontId="38" fillId="0" borderId="1" xfId="7" applyNumberFormat="1" applyFont="1" applyBorder="1" applyAlignment="1" applyProtection="1">
      <alignment vertical="center" wrapText="1"/>
      <protection locked="0"/>
    </xf>
    <xf numFmtId="169" fontId="38" fillId="0" borderId="24" xfId="7" applyNumberFormat="1" applyFont="1" applyBorder="1" applyAlignment="1" applyProtection="1">
      <alignment vertical="center" wrapText="1"/>
      <protection locked="0"/>
    </xf>
    <xf numFmtId="171" fontId="28" fillId="0" borderId="44" xfId="7" applyNumberFormat="1" applyFont="1" applyBorder="1" applyAlignment="1" applyProtection="1">
      <alignment horizontal="right" vertical="center" wrapText="1" indent="2"/>
      <protection locked="0"/>
    </xf>
    <xf numFmtId="169" fontId="28" fillId="10" borderId="32" xfId="7" applyNumberFormat="1" applyFont="1" applyFill="1" applyBorder="1" applyAlignment="1">
      <alignment horizontal="right" vertical="center" wrapText="1" indent="2"/>
    </xf>
    <xf numFmtId="169" fontId="28" fillId="10" borderId="43" xfId="7" applyNumberFormat="1" applyFont="1" applyFill="1" applyBorder="1" applyAlignment="1">
      <alignment horizontal="right" vertical="center" wrapText="1" indent="2"/>
    </xf>
    <xf numFmtId="169" fontId="30" fillId="0" borderId="0" xfId="7" applyNumberFormat="1" applyAlignment="1">
      <alignment horizontal="center" vertical="center" wrapText="1"/>
    </xf>
    <xf numFmtId="0" fontId="72" fillId="0" borderId="0" xfId="7" applyFont="1" applyAlignment="1">
      <alignment horizontal="right"/>
    </xf>
    <xf numFmtId="0" fontId="74" fillId="0" borderId="0" xfId="7" applyFont="1" applyAlignment="1">
      <alignment horizontal="center"/>
    </xf>
    <xf numFmtId="0" fontId="75" fillId="0" borderId="45" xfId="7" applyFont="1" applyBorder="1" applyAlignment="1">
      <alignment horizontal="center" vertical="center" wrapText="1"/>
    </xf>
    <xf numFmtId="0" fontId="74" fillId="0" borderId="46" xfId="7" applyFont="1" applyBorder="1" applyAlignment="1">
      <alignment horizontal="center" vertical="center" wrapText="1"/>
    </xf>
    <xf numFmtId="0" fontId="74" fillId="0" borderId="47" xfId="7" applyFont="1" applyBorder="1" applyAlignment="1">
      <alignment horizontal="center" vertical="center" wrapText="1"/>
    </xf>
    <xf numFmtId="0" fontId="74" fillId="0" borderId="1" xfId="7" applyFont="1" applyBorder="1" applyAlignment="1">
      <alignment horizontal="center" vertical="top" wrapText="1"/>
    </xf>
    <xf numFmtId="0" fontId="76" fillId="0" borderId="1" xfId="7" applyFont="1" applyBorder="1" applyAlignment="1">
      <alignment wrapText="1"/>
    </xf>
    <xf numFmtId="1" fontId="77" fillId="0" borderId="1" xfId="13" applyNumberFormat="1" applyFont="1" applyBorder="1" applyAlignment="1" applyProtection="1">
      <alignment horizontal="center" vertical="center" wrapText="1"/>
      <protection locked="0"/>
    </xf>
    <xf numFmtId="170" fontId="77" fillId="0" borderId="1" xfId="14" applyNumberFormat="1" applyFont="1" applyBorder="1" applyAlignment="1" applyProtection="1">
      <alignment horizontal="center" vertical="center" wrapText="1"/>
      <protection locked="0"/>
    </xf>
    <xf numFmtId="170" fontId="77" fillId="0" borderId="1" xfId="14" applyNumberFormat="1" applyFont="1" applyBorder="1" applyAlignment="1" applyProtection="1">
      <alignment horizontal="center" vertical="top" wrapText="1"/>
      <protection locked="0"/>
    </xf>
    <xf numFmtId="9" fontId="77" fillId="0" borderId="1" xfId="13" applyFont="1" applyBorder="1" applyAlignment="1" applyProtection="1">
      <alignment horizontal="center" vertical="center" wrapText="1"/>
      <protection locked="0"/>
    </xf>
    <xf numFmtId="0" fontId="74" fillId="0" borderId="23" xfId="7" applyFont="1" applyBorder="1" applyAlignment="1">
      <alignment horizontal="center" vertical="top" wrapText="1"/>
    </xf>
    <xf numFmtId="0" fontId="77" fillId="0" borderId="1" xfId="7" applyFont="1" applyBorder="1" applyAlignment="1" applyProtection="1">
      <alignment horizontal="left" vertical="top" wrapText="1"/>
      <protection locked="0"/>
    </xf>
    <xf numFmtId="170" fontId="77" fillId="0" borderId="24" xfId="14" applyNumberFormat="1" applyFont="1" applyBorder="1" applyAlignment="1" applyProtection="1">
      <alignment horizontal="center" vertical="top" wrapText="1"/>
      <protection locked="0"/>
    </xf>
    <xf numFmtId="0" fontId="74" fillId="12" borderId="18" xfId="7" applyFont="1" applyFill="1" applyBorder="1" applyAlignment="1">
      <alignment horizontal="center" vertical="top" wrapText="1"/>
    </xf>
    <xf numFmtId="170" fontId="77" fillId="0" borderId="18" xfId="14" applyNumberFormat="1" applyFont="1" applyBorder="1" applyAlignment="1" applyProtection="1">
      <alignment horizontal="center" vertical="center" wrapText="1"/>
    </xf>
    <xf numFmtId="170" fontId="77" fillId="0" borderId="19" xfId="14" applyNumberFormat="1" applyFont="1" applyBorder="1" applyAlignment="1" applyProtection="1">
      <alignment horizontal="center" vertical="top" wrapText="1"/>
    </xf>
    <xf numFmtId="0" fontId="6" fillId="6" borderId="1" xfId="0" applyFont="1" applyFill="1" applyBorder="1" applyAlignment="1">
      <alignment horizontal="justify" vertical="center"/>
    </xf>
    <xf numFmtId="168" fontId="19" fillId="6" borderId="1" xfId="0" applyNumberFormat="1" applyFont="1" applyFill="1" applyBorder="1" applyAlignment="1">
      <alignment horizontal="center" vertical="center"/>
    </xf>
    <xf numFmtId="168" fontId="6" fillId="6" borderId="1" xfId="0" applyNumberFormat="1" applyFont="1" applyFill="1" applyBorder="1" applyAlignment="1">
      <alignment horizontal="center" vertical="center"/>
    </xf>
    <xf numFmtId="0" fontId="10" fillId="6" borderId="1"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4" fillId="6" borderId="2" xfId="0" applyFont="1" applyFill="1" applyBorder="1" applyAlignment="1" applyProtection="1">
      <alignment horizontal="left" vertical="center" wrapText="1"/>
    </xf>
    <xf numFmtId="0" fontId="33" fillId="6" borderId="18" xfId="4" applyFont="1" applyFill="1" applyBorder="1"/>
    <xf numFmtId="0" fontId="33" fillId="6" borderId="17" xfId="4" applyFont="1" applyFill="1" applyBorder="1" applyAlignment="1">
      <alignment horizontal="center" vertical="center"/>
    </xf>
    <xf numFmtId="3" fontId="33" fillId="6" borderId="18" xfId="4" applyNumberFormat="1" applyFont="1" applyFill="1" applyBorder="1" applyAlignment="1"/>
    <xf numFmtId="169" fontId="69" fillId="0" borderId="9" xfId="7" applyNumberFormat="1" applyFont="1" applyBorder="1" applyAlignment="1" applyProtection="1">
      <alignment wrapText="1"/>
      <protection locked="0"/>
    </xf>
    <xf numFmtId="3" fontId="69" fillId="0" borderId="22" xfId="7" applyNumberFormat="1" applyFont="1" applyBorder="1" applyAlignment="1" applyProtection="1">
      <alignment wrapText="1"/>
      <protection locked="0"/>
    </xf>
    <xf numFmtId="169" fontId="69" fillId="0" borderId="4" xfId="7" applyNumberFormat="1" applyFont="1" applyBorder="1" applyAlignment="1" applyProtection="1">
      <alignment wrapText="1"/>
      <protection locked="0"/>
    </xf>
    <xf numFmtId="3" fontId="70" fillId="0" borderId="4" xfId="7" applyNumberFormat="1" applyFont="1" applyBorder="1"/>
    <xf numFmtId="3" fontId="4" fillId="6" borderId="0" xfId="0" applyNumberFormat="1" applyFont="1" applyFill="1" applyBorder="1" applyAlignment="1">
      <alignment horizontal="right" vertical="center"/>
    </xf>
    <xf numFmtId="3" fontId="20" fillId="6" borderId="1" xfId="0" applyNumberFormat="1" applyFont="1" applyFill="1" applyBorder="1" applyAlignment="1">
      <alignment horizontal="right" vertical="center"/>
    </xf>
    <xf numFmtId="9" fontId="4" fillId="6" borderId="0" xfId="0" applyNumberFormat="1" applyFont="1" applyFill="1" applyBorder="1" applyAlignment="1">
      <alignment horizontal="center" vertical="center"/>
    </xf>
    <xf numFmtId="3" fontId="4" fillId="6" borderId="1" xfId="0" applyNumberFormat="1" applyFont="1" applyFill="1" applyBorder="1" applyAlignment="1" applyProtection="1">
      <alignment horizontal="right" vertical="center"/>
    </xf>
    <xf numFmtId="9" fontId="4" fillId="6" borderId="4" xfId="15" applyFont="1" applyFill="1" applyBorder="1" applyAlignment="1" applyProtection="1">
      <alignment horizontal="center" vertical="center"/>
    </xf>
    <xf numFmtId="9" fontId="4" fillId="6" borderId="2" xfId="15" applyFont="1" applyFill="1" applyBorder="1" applyAlignment="1" applyProtection="1">
      <alignment horizontal="center" vertical="center"/>
    </xf>
    <xf numFmtId="0" fontId="9" fillId="6" borderId="0" xfId="0" applyFont="1" applyFill="1" applyBorder="1" applyAlignment="1">
      <alignment horizontal="left" vertical="center" wrapText="1"/>
    </xf>
    <xf numFmtId="49" fontId="9" fillId="6" borderId="4" xfId="0" applyNumberFormat="1" applyFont="1" applyFill="1" applyBorder="1" applyAlignment="1" applyProtection="1">
      <alignment horizontal="center" vertical="center"/>
    </xf>
    <xf numFmtId="49" fontId="9" fillId="6" borderId="2" xfId="0" applyNumberFormat="1" applyFont="1" applyFill="1" applyBorder="1" applyAlignment="1" applyProtection="1">
      <alignment horizontal="center" vertical="center"/>
    </xf>
    <xf numFmtId="0" fontId="6" fillId="6" borderId="4" xfId="0" applyFont="1" applyFill="1" applyBorder="1" applyAlignment="1" applyProtection="1">
      <alignment horizontal="left" vertical="center"/>
    </xf>
    <xf numFmtId="0" fontId="6" fillId="6" borderId="3" xfId="0" applyFont="1" applyFill="1" applyBorder="1" applyAlignment="1" applyProtection="1">
      <alignment horizontal="left" vertical="center"/>
    </xf>
    <xf numFmtId="0" fontId="6" fillId="6" borderId="2" xfId="0" applyFont="1" applyFill="1" applyBorder="1" applyAlignment="1" applyProtection="1">
      <alignment horizontal="left" vertical="center"/>
    </xf>
    <xf numFmtId="0" fontId="9" fillId="6" borderId="4" xfId="0" applyFont="1" applyFill="1" applyBorder="1" applyAlignment="1" applyProtection="1">
      <alignment horizontal="left" vertical="center" wrapText="1"/>
    </xf>
    <xf numFmtId="0" fontId="9" fillId="6" borderId="3" xfId="0" applyFont="1" applyFill="1" applyBorder="1" applyAlignment="1" applyProtection="1">
      <alignment horizontal="left" vertical="center" wrapText="1"/>
    </xf>
    <xf numFmtId="3" fontId="4" fillId="5" borderId="1" xfId="0" applyNumberFormat="1" applyFont="1" applyFill="1" applyBorder="1" applyAlignment="1" applyProtection="1">
      <alignment horizontal="right" vertical="center"/>
    </xf>
    <xf numFmtId="9" fontId="4" fillId="5" borderId="4" xfId="15" applyFont="1" applyFill="1" applyBorder="1" applyAlignment="1" applyProtection="1">
      <alignment horizontal="center" vertical="center"/>
    </xf>
    <xf numFmtId="9" fontId="4" fillId="5" borderId="2" xfId="15" applyFont="1" applyFill="1" applyBorder="1" applyAlignment="1" applyProtection="1">
      <alignment horizontal="center" vertical="center"/>
    </xf>
    <xf numFmtId="3" fontId="3" fillId="0" borderId="4" xfId="0" applyNumberFormat="1" applyFont="1" applyFill="1" applyBorder="1" applyAlignment="1" applyProtection="1">
      <alignment horizontal="right" vertical="center"/>
    </xf>
    <xf numFmtId="3" fontId="3" fillId="0" borderId="3"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9" fontId="3" fillId="7" borderId="4" xfId="15" applyFont="1" applyFill="1" applyBorder="1" applyAlignment="1" applyProtection="1">
      <alignment horizontal="center" vertical="center"/>
    </xf>
    <xf numFmtId="9" fontId="3" fillId="7" borderId="2" xfId="15" applyFont="1" applyFill="1" applyBorder="1" applyAlignment="1" applyProtection="1">
      <alignment horizontal="center" vertical="center"/>
    </xf>
    <xf numFmtId="49" fontId="9" fillId="5" borderId="4" xfId="0" quotePrefix="1" applyNumberFormat="1" applyFont="1" applyFill="1" applyBorder="1" applyAlignment="1" applyProtection="1">
      <alignment horizontal="center" vertical="center"/>
    </xf>
    <xf numFmtId="49" fontId="9" fillId="5" borderId="2" xfId="0" quotePrefix="1" applyNumberFormat="1" applyFont="1" applyFill="1" applyBorder="1" applyAlignment="1" applyProtection="1">
      <alignment horizontal="center" vertical="center"/>
    </xf>
    <xf numFmtId="0" fontId="6" fillId="5" borderId="4"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9" fillId="5" borderId="4"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49" fontId="11" fillId="0" borderId="4" xfId="0" quotePrefix="1" applyNumberFormat="1" applyFont="1" applyFill="1" applyBorder="1" applyAlignment="1" applyProtection="1">
      <alignment horizontal="center" vertical="center"/>
    </xf>
    <xf numFmtId="49" fontId="11" fillId="0" borderId="2" xfId="0" quotePrefix="1" applyNumberFormat="1" applyFont="1" applyFill="1" applyBorder="1" applyAlignment="1" applyProtection="1">
      <alignment horizontal="center" vertical="center"/>
    </xf>
    <xf numFmtId="0" fontId="5" fillId="0" borderId="4"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3" fontId="4" fillId="0" borderId="1" xfId="0" applyNumberFormat="1" applyFont="1" applyFill="1" applyBorder="1" applyAlignment="1" applyProtection="1">
      <alignment horizontal="right" vertical="center"/>
    </xf>
    <xf numFmtId="9" fontId="4" fillId="7" borderId="4" xfId="15" applyFont="1" applyFill="1" applyBorder="1" applyAlignment="1" applyProtection="1">
      <alignment horizontal="center" vertical="center"/>
    </xf>
    <xf numFmtId="9" fontId="4" fillId="7" borderId="2" xfId="15" applyFont="1" applyFill="1" applyBorder="1" applyAlignment="1" applyProtection="1">
      <alignment horizontal="center" vertical="center"/>
    </xf>
    <xf numFmtId="49" fontId="9" fillId="0" borderId="4" xfId="0" quotePrefix="1" applyNumberFormat="1" applyFont="1" applyFill="1" applyBorder="1" applyAlignment="1" applyProtection="1">
      <alignment horizontal="center" vertical="center"/>
    </xf>
    <xf numFmtId="49" fontId="9" fillId="0" borderId="2" xfId="0" quotePrefix="1" applyNumberFormat="1"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9" fillId="0" borderId="4"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3" fontId="4" fillId="0" borderId="4" xfId="0" applyNumberFormat="1" applyFont="1" applyFill="1" applyBorder="1" applyAlignment="1" applyProtection="1">
      <alignment horizontal="right" vertical="center"/>
    </xf>
    <xf numFmtId="3" fontId="4" fillId="0" borderId="3"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horizontal="righ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3" fontId="4" fillId="5" borderId="4" xfId="0" applyNumberFormat="1" applyFont="1" applyFill="1" applyBorder="1" applyAlignment="1" applyProtection="1">
      <alignment horizontal="right" vertical="center"/>
    </xf>
    <xf numFmtId="3" fontId="4" fillId="5" borderId="3" xfId="0" applyNumberFormat="1" applyFont="1" applyFill="1" applyBorder="1" applyAlignment="1" applyProtection="1">
      <alignment horizontal="right" vertical="center"/>
    </xf>
    <xf numFmtId="3" fontId="4" fillId="5" borderId="2" xfId="0" applyNumberFormat="1" applyFont="1" applyFill="1" applyBorder="1" applyAlignment="1" applyProtection="1">
      <alignment horizontal="right" vertical="center"/>
    </xf>
    <xf numFmtId="167" fontId="9" fillId="5" borderId="4" xfId="0" applyNumberFormat="1" applyFont="1" applyFill="1" applyBorder="1" applyAlignment="1" applyProtection="1">
      <alignment vertical="center"/>
    </xf>
    <xf numFmtId="167" fontId="9" fillId="5" borderId="3" xfId="0" applyNumberFormat="1" applyFont="1" applyFill="1" applyBorder="1" applyAlignment="1" applyProtection="1">
      <alignment vertical="center"/>
    </xf>
    <xf numFmtId="167" fontId="9" fillId="0" borderId="4" xfId="0" applyNumberFormat="1" applyFont="1" applyFill="1" applyBorder="1" applyAlignment="1" applyProtection="1">
      <alignment vertical="center"/>
    </xf>
    <xf numFmtId="167" fontId="9" fillId="0" borderId="3" xfId="0" applyNumberFormat="1" applyFont="1" applyFill="1" applyBorder="1" applyAlignment="1" applyProtection="1">
      <alignment vertical="center"/>
    </xf>
    <xf numFmtId="167" fontId="11" fillId="0" borderId="4" xfId="0" applyNumberFormat="1" applyFont="1" applyFill="1" applyBorder="1" applyAlignment="1" applyProtection="1">
      <alignment vertical="center"/>
    </xf>
    <xf numFmtId="167" fontId="11" fillId="0" borderId="3" xfId="0" applyNumberFormat="1" applyFont="1" applyFill="1" applyBorder="1" applyAlignment="1" applyProtection="1">
      <alignment vertical="center"/>
    </xf>
    <xf numFmtId="165" fontId="5" fillId="0" borderId="4" xfId="0" applyNumberFormat="1" applyFont="1" applyFill="1" applyBorder="1" applyAlignment="1" applyProtection="1">
      <alignment horizontal="left" vertical="center"/>
    </xf>
    <xf numFmtId="165" fontId="5" fillId="0" borderId="3" xfId="0" applyNumberFormat="1" applyFont="1" applyFill="1" applyBorder="1" applyAlignment="1" applyProtection="1">
      <alignment horizontal="left" vertical="center"/>
    </xf>
    <xf numFmtId="165" fontId="5" fillId="0" borderId="2" xfId="0" applyNumberFormat="1" applyFont="1" applyFill="1" applyBorder="1" applyAlignment="1" applyProtection="1">
      <alignment horizontal="left" vertical="center"/>
    </xf>
    <xf numFmtId="3" fontId="3" fillId="0" borderId="4" xfId="0" quotePrefix="1"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xf>
    <xf numFmtId="9" fontId="3" fillId="7" borderId="4" xfId="15" quotePrefix="1"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4"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2" xfId="0" applyFont="1" applyFill="1" applyBorder="1" applyAlignment="1" applyProtection="1">
      <alignment vertical="center" wrapText="1"/>
    </xf>
    <xf numFmtId="167" fontId="11" fillId="0" borderId="2" xfId="0" applyNumberFormat="1" applyFont="1" applyFill="1" applyBorder="1" applyAlignment="1" applyProtection="1">
      <alignment vertical="center"/>
    </xf>
    <xf numFmtId="49" fontId="11" fillId="0" borderId="2"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49" fontId="9" fillId="0" borderId="4" xfId="0" applyNumberFormat="1" applyFont="1" applyFill="1" applyBorder="1" applyAlignment="1" applyProtection="1">
      <alignment horizontal="center" vertical="center"/>
    </xf>
    <xf numFmtId="49" fontId="11" fillId="0" borderId="4" xfId="0" applyNumberFormat="1" applyFont="1" applyFill="1" applyBorder="1" applyAlignment="1" applyProtection="1">
      <alignment horizontal="center" vertical="center"/>
    </xf>
    <xf numFmtId="0" fontId="6" fillId="0" borderId="4"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2" xfId="0" applyFont="1" applyFill="1" applyBorder="1" applyAlignment="1" applyProtection="1">
      <alignment vertical="center" wrapText="1"/>
    </xf>
    <xf numFmtId="3" fontId="6" fillId="6" borderId="4" xfId="0" applyNumberFormat="1" applyFont="1" applyFill="1" applyBorder="1" applyAlignment="1" applyProtection="1">
      <alignment horizontal="right" vertical="center"/>
    </xf>
    <xf numFmtId="3" fontId="6" fillId="6" borderId="3" xfId="0" applyNumberFormat="1" applyFont="1" applyFill="1" applyBorder="1" applyAlignment="1" applyProtection="1">
      <alignment horizontal="right" vertical="center"/>
    </xf>
    <xf numFmtId="3" fontId="6" fillId="6" borderId="2" xfId="0" applyNumberFormat="1" applyFont="1" applyFill="1" applyBorder="1" applyAlignment="1" applyProtection="1">
      <alignment horizontal="right" vertical="center"/>
    </xf>
    <xf numFmtId="3" fontId="6" fillId="6" borderId="4" xfId="0" quotePrefix="1" applyNumberFormat="1" applyFont="1" applyFill="1" applyBorder="1" applyAlignment="1" applyProtection="1">
      <alignment horizontal="center" vertical="center"/>
    </xf>
    <xf numFmtId="3" fontId="6" fillId="6" borderId="3" xfId="0" applyNumberFormat="1" applyFont="1" applyFill="1" applyBorder="1" applyAlignment="1" applyProtection="1">
      <alignment horizontal="center" vertical="center"/>
    </xf>
    <xf numFmtId="3" fontId="6" fillId="6" borderId="2"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vertical="center"/>
    </xf>
    <xf numFmtId="0" fontId="11" fillId="0" borderId="3" xfId="0" applyNumberFormat="1" applyFont="1" applyFill="1" applyBorder="1" applyAlignment="1" applyProtection="1">
      <alignment vertical="center"/>
    </xf>
    <xf numFmtId="3" fontId="4" fillId="5" borderId="4" xfId="0" quotePrefix="1" applyNumberFormat="1" applyFont="1" applyFill="1" applyBorder="1" applyAlignment="1" applyProtection="1">
      <alignment horizontal="center" vertical="center"/>
    </xf>
    <xf numFmtId="3" fontId="4" fillId="5" borderId="3" xfId="0" applyNumberFormat="1" applyFont="1" applyFill="1" applyBorder="1" applyAlignment="1" applyProtection="1">
      <alignment horizontal="center" vertical="center"/>
    </xf>
    <xf numFmtId="3" fontId="4" fillId="5" borderId="2" xfId="0" applyNumberFormat="1" applyFont="1" applyFill="1" applyBorder="1" applyAlignment="1" applyProtection="1">
      <alignment horizontal="center" vertical="center"/>
    </xf>
    <xf numFmtId="49" fontId="9" fillId="5" borderId="4" xfId="0" applyNumberFormat="1" applyFont="1" applyFill="1" applyBorder="1" applyAlignment="1" applyProtection="1">
      <alignment horizontal="center" vertical="center"/>
    </xf>
    <xf numFmtId="49" fontId="9" fillId="5" borderId="2" xfId="0" applyNumberFormat="1" applyFont="1" applyFill="1" applyBorder="1" applyAlignment="1" applyProtection="1">
      <alignment horizontal="center" vertical="center"/>
    </xf>
    <xf numFmtId="3" fontId="3" fillId="7" borderId="4" xfId="0" applyNumberFormat="1" applyFont="1" applyFill="1" applyBorder="1" applyAlignment="1" applyProtection="1">
      <alignment horizontal="center" vertical="center"/>
      <protection locked="0"/>
    </xf>
    <xf numFmtId="3" fontId="3" fillId="7" borderId="3" xfId="0" applyNumberFormat="1"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 fontId="4" fillId="7" borderId="4" xfId="0" applyNumberFormat="1" applyFont="1" applyFill="1" applyBorder="1" applyAlignment="1" applyProtection="1">
      <alignment horizontal="center" vertical="center"/>
      <protection locked="0"/>
    </xf>
    <xf numFmtId="3" fontId="4" fillId="7" borderId="3" xfId="0" applyNumberFormat="1" applyFont="1" applyFill="1" applyBorder="1" applyAlignment="1" applyProtection="1">
      <alignment horizontal="center" vertical="center"/>
      <protection locked="0"/>
    </xf>
    <xf numFmtId="3" fontId="4" fillId="7" borderId="2" xfId="0" applyNumberFormat="1" applyFont="1" applyFill="1" applyBorder="1" applyAlignment="1" applyProtection="1">
      <alignment horizontal="center" vertical="center"/>
      <protection locked="0"/>
    </xf>
    <xf numFmtId="3" fontId="4" fillId="5" borderId="4" xfId="0" applyNumberFormat="1" applyFont="1" applyFill="1" applyBorder="1" applyAlignment="1" applyProtection="1">
      <alignment horizontal="center" vertical="center"/>
      <protection locked="0"/>
    </xf>
    <xf numFmtId="3" fontId="4" fillId="5" borderId="3" xfId="0" applyNumberFormat="1" applyFont="1" applyFill="1" applyBorder="1" applyAlignment="1" applyProtection="1">
      <alignment horizontal="center" vertical="center"/>
      <protection locked="0"/>
    </xf>
    <xf numFmtId="3" fontId="4" fillId="5" borderId="2" xfId="0" applyNumberFormat="1" applyFont="1" applyFill="1" applyBorder="1" applyAlignment="1" applyProtection="1">
      <alignment horizontal="center" vertical="center"/>
      <protection locked="0"/>
    </xf>
    <xf numFmtId="0" fontId="6" fillId="5" borderId="4"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9" fillId="5" borderId="4" xfId="0" applyFont="1" applyFill="1" applyBorder="1" applyAlignment="1" applyProtection="1">
      <alignment horizontal="left" vertical="center"/>
    </xf>
    <xf numFmtId="0" fontId="9" fillId="5"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3" fontId="5" fillId="0" borderId="4"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protection locked="0"/>
    </xf>
    <xf numFmtId="3" fontId="5" fillId="0" borderId="2" xfId="0" applyNumberFormat="1" applyFont="1" applyFill="1" applyBorder="1" applyAlignment="1" applyProtection="1">
      <alignment horizontal="center" vertical="center"/>
      <protection locked="0"/>
    </xf>
    <xf numFmtId="3" fontId="6" fillId="0" borderId="4"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4" xfId="0" applyNumberFormat="1" applyFont="1" applyFill="1" applyBorder="1" applyAlignment="1" applyProtection="1">
      <alignment horizontal="center" vertical="center"/>
      <protection locked="0"/>
    </xf>
    <xf numFmtId="3" fontId="6" fillId="0" borderId="3" xfId="0" applyNumberFormat="1" applyFont="1" applyFill="1" applyBorder="1" applyAlignment="1" applyProtection="1">
      <alignment horizontal="center" vertical="center"/>
      <protection locked="0"/>
    </xf>
    <xf numFmtId="3" fontId="6" fillId="0" borderId="2" xfId="0" applyNumberFormat="1"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xf>
    <xf numFmtId="0" fontId="15" fillId="0" borderId="3" xfId="0" applyFont="1" applyBorder="1" applyProtection="1"/>
    <xf numFmtId="0" fontId="15" fillId="0" borderId="2" xfId="0" applyFont="1" applyBorder="1" applyProtection="1"/>
    <xf numFmtId="0" fontId="13" fillId="0" borderId="0" xfId="0" applyFont="1" applyFill="1" applyBorder="1" applyAlignment="1" applyProtection="1">
      <alignment horizontal="right" vertical="top"/>
      <protection locked="0"/>
    </xf>
    <xf numFmtId="166" fontId="12" fillId="0" borderId="5" xfId="0" applyNumberFormat="1" applyFont="1" applyFill="1" applyBorder="1" applyAlignment="1" applyProtection="1">
      <alignment horizontal="center" vertical="center"/>
    </xf>
    <xf numFmtId="0" fontId="8" fillId="0" borderId="6" xfId="0" applyFont="1" applyBorder="1" applyAlignment="1" applyProtection="1"/>
    <xf numFmtId="0" fontId="8" fillId="0" borderId="7" xfId="0" applyFont="1" applyBorder="1" applyAlignment="1" applyProtection="1"/>
    <xf numFmtId="166" fontId="3" fillId="0" borderId="9" xfId="0" applyNumberFormat="1" applyFont="1" applyFill="1" applyBorder="1" applyAlignment="1" applyProtection="1">
      <alignment horizontal="center" vertical="center"/>
    </xf>
    <xf numFmtId="0" fontId="0" fillId="0" borderId="8" xfId="0" applyFont="1" applyBorder="1" applyAlignment="1" applyProtection="1"/>
    <xf numFmtId="0" fontId="0" fillId="0" borderId="10" xfId="0" applyFont="1" applyBorder="1" applyAlignment="1" applyProtection="1"/>
    <xf numFmtId="0" fontId="4" fillId="0" borderId="3" xfId="0" applyFont="1" applyFill="1" applyBorder="1" applyAlignment="1" applyProtection="1">
      <alignment horizontal="right"/>
    </xf>
    <xf numFmtId="0" fontId="5" fillId="0" borderId="3" xfId="0" applyFont="1" applyBorder="1" applyAlignment="1" applyProtection="1"/>
    <xf numFmtId="166"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3" fontId="3" fillId="0" borderId="1" xfId="0" applyNumberFormat="1" applyFont="1" applyFill="1" applyBorder="1" applyAlignment="1" applyProtection="1">
      <alignment vertical="center"/>
    </xf>
    <xf numFmtId="9" fontId="4" fillId="4" borderId="4" xfId="0" applyNumberFormat="1" applyFont="1" applyFill="1" applyBorder="1" applyAlignment="1" applyProtection="1">
      <alignment horizontal="center" vertical="center"/>
    </xf>
    <xf numFmtId="9" fontId="4" fillId="4" borderId="2"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3" fontId="3" fillId="0" borderId="1" xfId="0" applyNumberFormat="1" applyFont="1" applyFill="1" applyBorder="1" applyAlignment="1" applyProtection="1">
      <alignment horizontal="right" vertical="center" wrapText="1"/>
    </xf>
    <xf numFmtId="3" fontId="11" fillId="0" borderId="1" xfId="0" applyNumberFormat="1"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3" fontId="4" fillId="4" borderId="1" xfId="0" applyNumberFormat="1" applyFont="1" applyFill="1" applyBorder="1" applyAlignment="1" applyProtection="1">
      <alignment vertical="center" wrapText="1"/>
    </xf>
    <xf numFmtId="0" fontId="4" fillId="4" borderId="4"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3" fontId="4" fillId="4" borderId="1" xfId="0" applyNumberFormat="1" applyFont="1" applyFill="1" applyBorder="1" applyAlignment="1" applyProtection="1">
      <alignment horizontal="right" vertical="center"/>
    </xf>
    <xf numFmtId="9" fontId="4" fillId="3" borderId="4" xfId="0" applyNumberFormat="1" applyFont="1" applyFill="1" applyBorder="1" applyAlignment="1" applyProtection="1">
      <alignment horizontal="center" vertical="center"/>
    </xf>
    <xf numFmtId="9" fontId="4" fillId="3"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wrapText="1"/>
    </xf>
    <xf numFmtId="3" fontId="4" fillId="3" borderId="1" xfId="0" applyNumberFormat="1" applyFont="1" applyFill="1" applyBorder="1" applyAlignment="1" applyProtection="1">
      <alignment vertical="center" wrapText="1"/>
    </xf>
    <xf numFmtId="3" fontId="4" fillId="3" borderId="4" xfId="0" applyNumberFormat="1" applyFont="1" applyFill="1" applyBorder="1" applyAlignment="1" applyProtection="1">
      <alignment vertical="center" wrapText="1"/>
    </xf>
    <xf numFmtId="3" fontId="4" fillId="3" borderId="3" xfId="0" applyNumberFormat="1" applyFont="1" applyFill="1" applyBorder="1" applyAlignment="1" applyProtection="1">
      <alignment vertical="center" wrapText="1"/>
    </xf>
    <xf numFmtId="3" fontId="4" fillId="3" borderId="2" xfId="0" applyNumberFormat="1" applyFont="1" applyFill="1" applyBorder="1" applyAlignment="1" applyProtection="1">
      <alignment vertical="center" wrapText="1"/>
    </xf>
    <xf numFmtId="3" fontId="4" fillId="3"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vertical="center" wrapText="1"/>
    </xf>
    <xf numFmtId="3" fontId="3" fillId="0" borderId="4" xfId="0" applyNumberFormat="1" applyFont="1" applyFill="1" applyBorder="1" applyAlignment="1" applyProtection="1">
      <alignment vertical="center" wrapText="1"/>
    </xf>
    <xf numFmtId="3" fontId="3" fillId="0" borderId="3" xfId="0" applyNumberFormat="1" applyFont="1" applyFill="1" applyBorder="1" applyAlignment="1" applyProtection="1">
      <alignment vertical="center" wrapText="1"/>
    </xf>
    <xf numFmtId="3" fontId="3" fillId="0" borderId="2" xfId="0" applyNumberFormat="1" applyFont="1" applyFill="1" applyBorder="1" applyAlignment="1" applyProtection="1">
      <alignment vertical="center" wrapText="1"/>
    </xf>
    <xf numFmtId="3" fontId="11" fillId="0" borderId="1" xfId="0" applyNumberFormat="1" applyFont="1" applyFill="1" applyBorder="1" applyAlignment="1" applyProtection="1">
      <alignment vertical="center"/>
    </xf>
    <xf numFmtId="9" fontId="3" fillId="7" borderId="4" xfId="0" applyNumberFormat="1" applyFont="1" applyFill="1" applyBorder="1" applyAlignment="1">
      <alignment horizontal="center" vertical="center"/>
    </xf>
    <xf numFmtId="9" fontId="3" fillId="7" borderId="2" xfId="0" applyNumberFormat="1" applyFont="1" applyFill="1" applyBorder="1" applyAlignment="1">
      <alignment horizontal="center" vertical="center"/>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vertical="center"/>
    </xf>
    <xf numFmtId="166" fontId="12" fillId="0" borderId="6" xfId="0" applyNumberFormat="1" applyFont="1" applyFill="1" applyBorder="1" applyAlignment="1" applyProtection="1">
      <alignment horizontal="center" vertical="center"/>
    </xf>
    <xf numFmtId="166" fontId="12" fillId="0" borderId="7" xfId="0" applyNumberFormat="1" applyFont="1" applyFill="1" applyBorder="1" applyAlignment="1" applyProtection="1">
      <alignment horizontal="center" vertical="center"/>
    </xf>
    <xf numFmtId="166" fontId="3" fillId="0" borderId="8" xfId="0" applyNumberFormat="1" applyFont="1" applyFill="1" applyBorder="1" applyAlignment="1" applyProtection="1">
      <alignment horizontal="center" vertical="center"/>
    </xf>
    <xf numFmtId="166" fontId="3" fillId="0" borderId="10" xfId="0" applyNumberFormat="1" applyFont="1" applyFill="1" applyBorder="1" applyAlignment="1" applyProtection="1">
      <alignment horizontal="center" vertical="center"/>
    </xf>
    <xf numFmtId="0" fontId="4" fillId="0" borderId="8" xfId="0" applyFont="1" applyFill="1" applyBorder="1" applyAlignment="1" applyProtection="1">
      <alignment horizontal="right"/>
    </xf>
    <xf numFmtId="3" fontId="3" fillId="0" borderId="4"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9" fontId="3" fillId="0" borderId="4" xfId="0" applyNumberFormat="1" applyFont="1" applyFill="1" applyBorder="1" applyAlignment="1" applyProtection="1">
      <alignment horizontal="center" vertical="center"/>
    </xf>
    <xf numFmtId="9" fontId="3" fillId="0" borderId="2" xfId="0" applyNumberFormat="1" applyFont="1" applyFill="1" applyBorder="1" applyAlignment="1" applyProtection="1">
      <alignment horizontal="center" vertical="center"/>
    </xf>
    <xf numFmtId="0" fontId="3" fillId="0" borderId="0" xfId="0" applyFont="1" applyFill="1" applyAlignment="1" applyProtection="1">
      <alignment horizont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3" fontId="4" fillId="3" borderId="4"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4" borderId="4" xfId="0" applyNumberFormat="1" applyFont="1" applyFill="1" applyBorder="1" applyAlignment="1" applyProtection="1">
      <alignment horizontal="right" vertical="center" wrapText="1"/>
    </xf>
    <xf numFmtId="3" fontId="4" fillId="4" borderId="3" xfId="0" applyNumberFormat="1" applyFont="1" applyFill="1" applyBorder="1" applyAlignment="1" applyProtection="1">
      <alignment horizontal="right" vertical="center" wrapText="1"/>
    </xf>
    <xf numFmtId="3" fontId="4" fillId="4" borderId="2" xfId="0" applyNumberFormat="1" applyFont="1" applyFill="1" applyBorder="1" applyAlignment="1" applyProtection="1">
      <alignment horizontal="right" vertical="center" wrapText="1"/>
    </xf>
    <xf numFmtId="3" fontId="4" fillId="3" borderId="1" xfId="0" applyNumberFormat="1" applyFont="1" applyFill="1" applyBorder="1" applyAlignment="1" applyProtection="1">
      <alignment vertical="center"/>
    </xf>
    <xf numFmtId="3" fontId="4" fillId="3" borderId="4" xfId="0" applyNumberFormat="1" applyFont="1" applyFill="1" applyBorder="1" applyAlignment="1" applyProtection="1">
      <alignment horizontal="right" vertical="center" wrapText="1"/>
    </xf>
    <xf numFmtId="3" fontId="4" fillId="3" borderId="3" xfId="0" applyNumberFormat="1" applyFont="1" applyFill="1" applyBorder="1" applyAlignment="1" applyProtection="1">
      <alignment horizontal="right" vertical="center" wrapText="1"/>
    </xf>
    <xf numFmtId="3" fontId="4" fillId="3" borderId="2" xfId="0" applyNumberFormat="1" applyFont="1" applyFill="1" applyBorder="1" applyAlignment="1" applyProtection="1">
      <alignment horizontal="right" vertical="center" wrapText="1"/>
    </xf>
    <xf numFmtId="49" fontId="11" fillId="0" borderId="1" xfId="0" applyNumberFormat="1" applyFont="1" applyFill="1" applyBorder="1" applyAlignment="1" applyProtection="1">
      <alignment horizontal="center" vertical="center"/>
    </xf>
    <xf numFmtId="49" fontId="11" fillId="0" borderId="1" xfId="0" quotePrefix="1"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xf>
    <xf numFmtId="49" fontId="9" fillId="4" borderId="1" xfId="0" applyNumberFormat="1" applyFont="1" applyFill="1" applyBorder="1" applyAlignment="1" applyProtection="1">
      <alignment horizontal="center" vertical="center"/>
    </xf>
    <xf numFmtId="49" fontId="9" fillId="4" borderId="1" xfId="0" quotePrefix="1" applyNumberFormat="1" applyFont="1" applyFill="1" applyBorder="1" applyAlignment="1" applyProtection="1">
      <alignment horizontal="center" vertical="center"/>
    </xf>
    <xf numFmtId="49" fontId="9" fillId="3" borderId="1" xfId="0" applyNumberFormat="1" applyFont="1" applyFill="1" applyBorder="1" applyAlignment="1" applyProtection="1">
      <alignment horizontal="center" vertical="center"/>
    </xf>
    <xf numFmtId="49" fontId="9" fillId="3" borderId="1" xfId="0" quotePrefix="1" applyNumberFormat="1" applyFont="1" applyFill="1" applyBorder="1" applyAlignment="1" applyProtection="1">
      <alignment horizontal="center" vertical="center"/>
    </xf>
    <xf numFmtId="0" fontId="11" fillId="0" borderId="0" xfId="0" quotePrefix="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3" fontId="4" fillId="4" borderId="1" xfId="0" applyNumberFormat="1" applyFont="1" applyFill="1" applyBorder="1" applyAlignment="1" applyProtection="1">
      <alignment vertical="center"/>
    </xf>
    <xf numFmtId="3" fontId="3" fillId="0" borderId="0" xfId="0" applyNumberFormat="1" applyFont="1" applyFill="1" applyAlignment="1">
      <alignment horizontal="center"/>
    </xf>
    <xf numFmtId="0" fontId="3" fillId="0" borderId="0" xfId="0" applyFont="1" applyFill="1" applyAlignment="1">
      <alignment horizontal="center"/>
    </xf>
    <xf numFmtId="3" fontId="3" fillId="0" borderId="4" xfId="0" applyNumberFormat="1" applyFont="1" applyFill="1" applyBorder="1" applyAlignment="1">
      <alignment vertical="center"/>
    </xf>
    <xf numFmtId="3" fontId="3" fillId="0" borderId="3" xfId="0" applyNumberFormat="1" applyFont="1" applyFill="1" applyBorder="1" applyAlignment="1">
      <alignment vertical="center"/>
    </xf>
    <xf numFmtId="3" fontId="3" fillId="0" borderId="2" xfId="0" applyNumberFormat="1" applyFont="1" applyFill="1" applyBorder="1" applyAlignment="1">
      <alignment vertical="center"/>
    </xf>
    <xf numFmtId="3" fontId="4" fillId="5" borderId="4" xfId="0" applyNumberFormat="1" applyFont="1" applyFill="1" applyBorder="1" applyAlignment="1">
      <alignment vertical="center"/>
    </xf>
    <xf numFmtId="3" fontId="4" fillId="5" borderId="3" xfId="0" applyNumberFormat="1" applyFont="1" applyFill="1" applyBorder="1" applyAlignment="1">
      <alignment vertical="center"/>
    </xf>
    <xf numFmtId="3" fontId="4" fillId="5" borderId="2" xfId="0" applyNumberFormat="1" applyFont="1" applyFill="1" applyBorder="1" applyAlignment="1">
      <alignment vertical="center"/>
    </xf>
    <xf numFmtId="3" fontId="6" fillId="6" borderId="4" xfId="0" applyNumberFormat="1" applyFont="1" applyFill="1" applyBorder="1" applyAlignment="1">
      <alignment vertical="center"/>
    </xf>
    <xf numFmtId="3" fontId="6" fillId="6" borderId="3" xfId="0" applyNumberFormat="1" applyFont="1" applyFill="1" applyBorder="1" applyAlignment="1">
      <alignment vertical="center"/>
    </xf>
    <xf numFmtId="3" fontId="6" fillId="6" borderId="2" xfId="0" applyNumberFormat="1" applyFont="1" applyFill="1" applyBorder="1" applyAlignment="1">
      <alignment vertical="center"/>
    </xf>
    <xf numFmtId="49" fontId="9" fillId="6" borderId="4" xfId="0" applyNumberFormat="1" applyFont="1" applyFill="1" applyBorder="1" applyAlignment="1">
      <alignment horizontal="center" vertical="center"/>
    </xf>
    <xf numFmtId="49" fontId="9" fillId="6" borderId="2" xfId="0" applyNumberFormat="1" applyFont="1" applyFill="1" applyBorder="1" applyAlignment="1">
      <alignment horizontal="center" vertical="center"/>
    </xf>
    <xf numFmtId="0" fontId="6" fillId="6" borderId="4" xfId="0" applyFont="1" applyFill="1" applyBorder="1" applyAlignment="1">
      <alignment horizontal="left" vertical="center"/>
    </xf>
    <xf numFmtId="0" fontId="6" fillId="6" borderId="3" xfId="0" applyFont="1" applyFill="1" applyBorder="1" applyAlignment="1">
      <alignment horizontal="left" vertical="center"/>
    </xf>
    <xf numFmtId="0" fontId="6" fillId="6" borderId="2" xfId="0" applyFont="1" applyFill="1" applyBorder="1" applyAlignment="1">
      <alignment horizontal="left" vertical="center"/>
    </xf>
    <xf numFmtId="0" fontId="9" fillId="6"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3" fontId="4" fillId="6" borderId="4" xfId="0" applyNumberFormat="1" applyFont="1" applyFill="1" applyBorder="1" applyAlignment="1">
      <alignment vertical="center"/>
    </xf>
    <xf numFmtId="3" fontId="4" fillId="6" borderId="3" xfId="0" applyNumberFormat="1" applyFont="1" applyFill="1" applyBorder="1" applyAlignment="1">
      <alignment vertical="center"/>
    </xf>
    <xf numFmtId="3" fontId="4" fillId="6" borderId="2" xfId="0" applyNumberFormat="1" applyFont="1" applyFill="1" applyBorder="1" applyAlignment="1">
      <alignment vertic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3" fontId="4" fillId="6" borderId="0" xfId="0" applyNumberFormat="1" applyFont="1" applyFill="1" applyBorder="1" applyAlignment="1">
      <alignment vertical="center"/>
    </xf>
    <xf numFmtId="3" fontId="20" fillId="0" borderId="4" xfId="0" applyNumberFormat="1" applyFont="1" applyFill="1" applyBorder="1" applyAlignment="1">
      <alignment horizontal="center"/>
    </xf>
    <xf numFmtId="3" fontId="20" fillId="0" borderId="3" xfId="0" applyNumberFormat="1" applyFont="1" applyFill="1" applyBorder="1" applyAlignment="1">
      <alignment horizontal="center"/>
    </xf>
    <xf numFmtId="3" fontId="20" fillId="0" borderId="2" xfId="0" applyNumberFormat="1" applyFont="1" applyFill="1" applyBorder="1" applyAlignment="1">
      <alignment horizontal="center"/>
    </xf>
    <xf numFmtId="49" fontId="11" fillId="0" borderId="4"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167" fontId="11" fillId="0" borderId="4" xfId="0" applyNumberFormat="1" applyFont="1" applyFill="1" applyBorder="1" applyAlignment="1">
      <alignment vertical="center"/>
    </xf>
    <xf numFmtId="167" fontId="11" fillId="0" borderId="3" xfId="0" applyNumberFormat="1" applyFont="1" applyFill="1" applyBorder="1" applyAlignment="1">
      <alignment vertical="center"/>
    </xf>
    <xf numFmtId="49" fontId="9" fillId="5" borderId="4" xfId="0" applyNumberFormat="1" applyFont="1" applyFill="1" applyBorder="1" applyAlignment="1">
      <alignment horizontal="center" vertical="center"/>
    </xf>
    <xf numFmtId="49" fontId="9" fillId="5" borderId="2" xfId="0" applyNumberFormat="1" applyFont="1" applyFill="1" applyBorder="1" applyAlignment="1">
      <alignment horizontal="center" vertical="center"/>
    </xf>
    <xf numFmtId="0" fontId="4" fillId="5" borderId="4" xfId="0" applyFont="1" applyFill="1" applyBorder="1" applyAlignment="1">
      <alignment horizontal="left" vertical="center"/>
    </xf>
    <xf numFmtId="0" fontId="4" fillId="5" borderId="3" xfId="0" applyFont="1" applyFill="1" applyBorder="1" applyAlignment="1">
      <alignment horizontal="left" vertical="center"/>
    </xf>
    <xf numFmtId="0" fontId="4" fillId="5" borderId="2" xfId="0" applyFont="1" applyFill="1" applyBorder="1" applyAlignment="1">
      <alignment horizontal="left" vertical="center"/>
    </xf>
    <xf numFmtId="167" fontId="9" fillId="5" borderId="4" xfId="0" applyNumberFormat="1" applyFont="1" applyFill="1" applyBorder="1" applyAlignment="1">
      <alignment vertical="center"/>
    </xf>
    <xf numFmtId="167" fontId="9" fillId="5" borderId="3" xfId="0" applyNumberFormat="1" applyFont="1" applyFill="1" applyBorder="1" applyAlignment="1">
      <alignment vertical="center"/>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11" fillId="0" borderId="4" xfId="0" applyFont="1" applyFill="1" applyBorder="1" applyAlignment="1">
      <alignment horizontal="left" vertical="center"/>
    </xf>
    <xf numFmtId="0" fontId="11" fillId="0" borderId="3" xfId="0" applyFont="1" applyFill="1" applyBorder="1" applyAlignment="1">
      <alignment horizontal="left" vertical="center"/>
    </xf>
    <xf numFmtId="0" fontId="6" fillId="5"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1" fontId="3" fillId="0" borderId="4"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66" fontId="12" fillId="0" borderId="5" xfId="0" applyNumberFormat="1" applyFont="1" applyFill="1" applyBorder="1" applyAlignment="1">
      <alignment horizontal="center" vertical="center"/>
    </xf>
    <xf numFmtId="0" fontId="8" fillId="0" borderId="6" xfId="0" applyFont="1" applyBorder="1" applyAlignment="1"/>
    <xf numFmtId="0" fontId="8" fillId="0" borderId="7" xfId="0" applyFont="1" applyBorder="1" applyAlignment="1"/>
    <xf numFmtId="166" fontId="3" fillId="0" borderId="9" xfId="0" applyNumberFormat="1" applyFont="1" applyFill="1" applyBorder="1" applyAlignment="1">
      <alignment horizontal="center" vertical="center"/>
    </xf>
    <xf numFmtId="0" fontId="0" fillId="0" borderId="8" xfId="0" applyFont="1" applyBorder="1" applyAlignment="1"/>
    <xf numFmtId="0" fontId="0" fillId="0" borderId="10" xfId="0" applyFont="1" applyBorder="1" applyAlignment="1"/>
    <xf numFmtId="0" fontId="4" fillId="0" borderId="3" xfId="0" applyFont="1" applyFill="1" applyBorder="1" applyAlignment="1">
      <alignment horizontal="right"/>
    </xf>
    <xf numFmtId="0" fontId="5" fillId="0" borderId="3" xfId="0" applyFont="1" applyBorder="1" applyAlignment="1"/>
    <xf numFmtId="16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9" fontId="3" fillId="0" borderId="4"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3" fontId="3" fillId="0" borderId="1" xfId="0" applyNumberFormat="1" applyFont="1" applyFill="1" applyBorder="1" applyAlignment="1" applyProtection="1">
      <alignment horizontal="right" vertical="center"/>
      <protection locked="0"/>
    </xf>
    <xf numFmtId="49" fontId="11" fillId="0" borderId="4" xfId="0" quotePrefix="1" applyNumberFormat="1" applyFont="1" applyFill="1" applyBorder="1" applyAlignment="1">
      <alignment horizontal="center" vertical="center"/>
    </xf>
    <xf numFmtId="49" fontId="11" fillId="0" borderId="2" xfId="0" quotePrefix="1"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xf>
    <xf numFmtId="3" fontId="6" fillId="0" borderId="1" xfId="0" applyNumberFormat="1" applyFont="1" applyFill="1" applyBorder="1" applyAlignment="1" applyProtection="1">
      <alignment horizontal="right" vertical="center"/>
      <protection locked="0"/>
    </xf>
    <xf numFmtId="9" fontId="6" fillId="0" borderId="4" xfId="0" applyNumberFormat="1" applyFont="1" applyFill="1" applyBorder="1" applyAlignment="1">
      <alignment horizontal="center" vertical="center"/>
    </xf>
    <xf numFmtId="9" fontId="6" fillId="0" borderId="2" xfId="0" applyNumberFormat="1" applyFont="1" applyFill="1" applyBorder="1" applyAlignment="1">
      <alignment horizontal="center" vertical="center"/>
    </xf>
    <xf numFmtId="49" fontId="10" fillId="0" borderId="4" xfId="0" quotePrefix="1" applyNumberFormat="1" applyFont="1" applyFill="1" applyBorder="1" applyAlignment="1">
      <alignment horizontal="center" vertical="center"/>
    </xf>
    <xf numFmtId="49" fontId="10" fillId="0" borderId="2" xfId="0" quotePrefix="1" applyNumberFormat="1" applyFont="1" applyFill="1" applyBorder="1" applyAlignment="1">
      <alignment horizontal="center"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2" xfId="0"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9" fontId="22" fillId="0" borderId="4" xfId="0" applyNumberFormat="1" applyFont="1" applyFill="1" applyBorder="1" applyAlignment="1">
      <alignment horizontal="center" vertical="center"/>
    </xf>
    <xf numFmtId="9" fontId="22" fillId="0" borderId="2"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49" fontId="58" fillId="0" borderId="4" xfId="0" applyNumberFormat="1" applyFont="1" applyFill="1" applyBorder="1" applyAlignment="1">
      <alignment horizontal="center" vertical="center"/>
    </xf>
    <xf numFmtId="49" fontId="58" fillId="0" borderId="2" xfId="0" applyNumberFormat="1" applyFont="1" applyFill="1" applyBorder="1" applyAlignment="1">
      <alignment horizontal="center" vertical="center"/>
    </xf>
    <xf numFmtId="3" fontId="5" fillId="0" borderId="4" xfId="0" applyNumberFormat="1" applyFont="1" applyFill="1" applyBorder="1" applyAlignment="1" applyProtection="1">
      <alignment horizontal="right" vertical="center"/>
      <protection locked="0"/>
    </xf>
    <xf numFmtId="3" fontId="5" fillId="0" borderId="3" xfId="0" applyNumberFormat="1" applyFont="1" applyFill="1" applyBorder="1" applyAlignment="1" applyProtection="1">
      <alignment horizontal="right" vertical="center"/>
      <protection locked="0"/>
    </xf>
    <xf numFmtId="3" fontId="5" fillId="0" borderId="2" xfId="0"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horizontal="right" vertical="center"/>
      <protection locked="0"/>
    </xf>
    <xf numFmtId="3" fontId="7" fillId="0" borderId="3" xfId="0" applyNumberFormat="1" applyFont="1" applyFill="1" applyBorder="1" applyAlignment="1" applyProtection="1">
      <alignment horizontal="right" vertical="center"/>
      <protection locked="0"/>
    </xf>
    <xf numFmtId="3" fontId="7" fillId="0" borderId="2" xfId="0" applyNumberFormat="1" applyFont="1" applyFill="1" applyBorder="1" applyAlignment="1" applyProtection="1">
      <alignment horizontal="right" vertical="center"/>
      <protection locked="0"/>
    </xf>
    <xf numFmtId="3" fontId="6" fillId="0" borderId="4"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0" fontId="22" fillId="0" borderId="4"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 xfId="0" applyFont="1" applyFill="1" applyBorder="1" applyAlignment="1">
      <alignment horizontal="left" vertical="center" wrapText="1"/>
    </xf>
    <xf numFmtId="49" fontId="58" fillId="0" borderId="4" xfId="0" quotePrefix="1" applyNumberFormat="1" applyFont="1" applyFill="1" applyBorder="1" applyAlignment="1">
      <alignment horizontal="center" vertical="center"/>
    </xf>
    <xf numFmtId="167" fontId="58" fillId="0" borderId="4" xfId="0" applyNumberFormat="1" applyFont="1" applyFill="1" applyBorder="1" applyAlignment="1">
      <alignment vertical="center"/>
    </xf>
    <xf numFmtId="167" fontId="58" fillId="0" borderId="3" xfId="0" applyNumberFormat="1" applyFont="1" applyFill="1" applyBorder="1" applyAlignment="1">
      <alignment vertical="center"/>
    </xf>
    <xf numFmtId="3" fontId="22" fillId="0" borderId="4" xfId="0" applyNumberFormat="1" applyFont="1" applyFill="1" applyBorder="1" applyAlignment="1" applyProtection="1">
      <alignment horizontal="right" vertical="center"/>
      <protection locked="0"/>
    </xf>
    <xf numFmtId="3" fontId="22" fillId="0" borderId="3" xfId="0" applyNumberFormat="1" applyFont="1" applyFill="1" applyBorder="1" applyAlignment="1" applyProtection="1">
      <alignment horizontal="right" vertical="center"/>
      <protection locked="0"/>
    </xf>
    <xf numFmtId="3" fontId="22" fillId="0" borderId="2" xfId="0" applyNumberFormat="1" applyFont="1" applyFill="1" applyBorder="1" applyAlignment="1" applyProtection="1">
      <alignment horizontal="right" vertical="center"/>
      <protection locked="0"/>
    </xf>
    <xf numFmtId="49" fontId="59" fillId="0" borderId="4" xfId="0" applyNumberFormat="1" applyFont="1" applyFill="1" applyBorder="1" applyAlignment="1">
      <alignment horizontal="center" vertical="center"/>
    </xf>
    <xf numFmtId="49" fontId="59" fillId="0" borderId="2" xfId="0" applyNumberFormat="1" applyFont="1" applyFill="1" applyBorder="1" applyAlignment="1">
      <alignment horizontal="center" vertical="center"/>
    </xf>
    <xf numFmtId="0" fontId="59" fillId="0" borderId="4" xfId="0" applyFont="1" applyFill="1" applyBorder="1" applyAlignment="1">
      <alignment horizontal="left" vertical="center"/>
    </xf>
    <xf numFmtId="0" fontId="59" fillId="0" borderId="3" xfId="0" applyFont="1" applyFill="1" applyBorder="1" applyAlignment="1">
      <alignment horizontal="left" vertical="center"/>
    </xf>
    <xf numFmtId="3" fontId="22" fillId="0" borderId="4" xfId="0" applyNumberFormat="1" applyFont="1" applyFill="1" applyBorder="1" applyAlignment="1" applyProtection="1">
      <alignment horizontal="center" vertical="center"/>
      <protection locked="0"/>
    </xf>
    <xf numFmtId="3" fontId="22" fillId="0" borderId="3" xfId="0" applyNumberFormat="1" applyFont="1" applyFill="1" applyBorder="1" applyAlignment="1" applyProtection="1">
      <alignment horizontal="center" vertical="center"/>
      <protection locked="0"/>
    </xf>
    <xf numFmtId="3" fontId="22" fillId="0" borderId="2" xfId="0" applyNumberFormat="1" applyFont="1" applyFill="1" applyBorder="1" applyAlignment="1" applyProtection="1">
      <alignment horizontal="center" vertical="center"/>
      <protection locked="0"/>
    </xf>
    <xf numFmtId="3" fontId="3" fillId="0" borderId="4" xfId="0" applyNumberFormat="1" applyFont="1" applyFill="1" applyBorder="1" applyAlignment="1" applyProtection="1">
      <alignment horizontal="right" vertical="center"/>
      <protection locked="0"/>
    </xf>
    <xf numFmtId="3" fontId="3" fillId="0" borderId="3" xfId="0" applyNumberFormat="1" applyFont="1" applyFill="1" applyBorder="1" applyAlignment="1" applyProtection="1">
      <alignment horizontal="right" vertical="center"/>
      <protection locked="0"/>
    </xf>
    <xf numFmtId="3" fontId="3" fillId="0" borderId="2" xfId="0" applyNumberFormat="1" applyFont="1" applyFill="1" applyBorder="1" applyAlignment="1" applyProtection="1">
      <alignment horizontal="right" vertical="center"/>
      <protection locked="0"/>
    </xf>
    <xf numFmtId="3" fontId="3" fillId="0" borderId="4"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3" fontId="3" fillId="0" borderId="2" xfId="0" applyNumberFormat="1" applyFont="1" applyFill="1" applyBorder="1" applyAlignment="1" applyProtection="1">
      <alignment horizontal="center" vertical="center"/>
      <protection locked="0"/>
    </xf>
    <xf numFmtId="167" fontId="11" fillId="0" borderId="2" xfId="0" applyNumberFormat="1" applyFont="1" applyFill="1" applyBorder="1" applyAlignment="1">
      <alignment vertical="center"/>
    </xf>
    <xf numFmtId="3" fontId="4" fillId="0" borderId="4" xfId="0"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49" fontId="58" fillId="0" borderId="2" xfId="0" quotePrefix="1" applyNumberFormat="1" applyFont="1" applyFill="1" applyBorder="1" applyAlignment="1">
      <alignment horizontal="center"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49" fontId="10" fillId="0" borderId="2" xfId="0" applyNumberFormat="1" applyFont="1" applyFill="1" applyBorder="1" applyAlignment="1">
      <alignment horizontal="center" vertical="center"/>
    </xf>
    <xf numFmtId="9" fontId="7" fillId="0" borderId="4" xfId="0" applyNumberFormat="1" applyFont="1" applyFill="1" applyBorder="1" applyAlignment="1">
      <alignment horizontal="center" vertical="center"/>
    </xf>
    <xf numFmtId="9" fontId="7" fillId="0" borderId="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9" fontId="13" fillId="7" borderId="4" xfId="0" quotePrefix="1" applyNumberFormat="1" applyFont="1" applyFill="1" applyBorder="1" applyAlignment="1">
      <alignment horizontal="center" vertical="center"/>
    </xf>
    <xf numFmtId="9" fontId="13" fillId="7" borderId="2" xfId="0" applyNumberFormat="1" applyFont="1" applyFill="1" applyBorder="1" applyAlignment="1">
      <alignment horizontal="center" vertical="center"/>
    </xf>
    <xf numFmtId="3" fontId="3" fillId="7" borderId="4" xfId="0" applyNumberFormat="1" applyFont="1" applyFill="1" applyBorder="1" applyAlignment="1" applyProtection="1">
      <alignment horizontal="right" vertical="center"/>
      <protection locked="0"/>
    </xf>
    <xf numFmtId="3" fontId="3" fillId="7" borderId="3" xfId="0" applyNumberFormat="1" applyFont="1" applyFill="1" applyBorder="1" applyAlignment="1" applyProtection="1">
      <alignment horizontal="right" vertical="center"/>
      <protection locked="0"/>
    </xf>
    <xf numFmtId="3" fontId="3" fillId="7" borderId="2" xfId="0" applyNumberFormat="1" applyFont="1" applyFill="1" applyBorder="1" applyAlignment="1" applyProtection="1">
      <alignment horizontal="right" vertical="center"/>
      <protection locked="0"/>
    </xf>
    <xf numFmtId="3" fontId="13" fillId="7" borderId="4" xfId="0" applyNumberFormat="1" applyFont="1" applyFill="1" applyBorder="1" applyAlignment="1" applyProtection="1">
      <alignment horizontal="center" vertical="center"/>
      <protection locked="0"/>
    </xf>
    <xf numFmtId="3" fontId="13" fillId="7" borderId="3" xfId="0" applyNumberFormat="1" applyFont="1" applyFill="1" applyBorder="1" applyAlignment="1" applyProtection="1">
      <alignment horizontal="center" vertical="center"/>
      <protection locked="0"/>
    </xf>
    <xf numFmtId="3" fontId="13" fillId="7" borderId="2" xfId="0" applyNumberFormat="1" applyFont="1" applyFill="1" applyBorder="1" applyAlignment="1" applyProtection="1">
      <alignment horizontal="center" vertical="center"/>
      <protection locked="0"/>
    </xf>
    <xf numFmtId="0" fontId="58" fillId="0" borderId="4" xfId="0" applyFont="1" applyFill="1" applyBorder="1" applyAlignment="1">
      <alignment horizontal="left" vertical="center"/>
    </xf>
    <xf numFmtId="0" fontId="58" fillId="0" borderId="3" xfId="0" applyFont="1" applyFill="1" applyBorder="1" applyAlignment="1">
      <alignment horizontal="left" vertical="center"/>
    </xf>
    <xf numFmtId="49" fontId="10" fillId="0" borderId="4"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0" fontId="16" fillId="0" borderId="4" xfId="0" applyFont="1" applyFill="1" applyBorder="1" applyAlignment="1">
      <alignment horizontal="left" vertical="center"/>
    </xf>
    <xf numFmtId="0" fontId="16" fillId="0" borderId="3" xfId="0" applyFont="1" applyFill="1" applyBorder="1" applyAlignment="1">
      <alignment horizontal="left" vertical="center"/>
    </xf>
    <xf numFmtId="9" fontId="6" fillId="0" borderId="0" xfId="0" applyNumberFormat="1" applyFont="1" applyFill="1" applyBorder="1" applyAlignment="1">
      <alignment horizontal="center" vertical="center"/>
    </xf>
    <xf numFmtId="3" fontId="22" fillId="0" borderId="1" xfId="0" applyNumberFormat="1" applyFont="1" applyFill="1" applyBorder="1" applyAlignment="1" applyProtection="1">
      <alignment horizontal="right" vertical="center"/>
      <protection locked="0"/>
    </xf>
    <xf numFmtId="0" fontId="10" fillId="0" borderId="0" xfId="0" applyFont="1" applyFill="1" applyBorder="1" applyAlignment="1">
      <alignment horizontal="left" vertical="center" wrapText="1"/>
    </xf>
    <xf numFmtId="3" fontId="6" fillId="0" borderId="0" xfId="0" applyNumberFormat="1" applyFont="1" applyFill="1" applyBorder="1" applyAlignment="1">
      <alignment horizontal="right" vertical="center"/>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167" fontId="10" fillId="0" borderId="4" xfId="0" applyNumberFormat="1" applyFont="1" applyFill="1" applyBorder="1" applyAlignment="1">
      <alignment vertical="center"/>
    </xf>
    <xf numFmtId="167" fontId="10" fillId="0" borderId="3" xfId="0" applyNumberFormat="1"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3" fontId="13" fillId="0" borderId="4" xfId="0" applyNumberFormat="1" applyFont="1" applyFill="1" applyBorder="1" applyAlignment="1" applyProtection="1">
      <alignment horizontal="right" vertical="center"/>
      <protection locked="0"/>
    </xf>
    <xf numFmtId="3" fontId="13" fillId="0" borderId="3" xfId="0" applyNumberFormat="1" applyFont="1" applyFill="1" applyBorder="1" applyAlignment="1" applyProtection="1">
      <alignment horizontal="right" vertical="center"/>
      <protection locked="0"/>
    </xf>
    <xf numFmtId="3" fontId="13" fillId="0" borderId="2" xfId="0" applyNumberFormat="1" applyFont="1" applyFill="1" applyBorder="1" applyAlignment="1" applyProtection="1">
      <alignment horizontal="right" vertical="center"/>
      <protection locked="0"/>
    </xf>
    <xf numFmtId="3" fontId="13" fillId="0" borderId="4" xfId="0" applyNumberFormat="1" applyFont="1" applyFill="1" applyBorder="1" applyAlignment="1" applyProtection="1">
      <alignment horizontal="center" vertical="center"/>
      <protection locked="0"/>
    </xf>
    <xf numFmtId="3" fontId="13" fillId="0" borderId="3" xfId="0" applyNumberFormat="1" applyFont="1" applyFill="1" applyBorder="1" applyAlignment="1" applyProtection="1">
      <alignment horizontal="center" vertical="center"/>
      <protection locked="0"/>
    </xf>
    <xf numFmtId="3" fontId="13" fillId="0" borderId="2" xfId="0" applyNumberFormat="1" applyFont="1" applyFill="1" applyBorder="1" applyAlignment="1" applyProtection="1">
      <alignment horizontal="center" vertical="center"/>
      <protection locked="0"/>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vertical="center" wrapText="1"/>
    </xf>
    <xf numFmtId="9" fontId="13" fillId="7" borderId="2" xfId="0" quotePrefix="1" applyNumberFormat="1" applyFont="1" applyFill="1" applyBorder="1" applyAlignment="1">
      <alignment horizontal="center" vertical="center"/>
    </xf>
    <xf numFmtId="0" fontId="16" fillId="0" borderId="2" xfId="0" applyFont="1" applyFill="1" applyBorder="1" applyAlignment="1">
      <alignment horizontal="left" vertical="center"/>
    </xf>
    <xf numFmtId="3" fontId="6" fillId="6" borderId="1" xfId="0" applyNumberFormat="1" applyFont="1" applyFill="1" applyBorder="1" applyAlignment="1">
      <alignment horizontal="right" vertical="center"/>
    </xf>
    <xf numFmtId="9" fontId="6" fillId="6" borderId="4" xfId="0" applyNumberFormat="1" applyFont="1" applyFill="1" applyBorder="1" applyAlignment="1">
      <alignment horizontal="center" vertical="center"/>
    </xf>
    <xf numFmtId="9" fontId="6" fillId="6" borderId="2" xfId="0" applyNumberFormat="1" applyFont="1" applyFill="1" applyBorder="1" applyAlignment="1">
      <alignment horizontal="center" vertical="center"/>
    </xf>
    <xf numFmtId="3" fontId="6" fillId="5" borderId="1" xfId="0" applyNumberFormat="1" applyFont="1" applyFill="1" applyBorder="1" applyAlignment="1">
      <alignment horizontal="right" vertical="center"/>
    </xf>
    <xf numFmtId="9" fontId="6" fillId="5" borderId="4" xfId="0" applyNumberFormat="1" applyFont="1" applyFill="1" applyBorder="1" applyAlignment="1">
      <alignment horizontal="center" vertical="center"/>
    </xf>
    <xf numFmtId="9" fontId="6" fillId="5" borderId="2" xfId="0" applyNumberFormat="1" applyFont="1" applyFill="1" applyBorder="1" applyAlignment="1">
      <alignment horizontal="center" vertical="center"/>
    </xf>
    <xf numFmtId="49" fontId="10" fillId="6" borderId="4" xfId="0" applyNumberFormat="1" applyFont="1" applyFill="1" applyBorder="1" applyAlignment="1">
      <alignment horizontal="center" vertical="center"/>
    </xf>
    <xf numFmtId="49" fontId="10" fillId="6" borderId="2" xfId="0" applyNumberFormat="1" applyFont="1" applyFill="1" applyBorder="1" applyAlignment="1">
      <alignment horizontal="center" vertical="center"/>
    </xf>
    <xf numFmtId="0" fontId="10" fillId="6" borderId="4" xfId="0" applyFont="1" applyFill="1" applyBorder="1" applyAlignment="1">
      <alignment horizontal="left" vertical="center" wrapText="1"/>
    </xf>
    <xf numFmtId="0" fontId="10" fillId="6" borderId="3" xfId="0" applyFont="1" applyFill="1" applyBorder="1" applyAlignment="1">
      <alignment horizontal="left" vertical="center" wrapText="1"/>
    </xf>
    <xf numFmtId="49" fontId="10" fillId="5" borderId="4" xfId="0" quotePrefix="1" applyNumberFormat="1" applyFont="1" applyFill="1" applyBorder="1" applyAlignment="1">
      <alignment horizontal="center" vertical="center"/>
    </xf>
    <xf numFmtId="49" fontId="10" fillId="5" borderId="2" xfId="0" quotePrefix="1" applyNumberFormat="1" applyFont="1" applyFill="1" applyBorder="1" applyAlignment="1">
      <alignment horizontal="center" vertical="center"/>
    </xf>
    <xf numFmtId="3" fontId="5" fillId="0" borderId="1" xfId="0" applyNumberFormat="1" applyFont="1" applyFill="1" applyBorder="1" applyAlignment="1" applyProtection="1">
      <alignment horizontal="right" vertical="center"/>
      <protection locked="0"/>
    </xf>
    <xf numFmtId="0" fontId="6" fillId="5" borderId="4" xfId="0" applyFont="1" applyFill="1" applyBorder="1" applyAlignment="1">
      <alignment horizontal="left" vertical="center"/>
    </xf>
    <xf numFmtId="0" fontId="6" fillId="5" borderId="3" xfId="0" applyFont="1" applyFill="1" applyBorder="1" applyAlignment="1">
      <alignment horizontal="left" vertical="center"/>
    </xf>
    <xf numFmtId="0" fontId="6" fillId="5" borderId="2" xfId="0" applyFont="1" applyFill="1" applyBorder="1" applyAlignment="1">
      <alignment horizontal="left"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58" fillId="0" borderId="4" xfId="0" applyFont="1" applyFill="1" applyBorder="1" applyAlignment="1">
      <alignment horizontal="left" vertical="center" wrapText="1"/>
    </xf>
    <xf numFmtId="0" fontId="58" fillId="0" borderId="3" xfId="0" applyFont="1" applyFill="1" applyBorder="1" applyAlignment="1">
      <alignment horizontal="left" vertical="center" wrapText="1"/>
    </xf>
    <xf numFmtId="3" fontId="6" fillId="5" borderId="4" xfId="0" applyNumberFormat="1" applyFont="1" applyFill="1" applyBorder="1" applyAlignment="1">
      <alignment horizontal="right" vertical="center"/>
    </xf>
    <xf numFmtId="3" fontId="6" fillId="5" borderId="3" xfId="0" applyNumberFormat="1" applyFont="1" applyFill="1" applyBorder="1" applyAlignment="1">
      <alignment horizontal="right" vertical="center"/>
    </xf>
    <xf numFmtId="3" fontId="6" fillId="5" borderId="2" xfId="0" applyNumberFormat="1" applyFont="1" applyFill="1" applyBorder="1" applyAlignment="1">
      <alignment horizontal="right" vertical="center"/>
    </xf>
    <xf numFmtId="167" fontId="10" fillId="5" borderId="4" xfId="0" applyNumberFormat="1" applyFont="1" applyFill="1" applyBorder="1" applyAlignment="1">
      <alignment vertical="center"/>
    </xf>
    <xf numFmtId="167" fontId="10" fillId="5" borderId="3" xfId="0" applyNumberFormat="1" applyFont="1" applyFill="1" applyBorder="1" applyAlignment="1">
      <alignment vertical="center"/>
    </xf>
    <xf numFmtId="165" fontId="5" fillId="0" borderId="4" xfId="0" applyNumberFormat="1" applyFont="1" applyFill="1" applyBorder="1" applyAlignment="1">
      <alignment horizontal="left" vertical="center"/>
    </xf>
    <xf numFmtId="165" fontId="5" fillId="0" borderId="3" xfId="0" applyNumberFormat="1" applyFont="1" applyFill="1" applyBorder="1" applyAlignment="1">
      <alignment horizontal="left" vertical="center"/>
    </xf>
    <xf numFmtId="165" fontId="5" fillId="0" borderId="2" xfId="0" applyNumberFormat="1" applyFont="1" applyFill="1" applyBorder="1" applyAlignment="1">
      <alignment horizontal="left" vertical="center"/>
    </xf>
    <xf numFmtId="9" fontId="22" fillId="0" borderId="4" xfId="0" quotePrefix="1" applyNumberFormat="1" applyFont="1" applyFill="1" applyBorder="1" applyAlignment="1">
      <alignment horizontal="center" vertical="center"/>
    </xf>
    <xf numFmtId="167" fontId="58" fillId="0" borderId="2" xfId="0" applyNumberFormat="1" applyFont="1" applyFill="1" applyBorder="1" applyAlignment="1">
      <alignment vertical="center"/>
    </xf>
    <xf numFmtId="0" fontId="58" fillId="0" borderId="4" xfId="0" applyNumberFormat="1" applyFont="1" applyFill="1" applyBorder="1" applyAlignment="1">
      <alignment vertical="center"/>
    </xf>
    <xf numFmtId="0" fontId="58" fillId="0" borderId="3" xfId="0" applyNumberFormat="1" applyFont="1" applyFill="1" applyBorder="1" applyAlignment="1">
      <alignment vertical="center"/>
    </xf>
    <xf numFmtId="49" fontId="10" fillId="5" borderId="4" xfId="0" applyNumberFormat="1" applyFont="1" applyFill="1" applyBorder="1" applyAlignment="1">
      <alignment horizontal="center" vertical="center"/>
    </xf>
    <xf numFmtId="49" fontId="10" fillId="5" borderId="2" xfId="0" applyNumberFormat="1" applyFont="1" applyFill="1" applyBorder="1" applyAlignment="1">
      <alignment horizontal="center" vertical="center"/>
    </xf>
    <xf numFmtId="3" fontId="6" fillId="6" borderId="4" xfId="0" applyNumberFormat="1" applyFont="1" applyFill="1" applyBorder="1" applyAlignment="1">
      <alignment horizontal="right" vertical="center"/>
    </xf>
    <xf numFmtId="3" fontId="6" fillId="6" borderId="3" xfId="0" applyNumberFormat="1" applyFont="1" applyFill="1" applyBorder="1" applyAlignment="1">
      <alignment horizontal="right" vertical="center"/>
    </xf>
    <xf numFmtId="3" fontId="6" fillId="6" borderId="2" xfId="0" applyNumberFormat="1" applyFont="1" applyFill="1" applyBorder="1" applyAlignment="1">
      <alignment horizontal="right" vertical="center"/>
    </xf>
    <xf numFmtId="3" fontId="6" fillId="6" borderId="4" xfId="0" applyNumberFormat="1" applyFont="1" applyFill="1" applyBorder="1" applyAlignment="1">
      <alignment horizontal="center" vertical="center"/>
    </xf>
    <xf numFmtId="3" fontId="6" fillId="6" borderId="3" xfId="0" applyNumberFormat="1" applyFont="1" applyFill="1" applyBorder="1" applyAlignment="1">
      <alignment horizontal="center" vertical="center"/>
    </xf>
    <xf numFmtId="3" fontId="6" fillId="6" borderId="2" xfId="0" applyNumberFormat="1" applyFont="1" applyFill="1" applyBorder="1" applyAlignment="1">
      <alignment horizontal="center" vertical="center"/>
    </xf>
    <xf numFmtId="3" fontId="6" fillId="5" borderId="4" xfId="0" applyNumberFormat="1" applyFont="1" applyFill="1" applyBorder="1" applyAlignment="1">
      <alignment horizontal="center" vertical="center"/>
    </xf>
    <xf numFmtId="3" fontId="6" fillId="5" borderId="3" xfId="0" applyNumberFormat="1" applyFont="1" applyFill="1" applyBorder="1" applyAlignment="1">
      <alignment horizontal="center" vertical="center"/>
    </xf>
    <xf numFmtId="3" fontId="6" fillId="5" borderId="2" xfId="0" applyNumberFormat="1" applyFont="1" applyFill="1" applyBorder="1" applyAlignment="1">
      <alignment horizontal="center" vertical="center"/>
    </xf>
    <xf numFmtId="3" fontId="6" fillId="0" borderId="4" xfId="0" applyNumberFormat="1" applyFont="1" applyFill="1" applyBorder="1" applyAlignment="1" applyProtection="1">
      <alignment horizontal="right" vertical="center"/>
      <protection locked="0"/>
    </xf>
    <xf numFmtId="3" fontId="6" fillId="0" borderId="3" xfId="0" applyNumberFormat="1" applyFont="1" applyFill="1" applyBorder="1" applyAlignment="1" applyProtection="1">
      <alignment horizontal="right" vertical="center"/>
      <protection locked="0"/>
    </xf>
    <xf numFmtId="3" fontId="6" fillId="0" borderId="2" xfId="0" applyNumberFormat="1" applyFont="1" applyFill="1" applyBorder="1" applyAlignment="1" applyProtection="1">
      <alignment horizontal="right" vertical="center"/>
      <protection locked="0"/>
    </xf>
    <xf numFmtId="3" fontId="6" fillId="0" borderId="4" xfId="0" applyNumberFormat="1" applyFont="1" applyFill="1" applyBorder="1" applyAlignment="1" applyProtection="1">
      <alignment horizontal="right" vertical="center"/>
    </xf>
    <xf numFmtId="3" fontId="6" fillId="0" borderId="3" xfId="0" applyNumberFormat="1" applyFont="1" applyFill="1" applyBorder="1" applyAlignment="1" applyProtection="1">
      <alignment horizontal="right" vertical="center"/>
    </xf>
    <xf numFmtId="3" fontId="6" fillId="0" borderId="2" xfId="0" applyNumberFormat="1" applyFont="1" applyFill="1" applyBorder="1" applyAlignment="1" applyProtection="1">
      <alignment horizontal="right" vertical="center"/>
    </xf>
    <xf numFmtId="3" fontId="6" fillId="0" borderId="4" xfId="0" applyNumberFormat="1" applyFont="1" applyFill="1" applyBorder="1" applyAlignment="1" applyProtection="1">
      <alignment horizontal="center" vertical="center"/>
    </xf>
    <xf numFmtId="3" fontId="6" fillId="0" borderId="3" xfId="0" applyNumberFormat="1" applyFont="1" applyFill="1" applyBorder="1" applyAlignment="1" applyProtection="1">
      <alignment horizontal="center" vertical="center"/>
    </xf>
    <xf numFmtId="3" fontId="6" fillId="0" borderId="2" xfId="0" applyNumberFormat="1" applyFont="1" applyFill="1" applyBorder="1" applyAlignment="1" applyProtection="1">
      <alignment horizontal="center" vertical="center"/>
    </xf>
    <xf numFmtId="0" fontId="10" fillId="5" borderId="4" xfId="0" applyFont="1" applyFill="1" applyBorder="1" applyAlignment="1">
      <alignment horizontal="left" vertical="center"/>
    </xf>
    <xf numFmtId="0" fontId="10" fillId="5" borderId="3" xfId="0" applyFont="1" applyFill="1" applyBorder="1" applyAlignment="1">
      <alignment horizontal="left" vertical="center"/>
    </xf>
    <xf numFmtId="0" fontId="22" fillId="0" borderId="4" xfId="0" quotePrefix="1"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1" fontId="5" fillId="0" borderId="4"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3" xfId="0" applyFont="1" applyFill="1" applyBorder="1"/>
    <xf numFmtId="0" fontId="15" fillId="0" borderId="2" xfId="0" applyFont="1" applyFill="1" applyBorder="1"/>
    <xf numFmtId="0" fontId="22" fillId="0" borderId="0" xfId="0" applyFont="1" applyFill="1" applyBorder="1" applyAlignment="1">
      <alignment horizontal="right" vertical="top"/>
    </xf>
    <xf numFmtId="166" fontId="57" fillId="0" borderId="5" xfId="0" applyNumberFormat="1" applyFont="1" applyFill="1" applyBorder="1" applyAlignment="1">
      <alignment horizontal="center" vertical="center"/>
    </xf>
    <xf numFmtId="0" fontId="8" fillId="0" borderId="6" xfId="0" applyFont="1" applyFill="1" applyBorder="1" applyAlignment="1"/>
    <xf numFmtId="0" fontId="8" fillId="0" borderId="7" xfId="0" applyFont="1" applyFill="1" applyBorder="1" applyAlignment="1"/>
    <xf numFmtId="166" fontId="5" fillId="0" borderId="9" xfId="0" applyNumberFormat="1" applyFont="1" applyFill="1" applyBorder="1" applyAlignment="1">
      <alignment horizontal="center" vertical="center"/>
    </xf>
    <xf numFmtId="0" fontId="0" fillId="0" borderId="8" xfId="0" applyFont="1" applyFill="1" applyBorder="1" applyAlignment="1"/>
    <xf numFmtId="0" fontId="0" fillId="0" borderId="10" xfId="0" applyFont="1" applyFill="1" applyBorder="1" applyAlignment="1"/>
    <xf numFmtId="0" fontId="6" fillId="0" borderId="3" xfId="0" applyFont="1" applyFill="1" applyBorder="1" applyAlignment="1">
      <alignment horizontal="right"/>
    </xf>
    <xf numFmtId="0" fontId="5" fillId="0" borderId="3" xfId="0" applyFont="1" applyFill="1" applyBorder="1" applyAlignment="1"/>
    <xf numFmtId="16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 fontId="13" fillId="7" borderId="4" xfId="0" applyNumberFormat="1" applyFont="1" applyFill="1" applyBorder="1" applyAlignment="1" applyProtection="1">
      <alignment horizontal="right" vertical="center"/>
      <protection locked="0"/>
    </xf>
    <xf numFmtId="3" fontId="13" fillId="7" borderId="3" xfId="0" applyNumberFormat="1" applyFont="1" applyFill="1" applyBorder="1" applyAlignment="1" applyProtection="1">
      <alignment horizontal="right" vertical="center"/>
      <protection locked="0"/>
    </xf>
    <xf numFmtId="3" fontId="13" fillId="7" borderId="2" xfId="0" applyNumberFormat="1" applyFont="1" applyFill="1" applyBorder="1" applyAlignment="1" applyProtection="1">
      <alignment horizontal="right" vertical="center"/>
      <protection locked="0"/>
    </xf>
    <xf numFmtId="9" fontId="13" fillId="0" borderId="4" xfId="0" applyNumberFormat="1" applyFont="1" applyFill="1" applyBorder="1" applyAlignment="1">
      <alignment horizontal="center" vertical="center"/>
    </xf>
    <xf numFmtId="9" fontId="13" fillId="0" borderId="2" xfId="0" applyNumberFormat="1" applyFont="1" applyFill="1" applyBorder="1" applyAlignment="1">
      <alignment horizontal="center" vertical="center"/>
    </xf>
    <xf numFmtId="3" fontId="5" fillId="0" borderId="4"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3" fillId="7" borderId="4" xfId="0" quotePrefix="1" applyNumberFormat="1" applyFont="1" applyFill="1" applyBorder="1" applyAlignment="1" applyProtection="1">
      <alignment horizontal="center" vertical="center"/>
      <protection locked="0"/>
    </xf>
    <xf numFmtId="0" fontId="6" fillId="0" borderId="4" xfId="0" applyFont="1" applyFill="1" applyBorder="1" applyAlignment="1">
      <alignment horizontal="center" vertical="center" wrapText="1"/>
    </xf>
    <xf numFmtId="0" fontId="6" fillId="0" borderId="3" xfId="0" applyFont="1" applyFill="1" applyBorder="1"/>
    <xf numFmtId="0" fontId="6" fillId="0" borderId="2" xfId="0" applyFont="1" applyFill="1" applyBorder="1"/>
    <xf numFmtId="3" fontId="49" fillId="0" borderId="4" xfId="0" applyNumberFormat="1" applyFont="1" applyFill="1" applyBorder="1" applyAlignment="1" applyProtection="1">
      <alignment horizontal="right" vertical="center"/>
      <protection locked="0"/>
    </xf>
    <xf numFmtId="3" fontId="49" fillId="0" borderId="3" xfId="0" applyNumberFormat="1" applyFont="1" applyFill="1" applyBorder="1" applyAlignment="1" applyProtection="1">
      <alignment horizontal="right" vertical="center"/>
      <protection locked="0"/>
    </xf>
    <xf numFmtId="3" fontId="49" fillId="0" borderId="2" xfId="0" applyNumberFormat="1" applyFont="1" applyFill="1" applyBorder="1" applyAlignment="1" applyProtection="1">
      <alignment horizontal="right" vertical="center"/>
      <protection locked="0"/>
    </xf>
    <xf numFmtId="3" fontId="5" fillId="0" borderId="4"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xf>
    <xf numFmtId="3" fontId="5" fillId="0" borderId="1" xfId="0" applyNumberFormat="1" applyFont="1" applyFill="1" applyBorder="1" applyAlignment="1">
      <alignment vertical="center"/>
    </xf>
    <xf numFmtId="0" fontId="0" fillId="0" borderId="4" xfId="0" applyFont="1" applyFill="1" applyBorder="1" applyAlignment="1">
      <alignment horizontal="left" wrapText="1"/>
    </xf>
    <xf numFmtId="0" fontId="0" fillId="0" borderId="3" xfId="0" applyFont="1" applyFill="1" applyBorder="1" applyAlignment="1">
      <alignment horizontal="left" wrapText="1"/>
    </xf>
    <xf numFmtId="0" fontId="0" fillId="0" borderId="2" xfId="0" applyFont="1" applyFill="1" applyBorder="1" applyAlignment="1">
      <alignment horizontal="left" wrapText="1"/>
    </xf>
    <xf numFmtId="49" fontId="58" fillId="0" borderId="1" xfId="0" applyNumberFormat="1" applyFont="1" applyFill="1" applyBorder="1" applyAlignment="1">
      <alignment horizontal="center" vertical="center"/>
    </xf>
    <xf numFmtId="49" fontId="58" fillId="0" borderId="1" xfId="0" quotePrefix="1" applyNumberFormat="1" applyFont="1" applyFill="1" applyBorder="1" applyAlignment="1">
      <alignment horizontal="center" vertical="center"/>
    </xf>
    <xf numFmtId="3" fontId="5" fillId="0" borderId="15" xfId="0" applyNumberFormat="1"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0" xfId="0" applyFont="1" applyFill="1" applyAlignment="1">
      <alignment horizontal="center"/>
    </xf>
    <xf numFmtId="0" fontId="6" fillId="6" borderId="4"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58" fillId="0" borderId="0" xfId="0" quotePrefix="1" applyFont="1" applyFill="1" applyBorder="1" applyAlignment="1">
      <alignment horizontal="center" vertical="center"/>
    </xf>
    <xf numFmtId="0" fontId="5" fillId="0" borderId="0" xfId="0" applyFont="1" applyFill="1" applyBorder="1" applyAlignment="1">
      <alignment horizontal="center" vertical="center" wrapText="1"/>
    </xf>
    <xf numFmtId="49" fontId="10" fillId="6" borderId="1" xfId="0" applyNumberFormat="1" applyFont="1" applyFill="1" applyBorder="1" applyAlignment="1">
      <alignment horizontal="center" vertical="center"/>
    </xf>
    <xf numFmtId="49" fontId="10" fillId="6" borderId="1" xfId="0" quotePrefix="1" applyNumberFormat="1" applyFont="1" applyFill="1" applyBorder="1" applyAlignment="1">
      <alignment horizontal="center" vertical="center"/>
    </xf>
    <xf numFmtId="0" fontId="6" fillId="6" borderId="1" xfId="0" applyFont="1" applyFill="1" applyBorder="1" applyAlignment="1">
      <alignment horizontal="left" vertical="center" wrapText="1"/>
    </xf>
    <xf numFmtId="3" fontId="6" fillId="6" borderId="1" xfId="0" applyNumberFormat="1" applyFont="1" applyFill="1" applyBorder="1" applyAlignment="1">
      <alignment horizontal="right" vertical="center"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166" fontId="57" fillId="0" borderId="6" xfId="0" applyNumberFormat="1" applyFont="1" applyFill="1" applyBorder="1" applyAlignment="1">
      <alignment horizontal="center" vertical="center"/>
    </xf>
    <xf numFmtId="166" fontId="57" fillId="0" borderId="7" xfId="0" applyNumberFormat="1" applyFont="1" applyFill="1" applyBorder="1" applyAlignment="1">
      <alignment horizontal="center" vertical="center"/>
    </xf>
    <xf numFmtId="166" fontId="5" fillId="0" borderId="8" xfId="0" applyNumberFormat="1" applyFont="1" applyFill="1" applyBorder="1" applyAlignment="1">
      <alignment horizontal="center" vertical="center"/>
    </xf>
    <xf numFmtId="166" fontId="5" fillId="0" borderId="10" xfId="0" applyNumberFormat="1" applyFont="1" applyFill="1" applyBorder="1" applyAlignment="1">
      <alignment horizontal="center" vertical="center"/>
    </xf>
    <xf numFmtId="0" fontId="6" fillId="0" borderId="8" xfId="0" applyFont="1" applyFill="1" applyBorder="1" applyAlignment="1">
      <alignment horizontal="right"/>
    </xf>
    <xf numFmtId="166" fontId="12" fillId="0" borderId="1" xfId="0" applyNumberFormat="1" applyFont="1" applyFill="1" applyBorder="1" applyAlignment="1">
      <alignment horizontal="center" vertical="center"/>
    </xf>
    <xf numFmtId="166" fontId="56" fillId="0" borderId="5" xfId="0" applyNumberFormat="1" applyFont="1" applyFill="1" applyBorder="1" applyAlignment="1">
      <alignment horizontal="center" vertical="center"/>
    </xf>
    <xf numFmtId="166" fontId="56" fillId="0" borderId="6" xfId="0" applyNumberFormat="1" applyFont="1" applyFill="1" applyBorder="1" applyAlignment="1">
      <alignment horizontal="center" vertical="center"/>
    </xf>
    <xf numFmtId="166" fontId="56" fillId="0" borderId="7" xfId="0" applyNumberFormat="1" applyFont="1" applyFill="1" applyBorder="1" applyAlignment="1">
      <alignment horizontal="center" vertical="center"/>
    </xf>
    <xf numFmtId="0" fontId="6" fillId="0" borderId="0" xfId="0" applyFont="1" applyFill="1" applyBorder="1" applyAlignment="1">
      <alignment horizontal="right"/>
    </xf>
    <xf numFmtId="0" fontId="6" fillId="0" borderId="6" xfId="0" applyFont="1" applyFill="1" applyBorder="1" applyAlignment="1">
      <alignment horizontal="right"/>
    </xf>
    <xf numFmtId="49" fontId="9" fillId="6" borderId="1" xfId="0" applyNumberFormat="1" applyFont="1" applyFill="1" applyBorder="1" applyAlignment="1" applyProtection="1">
      <alignment horizontal="center" vertical="center"/>
    </xf>
    <xf numFmtId="49" fontId="9" fillId="6" borderId="1" xfId="0" quotePrefix="1"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wrapText="1"/>
    </xf>
    <xf numFmtId="3" fontId="4" fillId="6" borderId="1" xfId="0" applyNumberFormat="1" applyFont="1" applyFill="1" applyBorder="1" applyAlignment="1" applyProtection="1">
      <alignment horizontal="right" vertical="center" wrapText="1"/>
    </xf>
    <xf numFmtId="9" fontId="4" fillId="6" borderId="4" xfId="0" applyNumberFormat="1" applyFont="1" applyFill="1" applyBorder="1" applyAlignment="1" applyProtection="1">
      <alignment horizontal="center" vertical="center"/>
    </xf>
    <xf numFmtId="9" fontId="4" fillId="6" borderId="2" xfId="0" applyNumberFormat="1" applyFont="1" applyFill="1" applyBorder="1" applyAlignment="1" applyProtection="1">
      <alignment horizontal="center" vertical="center"/>
    </xf>
    <xf numFmtId="3" fontId="4" fillId="6" borderId="4" xfId="0" applyNumberFormat="1" applyFont="1" applyFill="1" applyBorder="1" applyAlignment="1" applyProtection="1">
      <alignment horizontal="right" vertical="center"/>
    </xf>
    <xf numFmtId="3" fontId="4" fillId="6" borderId="3" xfId="0" applyNumberFormat="1" applyFont="1" applyFill="1" applyBorder="1" applyAlignment="1" applyProtection="1">
      <alignment horizontal="right" vertical="center"/>
    </xf>
    <xf numFmtId="3" fontId="4" fillId="6" borderId="2" xfId="0" applyNumberFormat="1" applyFont="1" applyFill="1" applyBorder="1" applyAlignment="1" applyProtection="1">
      <alignment horizontal="right" vertical="center"/>
    </xf>
    <xf numFmtId="0" fontId="4" fillId="6" borderId="4" xfId="0" applyFont="1" applyFill="1" applyBorder="1" applyAlignment="1" applyProtection="1">
      <alignment horizontal="left" vertical="center" wrapText="1"/>
    </xf>
    <xf numFmtId="0" fontId="4" fillId="6" borderId="3" xfId="0" applyFont="1" applyFill="1" applyBorder="1" applyAlignment="1" applyProtection="1">
      <alignment horizontal="left" vertical="center" wrapText="1"/>
    </xf>
    <xf numFmtId="0" fontId="4" fillId="6" borderId="2" xfId="0" applyFont="1" applyFill="1" applyBorder="1" applyAlignment="1" applyProtection="1">
      <alignment horizontal="left" vertical="center" wrapText="1"/>
    </xf>
    <xf numFmtId="0" fontId="3" fillId="0" borderId="6" xfId="0" applyFont="1" applyFill="1" applyBorder="1" applyAlignment="1" applyProtection="1">
      <alignment horizontal="center"/>
    </xf>
    <xf numFmtId="0" fontId="3" fillId="0" borderId="6" xfId="0" applyFont="1" applyFill="1" applyBorder="1" applyAlignment="1" applyProtection="1">
      <alignment horizontal="left" vertical="center" wrapText="1"/>
    </xf>
    <xf numFmtId="0" fontId="3" fillId="0" borderId="4" xfId="0" applyFont="1" applyFill="1" applyBorder="1" applyAlignment="1" applyProtection="1">
      <alignment horizontal="center"/>
    </xf>
    <xf numFmtId="0" fontId="3" fillId="0" borderId="2" xfId="0" applyFont="1" applyFill="1" applyBorder="1" applyAlignment="1" applyProtection="1">
      <alignment horizontal="center"/>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3"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2" xfId="0" applyFont="1" applyFill="1" applyBorder="1" applyAlignment="1" applyProtection="1">
      <alignment horizontal="center"/>
    </xf>
    <xf numFmtId="0" fontId="13" fillId="0" borderId="0" xfId="0" applyFont="1" applyFill="1" applyBorder="1" applyAlignment="1" applyProtection="1">
      <alignment horizontal="right" vertical="top"/>
    </xf>
    <xf numFmtId="9" fontId="5" fillId="0" borderId="4" xfId="0" applyNumberFormat="1" applyFont="1" applyFill="1" applyBorder="1" applyAlignment="1" applyProtection="1">
      <alignment horizontal="center" vertical="center"/>
    </xf>
    <xf numFmtId="9" fontId="5" fillId="0" borderId="2" xfId="0" applyNumberFormat="1" applyFont="1" applyFill="1" applyBorder="1" applyAlignment="1" applyProtection="1">
      <alignment horizontal="center" vertical="center"/>
    </xf>
    <xf numFmtId="0" fontId="22" fillId="0" borderId="0" xfId="0" applyFont="1" applyFill="1" applyBorder="1" applyAlignment="1" applyProtection="1">
      <alignment horizontal="right" vertical="top"/>
    </xf>
    <xf numFmtId="166" fontId="57" fillId="0" borderId="5" xfId="0" applyNumberFormat="1" applyFont="1" applyFill="1" applyBorder="1" applyAlignment="1" applyProtection="1">
      <alignment horizontal="center" vertical="center"/>
    </xf>
    <xf numFmtId="166" fontId="57" fillId="0" borderId="6" xfId="0" applyNumberFormat="1" applyFont="1" applyFill="1" applyBorder="1" applyAlignment="1" applyProtection="1">
      <alignment horizontal="center" vertical="center"/>
    </xf>
    <xf numFmtId="166" fontId="57" fillId="0" borderId="7" xfId="0" applyNumberFormat="1" applyFont="1" applyFill="1" applyBorder="1" applyAlignment="1" applyProtection="1">
      <alignment horizontal="center" vertical="center"/>
    </xf>
    <xf numFmtId="166" fontId="5" fillId="0" borderId="9" xfId="0" applyNumberFormat="1" applyFont="1" applyFill="1" applyBorder="1" applyAlignment="1" applyProtection="1">
      <alignment horizontal="center" vertical="center"/>
    </xf>
    <xf numFmtId="166" fontId="5" fillId="0" borderId="8"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horizontal="center" vertical="center"/>
    </xf>
    <xf numFmtId="0" fontId="6" fillId="0" borderId="8" xfId="0" applyFont="1" applyFill="1" applyBorder="1" applyAlignment="1" applyProtection="1">
      <alignment horizontal="right"/>
    </xf>
    <xf numFmtId="166"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2" xfId="0" applyFont="1" applyFill="1" applyBorder="1" applyAlignment="1" applyProtection="1">
      <alignment horizontal="center"/>
    </xf>
    <xf numFmtId="49" fontId="58" fillId="0" borderId="1" xfId="0" applyNumberFormat="1" applyFont="1" applyFill="1" applyBorder="1" applyAlignment="1" applyProtection="1">
      <alignment horizontal="center" vertical="center"/>
    </xf>
    <xf numFmtId="49" fontId="58" fillId="0" borderId="1" xfId="0" quotePrefix="1" applyNumberFormat="1"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3" fontId="5" fillId="0" borderId="4"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3" fontId="5" fillId="0" borderId="2" xfId="0" applyNumberFormat="1" applyFont="1" applyFill="1" applyBorder="1" applyAlignment="1" applyProtection="1">
      <alignment horizontal="right" vertical="center" wrapText="1"/>
    </xf>
    <xf numFmtId="3" fontId="5" fillId="0" borderId="1" xfId="0" applyNumberFormat="1" applyFont="1" applyFill="1" applyBorder="1" applyAlignment="1" applyProtection="1">
      <alignment horizontal="right" vertical="center" wrapText="1"/>
    </xf>
    <xf numFmtId="1"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10" fillId="0" borderId="1" xfId="0" applyNumberFormat="1" applyFont="1" applyFill="1" applyBorder="1" applyAlignment="1" applyProtection="1">
      <alignment horizontal="center" vertical="center"/>
    </xf>
    <xf numFmtId="49" fontId="10" fillId="0" borderId="1" xfId="0" quotePrefix="1" applyNumberFormat="1" applyFont="1" applyFill="1" applyBorder="1" applyAlignment="1" applyProtection="1">
      <alignment horizontal="center" vertical="center"/>
    </xf>
    <xf numFmtId="0" fontId="6" fillId="6" borderId="1" xfId="0" applyFont="1" applyFill="1" applyBorder="1" applyAlignment="1" applyProtection="1">
      <alignment horizontal="left" vertical="center" wrapText="1"/>
    </xf>
    <xf numFmtId="3" fontId="6" fillId="6" borderId="1" xfId="0" applyNumberFormat="1" applyFont="1" applyFill="1" applyBorder="1" applyAlignment="1" applyProtection="1">
      <alignment horizontal="right" vertical="center" wrapText="1"/>
    </xf>
    <xf numFmtId="3" fontId="5" fillId="0" borderId="4" xfId="0" applyNumberFormat="1" applyFont="1" applyFill="1" applyBorder="1" applyAlignment="1" applyProtection="1">
      <alignment horizontal="right" vertical="center"/>
    </xf>
    <xf numFmtId="3" fontId="5" fillId="0" borderId="3" xfId="0" applyNumberFormat="1" applyFont="1" applyFill="1" applyBorder="1" applyAlignment="1" applyProtection="1">
      <alignment horizontal="right" vertical="center"/>
    </xf>
    <xf numFmtId="3" fontId="5" fillId="0" borderId="2" xfId="0" applyNumberFormat="1" applyFont="1" applyFill="1" applyBorder="1" applyAlignment="1" applyProtection="1">
      <alignment horizontal="right" vertical="center"/>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center"/>
    </xf>
    <xf numFmtId="0" fontId="58" fillId="0" borderId="0" xfId="0" quotePrefix="1"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9" fontId="6" fillId="6" borderId="4" xfId="0" applyNumberFormat="1" applyFont="1" applyFill="1" applyBorder="1" applyAlignment="1" applyProtection="1">
      <alignment horizontal="center" vertical="center"/>
    </xf>
    <xf numFmtId="9" fontId="6" fillId="6" borderId="2" xfId="0" applyNumberFormat="1" applyFont="1" applyFill="1" applyBorder="1" applyAlignment="1" applyProtection="1">
      <alignment horizontal="center" vertical="center"/>
    </xf>
    <xf numFmtId="0" fontId="6" fillId="6" borderId="4" xfId="0" applyFont="1" applyFill="1" applyBorder="1" applyAlignment="1" applyProtection="1">
      <alignment horizontal="left" vertical="center" wrapText="1"/>
    </xf>
    <xf numFmtId="0" fontId="6" fillId="6" borderId="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49" fontId="10" fillId="6" borderId="1" xfId="0" applyNumberFormat="1" applyFont="1" applyFill="1" applyBorder="1" applyAlignment="1" applyProtection="1">
      <alignment horizontal="center" vertical="center"/>
    </xf>
    <xf numFmtId="49" fontId="10" fillId="6" borderId="1" xfId="0" quotePrefix="1" applyNumberFormat="1" applyFont="1" applyFill="1" applyBorder="1" applyAlignment="1" applyProtection="1">
      <alignment horizontal="center" vertical="center"/>
    </xf>
    <xf numFmtId="169" fontId="29" fillId="0" borderId="0" xfId="4" applyNumberFormat="1" applyFont="1" applyFill="1" applyAlignment="1">
      <alignment horizontal="center" vertical="center" wrapText="1"/>
    </xf>
    <xf numFmtId="0" fontId="33" fillId="0" borderId="11" xfId="4" applyFont="1" applyFill="1" applyBorder="1" applyAlignment="1">
      <alignment horizontal="center" vertical="center" wrapText="1"/>
    </xf>
    <xf numFmtId="0" fontId="33" fillId="0" borderId="14" xfId="4" applyFont="1" applyFill="1" applyBorder="1" applyAlignment="1">
      <alignment horizontal="center" vertical="center" wrapText="1"/>
    </xf>
    <xf numFmtId="0" fontId="33" fillId="0" borderId="12" xfId="4" applyFont="1" applyFill="1" applyBorder="1" applyAlignment="1">
      <alignment horizontal="center" vertical="center" wrapText="1"/>
    </xf>
    <xf numFmtId="0" fontId="33" fillId="0" borderId="15" xfId="4" applyFont="1" applyFill="1" applyBorder="1" applyAlignment="1">
      <alignment horizontal="center" vertical="center" wrapText="1"/>
    </xf>
    <xf numFmtId="0" fontId="33" fillId="0" borderId="13" xfId="4" applyFont="1" applyFill="1" applyBorder="1" applyAlignment="1">
      <alignment horizontal="center" vertical="center" wrapText="1"/>
    </xf>
    <xf numFmtId="0" fontId="33" fillId="0" borderId="16" xfId="4" applyFont="1" applyFill="1" applyBorder="1" applyAlignment="1">
      <alignment horizontal="center" vertical="center" wrapText="1"/>
    </xf>
    <xf numFmtId="0" fontId="37" fillId="0" borderId="17" xfId="4" applyFont="1" applyBorder="1" applyAlignment="1">
      <alignment horizontal="left"/>
    </xf>
    <xf numFmtId="0" fontId="37" fillId="0" borderId="18" xfId="4" applyFont="1" applyBorder="1" applyAlignment="1">
      <alignment horizontal="left"/>
    </xf>
    <xf numFmtId="0" fontId="38" fillId="0" borderId="25" xfId="4" applyFont="1" applyBorder="1" applyAlignment="1">
      <alignment horizontal="justify" vertical="center" wrapText="1"/>
    </xf>
    <xf numFmtId="169" fontId="29" fillId="0" borderId="0" xfId="4" applyNumberFormat="1" applyFont="1" applyAlignment="1">
      <alignment horizontal="center" vertical="center" wrapText="1"/>
    </xf>
    <xf numFmtId="0" fontId="22" fillId="0" borderId="0" xfId="7" applyFont="1" applyFill="1" applyAlignment="1">
      <alignment horizontal="right" vertical="top"/>
    </xf>
    <xf numFmtId="166" fontId="56" fillId="0" borderId="0" xfId="7" applyNumberFormat="1" applyFont="1" applyFill="1" applyAlignment="1">
      <alignment horizontal="center" vertical="center"/>
    </xf>
    <xf numFmtId="0" fontId="6" fillId="0" borderId="8" xfId="7" applyFont="1" applyFill="1" applyBorder="1" applyAlignment="1">
      <alignment horizontal="right"/>
    </xf>
    <xf numFmtId="0" fontId="6" fillId="0" borderId="9" xfId="7" applyFont="1" applyFill="1" applyBorder="1" applyAlignment="1">
      <alignment horizontal="right"/>
    </xf>
    <xf numFmtId="0" fontId="6" fillId="0" borderId="10" xfId="7" applyFont="1" applyFill="1" applyBorder="1" applyAlignment="1">
      <alignment horizontal="right"/>
    </xf>
    <xf numFmtId="0" fontId="60" fillId="0" borderId="0" xfId="7" applyFont="1" applyFill="1" applyAlignment="1">
      <alignment horizontal="center" wrapText="1"/>
    </xf>
    <xf numFmtId="0" fontId="39" fillId="0" borderId="0" xfId="11" applyFont="1" applyAlignment="1">
      <alignment horizontal="center" vertical="center" wrapText="1"/>
    </xf>
    <xf numFmtId="0" fontId="39" fillId="0" borderId="0" xfId="11" applyFont="1" applyAlignment="1">
      <alignment horizontal="center" wrapText="1"/>
    </xf>
    <xf numFmtId="0" fontId="56" fillId="0" borderId="0" xfId="0" applyFont="1" applyFill="1" applyAlignment="1">
      <alignment horizontal="center" vertical="top" wrapText="1"/>
    </xf>
    <xf numFmtId="0" fontId="19" fillId="0" borderId="0" xfId="0" applyFont="1" applyFill="1"/>
    <xf numFmtId="0" fontId="23" fillId="0" borderId="0" xfId="12" applyFont="1" applyAlignment="1">
      <alignment horizontal="center"/>
    </xf>
    <xf numFmtId="0" fontId="1" fillId="0" borderId="0" xfId="12" applyFont="1" applyAlignment="1">
      <alignment horizontal="center"/>
    </xf>
    <xf numFmtId="0" fontId="23" fillId="0" borderId="0" xfId="12" applyFont="1" applyAlignment="1">
      <alignment horizontal="left" vertical="center" wrapText="1"/>
    </xf>
    <xf numFmtId="0" fontId="23" fillId="0" borderId="0" xfId="12" applyFont="1" applyAlignment="1">
      <alignment horizontal="center" wrapText="1"/>
    </xf>
    <xf numFmtId="0" fontId="39" fillId="0" borderId="0" xfId="7" applyFont="1" applyAlignment="1">
      <alignment horizontal="center" wrapText="1"/>
    </xf>
    <xf numFmtId="0" fontId="36" fillId="0" borderId="25" xfId="7" applyFont="1" applyFill="1" applyBorder="1" applyAlignment="1">
      <alignment horizontal="justify" vertical="center" wrapText="1"/>
    </xf>
    <xf numFmtId="0" fontId="65" fillId="0" borderId="0" xfId="7" applyFont="1" applyAlignment="1">
      <alignment horizontal="center" wrapText="1"/>
    </xf>
    <xf numFmtId="0" fontId="71" fillId="0" borderId="0" xfId="7" applyFont="1" applyAlignment="1">
      <alignment horizontal="center" wrapText="1"/>
    </xf>
    <xf numFmtId="169" fontId="42" fillId="0" borderId="33" xfId="7" applyNumberFormat="1" applyFont="1" applyBorder="1" applyAlignment="1">
      <alignment horizontal="center" vertical="center" wrapText="1"/>
    </xf>
    <xf numFmtId="169" fontId="42" fillId="0" borderId="39" xfId="7" applyNumberFormat="1" applyFont="1" applyBorder="1" applyAlignment="1">
      <alignment horizontal="center" vertical="center" wrapText="1"/>
    </xf>
    <xf numFmtId="169" fontId="42" fillId="0" borderId="33" xfId="7" applyNumberFormat="1" applyFont="1" applyBorder="1" applyAlignment="1">
      <alignment horizontal="center" vertical="center"/>
    </xf>
    <xf numFmtId="169" fontId="42" fillId="0" borderId="39" xfId="7" applyNumberFormat="1" applyFont="1" applyBorder="1" applyAlignment="1">
      <alignment horizontal="center" vertical="center"/>
    </xf>
    <xf numFmtId="169" fontId="42" fillId="0" borderId="34" xfId="7" applyNumberFormat="1" applyFont="1" applyBorder="1" applyAlignment="1">
      <alignment horizontal="center" vertical="center" wrapText="1"/>
    </xf>
    <xf numFmtId="169" fontId="42" fillId="0" borderId="40" xfId="7" applyNumberFormat="1" applyFont="1" applyBorder="1" applyAlignment="1">
      <alignment horizontal="center" vertical="center" wrapText="1"/>
    </xf>
    <xf numFmtId="169" fontId="42" fillId="0" borderId="35" xfId="7" applyNumberFormat="1" applyFont="1" applyBorder="1" applyAlignment="1">
      <alignment horizontal="center" vertical="center" wrapText="1"/>
    </xf>
    <xf numFmtId="169" fontId="42" fillId="0" borderId="36" xfId="7" applyNumberFormat="1" applyFont="1" applyBorder="1" applyAlignment="1">
      <alignment horizontal="center" vertical="center" wrapText="1"/>
    </xf>
    <xf numFmtId="169" fontId="42" fillId="0" borderId="37" xfId="7" applyNumberFormat="1" applyFont="1" applyBorder="1" applyAlignment="1">
      <alignment horizontal="center" vertical="center" wrapText="1"/>
    </xf>
    <xf numFmtId="169" fontId="42" fillId="0" borderId="38" xfId="7" applyNumberFormat="1" applyFont="1" applyBorder="1" applyAlignment="1">
      <alignment horizontal="center" vertical="center" wrapText="1"/>
    </xf>
    <xf numFmtId="169" fontId="42" fillId="0" borderId="42" xfId="7" applyNumberFormat="1" applyFont="1" applyBorder="1" applyAlignment="1">
      <alignment horizontal="center" vertical="center" wrapText="1"/>
    </xf>
    <xf numFmtId="0" fontId="73" fillId="0" borderId="0" xfId="7" applyFont="1" applyAlignment="1" applyProtection="1">
      <alignment horizontal="center" vertical="center" wrapText="1"/>
      <protection locked="0"/>
    </xf>
    <xf numFmtId="0" fontId="74" fillId="0" borderId="17" xfId="7" applyFont="1" applyBorder="1" applyAlignment="1">
      <alignment wrapText="1"/>
    </xf>
    <xf numFmtId="0" fontId="74" fillId="0" borderId="18" xfId="7" applyFont="1" applyBorder="1" applyAlignment="1">
      <alignment wrapText="1"/>
    </xf>
  </cellXfs>
  <cellStyles count="16">
    <cellStyle name="Ezres 2" xfId="6" xr:uid="{00000000-0005-0000-0000-000000000000}"/>
    <cellStyle name="Ezres 3" xfId="14" xr:uid="{00000000-0005-0000-0000-000001000000}"/>
    <cellStyle name="Hiperhivatkozás" xfId="8" xr:uid="{00000000-0005-0000-0000-000002000000}"/>
    <cellStyle name="Már látott hiperhivatkozás" xfId="9" xr:uid="{00000000-0005-0000-0000-000003000000}"/>
    <cellStyle name="Normál" xfId="0" builtinId="0"/>
    <cellStyle name="Normál 2" xfId="1" xr:uid="{00000000-0005-0000-0000-000005000000}"/>
    <cellStyle name="Normál 3" xfId="2" xr:uid="{00000000-0005-0000-0000-000006000000}"/>
    <cellStyle name="Normál 4" xfId="3" xr:uid="{00000000-0005-0000-0000-000007000000}"/>
    <cellStyle name="Normál 4 2" xfId="10" xr:uid="{00000000-0005-0000-0000-000008000000}"/>
    <cellStyle name="Normál 5" xfId="7" xr:uid="{00000000-0005-0000-0000-000009000000}"/>
    <cellStyle name="Normál 6" xfId="11" xr:uid="{00000000-0005-0000-0000-00000A000000}"/>
    <cellStyle name="Normál 7" xfId="12" xr:uid="{00000000-0005-0000-0000-00000B000000}"/>
    <cellStyle name="Normál_KVRENMUNKA" xfId="4" xr:uid="{00000000-0005-0000-0000-00000C000000}"/>
    <cellStyle name="Normál_Rendelet-tervezet mellékletei" xfId="5" xr:uid="{00000000-0005-0000-0000-00000D000000}"/>
    <cellStyle name="Százalék" xfId="15" builtinId="5"/>
    <cellStyle name="Százalék 2" xfId="13"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PC3\Asztal\l\ZARSZREND_2015%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FÜGGÉSEK"/>
      <sheetName val="1.1.sz.mell."/>
      <sheetName val="1.2.sz.mell."/>
      <sheetName val="2.1.sz.mell  "/>
      <sheetName val="2.2.sz.mell  "/>
      <sheetName val="ELLENŐRZÉS-1.sz.2.a.sz.2.b.sz."/>
      <sheetName val="3.sz.mell.  "/>
      <sheetName val="4.sz.mell."/>
      <sheetName val="5.sz.mell."/>
      <sheetName val="6.sz.mell."/>
      <sheetName val="7.sz.mell."/>
      <sheetName val="8. sz. mell. "/>
      <sheetName val="9.1. sz. mell"/>
      <sheetName val="9.1.1. sz. mell "/>
      <sheetName val="10.sz.mell"/>
      <sheetName val="1. sz tájékoztató t."/>
      <sheetName val="2. sz tájékoztató t"/>
      <sheetName val="3. sz tájékoztató t."/>
      <sheetName val="4.sz tájékoztató t."/>
      <sheetName val="5.sz tájékoztató t."/>
      <sheetName val="6.sz tájékoztató t."/>
      <sheetName val="7. sz tájékoztató t."/>
      <sheetName val="Munka1"/>
      <sheetName val="1.3.sz.mell."/>
      <sheetName val="1.4.sz.mell."/>
      <sheetName val="ELLENŐRZÉS-1.sz.2.1.sz.2.2.sz."/>
      <sheetName val="3.sz.mell."/>
      <sheetName val="5. sz. mell. "/>
      <sheetName val="6.1. sz. mell"/>
      <sheetName val="6.2. sz. mell"/>
      <sheetName val="6.3. sz. mell"/>
      <sheetName val="6.4. sz. mell"/>
      <sheetName val="7.1. sz. mell"/>
      <sheetName val="7.2. sz. mell"/>
      <sheetName val="7.3. sz. mell"/>
      <sheetName val="7.4. sz. mell"/>
      <sheetName val="8.1. sz. mell."/>
      <sheetName val="8.1.1. sz. mell."/>
      <sheetName val="8.1.2. sz. mell."/>
      <sheetName val="8.1.3. sz. mell."/>
      <sheetName val="8.2. sz. mell."/>
      <sheetName val="8.2.1. sz. mell."/>
      <sheetName val="8.2.2. sz. mell."/>
      <sheetName val="8.2.3. sz. mell."/>
      <sheetName val="8.3. sz. mell."/>
      <sheetName val="8.3.1. sz. mell."/>
      <sheetName val="8.3.2. sz. mell. "/>
    </sheetNames>
    <sheetDataSet>
      <sheetData sheetId="0" refreshError="1">
        <row r="4">
          <cell r="A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I228"/>
  <sheetViews>
    <sheetView showGridLines="0" view="pageBreakPreview" zoomScaleSheetLayoutView="100" workbookViewId="0">
      <pane xSplit="28" ySplit="7" topLeftCell="AD147" activePane="bottomRight" state="frozen"/>
      <selection sqref="A1:BK1"/>
      <selection pane="topRight" sqref="A1:BK1"/>
      <selection pane="bottomLeft" sqref="A1:BK1"/>
      <selection pane="bottomRight" sqref="A1:BK1"/>
    </sheetView>
  </sheetViews>
  <sheetFormatPr defaultColWidth="9.140625" defaultRowHeight="12.75" x14ac:dyDescent="0.2"/>
  <cols>
    <col min="1" max="1" width="2.42578125" style="4" customWidth="1"/>
    <col min="2" max="2" width="2.140625" style="4" customWidth="1"/>
    <col min="3" max="29" width="2.7109375" style="1" customWidth="1"/>
    <col min="30" max="30" width="4.28515625" style="1" customWidth="1"/>
    <col min="31" max="33" width="2.7109375" style="1" customWidth="1"/>
    <col min="34" max="34" width="3.85546875" style="1" customWidth="1"/>
    <col min="35" max="37" width="2.7109375" style="1" customWidth="1"/>
    <col min="38" max="38" width="3.7109375" style="1" customWidth="1"/>
    <col min="39" max="41" width="2.7109375" style="1" customWidth="1"/>
    <col min="42" max="42" width="4" style="1" customWidth="1"/>
    <col min="43" max="45" width="2.7109375" style="1" customWidth="1"/>
    <col min="46" max="46" width="4.28515625" style="1" customWidth="1"/>
    <col min="47" max="49" width="2.7109375" style="1" customWidth="1"/>
    <col min="50" max="50" width="4.28515625" style="1" customWidth="1"/>
    <col min="51" max="57" width="2.7109375" style="1" customWidth="1"/>
    <col min="58" max="58" width="3.5703125" style="1" customWidth="1"/>
    <col min="59" max="59" width="6.5703125" style="1" customWidth="1"/>
    <col min="60" max="60" width="0.28515625" style="1" customWidth="1"/>
    <col min="61" max="69" width="2.7109375" style="1" customWidth="1"/>
    <col min="70" max="16384" width="9.140625" style="1"/>
  </cols>
  <sheetData>
    <row r="1" spans="1:61" ht="28.5" customHeight="1" x14ac:dyDescent="0.2">
      <c r="A1" s="489" t="s">
        <v>1375</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row>
    <row r="2" spans="1:61" ht="28.5" customHeight="1" x14ac:dyDescent="0.2">
      <c r="A2" s="490" t="s">
        <v>840</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2"/>
    </row>
    <row r="3" spans="1:61" ht="15" customHeight="1" x14ac:dyDescent="0.2">
      <c r="A3" s="493" t="s">
        <v>590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5"/>
    </row>
    <row r="4" spans="1:61" ht="15.95" customHeight="1" x14ac:dyDescent="0.2">
      <c r="A4" s="496" t="s">
        <v>586</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2"/>
    </row>
    <row r="5" spans="1:61" ht="15.95" customHeight="1" x14ac:dyDescent="0.2">
      <c r="A5" s="498" t="s">
        <v>441</v>
      </c>
      <c r="B5" s="498"/>
      <c r="C5" s="499" t="s">
        <v>26</v>
      </c>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500" t="s">
        <v>442</v>
      </c>
      <c r="AD5" s="500"/>
      <c r="AE5" s="501" t="s">
        <v>466</v>
      </c>
      <c r="AF5" s="501"/>
      <c r="AG5" s="501"/>
      <c r="AH5" s="501"/>
      <c r="AI5" s="501"/>
      <c r="AJ5" s="501"/>
      <c r="AK5" s="501"/>
      <c r="AL5" s="501"/>
      <c r="AM5" s="502" t="s">
        <v>588</v>
      </c>
      <c r="AN5" s="503"/>
      <c r="AO5" s="503"/>
      <c r="AP5" s="503"/>
      <c r="AQ5" s="503"/>
      <c r="AR5" s="503"/>
      <c r="AS5" s="503"/>
      <c r="AT5" s="503"/>
      <c r="AU5" s="503"/>
      <c r="AV5" s="503"/>
      <c r="AW5" s="503"/>
      <c r="AX5" s="503"/>
      <c r="AY5" s="503"/>
      <c r="AZ5" s="503"/>
      <c r="BA5" s="503"/>
      <c r="BB5" s="504"/>
      <c r="BC5" s="505" t="s">
        <v>438</v>
      </c>
      <c r="BD5" s="505"/>
      <c r="BE5" s="505"/>
      <c r="BF5" s="505"/>
      <c r="BG5" s="505" t="s">
        <v>439</v>
      </c>
      <c r="BH5" s="505"/>
      <c r="BI5" s="2"/>
    </row>
    <row r="6" spans="1:61" ht="46.5" customHeight="1" x14ac:dyDescent="0.2">
      <c r="A6" s="498"/>
      <c r="B6" s="498"/>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500"/>
      <c r="AD6" s="500"/>
      <c r="AE6" s="511" t="s">
        <v>464</v>
      </c>
      <c r="AF6" s="512"/>
      <c r="AG6" s="512"/>
      <c r="AH6" s="512"/>
      <c r="AI6" s="511" t="s">
        <v>465</v>
      </c>
      <c r="AJ6" s="512"/>
      <c r="AK6" s="512"/>
      <c r="AL6" s="512"/>
      <c r="AM6" s="486" t="s">
        <v>467</v>
      </c>
      <c r="AN6" s="487"/>
      <c r="AO6" s="487"/>
      <c r="AP6" s="488"/>
      <c r="AQ6" s="486" t="s">
        <v>470</v>
      </c>
      <c r="AR6" s="487"/>
      <c r="AS6" s="487"/>
      <c r="AT6" s="488"/>
      <c r="AU6" s="486" t="s">
        <v>468</v>
      </c>
      <c r="AV6" s="487"/>
      <c r="AW6" s="487"/>
      <c r="AX6" s="488"/>
      <c r="AY6" s="486" t="s">
        <v>469</v>
      </c>
      <c r="AZ6" s="487"/>
      <c r="BA6" s="487"/>
      <c r="BB6" s="488"/>
      <c r="BC6" s="505"/>
      <c r="BD6" s="505"/>
      <c r="BE6" s="505"/>
      <c r="BF6" s="505"/>
      <c r="BG6" s="505"/>
      <c r="BH6" s="505"/>
    </row>
    <row r="7" spans="1:61" x14ac:dyDescent="0.2">
      <c r="A7" s="509" t="s">
        <v>176</v>
      </c>
      <c r="B7" s="510"/>
      <c r="C7" s="506" t="s">
        <v>177</v>
      </c>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6" t="s">
        <v>178</v>
      </c>
      <c r="AD7" s="507"/>
      <c r="AE7" s="506" t="s">
        <v>175</v>
      </c>
      <c r="AF7" s="507"/>
      <c r="AG7" s="507"/>
      <c r="AH7" s="508"/>
      <c r="AI7" s="506" t="s">
        <v>440</v>
      </c>
      <c r="AJ7" s="507"/>
      <c r="AK7" s="507"/>
      <c r="AL7" s="508"/>
      <c r="AM7" s="506" t="s">
        <v>544</v>
      </c>
      <c r="AN7" s="507"/>
      <c r="AO7" s="507"/>
      <c r="AP7" s="508"/>
      <c r="AQ7" s="506" t="s">
        <v>545</v>
      </c>
      <c r="AR7" s="507"/>
      <c r="AS7" s="507"/>
      <c r="AT7" s="508"/>
      <c r="AU7" s="506" t="s">
        <v>558</v>
      </c>
      <c r="AV7" s="507"/>
      <c r="AW7" s="507"/>
      <c r="AX7" s="508"/>
      <c r="AY7" s="506" t="s">
        <v>559</v>
      </c>
      <c r="AZ7" s="507"/>
      <c r="BA7" s="507"/>
      <c r="BB7" s="508"/>
      <c r="BC7" s="506" t="s">
        <v>560</v>
      </c>
      <c r="BD7" s="507"/>
      <c r="BE7" s="507"/>
      <c r="BF7" s="508"/>
      <c r="BG7" s="506" t="s">
        <v>561</v>
      </c>
      <c r="BH7" s="508"/>
    </row>
    <row r="8" spans="1:61" ht="20.100000000000001" customHeight="1" x14ac:dyDescent="0.2">
      <c r="A8" s="442" t="s">
        <v>0</v>
      </c>
      <c r="B8" s="436"/>
      <c r="C8" s="432" t="s">
        <v>242</v>
      </c>
      <c r="D8" s="433"/>
      <c r="E8" s="433"/>
      <c r="F8" s="433"/>
      <c r="G8" s="433"/>
      <c r="H8" s="433"/>
      <c r="I8" s="433"/>
      <c r="J8" s="433"/>
      <c r="K8" s="433"/>
      <c r="L8" s="433"/>
      <c r="M8" s="433"/>
      <c r="N8" s="433"/>
      <c r="O8" s="433"/>
      <c r="P8" s="433"/>
      <c r="Q8" s="433"/>
      <c r="R8" s="433"/>
      <c r="S8" s="433"/>
      <c r="T8" s="433"/>
      <c r="U8" s="433"/>
      <c r="V8" s="433"/>
      <c r="W8" s="433"/>
      <c r="X8" s="433"/>
      <c r="Y8" s="433"/>
      <c r="Z8" s="433"/>
      <c r="AA8" s="433"/>
      <c r="AB8" s="434"/>
      <c r="AC8" s="475" t="s">
        <v>243</v>
      </c>
      <c r="AD8" s="476"/>
      <c r="AE8" s="375">
        <f>VLOOKUP($AC8,'04. önk. int.'!$AC$8:$BH$252,3,FALSE)+VLOOKUP($AC8,'05. óvoda int.'!$AC$8:$BH$229,3,FALSE)+VLOOKUP($AC8,'06. konyha int.'!$AC$8:$BP$241,3,FALSE)</f>
        <v>14901750</v>
      </c>
      <c r="AF8" s="376"/>
      <c r="AG8" s="376"/>
      <c r="AH8" s="377"/>
      <c r="AI8" s="375">
        <f>VLOOKUP($AC8,'04. önk. int.'!$AC$8:$BH$252,7,FALSE)+VLOOKUP($AC8,'05. óvoda int.'!$AC$8:$BH$229,7,FALSE)+VLOOKUP($AC8,'06. konyha int.'!$AC$8:$BP$241,7,FALSE)</f>
        <v>14950060</v>
      </c>
      <c r="AJ8" s="376"/>
      <c r="AK8" s="376"/>
      <c r="AL8" s="377"/>
      <c r="AM8" s="375">
        <f>VLOOKUP($AC8,'04. önk. int.'!$AC$8:$BH$252,11,FALSE)+VLOOKUP($AC8,'05. óvoda int.'!$AC$8:$BH$229,11,FALSE)+VLOOKUP($AC8,'06. konyha int.'!$AC$8:$BP$241,11,FALSE)</f>
        <v>14950060</v>
      </c>
      <c r="AN8" s="376"/>
      <c r="AO8" s="376"/>
      <c r="AP8" s="377"/>
      <c r="AQ8" s="477" t="s">
        <v>587</v>
      </c>
      <c r="AR8" s="478"/>
      <c r="AS8" s="478"/>
      <c r="AT8" s="479"/>
      <c r="AU8" s="375">
        <f>VLOOKUP($AC8,'04. önk. int.'!$AC$8:$BH$252,19,FALSE)+VLOOKUP($AC8,'05. óvoda int.'!$AC$8:$BH$229,19,FALSE)+VLOOKUP($AC8,'06. konyha int.'!$AC$8:$BP$241,19,FALSE)</f>
        <v>0</v>
      </c>
      <c r="AV8" s="376"/>
      <c r="AW8" s="376"/>
      <c r="AX8" s="377"/>
      <c r="AY8" s="480" t="s">
        <v>587</v>
      </c>
      <c r="AZ8" s="481"/>
      <c r="BA8" s="481"/>
      <c r="BB8" s="482"/>
      <c r="BC8" s="375">
        <f>VLOOKUP($AC8,'04. önk. int.'!$AC$8:$BH$252,27,FALSE)+VLOOKUP($AC8,'05. óvoda int.'!$AC$8:$BH$229,27,FALSE)+VLOOKUP($AC8,'06. konyha int.'!$AC$8:$BP$241,27,FALSE)</f>
        <v>14950060</v>
      </c>
      <c r="BD8" s="376"/>
      <c r="BE8" s="376"/>
      <c r="BF8" s="377"/>
      <c r="BG8" s="378">
        <f>IF(AI8&gt;0,BC8/AI8,"n.é.")</f>
        <v>1</v>
      </c>
      <c r="BH8" s="379"/>
    </row>
    <row r="9" spans="1:61" ht="20.100000000000001" customHeight="1" x14ac:dyDescent="0.2">
      <c r="A9" s="442" t="s">
        <v>1</v>
      </c>
      <c r="B9" s="436"/>
      <c r="C9" s="389" t="s">
        <v>244</v>
      </c>
      <c r="D9" s="390"/>
      <c r="E9" s="390"/>
      <c r="F9" s="390"/>
      <c r="G9" s="390"/>
      <c r="H9" s="390"/>
      <c r="I9" s="390"/>
      <c r="J9" s="390"/>
      <c r="K9" s="390"/>
      <c r="L9" s="390"/>
      <c r="M9" s="390"/>
      <c r="N9" s="390"/>
      <c r="O9" s="390"/>
      <c r="P9" s="390"/>
      <c r="Q9" s="390"/>
      <c r="R9" s="390"/>
      <c r="S9" s="390"/>
      <c r="T9" s="390"/>
      <c r="U9" s="390"/>
      <c r="V9" s="390"/>
      <c r="W9" s="390"/>
      <c r="X9" s="390"/>
      <c r="Y9" s="390"/>
      <c r="Z9" s="390"/>
      <c r="AA9" s="390"/>
      <c r="AB9" s="391"/>
      <c r="AC9" s="475" t="s">
        <v>245</v>
      </c>
      <c r="AD9" s="476"/>
      <c r="AE9" s="375">
        <f>VLOOKUP($AC9,'04. önk. int.'!$AC$8:$BH$252,3,FALSE)+VLOOKUP($AC9,'05. óvoda int.'!$AC$8:$BH$229,3,FALSE)+VLOOKUP($AC9,'06. konyha int.'!$AC$8:$BP$241,3,FALSE)</f>
        <v>24003350</v>
      </c>
      <c r="AF9" s="376"/>
      <c r="AG9" s="376"/>
      <c r="AH9" s="377"/>
      <c r="AI9" s="375">
        <f>VLOOKUP($AC9,'04. önk. int.'!$AC$8:$BH$252,7,FALSE)+VLOOKUP($AC9,'05. óvoda int.'!$AC$8:$BH$229,7,FALSE)+VLOOKUP($AC9,'06. konyha int.'!$AC$8:$BP$241,7,FALSE)</f>
        <v>27128075</v>
      </c>
      <c r="AJ9" s="376"/>
      <c r="AK9" s="376"/>
      <c r="AL9" s="377"/>
      <c r="AM9" s="375">
        <f>VLOOKUP($AC9,'04. önk. int.'!$AC$8:$BH$252,11,FALSE)+VLOOKUP($AC9,'05. óvoda int.'!$AC$8:$BH$229,11,FALSE)+VLOOKUP($AC9,'06. konyha int.'!$AC$8:$BP$241,11,FALSE)</f>
        <v>27128075</v>
      </c>
      <c r="AN9" s="376"/>
      <c r="AO9" s="376"/>
      <c r="AP9" s="377"/>
      <c r="AQ9" s="459" t="s">
        <v>587</v>
      </c>
      <c r="AR9" s="460"/>
      <c r="AS9" s="460"/>
      <c r="AT9" s="461"/>
      <c r="AU9" s="375">
        <f>VLOOKUP($AC9,'04. önk. int.'!$AC$8:$BH$252,19,FALSE)+VLOOKUP($AC9,'05. óvoda int.'!$AC$8:$BH$229,19,FALSE)+VLOOKUP($AC9,'06. konyha int.'!$AC$8:$BP$241,19,FALSE)</f>
        <v>0</v>
      </c>
      <c r="AV9" s="376"/>
      <c r="AW9" s="376"/>
      <c r="AX9" s="377"/>
      <c r="AY9" s="459" t="s">
        <v>587</v>
      </c>
      <c r="AZ9" s="460"/>
      <c r="BA9" s="460"/>
      <c r="BB9" s="461"/>
      <c r="BC9" s="375">
        <f>VLOOKUP($AC9,'04. önk. int.'!$AC$8:$BH$252,27,FALSE)+VLOOKUP($AC9,'05. óvoda int.'!$AC$8:$BH$229,27,FALSE)+VLOOKUP($AC9,'06. konyha int.'!$AC$8:$BP$241,27,FALSE)</f>
        <v>27128075</v>
      </c>
      <c r="BD9" s="376"/>
      <c r="BE9" s="376"/>
      <c r="BF9" s="377"/>
      <c r="BG9" s="378">
        <f t="shared" ref="BG9:BG13" si="0">IF(AI9&gt;0,BC9/AI9,"n.é.")</f>
        <v>1</v>
      </c>
      <c r="BH9" s="379"/>
    </row>
    <row r="10" spans="1:61" ht="20.100000000000001" customHeight="1" x14ac:dyDescent="0.2">
      <c r="A10" s="442" t="s">
        <v>2</v>
      </c>
      <c r="B10" s="436"/>
      <c r="C10" s="389" t="s">
        <v>246</v>
      </c>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1"/>
      <c r="AC10" s="475" t="s">
        <v>247</v>
      </c>
      <c r="AD10" s="476"/>
      <c r="AE10" s="375">
        <f>VLOOKUP($AC10,'04. önk. int.'!$AC$8:$BH$252,3,FALSE)+VLOOKUP($AC10,'05. óvoda int.'!$AC$8:$BH$229,3,FALSE)+VLOOKUP($AC10,'06. konyha int.'!$AC$8:$BP$241,3,FALSE)</f>
        <v>31279732</v>
      </c>
      <c r="AF10" s="376"/>
      <c r="AG10" s="376"/>
      <c r="AH10" s="377"/>
      <c r="AI10" s="375">
        <f>VLOOKUP($AC10,'04. önk. int.'!$AC$8:$BH$252,7,FALSE)+VLOOKUP($AC10,'05. óvoda int.'!$AC$8:$BH$229,7,FALSE)+VLOOKUP($AC10,'06. konyha int.'!$AC$8:$BP$241,7,FALSE)</f>
        <v>34459588</v>
      </c>
      <c r="AJ10" s="376"/>
      <c r="AK10" s="376"/>
      <c r="AL10" s="377"/>
      <c r="AM10" s="375">
        <f>VLOOKUP($AC10,'04. önk. int.'!$AC$8:$BH$252,11,FALSE)+VLOOKUP($AC10,'05. óvoda int.'!$AC$8:$BH$229,11,FALSE)+VLOOKUP($AC10,'06. konyha int.'!$AC$8:$BP$241,11,FALSE)</f>
        <v>34459588</v>
      </c>
      <c r="AN10" s="376"/>
      <c r="AO10" s="376"/>
      <c r="AP10" s="377"/>
      <c r="AQ10" s="459" t="s">
        <v>587</v>
      </c>
      <c r="AR10" s="460"/>
      <c r="AS10" s="460"/>
      <c r="AT10" s="461"/>
      <c r="AU10" s="375">
        <f>VLOOKUP($AC10,'04. önk. int.'!$AC$8:$BH$252,19,FALSE)+VLOOKUP($AC10,'05. óvoda int.'!$AC$8:$BH$229,19,FALSE)+VLOOKUP($AC10,'06. konyha int.'!$AC$8:$BP$241,19,FALSE)</f>
        <v>0</v>
      </c>
      <c r="AV10" s="376"/>
      <c r="AW10" s="376"/>
      <c r="AX10" s="377"/>
      <c r="AY10" s="459" t="s">
        <v>587</v>
      </c>
      <c r="AZ10" s="460"/>
      <c r="BA10" s="460"/>
      <c r="BB10" s="461"/>
      <c r="BC10" s="375">
        <f>VLOOKUP($AC10,'04. önk. int.'!$AC$8:$BH$252,27,FALSE)+VLOOKUP($AC10,'05. óvoda int.'!$AC$8:$BH$229,27,FALSE)+VLOOKUP($AC10,'06. konyha int.'!$AC$8:$BP$241,27,FALSE)</f>
        <v>34459588</v>
      </c>
      <c r="BD10" s="376"/>
      <c r="BE10" s="376"/>
      <c r="BF10" s="377"/>
      <c r="BG10" s="378">
        <f t="shared" si="0"/>
        <v>1</v>
      </c>
      <c r="BH10" s="379"/>
    </row>
    <row r="11" spans="1:61" ht="20.100000000000001" customHeight="1" x14ac:dyDescent="0.2">
      <c r="A11" s="442" t="s">
        <v>3</v>
      </c>
      <c r="B11" s="436"/>
      <c r="C11" s="389" t="s">
        <v>248</v>
      </c>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1"/>
      <c r="AC11" s="475" t="s">
        <v>249</v>
      </c>
      <c r="AD11" s="476"/>
      <c r="AE11" s="375">
        <f>VLOOKUP($AC11,'04. önk. int.'!$AC$8:$BH$252,3,FALSE)+VLOOKUP($AC11,'05. óvoda int.'!$AC$8:$BH$229,3,FALSE)+VLOOKUP($AC11,'06. konyha int.'!$AC$8:$BP$241,3,FALSE)</f>
        <v>1800000</v>
      </c>
      <c r="AF11" s="376"/>
      <c r="AG11" s="376"/>
      <c r="AH11" s="377"/>
      <c r="AI11" s="375">
        <f>VLOOKUP($AC11,'04. önk. int.'!$AC$8:$BH$252,7,FALSE)+VLOOKUP($AC11,'05. óvoda int.'!$AC$8:$BH$229,7,FALSE)+VLOOKUP($AC11,'06. konyha int.'!$AC$8:$BP$241,7,FALSE)</f>
        <v>2355130</v>
      </c>
      <c r="AJ11" s="376"/>
      <c r="AK11" s="376"/>
      <c r="AL11" s="377"/>
      <c r="AM11" s="375">
        <f>VLOOKUP($AC11,'04. önk. int.'!$AC$8:$BH$252,11,FALSE)+VLOOKUP($AC11,'05. óvoda int.'!$AC$8:$BH$229,11,FALSE)+VLOOKUP($AC11,'06. konyha int.'!$AC$8:$BP$241,11,FALSE)</f>
        <v>2355130</v>
      </c>
      <c r="AN11" s="376"/>
      <c r="AO11" s="376"/>
      <c r="AP11" s="377"/>
      <c r="AQ11" s="459" t="s">
        <v>587</v>
      </c>
      <c r="AR11" s="460"/>
      <c r="AS11" s="460"/>
      <c r="AT11" s="461"/>
      <c r="AU11" s="375">
        <f>VLOOKUP($AC11,'04. önk. int.'!$AC$8:$BH$252,19,FALSE)+VLOOKUP($AC11,'05. óvoda int.'!$AC$8:$BH$229,19,FALSE)+VLOOKUP($AC11,'06. konyha int.'!$AC$8:$BP$241,19,FALSE)</f>
        <v>0</v>
      </c>
      <c r="AV11" s="376"/>
      <c r="AW11" s="376"/>
      <c r="AX11" s="377"/>
      <c r="AY11" s="459" t="s">
        <v>587</v>
      </c>
      <c r="AZ11" s="460"/>
      <c r="BA11" s="460"/>
      <c r="BB11" s="461"/>
      <c r="BC11" s="375">
        <f>VLOOKUP($AC11,'04. önk. int.'!$AC$8:$BH$252,27,FALSE)+VLOOKUP($AC11,'05. óvoda int.'!$AC$8:$BH$229,27,FALSE)+VLOOKUP($AC11,'06. konyha int.'!$AC$8:$BP$241,27,FALSE)</f>
        <v>2355130</v>
      </c>
      <c r="BD11" s="376"/>
      <c r="BE11" s="376"/>
      <c r="BF11" s="377"/>
      <c r="BG11" s="378">
        <f t="shared" si="0"/>
        <v>1</v>
      </c>
      <c r="BH11" s="379"/>
    </row>
    <row r="12" spans="1:61" ht="20.100000000000001" customHeight="1" x14ac:dyDescent="0.2">
      <c r="A12" s="442" t="s">
        <v>4</v>
      </c>
      <c r="B12" s="436"/>
      <c r="C12" s="389" t="s">
        <v>593</v>
      </c>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1"/>
      <c r="AC12" s="475" t="s">
        <v>250</v>
      </c>
      <c r="AD12" s="476"/>
      <c r="AE12" s="375">
        <f>VLOOKUP($AC12,'04. önk. int.'!$AC$8:$BH$252,3,FALSE)+VLOOKUP($AC12,'05. óvoda int.'!$AC$8:$BH$229,3,FALSE)+VLOOKUP($AC12,'06. konyha int.'!$AC$8:$BP$241,3,FALSE)</f>
        <v>0</v>
      </c>
      <c r="AF12" s="376"/>
      <c r="AG12" s="376"/>
      <c r="AH12" s="377"/>
      <c r="AI12" s="375">
        <f>VLOOKUP($AC12,'04. önk. int.'!$AC$8:$BH$252,7,FALSE)+VLOOKUP($AC12,'05. óvoda int.'!$AC$8:$BH$229,7,FALSE)+VLOOKUP($AC12,'06. konyha int.'!$AC$8:$BP$241,7,FALSE)</f>
        <v>1257300</v>
      </c>
      <c r="AJ12" s="376"/>
      <c r="AK12" s="376"/>
      <c r="AL12" s="377"/>
      <c r="AM12" s="375">
        <f>VLOOKUP($AC12,'04. önk. int.'!$AC$8:$BH$252,11,FALSE)+VLOOKUP($AC12,'05. óvoda int.'!$AC$8:$BH$229,11,FALSE)+VLOOKUP($AC12,'06. konyha int.'!$AC$8:$BP$241,11,FALSE)</f>
        <v>1257300</v>
      </c>
      <c r="AN12" s="376"/>
      <c r="AO12" s="376"/>
      <c r="AP12" s="377"/>
      <c r="AQ12" s="459" t="s">
        <v>587</v>
      </c>
      <c r="AR12" s="460"/>
      <c r="AS12" s="460"/>
      <c r="AT12" s="461"/>
      <c r="AU12" s="375">
        <f>VLOOKUP($AC12,'04. önk. int.'!$AC$8:$BH$252,19,FALSE)+VLOOKUP($AC12,'05. óvoda int.'!$AC$8:$BH$229,19,FALSE)+VLOOKUP($AC12,'06. konyha int.'!$AC$8:$BP$241,19,FALSE)</f>
        <v>0</v>
      </c>
      <c r="AV12" s="376"/>
      <c r="AW12" s="376"/>
      <c r="AX12" s="377"/>
      <c r="AY12" s="459" t="s">
        <v>587</v>
      </c>
      <c r="AZ12" s="460"/>
      <c r="BA12" s="460"/>
      <c r="BB12" s="461"/>
      <c r="BC12" s="375">
        <f>VLOOKUP($AC12,'04. önk. int.'!$AC$8:$BH$252,27,FALSE)+VLOOKUP($AC12,'05. óvoda int.'!$AC$8:$BH$229,27,FALSE)+VLOOKUP($AC12,'06. konyha int.'!$AC$8:$BP$241,27,FALSE)</f>
        <v>1257300</v>
      </c>
      <c r="BD12" s="376"/>
      <c r="BE12" s="376"/>
      <c r="BF12" s="377"/>
      <c r="BG12" s="378">
        <f t="shared" si="0"/>
        <v>1</v>
      </c>
      <c r="BH12" s="379"/>
    </row>
    <row r="13" spans="1:61" ht="20.100000000000001" customHeight="1" x14ac:dyDescent="0.2">
      <c r="A13" s="442" t="s">
        <v>5</v>
      </c>
      <c r="B13" s="436"/>
      <c r="C13" s="389" t="s">
        <v>594</v>
      </c>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1"/>
      <c r="AC13" s="475" t="s">
        <v>251</v>
      </c>
      <c r="AD13" s="476"/>
      <c r="AE13" s="375">
        <f>VLOOKUP($AC13,'04. önk. int.'!$AC$8:$BH$252,3,FALSE)+VLOOKUP($AC13,'05. óvoda int.'!$AC$8:$BH$229,3,FALSE)+VLOOKUP($AC13,'06. konyha int.'!$AC$8:$BP$241,3,FALSE)</f>
        <v>0</v>
      </c>
      <c r="AF13" s="376"/>
      <c r="AG13" s="376"/>
      <c r="AH13" s="377"/>
      <c r="AI13" s="375">
        <f>VLOOKUP($AC13,'04. önk. int.'!$AC$8:$BH$252,7,FALSE)+VLOOKUP($AC13,'05. óvoda int.'!$AC$8:$BH$229,7,FALSE)+VLOOKUP($AC13,'06. konyha int.'!$AC$8:$BP$241,7,FALSE)</f>
        <v>523600</v>
      </c>
      <c r="AJ13" s="376"/>
      <c r="AK13" s="376"/>
      <c r="AL13" s="377"/>
      <c r="AM13" s="375">
        <f>VLOOKUP($AC13,'04. önk. int.'!$AC$8:$BH$252,11,FALSE)+VLOOKUP($AC13,'05. óvoda int.'!$AC$8:$BH$229,11,FALSE)+VLOOKUP($AC13,'06. konyha int.'!$AC$8:$BP$241,11,FALSE)</f>
        <v>523600</v>
      </c>
      <c r="AN13" s="376"/>
      <c r="AO13" s="376"/>
      <c r="AP13" s="377"/>
      <c r="AQ13" s="459" t="s">
        <v>587</v>
      </c>
      <c r="AR13" s="460"/>
      <c r="AS13" s="460"/>
      <c r="AT13" s="461"/>
      <c r="AU13" s="375">
        <f>VLOOKUP($AC13,'04. önk. int.'!$AC$8:$BH$252,19,FALSE)+VLOOKUP($AC13,'05. óvoda int.'!$AC$8:$BH$229,19,FALSE)+VLOOKUP($AC13,'06. konyha int.'!$AC$8:$BP$241,19,FALSE)</f>
        <v>0</v>
      </c>
      <c r="AV13" s="376"/>
      <c r="AW13" s="376"/>
      <c r="AX13" s="377"/>
      <c r="AY13" s="459" t="s">
        <v>587</v>
      </c>
      <c r="AZ13" s="460"/>
      <c r="BA13" s="460"/>
      <c r="BB13" s="461"/>
      <c r="BC13" s="375">
        <f>VLOOKUP($AC13,'04. önk. int.'!$AC$8:$BH$252,27,FALSE)+VLOOKUP($AC13,'05. óvoda int.'!$AC$8:$BH$229,27,FALSE)+VLOOKUP($AC13,'06. konyha int.'!$AC$8:$BP$241,27,FALSE)</f>
        <v>523600</v>
      </c>
      <c r="BD13" s="376"/>
      <c r="BE13" s="376"/>
      <c r="BF13" s="377"/>
      <c r="BG13" s="378">
        <f t="shared" si="0"/>
        <v>1</v>
      </c>
      <c r="BH13" s="379"/>
    </row>
    <row r="14" spans="1:61" s="3" customFormat="1" ht="20.100000000000001" customHeight="1" x14ac:dyDescent="0.2">
      <c r="A14" s="441" t="s">
        <v>6</v>
      </c>
      <c r="B14" s="437"/>
      <c r="C14" s="410" t="s">
        <v>252</v>
      </c>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2"/>
      <c r="AC14" s="473" t="s">
        <v>253</v>
      </c>
      <c r="AD14" s="474"/>
      <c r="AE14" s="407">
        <f>SUM(AE8:AH13)</f>
        <v>71984832</v>
      </c>
      <c r="AF14" s="408"/>
      <c r="AG14" s="408"/>
      <c r="AH14" s="409"/>
      <c r="AI14" s="407">
        <f t="shared" ref="AI14" si="1">SUM(AI8:AL13)</f>
        <v>80673753</v>
      </c>
      <c r="AJ14" s="408"/>
      <c r="AK14" s="408"/>
      <c r="AL14" s="409"/>
      <c r="AM14" s="407">
        <f t="shared" ref="AM14" si="2">SUM(AM8:AP13)</f>
        <v>80673753</v>
      </c>
      <c r="AN14" s="408"/>
      <c r="AO14" s="408"/>
      <c r="AP14" s="409"/>
      <c r="AQ14" s="483" t="s">
        <v>587</v>
      </c>
      <c r="AR14" s="484"/>
      <c r="AS14" s="484"/>
      <c r="AT14" s="485"/>
      <c r="AU14" s="407">
        <f t="shared" ref="AU14" si="3">SUM(AU8:AX13)</f>
        <v>0</v>
      </c>
      <c r="AV14" s="408"/>
      <c r="AW14" s="408"/>
      <c r="AX14" s="409"/>
      <c r="AY14" s="462" t="s">
        <v>587</v>
      </c>
      <c r="AZ14" s="463"/>
      <c r="BA14" s="463"/>
      <c r="BB14" s="464"/>
      <c r="BC14" s="407">
        <f t="shared" ref="BC14" si="4">SUM(BC8:BF13)</f>
        <v>80673753</v>
      </c>
      <c r="BD14" s="408"/>
      <c r="BE14" s="408"/>
      <c r="BF14" s="409"/>
      <c r="BG14" s="395">
        <f t="shared" ref="BG14:BG77" si="5">IF(AI14&gt;0,BC14/AI14,"n.é.")</f>
        <v>1</v>
      </c>
      <c r="BH14" s="396"/>
    </row>
    <row r="15" spans="1:61" ht="20.100000000000001" customHeight="1" x14ac:dyDescent="0.2">
      <c r="A15" s="442" t="s">
        <v>7</v>
      </c>
      <c r="B15" s="436"/>
      <c r="C15" s="389" t="s">
        <v>254</v>
      </c>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1"/>
      <c r="AC15" s="475" t="s">
        <v>255</v>
      </c>
      <c r="AD15" s="476"/>
      <c r="AE15" s="375">
        <f>VLOOKUP($AC15,'04. önk. int.'!$AC$8:$BH$252,3,FALSE)+VLOOKUP($AC15,'05. óvoda int.'!$AC$8:$BH$229,3,FALSE)+VLOOKUP($AC15,'06. konyha int.'!$AC$8:$BP$225,3,FALSE)</f>
        <v>0</v>
      </c>
      <c r="AF15" s="376"/>
      <c r="AG15" s="376"/>
      <c r="AH15" s="377"/>
      <c r="AI15" s="375">
        <f>VLOOKUP($AC15,'04. önk. int.'!$AC$8:$BH$252,7,FALSE)+VLOOKUP($AC15,'05. óvoda int.'!$AC$8:$BH$229,7,FALSE)+VLOOKUP($AC15,'06. konyha int.'!$AC$8:$BP$241,7,FALSE)</f>
        <v>0</v>
      </c>
      <c r="AJ15" s="376"/>
      <c r="AK15" s="376"/>
      <c r="AL15" s="377"/>
      <c r="AM15" s="375">
        <f>VLOOKUP($AC15,'04. önk. int.'!$AC$8:$BH$252,11,FALSE)+VLOOKUP($AC15,'05. óvoda int.'!$AC$8:$BH$229,11,FALSE)+VLOOKUP($AC15,'06. konyha int.'!$AC$8:$BP$241,11,FALSE)</f>
        <v>0</v>
      </c>
      <c r="AN15" s="376"/>
      <c r="AO15" s="376"/>
      <c r="AP15" s="377"/>
      <c r="AQ15" s="459" t="s">
        <v>587</v>
      </c>
      <c r="AR15" s="460"/>
      <c r="AS15" s="460"/>
      <c r="AT15" s="461"/>
      <c r="AU15" s="375">
        <f>VLOOKUP($AC15,'04. önk. int.'!$AC$8:$BH$252,19,FALSE)+VLOOKUP($AC15,'05. óvoda int.'!$AC$8:$BH$229,19,FALSE)+VLOOKUP($AC15,'06. konyha int.'!$AC$8:$BP$241,19,FALSE)</f>
        <v>0</v>
      </c>
      <c r="AV15" s="376"/>
      <c r="AW15" s="376"/>
      <c r="AX15" s="377"/>
      <c r="AY15" s="459" t="s">
        <v>587</v>
      </c>
      <c r="AZ15" s="460"/>
      <c r="BA15" s="460"/>
      <c r="BB15" s="461"/>
      <c r="BC15" s="375">
        <f>VLOOKUP($AC15,'04. önk. int.'!$AC$8:$BH$252,27,FALSE)+VLOOKUP($AC15,'05. óvoda int.'!$AC$8:$BH$229,27,FALSE)+VLOOKUP($AC15,'06. konyha int.'!$AC$8:$BP$241,27,FALSE)</f>
        <v>0</v>
      </c>
      <c r="BD15" s="376"/>
      <c r="BE15" s="376"/>
      <c r="BF15" s="377"/>
      <c r="BG15" s="378" t="str">
        <f t="shared" si="5"/>
        <v>n.é.</v>
      </c>
      <c r="BH15" s="379"/>
    </row>
    <row r="16" spans="1:61" ht="20.100000000000001" customHeight="1" x14ac:dyDescent="0.2">
      <c r="A16" s="442" t="s">
        <v>8</v>
      </c>
      <c r="B16" s="436"/>
      <c r="C16" s="389" t="s">
        <v>427</v>
      </c>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1"/>
      <c r="AC16" s="475" t="s">
        <v>256</v>
      </c>
      <c r="AD16" s="476"/>
      <c r="AE16" s="375">
        <f>VLOOKUP($AC16,'04. önk. int.'!$AC$8:$BH$252,3,FALSE)+VLOOKUP($AC16,'05. óvoda int.'!$AC$8:$BH$229,3,FALSE)+VLOOKUP($AC16,'06. konyha int.'!$AC$8:$BP$225,3,FALSE)</f>
        <v>0</v>
      </c>
      <c r="AF16" s="376"/>
      <c r="AG16" s="376"/>
      <c r="AH16" s="377"/>
      <c r="AI16" s="375">
        <f>VLOOKUP($AC16,'04. önk. int.'!$AC$8:$BH$252,7,FALSE)+VLOOKUP($AC16,'05. óvoda int.'!$AC$8:$BH$229,7,FALSE)+VLOOKUP($AC16,'06. konyha int.'!$AC$8:$BP$241,7,FALSE)</f>
        <v>0</v>
      </c>
      <c r="AJ16" s="376"/>
      <c r="AK16" s="376"/>
      <c r="AL16" s="377"/>
      <c r="AM16" s="375">
        <f>VLOOKUP($AC16,'04. önk. int.'!$AC$8:$BH$252,11,FALSE)+VLOOKUP($AC16,'05. óvoda int.'!$AC$8:$BH$229,11,FALSE)+VLOOKUP($AC16,'06. konyha int.'!$AC$8:$BP$241,11,FALSE)</f>
        <v>0</v>
      </c>
      <c r="AN16" s="376"/>
      <c r="AO16" s="376"/>
      <c r="AP16" s="377"/>
      <c r="AQ16" s="459" t="s">
        <v>587</v>
      </c>
      <c r="AR16" s="460"/>
      <c r="AS16" s="460"/>
      <c r="AT16" s="461"/>
      <c r="AU16" s="375">
        <f>VLOOKUP($AC16,'04. önk. int.'!$AC$8:$BH$252,19,FALSE)+VLOOKUP($AC16,'05. óvoda int.'!$AC$8:$BH$229,19,FALSE)+VLOOKUP($AC16,'06. konyha int.'!$AC$8:$BP$241,19,FALSE)</f>
        <v>0</v>
      </c>
      <c r="AV16" s="376"/>
      <c r="AW16" s="376"/>
      <c r="AX16" s="377"/>
      <c r="AY16" s="459" t="s">
        <v>587</v>
      </c>
      <c r="AZ16" s="460"/>
      <c r="BA16" s="460"/>
      <c r="BB16" s="461"/>
      <c r="BC16" s="375">
        <f>VLOOKUP($AC16,'04. önk. int.'!$AC$8:$BH$252,27,FALSE)+VLOOKUP($AC16,'05. óvoda int.'!$AC$8:$BH$229,27,FALSE)+VLOOKUP($AC16,'06. konyha int.'!$AC$8:$BP$241,27,FALSE)</f>
        <v>0</v>
      </c>
      <c r="BD16" s="376"/>
      <c r="BE16" s="376"/>
      <c r="BF16" s="377"/>
      <c r="BG16" s="378" t="str">
        <f t="shared" si="5"/>
        <v>n.é.</v>
      </c>
      <c r="BH16" s="379"/>
    </row>
    <row r="17" spans="1:60" ht="20.100000000000001" customHeight="1" x14ac:dyDescent="0.2">
      <c r="A17" s="442" t="s">
        <v>9</v>
      </c>
      <c r="B17" s="436"/>
      <c r="C17" s="389" t="s">
        <v>428</v>
      </c>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1"/>
      <c r="AC17" s="475" t="s">
        <v>257</v>
      </c>
      <c r="AD17" s="476"/>
      <c r="AE17" s="375">
        <f>VLOOKUP($AC17,'04. önk. int.'!$AC$8:$BH$252,3,FALSE)+VLOOKUP($AC17,'05. óvoda int.'!$AC$8:$BH$229,3,FALSE)+VLOOKUP($AC17,'06. konyha int.'!$AC$8:$BP$225,3,FALSE)</f>
        <v>0</v>
      </c>
      <c r="AF17" s="376"/>
      <c r="AG17" s="376"/>
      <c r="AH17" s="377"/>
      <c r="AI17" s="375">
        <f>VLOOKUP($AC17,'04. önk. int.'!$AC$8:$BH$252,7,FALSE)+VLOOKUP($AC17,'05. óvoda int.'!$AC$8:$BH$229,7,FALSE)+VLOOKUP($AC17,'06. konyha int.'!$AC$8:$BP$241,7,FALSE)</f>
        <v>0</v>
      </c>
      <c r="AJ17" s="376"/>
      <c r="AK17" s="376"/>
      <c r="AL17" s="377"/>
      <c r="AM17" s="375">
        <f>VLOOKUP($AC17,'04. önk. int.'!$AC$8:$BH$252,11,FALSE)+VLOOKUP($AC17,'05. óvoda int.'!$AC$8:$BH$229,11,FALSE)+VLOOKUP($AC17,'06. konyha int.'!$AC$8:$BP$241,11,FALSE)</f>
        <v>0</v>
      </c>
      <c r="AN17" s="376"/>
      <c r="AO17" s="376"/>
      <c r="AP17" s="377"/>
      <c r="AQ17" s="477" t="s">
        <v>587</v>
      </c>
      <c r="AR17" s="478"/>
      <c r="AS17" s="478"/>
      <c r="AT17" s="479"/>
      <c r="AU17" s="375">
        <f>VLOOKUP($AC17,'04. önk. int.'!$AC$8:$BH$252,19,FALSE)+VLOOKUP($AC17,'05. óvoda int.'!$AC$8:$BH$229,19,FALSE)+VLOOKUP($AC17,'06. konyha int.'!$AC$8:$BP$241,19,FALSE)</f>
        <v>0</v>
      </c>
      <c r="AV17" s="376"/>
      <c r="AW17" s="376"/>
      <c r="AX17" s="377"/>
      <c r="AY17" s="459" t="s">
        <v>587</v>
      </c>
      <c r="AZ17" s="460"/>
      <c r="BA17" s="460"/>
      <c r="BB17" s="461"/>
      <c r="BC17" s="375">
        <f>VLOOKUP($AC17,'04. önk. int.'!$AC$8:$BH$252,27,FALSE)+VLOOKUP($AC17,'05. óvoda int.'!$AC$8:$BH$229,27,FALSE)+VLOOKUP($AC17,'06. konyha int.'!$AC$8:$BP$241,27,FALSE)</f>
        <v>0</v>
      </c>
      <c r="BD17" s="376"/>
      <c r="BE17" s="376"/>
      <c r="BF17" s="377"/>
      <c r="BG17" s="378" t="str">
        <f t="shared" si="5"/>
        <v>n.é.</v>
      </c>
      <c r="BH17" s="379"/>
    </row>
    <row r="18" spans="1:60" ht="20.100000000000001" customHeight="1" x14ac:dyDescent="0.2">
      <c r="A18" s="442" t="s">
        <v>10</v>
      </c>
      <c r="B18" s="436"/>
      <c r="C18" s="389" t="s">
        <v>429</v>
      </c>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1"/>
      <c r="AC18" s="475" t="s">
        <v>258</v>
      </c>
      <c r="AD18" s="476"/>
      <c r="AE18" s="375">
        <f>VLOOKUP($AC18,'04. önk. int.'!$AC$8:$BH$252,3,FALSE)+VLOOKUP($AC18,'05. óvoda int.'!$AC$8:$BH$229,3,FALSE)+VLOOKUP($AC18,'06. konyha int.'!$AC$8:$BP$225,3,FALSE)</f>
        <v>0</v>
      </c>
      <c r="AF18" s="376"/>
      <c r="AG18" s="376"/>
      <c r="AH18" s="377"/>
      <c r="AI18" s="375">
        <f>VLOOKUP($AC18,'04. önk. int.'!$AC$8:$BH$252,7,FALSE)+VLOOKUP($AC18,'05. óvoda int.'!$AC$8:$BH$229,7,FALSE)+VLOOKUP($AC18,'06. konyha int.'!$AC$8:$BP$241,7,FALSE)</f>
        <v>0</v>
      </c>
      <c r="AJ18" s="376"/>
      <c r="AK18" s="376"/>
      <c r="AL18" s="377"/>
      <c r="AM18" s="375">
        <f>VLOOKUP($AC18,'04. önk. int.'!$AC$8:$BH$252,11,FALSE)+VLOOKUP($AC18,'05. óvoda int.'!$AC$8:$BH$229,11,FALSE)+VLOOKUP($AC18,'06. konyha int.'!$AC$8:$BP$241,11,FALSE)</f>
        <v>0</v>
      </c>
      <c r="AN18" s="376"/>
      <c r="AO18" s="376"/>
      <c r="AP18" s="377"/>
      <c r="AQ18" s="459" t="s">
        <v>587</v>
      </c>
      <c r="AR18" s="460"/>
      <c r="AS18" s="460"/>
      <c r="AT18" s="461"/>
      <c r="AU18" s="375">
        <f>VLOOKUP($AC18,'04. önk. int.'!$AC$8:$BH$252,19,FALSE)+VLOOKUP($AC18,'05. óvoda int.'!$AC$8:$BH$229,19,FALSE)+VLOOKUP($AC18,'06. konyha int.'!$AC$8:$BP$241,19,FALSE)</f>
        <v>0</v>
      </c>
      <c r="AV18" s="376"/>
      <c r="AW18" s="376"/>
      <c r="AX18" s="377"/>
      <c r="AY18" s="459" t="s">
        <v>587</v>
      </c>
      <c r="AZ18" s="460"/>
      <c r="BA18" s="460"/>
      <c r="BB18" s="461"/>
      <c r="BC18" s="375">
        <f>VLOOKUP($AC18,'04. önk. int.'!$AC$8:$BH$252,27,FALSE)+VLOOKUP($AC18,'05. óvoda int.'!$AC$8:$BH$229,27,FALSE)+VLOOKUP($AC18,'06. konyha int.'!$AC$8:$BP$241,27,FALSE)</f>
        <v>0</v>
      </c>
      <c r="BD18" s="376"/>
      <c r="BE18" s="376"/>
      <c r="BF18" s="377"/>
      <c r="BG18" s="378" t="str">
        <f t="shared" si="5"/>
        <v>n.é.</v>
      </c>
      <c r="BH18" s="379"/>
    </row>
    <row r="19" spans="1:60" ht="20.100000000000001" customHeight="1" x14ac:dyDescent="0.2">
      <c r="A19" s="442" t="s">
        <v>11</v>
      </c>
      <c r="B19" s="436"/>
      <c r="C19" s="389" t="s">
        <v>259</v>
      </c>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1"/>
      <c r="AC19" s="475" t="s">
        <v>260</v>
      </c>
      <c r="AD19" s="476"/>
      <c r="AE19" s="375">
        <f>VLOOKUP($AC19,'04. önk. int.'!$AC$8:$BH$252,3,FALSE)+VLOOKUP($AC19,'05. óvoda int.'!$AC$8:$BH$229,3,FALSE)+VLOOKUP($AC19,'06. konyha int.'!$AC$8:$BP$225,3,FALSE)</f>
        <v>15683774</v>
      </c>
      <c r="AF19" s="376"/>
      <c r="AG19" s="376"/>
      <c r="AH19" s="377"/>
      <c r="AI19" s="375">
        <f>VLOOKUP($AC19,'04. önk. int.'!$AC$8:$BH$252,7,FALSE)+VLOOKUP($AC19,'05. óvoda int.'!$AC$8:$BH$229,7,FALSE)+VLOOKUP($AC19,'06. konyha int.'!$AC$8:$BP$241,7,FALSE)</f>
        <v>15683774</v>
      </c>
      <c r="AJ19" s="376"/>
      <c r="AK19" s="376"/>
      <c r="AL19" s="377"/>
      <c r="AM19" s="375">
        <f>VLOOKUP($AC19,'04. önk. int.'!$AC$8:$BH$252,11,FALSE)+VLOOKUP($AC19,'05. óvoda int.'!$AC$8:$BH$229,11,FALSE)+VLOOKUP($AC19,'06. konyha int.'!$AC$8:$BP$241,11,FALSE)</f>
        <v>15476532</v>
      </c>
      <c r="AN19" s="376"/>
      <c r="AO19" s="376"/>
      <c r="AP19" s="377"/>
      <c r="AQ19" s="459" t="s">
        <v>587</v>
      </c>
      <c r="AR19" s="460"/>
      <c r="AS19" s="460"/>
      <c r="AT19" s="461"/>
      <c r="AU19" s="375">
        <f>VLOOKUP($AC19,'04. önk. int.'!$AC$8:$BH$252,19,FALSE)+VLOOKUP($AC19,'05. óvoda int.'!$AC$8:$BH$229,19,FALSE)+VLOOKUP($AC19,'06. konyha int.'!$AC$8:$BP$241,19,FALSE)</f>
        <v>0</v>
      </c>
      <c r="AV19" s="376"/>
      <c r="AW19" s="376"/>
      <c r="AX19" s="377"/>
      <c r="AY19" s="459" t="s">
        <v>587</v>
      </c>
      <c r="AZ19" s="460"/>
      <c r="BA19" s="460"/>
      <c r="BB19" s="461"/>
      <c r="BC19" s="375">
        <f>VLOOKUP($AC19,'04. önk. int.'!$AC$8:$BH$252,27,FALSE)+VLOOKUP($AC19,'05. óvoda int.'!$AC$8:$BH$229,27,FALSE)+VLOOKUP($AC19,'06. konyha int.'!$AC$8:$BP$241,27,FALSE)</f>
        <v>14277705</v>
      </c>
      <c r="BD19" s="376"/>
      <c r="BE19" s="376"/>
      <c r="BF19" s="377"/>
      <c r="BG19" s="378">
        <f t="shared" si="5"/>
        <v>0.91034881017795843</v>
      </c>
      <c r="BH19" s="379"/>
    </row>
    <row r="20" spans="1:60" s="3" customFormat="1" ht="20.100000000000001" customHeight="1" x14ac:dyDescent="0.2">
      <c r="A20" s="441" t="s">
        <v>12</v>
      </c>
      <c r="B20" s="437"/>
      <c r="C20" s="410" t="s">
        <v>261</v>
      </c>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2"/>
      <c r="AC20" s="473" t="s">
        <v>262</v>
      </c>
      <c r="AD20" s="474"/>
      <c r="AE20" s="407">
        <f>SUM(AE14:AH19)</f>
        <v>87668606</v>
      </c>
      <c r="AF20" s="408"/>
      <c r="AG20" s="408"/>
      <c r="AH20" s="409"/>
      <c r="AI20" s="407">
        <f>SUM(AI14:AL19)</f>
        <v>96357527</v>
      </c>
      <c r="AJ20" s="408"/>
      <c r="AK20" s="408"/>
      <c r="AL20" s="409"/>
      <c r="AM20" s="407">
        <f>SUM(AM14:AP19)</f>
        <v>96150285</v>
      </c>
      <c r="AN20" s="408"/>
      <c r="AO20" s="408"/>
      <c r="AP20" s="409"/>
      <c r="AQ20" s="462" t="s">
        <v>587</v>
      </c>
      <c r="AR20" s="463"/>
      <c r="AS20" s="463"/>
      <c r="AT20" s="464"/>
      <c r="AU20" s="407">
        <f>SUM(AU14:AX19)</f>
        <v>0</v>
      </c>
      <c r="AV20" s="408"/>
      <c r="AW20" s="408"/>
      <c r="AX20" s="409"/>
      <c r="AY20" s="462" t="s">
        <v>587</v>
      </c>
      <c r="AZ20" s="463"/>
      <c r="BA20" s="463"/>
      <c r="BB20" s="464"/>
      <c r="BC20" s="407">
        <f>SUM(BC14:BF19)</f>
        <v>94951458</v>
      </c>
      <c r="BD20" s="408"/>
      <c r="BE20" s="408"/>
      <c r="BF20" s="409"/>
      <c r="BG20" s="395">
        <f t="shared" si="5"/>
        <v>0.98540779279235757</v>
      </c>
      <c r="BH20" s="396"/>
    </row>
    <row r="21" spans="1:60" ht="20.100000000000001" customHeight="1" x14ac:dyDescent="0.2">
      <c r="A21" s="442" t="s">
        <v>13</v>
      </c>
      <c r="B21" s="436"/>
      <c r="C21" s="389" t="s">
        <v>263</v>
      </c>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1"/>
      <c r="AC21" s="475" t="s">
        <v>264</v>
      </c>
      <c r="AD21" s="476"/>
      <c r="AE21" s="375">
        <f>VLOOKUP($AC21,'04. önk. int.'!$AC$8:$BH$252,3,FALSE)+VLOOKUP($AC21,'05. óvoda int.'!$AC$8:$BH$229,3,FALSE)+VLOOKUP($AC21,'06. konyha int.'!$AC$8:$BP$225,3,FALSE)</f>
        <v>0</v>
      </c>
      <c r="AF21" s="376"/>
      <c r="AG21" s="376"/>
      <c r="AH21" s="377"/>
      <c r="AI21" s="375">
        <f>VLOOKUP($AC21,'04. önk. int.'!$AC$8:$BH$252,7,FALSE)+VLOOKUP($AC21,'05. óvoda int.'!$AC$8:$BH$229,7,FALSE)+VLOOKUP($AC21,'06. konyha int.'!$AC$8:$BP$241,7,FALSE)</f>
        <v>19227765</v>
      </c>
      <c r="AJ21" s="376"/>
      <c r="AK21" s="376"/>
      <c r="AL21" s="377"/>
      <c r="AM21" s="375">
        <f>VLOOKUP($AC21,'04. önk. int.'!$AC$8:$BH$252,11,FALSE)+VLOOKUP($AC21,'05. óvoda int.'!$AC$8:$BH$229,11,FALSE)+VLOOKUP($AC21,'06. konyha int.'!$AC$8:$BP$241,11,FALSE)</f>
        <v>19227765</v>
      </c>
      <c r="AN21" s="376"/>
      <c r="AO21" s="376"/>
      <c r="AP21" s="377"/>
      <c r="AQ21" s="459" t="s">
        <v>587</v>
      </c>
      <c r="AR21" s="460"/>
      <c r="AS21" s="460"/>
      <c r="AT21" s="461"/>
      <c r="AU21" s="375">
        <f>VLOOKUP($AC21,'04. önk. int.'!$AC$8:$BH$252,19,FALSE)+VLOOKUP($AC21,'05. óvoda int.'!$AC$8:$BH$229,19,FALSE)+VLOOKUP($AC21,'06. konyha int.'!$AC$8:$BP$241,19,FALSE)</f>
        <v>0</v>
      </c>
      <c r="AV21" s="376"/>
      <c r="AW21" s="376"/>
      <c r="AX21" s="377"/>
      <c r="AY21" s="459" t="s">
        <v>587</v>
      </c>
      <c r="AZ21" s="460"/>
      <c r="BA21" s="460"/>
      <c r="BB21" s="461"/>
      <c r="BC21" s="375">
        <f>VLOOKUP($AC21,'04. önk. int.'!$AC$8:$BH$252,27,FALSE)+VLOOKUP($AC21,'05. óvoda int.'!$AC$8:$BH$229,27,FALSE)+VLOOKUP($AC21,'06. konyha int.'!$AC$8:$BP$241,27,FALSE)</f>
        <v>19227765</v>
      </c>
      <c r="BD21" s="376"/>
      <c r="BE21" s="376"/>
      <c r="BF21" s="377"/>
      <c r="BG21" s="378">
        <f t="shared" si="5"/>
        <v>1</v>
      </c>
      <c r="BH21" s="379"/>
    </row>
    <row r="22" spans="1:60" ht="27" customHeight="1" x14ac:dyDescent="0.2">
      <c r="A22" s="442" t="s">
        <v>14</v>
      </c>
      <c r="B22" s="436"/>
      <c r="C22" s="389" t="s">
        <v>430</v>
      </c>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1"/>
      <c r="AC22" s="475" t="s">
        <v>265</v>
      </c>
      <c r="AD22" s="476"/>
      <c r="AE22" s="375">
        <f>VLOOKUP($AC22,'04. önk. int.'!$AC$8:$BH$252,3,FALSE)+VLOOKUP($AC22,'05. óvoda int.'!$AC$8:$BH$229,3,FALSE)+VLOOKUP($AC22,'06. konyha int.'!$AC$8:$BP$225,3,FALSE)</f>
        <v>0</v>
      </c>
      <c r="AF22" s="376"/>
      <c r="AG22" s="376"/>
      <c r="AH22" s="377"/>
      <c r="AI22" s="375">
        <f>VLOOKUP($AC22,'04. önk. int.'!$AC$8:$BH$252,7,FALSE)+VLOOKUP($AC22,'05. óvoda int.'!$AC$8:$BH$229,7,FALSE)+VLOOKUP($AC22,'06. konyha int.'!$AC$8:$BP$241,7,FALSE)</f>
        <v>0</v>
      </c>
      <c r="AJ22" s="376"/>
      <c r="AK22" s="376"/>
      <c r="AL22" s="377"/>
      <c r="AM22" s="375">
        <f>VLOOKUP($AC22,'04. önk. int.'!$AC$8:$BH$252,11,FALSE)+VLOOKUP($AC22,'05. óvoda int.'!$AC$8:$BH$229,11,FALSE)+VLOOKUP($AC22,'06. konyha int.'!$AC$8:$BP$241,11,FALSE)</f>
        <v>0</v>
      </c>
      <c r="AN22" s="376"/>
      <c r="AO22" s="376"/>
      <c r="AP22" s="377"/>
      <c r="AQ22" s="459" t="s">
        <v>587</v>
      </c>
      <c r="AR22" s="460"/>
      <c r="AS22" s="460"/>
      <c r="AT22" s="461"/>
      <c r="AU22" s="375">
        <f>VLOOKUP($AC22,'04. önk. int.'!$AC$8:$BH$252,19,FALSE)+VLOOKUP($AC22,'05. óvoda int.'!$AC$8:$BH$229,19,FALSE)+VLOOKUP($AC22,'06. konyha int.'!$AC$8:$BP$241,19,FALSE)</f>
        <v>0</v>
      </c>
      <c r="AV22" s="376"/>
      <c r="AW22" s="376"/>
      <c r="AX22" s="377"/>
      <c r="AY22" s="459" t="s">
        <v>587</v>
      </c>
      <c r="AZ22" s="460"/>
      <c r="BA22" s="460"/>
      <c r="BB22" s="461"/>
      <c r="BC22" s="375">
        <f>VLOOKUP($AC22,'04. önk. int.'!$AC$8:$BH$252,27,FALSE)+VLOOKUP($AC22,'05. óvoda int.'!$AC$8:$BH$229,27,FALSE)+VLOOKUP($AC22,'06. konyha int.'!$AC$8:$BP$241,27,FALSE)</f>
        <v>0</v>
      </c>
      <c r="BD22" s="376"/>
      <c r="BE22" s="376"/>
      <c r="BF22" s="377"/>
      <c r="BG22" s="378" t="str">
        <f t="shared" si="5"/>
        <v>n.é.</v>
      </c>
      <c r="BH22" s="379"/>
    </row>
    <row r="23" spans="1:60" ht="20.100000000000001" customHeight="1" x14ac:dyDescent="0.2">
      <c r="A23" s="442" t="s">
        <v>15</v>
      </c>
      <c r="B23" s="436"/>
      <c r="C23" s="389" t="s">
        <v>431</v>
      </c>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1"/>
      <c r="AC23" s="475" t="s">
        <v>266</v>
      </c>
      <c r="AD23" s="476"/>
      <c r="AE23" s="375">
        <f>VLOOKUP($AC23,'04. önk. int.'!$AC$8:$BH$252,3,FALSE)+VLOOKUP($AC23,'05. óvoda int.'!$AC$8:$BH$229,3,FALSE)+VLOOKUP($AC23,'06. konyha int.'!$AC$8:$BP$225,3,FALSE)</f>
        <v>0</v>
      </c>
      <c r="AF23" s="376"/>
      <c r="AG23" s="376"/>
      <c r="AH23" s="377"/>
      <c r="AI23" s="375">
        <f>VLOOKUP($AC23,'04. önk. int.'!$AC$8:$BH$252,7,FALSE)+VLOOKUP($AC23,'05. óvoda int.'!$AC$8:$BH$229,7,FALSE)+VLOOKUP($AC23,'06. konyha int.'!$AC$8:$BP$241,7,FALSE)</f>
        <v>0</v>
      </c>
      <c r="AJ23" s="376"/>
      <c r="AK23" s="376"/>
      <c r="AL23" s="377"/>
      <c r="AM23" s="375">
        <f>VLOOKUP($AC23,'04. önk. int.'!$AC$8:$BH$252,11,FALSE)+VLOOKUP($AC23,'05. óvoda int.'!$AC$8:$BH$229,11,FALSE)+VLOOKUP($AC23,'06. konyha int.'!$AC$8:$BP$241,11,FALSE)</f>
        <v>0</v>
      </c>
      <c r="AN23" s="376"/>
      <c r="AO23" s="376"/>
      <c r="AP23" s="377"/>
      <c r="AQ23" s="459" t="s">
        <v>587</v>
      </c>
      <c r="AR23" s="460"/>
      <c r="AS23" s="460"/>
      <c r="AT23" s="461"/>
      <c r="AU23" s="375">
        <f>VLOOKUP($AC23,'04. önk. int.'!$AC$8:$BH$252,19,FALSE)+VLOOKUP($AC23,'05. óvoda int.'!$AC$8:$BH$229,19,FALSE)+VLOOKUP($AC23,'06. konyha int.'!$AC$8:$BP$241,19,FALSE)</f>
        <v>0</v>
      </c>
      <c r="AV23" s="376"/>
      <c r="AW23" s="376"/>
      <c r="AX23" s="377"/>
      <c r="AY23" s="459" t="s">
        <v>587</v>
      </c>
      <c r="AZ23" s="460"/>
      <c r="BA23" s="460"/>
      <c r="BB23" s="461"/>
      <c r="BC23" s="375">
        <f>VLOOKUP($AC23,'04. önk. int.'!$AC$8:$BH$252,27,FALSE)+VLOOKUP($AC23,'05. óvoda int.'!$AC$8:$BH$229,27,FALSE)+VLOOKUP($AC23,'06. konyha int.'!$AC$8:$BP$241,27,FALSE)</f>
        <v>0</v>
      </c>
      <c r="BD23" s="376"/>
      <c r="BE23" s="376"/>
      <c r="BF23" s="377"/>
      <c r="BG23" s="378" t="str">
        <f t="shared" si="5"/>
        <v>n.é.</v>
      </c>
      <c r="BH23" s="379"/>
    </row>
    <row r="24" spans="1:60" ht="20.100000000000001" customHeight="1" x14ac:dyDescent="0.2">
      <c r="A24" s="442" t="s">
        <v>53</v>
      </c>
      <c r="B24" s="436"/>
      <c r="C24" s="389" t="s">
        <v>432</v>
      </c>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1"/>
      <c r="AC24" s="475" t="s">
        <v>267</v>
      </c>
      <c r="AD24" s="476"/>
      <c r="AE24" s="375">
        <f>VLOOKUP($AC24,'04. önk. int.'!$AC$8:$BH$252,3,FALSE)+VLOOKUP($AC24,'05. óvoda int.'!$AC$8:$BH$229,3,FALSE)+VLOOKUP($AC24,'06. konyha int.'!$AC$8:$BP$225,3,FALSE)</f>
        <v>0</v>
      </c>
      <c r="AF24" s="376"/>
      <c r="AG24" s="376"/>
      <c r="AH24" s="377"/>
      <c r="AI24" s="375">
        <f>VLOOKUP($AC24,'04. önk. int.'!$AC$8:$BH$252,7,FALSE)+VLOOKUP($AC24,'05. óvoda int.'!$AC$8:$BH$229,7,FALSE)+VLOOKUP($AC24,'06. konyha int.'!$AC$8:$BP$241,7,FALSE)</f>
        <v>0</v>
      </c>
      <c r="AJ24" s="376"/>
      <c r="AK24" s="376"/>
      <c r="AL24" s="377"/>
      <c r="AM24" s="375">
        <f>VLOOKUP($AC24,'04. önk. int.'!$AC$8:$BH$252,11,FALSE)+VLOOKUP($AC24,'05. óvoda int.'!$AC$8:$BH$229,11,FALSE)+VLOOKUP($AC24,'06. konyha int.'!$AC$8:$BP$241,11,FALSE)</f>
        <v>0</v>
      </c>
      <c r="AN24" s="376"/>
      <c r="AO24" s="376"/>
      <c r="AP24" s="377"/>
      <c r="AQ24" s="477" t="s">
        <v>587</v>
      </c>
      <c r="AR24" s="478"/>
      <c r="AS24" s="478"/>
      <c r="AT24" s="479"/>
      <c r="AU24" s="375">
        <f>VLOOKUP($AC24,'04. önk. int.'!$AC$8:$BH$252,19,FALSE)+VLOOKUP($AC24,'05. óvoda int.'!$AC$8:$BH$229,19,FALSE)+VLOOKUP($AC24,'06. konyha int.'!$AC$8:$BP$241,19,FALSE)</f>
        <v>0</v>
      </c>
      <c r="AV24" s="376"/>
      <c r="AW24" s="376"/>
      <c r="AX24" s="377"/>
      <c r="AY24" s="459" t="s">
        <v>587</v>
      </c>
      <c r="AZ24" s="460"/>
      <c r="BA24" s="460"/>
      <c r="BB24" s="461"/>
      <c r="BC24" s="375">
        <f>VLOOKUP($AC24,'04. önk. int.'!$AC$8:$BH$252,27,FALSE)+VLOOKUP($AC24,'05. óvoda int.'!$AC$8:$BH$229,27,FALSE)+VLOOKUP($AC24,'06. konyha int.'!$AC$8:$BP$241,27,FALSE)</f>
        <v>0</v>
      </c>
      <c r="BD24" s="376"/>
      <c r="BE24" s="376"/>
      <c r="BF24" s="377"/>
      <c r="BG24" s="378" t="str">
        <f t="shared" si="5"/>
        <v>n.é.</v>
      </c>
      <c r="BH24" s="379"/>
    </row>
    <row r="25" spans="1:60" ht="20.100000000000001" customHeight="1" x14ac:dyDescent="0.2">
      <c r="A25" s="442" t="s">
        <v>54</v>
      </c>
      <c r="B25" s="436"/>
      <c r="C25" s="389" t="s">
        <v>268</v>
      </c>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1"/>
      <c r="AC25" s="475" t="s">
        <v>269</v>
      </c>
      <c r="AD25" s="476"/>
      <c r="AE25" s="375">
        <f>VLOOKUP($AC25,'04. önk. int.'!$AC$8:$BH$252,3,FALSE)+VLOOKUP($AC25,'05. óvoda int.'!$AC$8:$BH$229,3,FALSE)+VLOOKUP($AC25,'06. konyha int.'!$AC$8:$BP$225,3,FALSE)</f>
        <v>147737889</v>
      </c>
      <c r="AF25" s="376"/>
      <c r="AG25" s="376"/>
      <c r="AH25" s="377"/>
      <c r="AI25" s="375">
        <f>VLOOKUP($AC25,'04. önk. int.'!$AC$8:$BH$252,7,FALSE)+VLOOKUP($AC25,'05. óvoda int.'!$AC$8:$BH$229,7,FALSE)+VLOOKUP($AC25,'06. konyha int.'!$AC$8:$BP$241,7,FALSE)</f>
        <v>147737889</v>
      </c>
      <c r="AJ25" s="376"/>
      <c r="AK25" s="376"/>
      <c r="AL25" s="377"/>
      <c r="AM25" s="375">
        <f>VLOOKUP($AC25,'04. önk. int.'!$AC$8:$BH$252,11,FALSE)+VLOOKUP($AC25,'05. óvoda int.'!$AC$8:$BH$229,11,FALSE)+VLOOKUP($AC25,'06. konyha int.'!$AC$8:$BP$241,11,FALSE)</f>
        <v>193028231</v>
      </c>
      <c r="AN25" s="376"/>
      <c r="AO25" s="376"/>
      <c r="AP25" s="377"/>
      <c r="AQ25" s="459" t="s">
        <v>587</v>
      </c>
      <c r="AR25" s="460"/>
      <c r="AS25" s="460"/>
      <c r="AT25" s="461"/>
      <c r="AU25" s="375">
        <f>VLOOKUP($AC25,'04. önk. int.'!$AC$8:$BH$252,19,FALSE)+VLOOKUP($AC25,'05. óvoda int.'!$AC$8:$BH$229,19,FALSE)+VLOOKUP($AC25,'06. konyha int.'!$AC$8:$BP$241,19,FALSE)</f>
        <v>0</v>
      </c>
      <c r="AV25" s="376"/>
      <c r="AW25" s="376"/>
      <c r="AX25" s="377"/>
      <c r="AY25" s="459" t="s">
        <v>587</v>
      </c>
      <c r="AZ25" s="460"/>
      <c r="BA25" s="460"/>
      <c r="BB25" s="461"/>
      <c r="BC25" s="375">
        <f>VLOOKUP($AC25,'04. önk. int.'!$AC$8:$BH$252,27,FALSE)+VLOOKUP($AC25,'05. óvoda int.'!$AC$8:$BH$229,27,FALSE)+VLOOKUP($AC25,'06. konyha int.'!$AC$8:$BP$241,27,FALSE)</f>
        <v>193028231</v>
      </c>
      <c r="BD25" s="376"/>
      <c r="BE25" s="376"/>
      <c r="BF25" s="377"/>
      <c r="BG25" s="378">
        <f t="shared" si="5"/>
        <v>1.3065587460776564</v>
      </c>
      <c r="BH25" s="379"/>
    </row>
    <row r="26" spans="1:60" s="3" customFormat="1" ht="20.100000000000001" customHeight="1" x14ac:dyDescent="0.2">
      <c r="A26" s="441" t="s">
        <v>55</v>
      </c>
      <c r="B26" s="437"/>
      <c r="C26" s="410" t="s">
        <v>270</v>
      </c>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2"/>
      <c r="AC26" s="473" t="s">
        <v>271</v>
      </c>
      <c r="AD26" s="474"/>
      <c r="AE26" s="407">
        <f>SUM(AE21:AH25)</f>
        <v>147737889</v>
      </c>
      <c r="AF26" s="408"/>
      <c r="AG26" s="408"/>
      <c r="AH26" s="409"/>
      <c r="AI26" s="407">
        <f>SUM(AI21:AL25)</f>
        <v>166965654</v>
      </c>
      <c r="AJ26" s="408"/>
      <c r="AK26" s="408"/>
      <c r="AL26" s="409"/>
      <c r="AM26" s="407">
        <f>SUM(AM21:AP25)</f>
        <v>212255996</v>
      </c>
      <c r="AN26" s="408"/>
      <c r="AO26" s="408"/>
      <c r="AP26" s="409"/>
      <c r="AQ26" s="483" t="s">
        <v>587</v>
      </c>
      <c r="AR26" s="484"/>
      <c r="AS26" s="484"/>
      <c r="AT26" s="485"/>
      <c r="AU26" s="407">
        <f>SUM(AU21:AX25)</f>
        <v>0</v>
      </c>
      <c r="AV26" s="408"/>
      <c r="AW26" s="408"/>
      <c r="AX26" s="409"/>
      <c r="AY26" s="462" t="s">
        <v>587</v>
      </c>
      <c r="AZ26" s="463"/>
      <c r="BA26" s="463"/>
      <c r="BB26" s="464"/>
      <c r="BC26" s="407">
        <f>SUM(BC21:BF25)</f>
        <v>212255996</v>
      </c>
      <c r="BD26" s="408"/>
      <c r="BE26" s="408"/>
      <c r="BF26" s="409"/>
      <c r="BG26" s="395">
        <f t="shared" si="5"/>
        <v>1.2712554403554159</v>
      </c>
      <c r="BH26" s="396"/>
    </row>
    <row r="27" spans="1:60" ht="20.100000000000001" customHeight="1" x14ac:dyDescent="0.2">
      <c r="A27" s="442" t="s">
        <v>56</v>
      </c>
      <c r="B27" s="436"/>
      <c r="C27" s="389" t="s">
        <v>272</v>
      </c>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1"/>
      <c r="AC27" s="475" t="s">
        <v>273</v>
      </c>
      <c r="AD27" s="476"/>
      <c r="AE27" s="375">
        <f>VLOOKUP($AC27,'04. önk. int.'!$AC$8:$BH$252,3,FALSE)+VLOOKUP($AC27,'05. óvoda int.'!$AC$8:$BH$229,3,FALSE)+VLOOKUP($AC27,'06. konyha int.'!$AC$8:$BP$225,3,FALSE)</f>
        <v>120000</v>
      </c>
      <c r="AF27" s="376"/>
      <c r="AG27" s="376"/>
      <c r="AH27" s="377"/>
      <c r="AI27" s="375">
        <f>VLOOKUP($AC27,'04. önk. int.'!$AC$8:$BH$252,7,FALSE)+VLOOKUP($AC27,'05. óvoda int.'!$AC$8:$BH$229,7,FALSE)+VLOOKUP($AC27,'06. konyha int.'!$AC$8:$BP$241,7,FALSE)</f>
        <v>120000</v>
      </c>
      <c r="AJ27" s="376"/>
      <c r="AK27" s="376"/>
      <c r="AL27" s="377"/>
      <c r="AM27" s="375">
        <f>VLOOKUP($AC27,'04. önk. int.'!$AC$8:$BH$252,11,FALSE)+VLOOKUP($AC27,'05. óvoda int.'!$AC$8:$BH$229,11,FALSE)+VLOOKUP($AC27,'06. konyha int.'!$AC$8:$BP$241,11,FALSE)</f>
        <v>40416</v>
      </c>
      <c r="AN27" s="376"/>
      <c r="AO27" s="376"/>
      <c r="AP27" s="377"/>
      <c r="AQ27" s="477" t="s">
        <v>587</v>
      </c>
      <c r="AR27" s="478"/>
      <c r="AS27" s="478"/>
      <c r="AT27" s="479"/>
      <c r="AU27" s="375">
        <f>VLOOKUP($AC27,'04. önk. int.'!$AC$8:$BH$252,19,FALSE)+VLOOKUP($AC27,'05. óvoda int.'!$AC$8:$BH$229,19,FALSE)+VLOOKUP($AC27,'06. konyha int.'!$AC$8:$BP$241,19,FALSE)</f>
        <v>0</v>
      </c>
      <c r="AV27" s="376"/>
      <c r="AW27" s="376"/>
      <c r="AX27" s="377"/>
      <c r="AY27" s="459" t="s">
        <v>587</v>
      </c>
      <c r="AZ27" s="460"/>
      <c r="BA27" s="460"/>
      <c r="BB27" s="461"/>
      <c r="BC27" s="375">
        <f>VLOOKUP($AC27,'04. önk. int.'!$AC$8:$BH$252,27,FALSE)+VLOOKUP($AC27,'05. óvoda int.'!$AC$8:$BH$229,27,FALSE)+VLOOKUP($AC27,'06. konyha int.'!$AC$8:$BP$241,27,FALSE)</f>
        <v>0</v>
      </c>
      <c r="BD27" s="376"/>
      <c r="BE27" s="376"/>
      <c r="BF27" s="377"/>
      <c r="BG27" s="378">
        <f t="shared" si="5"/>
        <v>0</v>
      </c>
      <c r="BH27" s="379"/>
    </row>
    <row r="28" spans="1:60" ht="20.100000000000001" customHeight="1" x14ac:dyDescent="0.2">
      <c r="A28" s="442" t="s">
        <v>106</v>
      </c>
      <c r="B28" s="436"/>
      <c r="C28" s="389" t="s">
        <v>274</v>
      </c>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1"/>
      <c r="AC28" s="475" t="s">
        <v>275</v>
      </c>
      <c r="AD28" s="476"/>
      <c r="AE28" s="375">
        <f>VLOOKUP($AC28,'04. önk. int.'!$AC$8:$BH$252,3,FALSE)+VLOOKUP($AC28,'05. óvoda int.'!$AC$8:$BH$229,3,FALSE)+VLOOKUP($AC28,'06. konyha int.'!$AC$8:$BP$225,3,FALSE)</f>
        <v>0</v>
      </c>
      <c r="AF28" s="376"/>
      <c r="AG28" s="376"/>
      <c r="AH28" s="377"/>
      <c r="AI28" s="375">
        <f>VLOOKUP($AC28,'04. önk. int.'!$AC$8:$BH$252,7,FALSE)+VLOOKUP($AC28,'05. óvoda int.'!$AC$8:$BH$229,7,FALSE)+VLOOKUP($AC28,'06. konyha int.'!$AC$8:$BP$241,7,FALSE)</f>
        <v>0</v>
      </c>
      <c r="AJ28" s="376"/>
      <c r="AK28" s="376"/>
      <c r="AL28" s="377"/>
      <c r="AM28" s="375">
        <f>VLOOKUP($AC28,'04. önk. int.'!$AC$8:$BH$252,11,FALSE)+VLOOKUP($AC28,'05. óvoda int.'!$AC$8:$BH$229,11,FALSE)+VLOOKUP($AC28,'06. konyha int.'!$AC$8:$BP$241,11,FALSE)</f>
        <v>0</v>
      </c>
      <c r="AN28" s="376"/>
      <c r="AO28" s="376"/>
      <c r="AP28" s="377"/>
      <c r="AQ28" s="480" t="s">
        <v>587</v>
      </c>
      <c r="AR28" s="481"/>
      <c r="AS28" s="481"/>
      <c r="AT28" s="482"/>
      <c r="AU28" s="375">
        <f>VLOOKUP($AC28,'04. önk. int.'!$AC$8:$BH$252,19,FALSE)+VLOOKUP($AC28,'05. óvoda int.'!$AC$8:$BH$229,19,FALSE)+VLOOKUP($AC28,'06. konyha int.'!$AC$8:$BP$241,19,FALSE)</f>
        <v>0</v>
      </c>
      <c r="AV28" s="376"/>
      <c r="AW28" s="376"/>
      <c r="AX28" s="377"/>
      <c r="AY28" s="459" t="s">
        <v>587</v>
      </c>
      <c r="AZ28" s="460"/>
      <c r="BA28" s="460"/>
      <c r="BB28" s="461"/>
      <c r="BC28" s="375">
        <f>VLOOKUP($AC28,'04. önk. int.'!$AC$8:$BH$252,27,FALSE)+VLOOKUP($AC28,'05. óvoda int.'!$AC$8:$BH$229,27,FALSE)+VLOOKUP($AC28,'06. konyha int.'!$AC$8:$BP$241,27,FALSE)</f>
        <v>0</v>
      </c>
      <c r="BD28" s="376"/>
      <c r="BE28" s="376"/>
      <c r="BF28" s="377"/>
      <c r="BG28" s="378" t="str">
        <f t="shared" si="5"/>
        <v>n.é.</v>
      </c>
      <c r="BH28" s="379"/>
    </row>
    <row r="29" spans="1:60" s="3" customFormat="1" ht="20.100000000000001" customHeight="1" x14ac:dyDescent="0.2">
      <c r="A29" s="441" t="s">
        <v>107</v>
      </c>
      <c r="B29" s="437"/>
      <c r="C29" s="410" t="s">
        <v>276</v>
      </c>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2"/>
      <c r="AC29" s="473" t="s">
        <v>277</v>
      </c>
      <c r="AD29" s="474"/>
      <c r="AE29" s="407">
        <f>SUM(AE27:AH28)</f>
        <v>120000</v>
      </c>
      <c r="AF29" s="408"/>
      <c r="AG29" s="408"/>
      <c r="AH29" s="409"/>
      <c r="AI29" s="407">
        <f>SUM(AI27:AL28)</f>
        <v>120000</v>
      </c>
      <c r="AJ29" s="408"/>
      <c r="AK29" s="408"/>
      <c r="AL29" s="409"/>
      <c r="AM29" s="407">
        <f>SUM(AM27:AP28)</f>
        <v>40416</v>
      </c>
      <c r="AN29" s="408"/>
      <c r="AO29" s="408"/>
      <c r="AP29" s="409"/>
      <c r="AQ29" s="462" t="s">
        <v>587</v>
      </c>
      <c r="AR29" s="463"/>
      <c r="AS29" s="463"/>
      <c r="AT29" s="464"/>
      <c r="AU29" s="407">
        <f>SUM(AU27:AX28)</f>
        <v>0</v>
      </c>
      <c r="AV29" s="408"/>
      <c r="AW29" s="408"/>
      <c r="AX29" s="409"/>
      <c r="AY29" s="462" t="s">
        <v>587</v>
      </c>
      <c r="AZ29" s="463"/>
      <c r="BA29" s="463"/>
      <c r="BB29" s="464"/>
      <c r="BC29" s="407">
        <f>SUM(BC27:BF28)</f>
        <v>0</v>
      </c>
      <c r="BD29" s="408"/>
      <c r="BE29" s="408"/>
      <c r="BF29" s="409"/>
      <c r="BG29" s="395">
        <f t="shared" si="5"/>
        <v>0</v>
      </c>
      <c r="BH29" s="396"/>
    </row>
    <row r="30" spans="1:60" ht="20.100000000000001" customHeight="1" x14ac:dyDescent="0.2">
      <c r="A30" s="442" t="s">
        <v>179</v>
      </c>
      <c r="B30" s="436"/>
      <c r="C30" s="389" t="s">
        <v>278</v>
      </c>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1"/>
      <c r="AC30" s="475" t="s">
        <v>279</v>
      </c>
      <c r="AD30" s="476"/>
      <c r="AE30" s="375">
        <f>VLOOKUP($AC30,'04. önk. int.'!$AC$8:$BH$252,3,FALSE)+VLOOKUP($AC30,'05. óvoda int.'!$AC$8:$BH$229,3,FALSE)+VLOOKUP($AC30,'06. konyha int.'!$AC$8:$BP$225,3,FALSE)</f>
        <v>0</v>
      </c>
      <c r="AF30" s="376"/>
      <c r="AG30" s="376"/>
      <c r="AH30" s="377"/>
      <c r="AI30" s="375">
        <f>VLOOKUP($AC30,'04. önk. int.'!$AC$8:$BH$252,7,FALSE)+VLOOKUP($AC30,'05. óvoda int.'!$AC$8:$BH$229,7,FALSE)+VLOOKUP($AC30,'06. konyha int.'!$AC$8:$BP$241,7,FALSE)</f>
        <v>0</v>
      </c>
      <c r="AJ30" s="376"/>
      <c r="AK30" s="376"/>
      <c r="AL30" s="377"/>
      <c r="AM30" s="375">
        <f>VLOOKUP($AC30,'04. önk. int.'!$AC$8:$BH$252,11,FALSE)+VLOOKUP($AC30,'05. óvoda int.'!$AC$8:$BH$229,11,FALSE)+VLOOKUP($AC30,'06. konyha int.'!$AC$8:$BP$241,11,FALSE)</f>
        <v>0</v>
      </c>
      <c r="AN30" s="376"/>
      <c r="AO30" s="376"/>
      <c r="AP30" s="377"/>
      <c r="AQ30" s="459" t="s">
        <v>587</v>
      </c>
      <c r="AR30" s="460"/>
      <c r="AS30" s="460"/>
      <c r="AT30" s="461"/>
      <c r="AU30" s="375">
        <f>VLOOKUP($AC30,'04. önk. int.'!$AC$8:$BH$252,19,FALSE)+VLOOKUP($AC30,'05. óvoda int.'!$AC$8:$BH$229,19,FALSE)+VLOOKUP($AC30,'06. konyha int.'!$AC$8:$BP$241,19,FALSE)</f>
        <v>0</v>
      </c>
      <c r="AV30" s="376"/>
      <c r="AW30" s="376"/>
      <c r="AX30" s="377"/>
      <c r="AY30" s="459" t="s">
        <v>587</v>
      </c>
      <c r="AZ30" s="460"/>
      <c r="BA30" s="460"/>
      <c r="BB30" s="461"/>
      <c r="BC30" s="375">
        <f>VLOOKUP($AC30,'04. önk. int.'!$AC$8:$BH$252,27,FALSE)+VLOOKUP($AC30,'05. óvoda int.'!$AC$8:$BH$229,27,FALSE)+VLOOKUP($AC30,'06. konyha int.'!$AC$8:$BP$241,27,FALSE)</f>
        <v>0</v>
      </c>
      <c r="BD30" s="376"/>
      <c r="BE30" s="376"/>
      <c r="BF30" s="377"/>
      <c r="BG30" s="378" t="str">
        <f t="shared" si="5"/>
        <v>n.é.</v>
      </c>
      <c r="BH30" s="379"/>
    </row>
    <row r="31" spans="1:60" ht="20.100000000000001" customHeight="1" x14ac:dyDescent="0.2">
      <c r="A31" s="442" t="s">
        <v>180</v>
      </c>
      <c r="B31" s="436"/>
      <c r="C31" s="389" t="s">
        <v>280</v>
      </c>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1"/>
      <c r="AC31" s="475" t="s">
        <v>281</v>
      </c>
      <c r="AD31" s="476"/>
      <c r="AE31" s="375">
        <f>VLOOKUP($AC31,'04. önk. int.'!$AC$8:$BH$252,3,FALSE)+VLOOKUP($AC31,'05. óvoda int.'!$AC$8:$BH$229,3,FALSE)+VLOOKUP($AC31,'06. konyha int.'!$AC$8:$BP$225,3,FALSE)</f>
        <v>0</v>
      </c>
      <c r="AF31" s="376"/>
      <c r="AG31" s="376"/>
      <c r="AH31" s="377"/>
      <c r="AI31" s="375">
        <f>VLOOKUP($AC31,'04. önk. int.'!$AC$8:$BH$252,7,FALSE)+VLOOKUP($AC31,'05. óvoda int.'!$AC$8:$BH$229,7,FALSE)+VLOOKUP($AC31,'06. konyha int.'!$AC$8:$BP$241,7,FALSE)</f>
        <v>0</v>
      </c>
      <c r="AJ31" s="376"/>
      <c r="AK31" s="376"/>
      <c r="AL31" s="377"/>
      <c r="AM31" s="375">
        <f>VLOOKUP($AC31,'04. önk. int.'!$AC$8:$BH$252,11,FALSE)+VLOOKUP($AC31,'05. óvoda int.'!$AC$8:$BH$229,11,FALSE)+VLOOKUP($AC31,'06. konyha int.'!$AC$8:$BP$241,11,FALSE)</f>
        <v>0</v>
      </c>
      <c r="AN31" s="376"/>
      <c r="AO31" s="376"/>
      <c r="AP31" s="377"/>
      <c r="AQ31" s="459" t="s">
        <v>587</v>
      </c>
      <c r="AR31" s="460"/>
      <c r="AS31" s="460"/>
      <c r="AT31" s="461"/>
      <c r="AU31" s="375">
        <f>VLOOKUP($AC31,'04. önk. int.'!$AC$8:$BH$252,19,FALSE)+VLOOKUP($AC31,'05. óvoda int.'!$AC$8:$BH$229,19,FALSE)+VLOOKUP($AC31,'06. konyha int.'!$AC$8:$BP$241,19,FALSE)</f>
        <v>0</v>
      </c>
      <c r="AV31" s="376"/>
      <c r="AW31" s="376"/>
      <c r="AX31" s="377"/>
      <c r="AY31" s="459" t="s">
        <v>587</v>
      </c>
      <c r="AZ31" s="460"/>
      <c r="BA31" s="460"/>
      <c r="BB31" s="461"/>
      <c r="BC31" s="375">
        <f>VLOOKUP($AC31,'04. önk. int.'!$AC$8:$BH$252,27,FALSE)+VLOOKUP($AC31,'05. óvoda int.'!$AC$8:$BH$229,27,FALSE)+VLOOKUP($AC31,'06. konyha int.'!$AC$8:$BP$241,27,FALSE)</f>
        <v>0</v>
      </c>
      <c r="BD31" s="376"/>
      <c r="BE31" s="376"/>
      <c r="BF31" s="377"/>
      <c r="BG31" s="378" t="str">
        <f t="shared" si="5"/>
        <v>n.é.</v>
      </c>
      <c r="BH31" s="379"/>
    </row>
    <row r="32" spans="1:60" ht="20.100000000000001" customHeight="1" x14ac:dyDescent="0.2">
      <c r="A32" s="442" t="s">
        <v>181</v>
      </c>
      <c r="B32" s="436"/>
      <c r="C32" s="389" t="s">
        <v>282</v>
      </c>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1"/>
      <c r="AC32" s="475" t="s">
        <v>283</v>
      </c>
      <c r="AD32" s="476"/>
      <c r="AE32" s="375">
        <f>VLOOKUP($AC32,'04. önk. int.'!$AC$8:$BH$252,3,FALSE)+VLOOKUP($AC32,'05. óvoda int.'!$AC$8:$BH$229,3,FALSE)+VLOOKUP($AC32,'06. konyha int.'!$AC$8:$BP$225,3,FALSE)</f>
        <v>6400000</v>
      </c>
      <c r="AF32" s="376"/>
      <c r="AG32" s="376"/>
      <c r="AH32" s="377"/>
      <c r="AI32" s="375">
        <f>VLOOKUP($AC32,'04. önk. int.'!$AC$8:$BH$252,7,FALSE)+VLOOKUP($AC32,'05. óvoda int.'!$AC$8:$BH$229,7,FALSE)+VLOOKUP($AC32,'06. konyha int.'!$AC$8:$BP$241,7,FALSE)</f>
        <v>6400000</v>
      </c>
      <c r="AJ32" s="376"/>
      <c r="AK32" s="376"/>
      <c r="AL32" s="377"/>
      <c r="AM32" s="375">
        <f>VLOOKUP($AC32,'04. önk. int.'!$AC$8:$BH$252,11,FALSE)+VLOOKUP($AC32,'05. óvoda int.'!$AC$8:$BH$229,11,FALSE)+VLOOKUP($AC32,'06. konyha int.'!$AC$8:$BP$241,11,FALSE)</f>
        <v>7074596</v>
      </c>
      <c r="AN32" s="376"/>
      <c r="AO32" s="376"/>
      <c r="AP32" s="377"/>
      <c r="AQ32" s="459" t="s">
        <v>587</v>
      </c>
      <c r="AR32" s="460"/>
      <c r="AS32" s="460"/>
      <c r="AT32" s="461"/>
      <c r="AU32" s="375">
        <f>VLOOKUP($AC32,'04. önk. int.'!$AC$8:$BH$252,19,FALSE)+VLOOKUP($AC32,'05. óvoda int.'!$AC$8:$BH$229,19,FALSE)+VLOOKUP($AC32,'06. konyha int.'!$AC$8:$BP$241,19,FALSE)</f>
        <v>0</v>
      </c>
      <c r="AV32" s="376"/>
      <c r="AW32" s="376"/>
      <c r="AX32" s="377"/>
      <c r="AY32" s="459" t="s">
        <v>587</v>
      </c>
      <c r="AZ32" s="460"/>
      <c r="BA32" s="460"/>
      <c r="BB32" s="461"/>
      <c r="BC32" s="375">
        <f>VLOOKUP($AC32,'04. önk. int.'!$AC$8:$BH$252,27,FALSE)+VLOOKUP($AC32,'05. óvoda int.'!$AC$8:$BH$229,27,FALSE)+VLOOKUP($AC32,'06. konyha int.'!$AC$8:$BP$241,27,FALSE)</f>
        <v>6608021</v>
      </c>
      <c r="BD32" s="376"/>
      <c r="BE32" s="376"/>
      <c r="BF32" s="377"/>
      <c r="BG32" s="378">
        <f t="shared" si="5"/>
        <v>1.0325032812499999</v>
      </c>
      <c r="BH32" s="379"/>
    </row>
    <row r="33" spans="1:60" ht="20.100000000000001" customHeight="1" x14ac:dyDescent="0.2">
      <c r="A33" s="442" t="s">
        <v>182</v>
      </c>
      <c r="B33" s="436"/>
      <c r="C33" s="389" t="s">
        <v>284</v>
      </c>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1"/>
      <c r="AC33" s="475" t="s">
        <v>285</v>
      </c>
      <c r="AD33" s="476"/>
      <c r="AE33" s="375">
        <f>VLOOKUP($AC33,'04. önk. int.'!$AC$8:$BH$252,3,FALSE)+VLOOKUP($AC33,'05. óvoda int.'!$AC$8:$BH$229,3,FALSE)+VLOOKUP($AC33,'06. konyha int.'!$AC$8:$BP$225,3,FALSE)</f>
        <v>27000000</v>
      </c>
      <c r="AF33" s="376"/>
      <c r="AG33" s="376"/>
      <c r="AH33" s="377"/>
      <c r="AI33" s="375">
        <f>VLOOKUP($AC33,'04. önk. int.'!$AC$8:$BH$252,7,FALSE)+VLOOKUP($AC33,'05. óvoda int.'!$AC$8:$BH$229,7,FALSE)+VLOOKUP($AC33,'06. konyha int.'!$AC$8:$BP$241,7,FALSE)</f>
        <v>27000000</v>
      </c>
      <c r="AJ33" s="376"/>
      <c r="AK33" s="376"/>
      <c r="AL33" s="377"/>
      <c r="AM33" s="375">
        <f>VLOOKUP($AC33,'04. önk. int.'!$AC$8:$BH$252,11,FALSE)+VLOOKUP($AC33,'05. óvoda int.'!$AC$8:$BH$229,11,FALSE)+VLOOKUP($AC33,'06. konyha int.'!$AC$8:$BP$241,11,FALSE)</f>
        <v>20911339</v>
      </c>
      <c r="AN33" s="376"/>
      <c r="AO33" s="376"/>
      <c r="AP33" s="377"/>
      <c r="AQ33" s="477" t="s">
        <v>587</v>
      </c>
      <c r="AR33" s="478"/>
      <c r="AS33" s="478"/>
      <c r="AT33" s="479"/>
      <c r="AU33" s="375">
        <f>VLOOKUP($AC33,'04. önk. int.'!$AC$8:$BH$252,19,FALSE)+VLOOKUP($AC33,'05. óvoda int.'!$AC$8:$BH$229,19,FALSE)+VLOOKUP($AC33,'06. konyha int.'!$AC$8:$BP$241,19,FALSE)</f>
        <v>14994834</v>
      </c>
      <c r="AV33" s="376"/>
      <c r="AW33" s="376"/>
      <c r="AX33" s="377"/>
      <c r="AY33" s="459" t="s">
        <v>587</v>
      </c>
      <c r="AZ33" s="460"/>
      <c r="BA33" s="460"/>
      <c r="BB33" s="461"/>
      <c r="BC33" s="375">
        <f>VLOOKUP($AC33,'04. önk. int.'!$AC$8:$BH$252,27,FALSE)+VLOOKUP($AC33,'05. óvoda int.'!$AC$8:$BH$229,27,FALSE)+VLOOKUP($AC33,'06. konyha int.'!$AC$8:$BP$241,27,FALSE)</f>
        <v>19267771</v>
      </c>
      <c r="BD33" s="376"/>
      <c r="BE33" s="376"/>
      <c r="BF33" s="377"/>
      <c r="BG33" s="378">
        <f t="shared" si="5"/>
        <v>0.71362114814814814</v>
      </c>
      <c r="BH33" s="379"/>
    </row>
    <row r="34" spans="1:60" ht="20.100000000000001" customHeight="1" x14ac:dyDescent="0.2">
      <c r="A34" s="442" t="s">
        <v>183</v>
      </c>
      <c r="B34" s="436"/>
      <c r="C34" s="389" t="s">
        <v>286</v>
      </c>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1"/>
      <c r="AC34" s="475" t="s">
        <v>287</v>
      </c>
      <c r="AD34" s="476"/>
      <c r="AE34" s="375">
        <f>VLOOKUP($AC34,'04. önk. int.'!$AC$8:$BH$252,3,FALSE)+VLOOKUP($AC34,'05. óvoda int.'!$AC$8:$BH$229,3,FALSE)+VLOOKUP($AC34,'06. konyha int.'!$AC$8:$BP$225,3,FALSE)</f>
        <v>0</v>
      </c>
      <c r="AF34" s="376"/>
      <c r="AG34" s="376"/>
      <c r="AH34" s="377"/>
      <c r="AI34" s="375">
        <f>VLOOKUP($AC34,'04. önk. int.'!$AC$8:$BH$252,7,FALSE)+VLOOKUP($AC34,'05. óvoda int.'!$AC$8:$BH$229,7,FALSE)+VLOOKUP($AC34,'06. konyha int.'!$AC$8:$BP$241,7,FALSE)</f>
        <v>0</v>
      </c>
      <c r="AJ34" s="376"/>
      <c r="AK34" s="376"/>
      <c r="AL34" s="377"/>
      <c r="AM34" s="375">
        <f>VLOOKUP($AC34,'04. önk. int.'!$AC$8:$BH$252,11,FALSE)+VLOOKUP($AC34,'05. óvoda int.'!$AC$8:$BH$229,11,FALSE)+VLOOKUP($AC34,'06. konyha int.'!$AC$8:$BP$241,11,FALSE)</f>
        <v>0</v>
      </c>
      <c r="AN34" s="376"/>
      <c r="AO34" s="376"/>
      <c r="AP34" s="377"/>
      <c r="AQ34" s="480" t="s">
        <v>587</v>
      </c>
      <c r="AR34" s="481"/>
      <c r="AS34" s="481"/>
      <c r="AT34" s="482"/>
      <c r="AU34" s="375">
        <f>VLOOKUP($AC34,'04. önk. int.'!$AC$8:$BH$252,19,FALSE)+VLOOKUP($AC34,'05. óvoda int.'!$AC$8:$BH$229,19,FALSE)+VLOOKUP($AC34,'06. konyha int.'!$AC$8:$BP$241,19,FALSE)</f>
        <v>0</v>
      </c>
      <c r="AV34" s="376"/>
      <c r="AW34" s="376"/>
      <c r="AX34" s="377"/>
      <c r="AY34" s="459" t="s">
        <v>587</v>
      </c>
      <c r="AZ34" s="460"/>
      <c r="BA34" s="460"/>
      <c r="BB34" s="461"/>
      <c r="BC34" s="375">
        <f>VLOOKUP($AC34,'04. önk. int.'!$AC$8:$BH$252,27,FALSE)+VLOOKUP($AC34,'05. óvoda int.'!$AC$8:$BH$229,27,FALSE)+VLOOKUP($AC34,'06. konyha int.'!$AC$8:$BP$241,27,FALSE)</f>
        <v>0</v>
      </c>
      <c r="BD34" s="376"/>
      <c r="BE34" s="376"/>
      <c r="BF34" s="377"/>
      <c r="BG34" s="378" t="str">
        <f t="shared" si="5"/>
        <v>n.é.</v>
      </c>
      <c r="BH34" s="379"/>
    </row>
    <row r="35" spans="1:60" ht="20.100000000000001" customHeight="1" x14ac:dyDescent="0.2">
      <c r="A35" s="442" t="s">
        <v>184</v>
      </c>
      <c r="B35" s="436"/>
      <c r="C35" s="389" t="s">
        <v>288</v>
      </c>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1"/>
      <c r="AC35" s="475" t="s">
        <v>289</v>
      </c>
      <c r="AD35" s="476"/>
      <c r="AE35" s="375">
        <f>VLOOKUP($AC35,'04. önk. int.'!$AC$8:$BH$252,3,FALSE)+VLOOKUP($AC35,'05. óvoda int.'!$AC$8:$BH$229,3,FALSE)+VLOOKUP($AC35,'06. konyha int.'!$AC$8:$BP$225,3,FALSE)</f>
        <v>0</v>
      </c>
      <c r="AF35" s="376"/>
      <c r="AG35" s="376"/>
      <c r="AH35" s="377"/>
      <c r="AI35" s="375">
        <f>VLOOKUP($AC35,'04. önk. int.'!$AC$8:$BH$252,7,FALSE)+VLOOKUP($AC35,'05. óvoda int.'!$AC$8:$BH$229,7,FALSE)+VLOOKUP($AC35,'06. konyha int.'!$AC$8:$BP$241,7,FALSE)</f>
        <v>0</v>
      </c>
      <c r="AJ35" s="376"/>
      <c r="AK35" s="376"/>
      <c r="AL35" s="377"/>
      <c r="AM35" s="375">
        <f>VLOOKUP($AC35,'04. önk. int.'!$AC$8:$BH$252,11,FALSE)+VLOOKUP($AC35,'05. óvoda int.'!$AC$8:$BH$229,11,FALSE)+VLOOKUP($AC35,'06. konyha int.'!$AC$8:$BP$241,11,FALSE)</f>
        <v>0</v>
      </c>
      <c r="AN35" s="376"/>
      <c r="AO35" s="376"/>
      <c r="AP35" s="377"/>
      <c r="AQ35" s="477" t="s">
        <v>587</v>
      </c>
      <c r="AR35" s="478"/>
      <c r="AS35" s="478"/>
      <c r="AT35" s="479"/>
      <c r="AU35" s="375">
        <f>VLOOKUP($AC35,'04. önk. int.'!$AC$8:$BH$252,19,FALSE)+VLOOKUP($AC35,'05. óvoda int.'!$AC$8:$BH$229,19,FALSE)+VLOOKUP($AC35,'06. konyha int.'!$AC$8:$BP$241,19,FALSE)</f>
        <v>0</v>
      </c>
      <c r="AV35" s="376"/>
      <c r="AW35" s="376"/>
      <c r="AX35" s="377"/>
      <c r="AY35" s="459" t="s">
        <v>587</v>
      </c>
      <c r="AZ35" s="460"/>
      <c r="BA35" s="460"/>
      <c r="BB35" s="461"/>
      <c r="BC35" s="375">
        <f>VLOOKUP($AC35,'04. önk. int.'!$AC$8:$BH$252,27,FALSE)+VLOOKUP($AC35,'05. óvoda int.'!$AC$8:$BH$229,27,FALSE)+VLOOKUP($AC35,'06. konyha int.'!$AC$8:$BP$241,27,FALSE)</f>
        <v>0</v>
      </c>
      <c r="BD35" s="376"/>
      <c r="BE35" s="376"/>
      <c r="BF35" s="377"/>
      <c r="BG35" s="378" t="str">
        <f t="shared" si="5"/>
        <v>n.é.</v>
      </c>
      <c r="BH35" s="379"/>
    </row>
    <row r="36" spans="1:60" ht="20.100000000000001" customHeight="1" x14ac:dyDescent="0.2">
      <c r="A36" s="442" t="s">
        <v>185</v>
      </c>
      <c r="B36" s="436"/>
      <c r="C36" s="389" t="s">
        <v>290</v>
      </c>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1"/>
      <c r="AC36" s="475" t="s">
        <v>291</v>
      </c>
      <c r="AD36" s="476"/>
      <c r="AE36" s="375">
        <f>VLOOKUP($AC36,'04. önk. int.'!$AC$8:$BH$252,3,FALSE)+VLOOKUP($AC36,'05. óvoda int.'!$AC$8:$BH$229,3,FALSE)+VLOOKUP($AC36,'06. konyha int.'!$AC$8:$BP$225,3,FALSE)</f>
        <v>4700000</v>
      </c>
      <c r="AF36" s="376"/>
      <c r="AG36" s="376"/>
      <c r="AH36" s="377"/>
      <c r="AI36" s="375">
        <f>VLOOKUP($AC36,'04. önk. int.'!$AC$8:$BH$252,7,FALSE)+VLOOKUP($AC36,'05. óvoda int.'!$AC$8:$BH$229,7,FALSE)+VLOOKUP($AC36,'06. konyha int.'!$AC$8:$BP$241,7,FALSE)</f>
        <v>0</v>
      </c>
      <c r="AJ36" s="376"/>
      <c r="AK36" s="376"/>
      <c r="AL36" s="377"/>
      <c r="AM36" s="375">
        <f>VLOOKUP($AC36,'04. önk. int.'!$AC$8:$BH$252,11,FALSE)+VLOOKUP($AC36,'05. óvoda int.'!$AC$8:$BH$229,11,FALSE)+VLOOKUP($AC36,'06. konyha int.'!$AC$8:$BP$241,11,FALSE)</f>
        <v>0</v>
      </c>
      <c r="AN36" s="376"/>
      <c r="AO36" s="376"/>
      <c r="AP36" s="377"/>
      <c r="AQ36" s="459" t="s">
        <v>587</v>
      </c>
      <c r="AR36" s="460"/>
      <c r="AS36" s="460"/>
      <c r="AT36" s="461"/>
      <c r="AU36" s="375">
        <f>VLOOKUP($AC36,'04. önk. int.'!$AC$8:$BH$252,19,FALSE)+VLOOKUP($AC36,'05. óvoda int.'!$AC$8:$BH$229,19,FALSE)+VLOOKUP($AC36,'06. konyha int.'!$AC$8:$BP$241,19,FALSE)</f>
        <v>0</v>
      </c>
      <c r="AV36" s="376"/>
      <c r="AW36" s="376"/>
      <c r="AX36" s="377"/>
      <c r="AY36" s="459" t="s">
        <v>587</v>
      </c>
      <c r="AZ36" s="460"/>
      <c r="BA36" s="460"/>
      <c r="BB36" s="461"/>
      <c r="BC36" s="375">
        <f>VLOOKUP($AC36,'04. önk. int.'!$AC$8:$BH$252,27,FALSE)+VLOOKUP($AC36,'05. óvoda int.'!$AC$8:$BH$229,27,FALSE)+VLOOKUP($AC36,'06. konyha int.'!$AC$8:$BP$241,27,FALSE)</f>
        <v>0</v>
      </c>
      <c r="BD36" s="376"/>
      <c r="BE36" s="376"/>
      <c r="BF36" s="377"/>
      <c r="BG36" s="378" t="str">
        <f t="shared" si="5"/>
        <v>n.é.</v>
      </c>
      <c r="BH36" s="379"/>
    </row>
    <row r="37" spans="1:60" ht="20.100000000000001" customHeight="1" x14ac:dyDescent="0.2">
      <c r="A37" s="442" t="s">
        <v>186</v>
      </c>
      <c r="B37" s="436"/>
      <c r="C37" s="389" t="s">
        <v>292</v>
      </c>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1"/>
      <c r="AC37" s="475" t="s">
        <v>293</v>
      </c>
      <c r="AD37" s="476"/>
      <c r="AE37" s="375">
        <f>VLOOKUP($AC37,'04. önk. int.'!$AC$8:$BH$252,3,FALSE)+VLOOKUP($AC37,'05. óvoda int.'!$AC$8:$BH$229,3,FALSE)+VLOOKUP($AC37,'06. konyha int.'!$AC$8:$BP$225,3,FALSE)</f>
        <v>0</v>
      </c>
      <c r="AF37" s="376"/>
      <c r="AG37" s="376"/>
      <c r="AH37" s="377"/>
      <c r="AI37" s="375">
        <f>VLOOKUP($AC37,'04. önk. int.'!$AC$8:$BH$252,7,FALSE)+VLOOKUP($AC37,'05. óvoda int.'!$AC$8:$BH$229,7,FALSE)+VLOOKUP($AC37,'06. konyha int.'!$AC$8:$BP$241,7,FALSE)</f>
        <v>0</v>
      </c>
      <c r="AJ37" s="376"/>
      <c r="AK37" s="376"/>
      <c r="AL37" s="377"/>
      <c r="AM37" s="375">
        <f>VLOOKUP($AC37,'04. önk. int.'!$AC$8:$BH$252,11,FALSE)+VLOOKUP($AC37,'05. óvoda int.'!$AC$8:$BH$229,11,FALSE)+VLOOKUP($AC37,'06. konyha int.'!$AC$8:$BP$241,11,FALSE)</f>
        <v>0</v>
      </c>
      <c r="AN37" s="376"/>
      <c r="AO37" s="376"/>
      <c r="AP37" s="377"/>
      <c r="AQ37" s="459" t="s">
        <v>587</v>
      </c>
      <c r="AR37" s="460"/>
      <c r="AS37" s="460"/>
      <c r="AT37" s="461"/>
      <c r="AU37" s="375">
        <f>VLOOKUP($AC37,'04. önk. int.'!$AC$8:$BH$252,19,FALSE)+VLOOKUP($AC37,'05. óvoda int.'!$AC$8:$BH$229,19,FALSE)+VLOOKUP($AC37,'06. konyha int.'!$AC$8:$BP$241,19,FALSE)</f>
        <v>0</v>
      </c>
      <c r="AV37" s="376"/>
      <c r="AW37" s="376"/>
      <c r="AX37" s="377"/>
      <c r="AY37" s="459" t="s">
        <v>587</v>
      </c>
      <c r="AZ37" s="460"/>
      <c r="BA37" s="460"/>
      <c r="BB37" s="461"/>
      <c r="BC37" s="375">
        <f>VLOOKUP($AC37,'04. önk. int.'!$AC$8:$BH$252,27,FALSE)+VLOOKUP($AC37,'05. óvoda int.'!$AC$8:$BH$229,27,FALSE)+VLOOKUP($AC37,'06. konyha int.'!$AC$8:$BP$241,27,FALSE)</f>
        <v>0</v>
      </c>
      <c r="BD37" s="376"/>
      <c r="BE37" s="376"/>
      <c r="BF37" s="377"/>
      <c r="BG37" s="378" t="str">
        <f t="shared" si="5"/>
        <v>n.é.</v>
      </c>
      <c r="BH37" s="379"/>
    </row>
    <row r="38" spans="1:60" s="3" customFormat="1" ht="20.100000000000001" customHeight="1" x14ac:dyDescent="0.2">
      <c r="A38" s="441" t="s">
        <v>187</v>
      </c>
      <c r="B38" s="437"/>
      <c r="C38" s="410" t="s">
        <v>294</v>
      </c>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2"/>
      <c r="AC38" s="473" t="s">
        <v>295</v>
      </c>
      <c r="AD38" s="474"/>
      <c r="AE38" s="407">
        <f>SUM(AE33:AH37)</f>
        <v>31700000</v>
      </c>
      <c r="AF38" s="408"/>
      <c r="AG38" s="408"/>
      <c r="AH38" s="409"/>
      <c r="AI38" s="407">
        <f>SUM(AI33:AL37)</f>
        <v>27000000</v>
      </c>
      <c r="AJ38" s="408"/>
      <c r="AK38" s="408"/>
      <c r="AL38" s="409"/>
      <c r="AM38" s="407">
        <f>SUM(AM33:AP37)</f>
        <v>20911339</v>
      </c>
      <c r="AN38" s="408"/>
      <c r="AO38" s="408"/>
      <c r="AP38" s="409"/>
      <c r="AQ38" s="462" t="s">
        <v>587</v>
      </c>
      <c r="AR38" s="463"/>
      <c r="AS38" s="463"/>
      <c r="AT38" s="464"/>
      <c r="AU38" s="407">
        <f>SUM(AU33:AX37)</f>
        <v>14994834</v>
      </c>
      <c r="AV38" s="408"/>
      <c r="AW38" s="408"/>
      <c r="AX38" s="409"/>
      <c r="AY38" s="462" t="s">
        <v>587</v>
      </c>
      <c r="AZ38" s="463"/>
      <c r="BA38" s="463"/>
      <c r="BB38" s="464"/>
      <c r="BC38" s="407">
        <f>SUM(BC33:BF37)</f>
        <v>19267771</v>
      </c>
      <c r="BD38" s="408"/>
      <c r="BE38" s="408"/>
      <c r="BF38" s="409"/>
      <c r="BG38" s="395">
        <f t="shared" si="5"/>
        <v>0.71362114814814814</v>
      </c>
      <c r="BH38" s="396"/>
    </row>
    <row r="39" spans="1:60" ht="20.100000000000001" customHeight="1" x14ac:dyDescent="0.2">
      <c r="A39" s="442" t="s">
        <v>188</v>
      </c>
      <c r="B39" s="436"/>
      <c r="C39" s="389" t="s">
        <v>296</v>
      </c>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1"/>
      <c r="AC39" s="475" t="s">
        <v>297</v>
      </c>
      <c r="AD39" s="476"/>
      <c r="AE39" s="375">
        <f>VLOOKUP($AC39,'04. önk. int.'!$AC$8:$BH$252,3,FALSE)+VLOOKUP($AC39,'05. óvoda int.'!$AC$8:$BH$229,3,FALSE)+VLOOKUP($AC39,'06. konyha int.'!$AC$8:$BP$225,3,FALSE)</f>
        <v>340000</v>
      </c>
      <c r="AF39" s="376"/>
      <c r="AG39" s="376"/>
      <c r="AH39" s="377"/>
      <c r="AI39" s="375">
        <f>VLOOKUP($AC39,'04. önk. int.'!$AC$8:$BH$252,7,FALSE)+VLOOKUP($AC39,'05. óvoda int.'!$AC$8:$BH$229,7,FALSE)+VLOOKUP($AC39,'06. konyha int.'!$AC$8:$BP$241,7,FALSE)</f>
        <v>340000</v>
      </c>
      <c r="AJ39" s="376"/>
      <c r="AK39" s="376"/>
      <c r="AL39" s="377"/>
      <c r="AM39" s="375">
        <f>VLOOKUP($AC39,'04. önk. int.'!$AC$8:$BH$252,11,FALSE)+VLOOKUP($AC39,'05. óvoda int.'!$AC$8:$BH$229,11,FALSE)+VLOOKUP($AC39,'06. konyha int.'!$AC$8:$BP$241,11,FALSE)</f>
        <v>518651</v>
      </c>
      <c r="AN39" s="376"/>
      <c r="AO39" s="376"/>
      <c r="AP39" s="377"/>
      <c r="AQ39" s="459" t="s">
        <v>587</v>
      </c>
      <c r="AR39" s="460"/>
      <c r="AS39" s="460"/>
      <c r="AT39" s="461"/>
      <c r="AU39" s="375">
        <f>VLOOKUP($AC39,'04. önk. int.'!$AC$8:$BH$252,19,FALSE)+VLOOKUP($AC39,'05. óvoda int.'!$AC$8:$BH$229,19,FALSE)+VLOOKUP($AC39,'06. konyha int.'!$AC$8:$BP$241,19,FALSE)</f>
        <v>0</v>
      </c>
      <c r="AV39" s="376"/>
      <c r="AW39" s="376"/>
      <c r="AX39" s="377"/>
      <c r="AY39" s="459" t="s">
        <v>587</v>
      </c>
      <c r="AZ39" s="460"/>
      <c r="BA39" s="460"/>
      <c r="BB39" s="461"/>
      <c r="BC39" s="375">
        <f>VLOOKUP($AC39,'04. önk. int.'!$AC$8:$BH$252,27,FALSE)+VLOOKUP($AC39,'05. óvoda int.'!$AC$8:$BH$229,27,FALSE)+VLOOKUP($AC39,'06. konyha int.'!$AC$8:$BP$241,27,FALSE)</f>
        <v>315864</v>
      </c>
      <c r="BD39" s="376"/>
      <c r="BE39" s="376"/>
      <c r="BF39" s="377"/>
      <c r="BG39" s="378">
        <f t="shared" si="5"/>
        <v>0.92901176470588231</v>
      </c>
      <c r="BH39" s="379"/>
    </row>
    <row r="40" spans="1:60" s="3" customFormat="1" ht="20.100000000000001" customHeight="1" x14ac:dyDescent="0.2">
      <c r="A40" s="441" t="s">
        <v>189</v>
      </c>
      <c r="B40" s="437"/>
      <c r="C40" s="410" t="s">
        <v>298</v>
      </c>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2"/>
      <c r="AC40" s="473" t="s">
        <v>299</v>
      </c>
      <c r="AD40" s="474"/>
      <c r="AE40" s="407">
        <f>SUM(AE29:AH32,AE38:AH39)</f>
        <v>38560000</v>
      </c>
      <c r="AF40" s="408"/>
      <c r="AG40" s="408"/>
      <c r="AH40" s="409"/>
      <c r="AI40" s="407">
        <f>SUM(AI29:AL32,AI38:AL39)</f>
        <v>33860000</v>
      </c>
      <c r="AJ40" s="408"/>
      <c r="AK40" s="408"/>
      <c r="AL40" s="409"/>
      <c r="AM40" s="407">
        <f>SUM(AM29:AP32,AM38:AP39)</f>
        <v>28545002</v>
      </c>
      <c r="AN40" s="408"/>
      <c r="AO40" s="408"/>
      <c r="AP40" s="409"/>
      <c r="AQ40" s="462" t="s">
        <v>587</v>
      </c>
      <c r="AR40" s="463"/>
      <c r="AS40" s="463"/>
      <c r="AT40" s="464"/>
      <c r="AU40" s="407">
        <f>SUM(AU29:AX32,AU38:AX39)</f>
        <v>14994834</v>
      </c>
      <c r="AV40" s="408"/>
      <c r="AW40" s="408"/>
      <c r="AX40" s="409"/>
      <c r="AY40" s="462" t="s">
        <v>587</v>
      </c>
      <c r="AZ40" s="463"/>
      <c r="BA40" s="463"/>
      <c r="BB40" s="464"/>
      <c r="BC40" s="407">
        <f>SUM(BC29:BF32,BC38:BF39)</f>
        <v>26191656</v>
      </c>
      <c r="BD40" s="408"/>
      <c r="BE40" s="408"/>
      <c r="BF40" s="409"/>
      <c r="BG40" s="395">
        <f t="shared" si="5"/>
        <v>0.77352793857058477</v>
      </c>
      <c r="BH40" s="396"/>
    </row>
    <row r="41" spans="1:60" ht="20.100000000000001" customHeight="1" x14ac:dyDescent="0.2">
      <c r="A41" s="442" t="s">
        <v>190</v>
      </c>
      <c r="B41" s="436"/>
      <c r="C41" s="389" t="s">
        <v>300</v>
      </c>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1"/>
      <c r="AC41" s="475" t="s">
        <v>301</v>
      </c>
      <c r="AD41" s="476"/>
      <c r="AE41" s="375">
        <f>VLOOKUP($AC41,'04. önk. int.'!$AC$8:$BH$252,3,FALSE)+VLOOKUP($AC41,'05. óvoda int.'!$AC$8:$BH$229,3,FALSE)+VLOOKUP($AC41,'06. konyha int.'!$AC$8:$BP$225,3,FALSE)</f>
        <v>0</v>
      </c>
      <c r="AF41" s="376"/>
      <c r="AG41" s="376"/>
      <c r="AH41" s="377"/>
      <c r="AI41" s="375">
        <f>VLOOKUP($AC41,'04. önk. int.'!$AC$8:$BH$252,7,FALSE)+VLOOKUP($AC41,'05. óvoda int.'!$AC$8:$BH$229,7,FALSE)+VLOOKUP($AC41,'06. konyha int.'!$AC$8:$BP$241,7,FALSE)</f>
        <v>0</v>
      </c>
      <c r="AJ41" s="376"/>
      <c r="AK41" s="376"/>
      <c r="AL41" s="377"/>
      <c r="AM41" s="375">
        <f>VLOOKUP($AC41,'04. önk. int.'!$AC$8:$BH$252,11,FALSE)+VLOOKUP($AC41,'05. óvoda int.'!$AC$8:$BH$229,11,FALSE)+VLOOKUP($AC41,'06. konyha int.'!$AC$8:$BP$241,11,FALSE)</f>
        <v>0</v>
      </c>
      <c r="AN41" s="376"/>
      <c r="AO41" s="376"/>
      <c r="AP41" s="377"/>
      <c r="AQ41" s="459" t="s">
        <v>587</v>
      </c>
      <c r="AR41" s="460"/>
      <c r="AS41" s="460"/>
      <c r="AT41" s="461"/>
      <c r="AU41" s="375">
        <f>VLOOKUP($AC41,'04. önk. int.'!$AC$8:$BH$252,19,FALSE)+VLOOKUP($AC41,'05. óvoda int.'!$AC$8:$BH$229,19,FALSE)+VLOOKUP($AC41,'06. konyha int.'!$AC$8:$BP$241,19,FALSE)</f>
        <v>0</v>
      </c>
      <c r="AV41" s="376"/>
      <c r="AW41" s="376"/>
      <c r="AX41" s="377"/>
      <c r="AY41" s="459" t="s">
        <v>587</v>
      </c>
      <c r="AZ41" s="460"/>
      <c r="BA41" s="460"/>
      <c r="BB41" s="461"/>
      <c r="BC41" s="375">
        <f>VLOOKUP($AC41,'04. önk. int.'!$AC$8:$BH$252,27,FALSE)+VLOOKUP($AC41,'05. óvoda int.'!$AC$8:$BH$229,27,FALSE)+VLOOKUP($AC41,'06. konyha int.'!$AC$8:$BP$241,27,FALSE)</f>
        <v>0</v>
      </c>
      <c r="BD41" s="376"/>
      <c r="BE41" s="376"/>
      <c r="BF41" s="377"/>
      <c r="BG41" s="378" t="str">
        <f t="shared" si="5"/>
        <v>n.é.</v>
      </c>
      <c r="BH41" s="379"/>
    </row>
    <row r="42" spans="1:60" ht="20.100000000000001" customHeight="1" x14ac:dyDescent="0.2">
      <c r="A42" s="442" t="s">
        <v>191</v>
      </c>
      <c r="B42" s="436"/>
      <c r="C42" s="389" t="s">
        <v>302</v>
      </c>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1"/>
      <c r="AC42" s="475" t="s">
        <v>303</v>
      </c>
      <c r="AD42" s="476"/>
      <c r="AE42" s="375">
        <f>VLOOKUP($AC42,'04. önk. int.'!$AC$8:$BH$252,3,FALSE)+VLOOKUP($AC42,'05. óvoda int.'!$AC$8:$BH$229,3,FALSE)+VLOOKUP($AC42,'06. konyha int.'!$AC$8:$BP$225,3,FALSE)</f>
        <v>4762245</v>
      </c>
      <c r="AF42" s="376"/>
      <c r="AG42" s="376"/>
      <c r="AH42" s="377"/>
      <c r="AI42" s="375">
        <f>VLOOKUP($AC42,'04. önk. int.'!$AC$8:$BH$252,7,FALSE)+VLOOKUP($AC42,'05. óvoda int.'!$AC$8:$BH$229,7,FALSE)+VLOOKUP($AC42,'06. konyha int.'!$AC$8:$BP$241,7,FALSE)</f>
        <v>4762245</v>
      </c>
      <c r="AJ42" s="376"/>
      <c r="AK42" s="376"/>
      <c r="AL42" s="377"/>
      <c r="AM42" s="375">
        <f>VLOOKUP($AC42,'04. önk. int.'!$AC$8:$BH$252,11,FALSE)+VLOOKUP($AC42,'05. óvoda int.'!$AC$8:$BH$229,11,FALSE)+VLOOKUP($AC42,'06. konyha int.'!$AC$8:$BP$241,11,FALSE)</f>
        <v>9244539</v>
      </c>
      <c r="AN42" s="376"/>
      <c r="AO42" s="376"/>
      <c r="AP42" s="377"/>
      <c r="AQ42" s="459" t="s">
        <v>587</v>
      </c>
      <c r="AR42" s="460"/>
      <c r="AS42" s="460"/>
      <c r="AT42" s="461"/>
      <c r="AU42" s="375">
        <f>VLOOKUP($AC42,'04. önk. int.'!$AC$8:$BH$252,19,FALSE)+VLOOKUP($AC42,'05. óvoda int.'!$AC$8:$BH$229,19,FALSE)+VLOOKUP($AC42,'06. konyha int.'!$AC$8:$BP$241,19,FALSE)</f>
        <v>0</v>
      </c>
      <c r="AV42" s="376"/>
      <c r="AW42" s="376"/>
      <c r="AX42" s="377"/>
      <c r="AY42" s="459" t="s">
        <v>587</v>
      </c>
      <c r="AZ42" s="460"/>
      <c r="BA42" s="460"/>
      <c r="BB42" s="461"/>
      <c r="BC42" s="375">
        <f>VLOOKUP($AC42,'04. önk. int.'!$AC$8:$BH$252,27,FALSE)+VLOOKUP($AC42,'05. óvoda int.'!$AC$8:$BH$229,27,FALSE)+VLOOKUP($AC42,'06. konyha int.'!$AC$8:$BP$241,27,FALSE)</f>
        <v>5912867</v>
      </c>
      <c r="BD42" s="376"/>
      <c r="BE42" s="376"/>
      <c r="BF42" s="377"/>
      <c r="BG42" s="378">
        <f t="shared" si="5"/>
        <v>1.241613356725662</v>
      </c>
      <c r="BH42" s="379"/>
    </row>
    <row r="43" spans="1:60" ht="20.100000000000001" customHeight="1" x14ac:dyDescent="0.2">
      <c r="A43" s="442" t="s">
        <v>192</v>
      </c>
      <c r="B43" s="436"/>
      <c r="C43" s="389" t="s">
        <v>304</v>
      </c>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1"/>
      <c r="AC43" s="475" t="s">
        <v>305</v>
      </c>
      <c r="AD43" s="476"/>
      <c r="AE43" s="375">
        <f>VLOOKUP($AC43,'04. önk. int.'!$AC$8:$BH$252,3,FALSE)+VLOOKUP($AC43,'05. óvoda int.'!$AC$8:$BH$229,3,FALSE)+VLOOKUP($AC43,'06. konyha int.'!$AC$8:$BP$225,3,FALSE)</f>
        <v>552000</v>
      </c>
      <c r="AF43" s="376"/>
      <c r="AG43" s="376"/>
      <c r="AH43" s="377"/>
      <c r="AI43" s="375">
        <f>VLOOKUP($AC43,'04. önk. int.'!$AC$8:$BH$252,7,FALSE)+VLOOKUP($AC43,'05. óvoda int.'!$AC$8:$BH$229,7,FALSE)+VLOOKUP($AC43,'06. konyha int.'!$AC$8:$BP$241,7,FALSE)</f>
        <v>552000</v>
      </c>
      <c r="AJ43" s="376"/>
      <c r="AK43" s="376"/>
      <c r="AL43" s="377"/>
      <c r="AM43" s="375">
        <f>VLOOKUP($AC43,'04. önk. int.'!$AC$8:$BH$252,11,FALSE)+VLOOKUP($AC43,'05. óvoda int.'!$AC$8:$BH$229,11,FALSE)+VLOOKUP($AC43,'06. konyha int.'!$AC$8:$BP$241,11,FALSE)</f>
        <v>1188556</v>
      </c>
      <c r="AN43" s="376"/>
      <c r="AO43" s="376"/>
      <c r="AP43" s="377"/>
      <c r="AQ43" s="459" t="s">
        <v>587</v>
      </c>
      <c r="AR43" s="460"/>
      <c r="AS43" s="460"/>
      <c r="AT43" s="461"/>
      <c r="AU43" s="375">
        <f>VLOOKUP($AC43,'04. önk. int.'!$AC$8:$BH$252,19,FALSE)+VLOOKUP($AC43,'05. óvoda int.'!$AC$8:$BH$229,19,FALSE)+VLOOKUP($AC43,'06. konyha int.'!$AC$8:$BP$241,19,FALSE)</f>
        <v>0</v>
      </c>
      <c r="AV43" s="376"/>
      <c r="AW43" s="376"/>
      <c r="AX43" s="377"/>
      <c r="AY43" s="459" t="s">
        <v>587</v>
      </c>
      <c r="AZ43" s="460"/>
      <c r="BA43" s="460"/>
      <c r="BB43" s="461"/>
      <c r="BC43" s="375">
        <f>VLOOKUP($AC43,'04. önk. int.'!$AC$8:$BH$252,27,FALSE)+VLOOKUP($AC43,'05. óvoda int.'!$AC$8:$BH$229,27,FALSE)+VLOOKUP($AC43,'06. konyha int.'!$AC$8:$BP$241,27,FALSE)</f>
        <v>539985</v>
      </c>
      <c r="BD43" s="376"/>
      <c r="BE43" s="376"/>
      <c r="BF43" s="377"/>
      <c r="BG43" s="378">
        <f t="shared" si="5"/>
        <v>0.97823369565217388</v>
      </c>
      <c r="BH43" s="379"/>
    </row>
    <row r="44" spans="1:60" ht="20.100000000000001" customHeight="1" x14ac:dyDescent="0.2">
      <c r="A44" s="442" t="s">
        <v>193</v>
      </c>
      <c r="B44" s="436"/>
      <c r="C44" s="389" t="s">
        <v>306</v>
      </c>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1"/>
      <c r="AC44" s="475" t="s">
        <v>307</v>
      </c>
      <c r="AD44" s="476"/>
      <c r="AE44" s="375">
        <f>VLOOKUP($AC44,'04. önk. int.'!$AC$8:$BH$252,3,FALSE)+VLOOKUP($AC44,'05. óvoda int.'!$AC$8:$BH$229,3,FALSE)+VLOOKUP($AC44,'06. konyha int.'!$AC$8:$BP$225,3,FALSE)</f>
        <v>0</v>
      </c>
      <c r="AF44" s="376"/>
      <c r="AG44" s="376"/>
      <c r="AH44" s="377"/>
      <c r="AI44" s="375">
        <f>VLOOKUP($AC44,'04. önk. int.'!$AC$8:$BH$252,7,FALSE)+VLOOKUP($AC44,'05. óvoda int.'!$AC$8:$BH$229,7,FALSE)+VLOOKUP($AC44,'06. konyha int.'!$AC$8:$BP$241,7,FALSE)</f>
        <v>0</v>
      </c>
      <c r="AJ44" s="376"/>
      <c r="AK44" s="376"/>
      <c r="AL44" s="377"/>
      <c r="AM44" s="375">
        <f>VLOOKUP($AC44,'04. önk. int.'!$AC$8:$BH$252,11,FALSE)+VLOOKUP($AC44,'05. óvoda int.'!$AC$8:$BH$229,11,FALSE)+VLOOKUP($AC44,'06. konyha int.'!$AC$8:$BP$241,11,FALSE)</f>
        <v>1185980</v>
      </c>
      <c r="AN44" s="376"/>
      <c r="AO44" s="376"/>
      <c r="AP44" s="377"/>
      <c r="AQ44" s="459" t="s">
        <v>587</v>
      </c>
      <c r="AR44" s="460"/>
      <c r="AS44" s="460"/>
      <c r="AT44" s="461"/>
      <c r="AU44" s="375">
        <f>VLOOKUP($AC44,'04. önk. int.'!$AC$8:$BH$252,19,FALSE)+VLOOKUP($AC44,'05. óvoda int.'!$AC$8:$BH$229,19,FALSE)+VLOOKUP($AC44,'06. konyha int.'!$AC$8:$BP$241,19,FALSE)</f>
        <v>0</v>
      </c>
      <c r="AV44" s="376"/>
      <c r="AW44" s="376"/>
      <c r="AX44" s="377"/>
      <c r="AY44" s="459" t="s">
        <v>587</v>
      </c>
      <c r="AZ44" s="460"/>
      <c r="BA44" s="460"/>
      <c r="BB44" s="461"/>
      <c r="BC44" s="375">
        <f>VLOOKUP($AC44,'04. önk. int.'!$AC$8:$BH$252,27,FALSE)+VLOOKUP($AC44,'05. óvoda int.'!$AC$8:$BH$229,27,FALSE)+VLOOKUP($AC44,'06. konyha int.'!$AC$8:$BP$241,27,FALSE)</f>
        <v>41350</v>
      </c>
      <c r="BD44" s="376"/>
      <c r="BE44" s="376"/>
      <c r="BF44" s="377"/>
      <c r="BG44" s="378" t="str">
        <f t="shared" si="5"/>
        <v>n.é.</v>
      </c>
      <c r="BH44" s="379"/>
    </row>
    <row r="45" spans="1:60" ht="20.100000000000001" customHeight="1" x14ac:dyDescent="0.2">
      <c r="A45" s="442" t="s">
        <v>194</v>
      </c>
      <c r="B45" s="436"/>
      <c r="C45" s="389" t="s">
        <v>308</v>
      </c>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1"/>
      <c r="AC45" s="475" t="s">
        <v>309</v>
      </c>
      <c r="AD45" s="476"/>
      <c r="AE45" s="375">
        <f>VLOOKUP($AC45,'04. önk. int.'!$AC$8:$BH$252,3,FALSE)+VLOOKUP($AC45,'05. óvoda int.'!$AC$8:$BH$229,3,FALSE)+VLOOKUP($AC45,'06. konyha int.'!$AC$8:$BP$225,3,FALSE)</f>
        <v>7198190</v>
      </c>
      <c r="AF45" s="376"/>
      <c r="AG45" s="376"/>
      <c r="AH45" s="377"/>
      <c r="AI45" s="375">
        <f>VLOOKUP($AC45,'04. önk. int.'!$AC$8:$BH$252,7,FALSE)+VLOOKUP($AC45,'05. óvoda int.'!$AC$8:$BH$229,7,FALSE)+VLOOKUP($AC45,'06. konyha int.'!$AC$8:$BP$241,7,FALSE)</f>
        <v>7198190</v>
      </c>
      <c r="AJ45" s="376"/>
      <c r="AK45" s="376"/>
      <c r="AL45" s="377"/>
      <c r="AM45" s="375">
        <f>VLOOKUP($AC45,'04. önk. int.'!$AC$8:$BH$252,11,FALSE)+VLOOKUP($AC45,'05. óvoda int.'!$AC$8:$BH$229,11,FALSE)+VLOOKUP($AC45,'06. konyha int.'!$AC$8:$BP$241,11,FALSE)</f>
        <v>9946782</v>
      </c>
      <c r="AN45" s="376"/>
      <c r="AO45" s="376"/>
      <c r="AP45" s="377"/>
      <c r="AQ45" s="459" t="s">
        <v>587</v>
      </c>
      <c r="AR45" s="460"/>
      <c r="AS45" s="460"/>
      <c r="AT45" s="461"/>
      <c r="AU45" s="375">
        <f>VLOOKUP($AC45,'04. önk. int.'!$AC$8:$BH$252,19,FALSE)+VLOOKUP($AC45,'05. óvoda int.'!$AC$8:$BH$229,19,FALSE)+VLOOKUP($AC45,'06. konyha int.'!$AC$8:$BP$241,19,FALSE)</f>
        <v>0</v>
      </c>
      <c r="AV45" s="376"/>
      <c r="AW45" s="376"/>
      <c r="AX45" s="377"/>
      <c r="AY45" s="459" t="s">
        <v>587</v>
      </c>
      <c r="AZ45" s="460"/>
      <c r="BA45" s="460"/>
      <c r="BB45" s="461"/>
      <c r="BC45" s="375">
        <f>VLOOKUP($AC45,'04. önk. int.'!$AC$8:$BH$252,27,FALSE)+VLOOKUP($AC45,'05. óvoda int.'!$AC$8:$BH$229,27,FALSE)+VLOOKUP($AC45,'06. konyha int.'!$AC$8:$BP$241,27,FALSE)</f>
        <v>7612259</v>
      </c>
      <c r="BD45" s="376"/>
      <c r="BE45" s="376"/>
      <c r="BF45" s="377"/>
      <c r="BG45" s="378">
        <f t="shared" si="5"/>
        <v>1.0575240442388989</v>
      </c>
      <c r="BH45" s="379"/>
    </row>
    <row r="46" spans="1:60" ht="20.100000000000001" customHeight="1" x14ac:dyDescent="0.2">
      <c r="A46" s="442" t="s">
        <v>195</v>
      </c>
      <c r="B46" s="436"/>
      <c r="C46" s="389" t="s">
        <v>310</v>
      </c>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1"/>
      <c r="AC46" s="475" t="s">
        <v>311</v>
      </c>
      <c r="AD46" s="476"/>
      <c r="AE46" s="375">
        <f>VLOOKUP($AC46,'04. önk. int.'!$AC$8:$BH$252,3,FALSE)+VLOOKUP($AC46,'05. óvoda int.'!$AC$8:$BH$229,3,FALSE)+VLOOKUP($AC46,'06. konyha int.'!$AC$8:$BP$225,3,FALSE)</f>
        <v>2915087</v>
      </c>
      <c r="AF46" s="376"/>
      <c r="AG46" s="376"/>
      <c r="AH46" s="377"/>
      <c r="AI46" s="375">
        <f>VLOOKUP($AC46,'04. önk. int.'!$AC$8:$BH$252,7,FALSE)+VLOOKUP($AC46,'05. óvoda int.'!$AC$8:$BH$229,7,FALSE)+VLOOKUP($AC46,'06. konyha int.'!$AC$8:$BP$241,7,FALSE)</f>
        <v>2915087</v>
      </c>
      <c r="AJ46" s="376"/>
      <c r="AK46" s="376"/>
      <c r="AL46" s="377"/>
      <c r="AM46" s="375">
        <f>VLOOKUP($AC46,'04. önk. int.'!$AC$8:$BH$252,11,FALSE)+VLOOKUP($AC46,'05. óvoda int.'!$AC$8:$BH$229,11,FALSE)+VLOOKUP($AC46,'06. konyha int.'!$AC$8:$BP$241,11,FALSE)</f>
        <v>4920527</v>
      </c>
      <c r="AN46" s="376"/>
      <c r="AO46" s="376"/>
      <c r="AP46" s="377"/>
      <c r="AQ46" s="459" t="s">
        <v>587</v>
      </c>
      <c r="AR46" s="460"/>
      <c r="AS46" s="460"/>
      <c r="AT46" s="461"/>
      <c r="AU46" s="375">
        <f>VLOOKUP($AC46,'04. önk. int.'!$AC$8:$BH$252,19,FALSE)+VLOOKUP($AC46,'05. óvoda int.'!$AC$8:$BH$229,19,FALSE)+VLOOKUP($AC46,'06. konyha int.'!$AC$8:$BP$241,19,FALSE)</f>
        <v>0</v>
      </c>
      <c r="AV46" s="376"/>
      <c r="AW46" s="376"/>
      <c r="AX46" s="377"/>
      <c r="AY46" s="459" t="s">
        <v>587</v>
      </c>
      <c r="AZ46" s="460"/>
      <c r="BA46" s="460"/>
      <c r="BB46" s="461"/>
      <c r="BC46" s="375">
        <f>VLOOKUP($AC46,'04. önk. int.'!$AC$8:$BH$252,27,FALSE)+VLOOKUP($AC46,'05. óvoda int.'!$AC$8:$BH$229,27,FALSE)+VLOOKUP($AC46,'06. konyha int.'!$AC$8:$BP$241,27,FALSE)</f>
        <v>3558919</v>
      </c>
      <c r="BD46" s="376"/>
      <c r="BE46" s="376"/>
      <c r="BF46" s="377"/>
      <c r="BG46" s="378">
        <f t="shared" si="5"/>
        <v>1.2208620188694197</v>
      </c>
      <c r="BH46" s="379"/>
    </row>
    <row r="47" spans="1:60" ht="20.100000000000001" customHeight="1" x14ac:dyDescent="0.2">
      <c r="A47" s="442" t="s">
        <v>196</v>
      </c>
      <c r="B47" s="436"/>
      <c r="C47" s="389" t="s">
        <v>312</v>
      </c>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1"/>
      <c r="AC47" s="475" t="s">
        <v>313</v>
      </c>
      <c r="AD47" s="476"/>
      <c r="AE47" s="375">
        <f>VLOOKUP($AC47,'04. önk. int.'!$AC$8:$BH$252,3,FALSE)+VLOOKUP($AC47,'05. óvoda int.'!$AC$8:$BH$229,3,FALSE)+VLOOKUP($AC47,'06. konyha int.'!$AC$8:$BP$225,3,FALSE)</f>
        <v>0</v>
      </c>
      <c r="AF47" s="376"/>
      <c r="AG47" s="376"/>
      <c r="AH47" s="377"/>
      <c r="AI47" s="375">
        <f>VLOOKUP($AC47,'04. önk. int.'!$AC$8:$BH$252,7,FALSE)+VLOOKUP($AC47,'05. óvoda int.'!$AC$8:$BH$229,7,FALSE)+VLOOKUP($AC47,'06. konyha int.'!$AC$8:$BP$241,7,FALSE)</f>
        <v>0</v>
      </c>
      <c r="AJ47" s="376"/>
      <c r="AK47" s="376"/>
      <c r="AL47" s="377"/>
      <c r="AM47" s="375">
        <f>VLOOKUP($AC47,'04. önk. int.'!$AC$8:$BH$252,11,FALSE)+VLOOKUP($AC47,'05. óvoda int.'!$AC$8:$BH$229,11,FALSE)+VLOOKUP($AC47,'06. konyha int.'!$AC$8:$BP$241,11,FALSE)</f>
        <v>2082186</v>
      </c>
      <c r="AN47" s="376"/>
      <c r="AO47" s="376"/>
      <c r="AP47" s="377"/>
      <c r="AQ47" s="459" t="s">
        <v>587</v>
      </c>
      <c r="AR47" s="460"/>
      <c r="AS47" s="460"/>
      <c r="AT47" s="461"/>
      <c r="AU47" s="375">
        <f>VLOOKUP($AC47,'04. önk. int.'!$AC$8:$BH$252,19,FALSE)+VLOOKUP($AC47,'05. óvoda int.'!$AC$8:$BH$229,19,FALSE)+VLOOKUP($AC47,'06. konyha int.'!$AC$8:$BP$241,19,FALSE)</f>
        <v>0</v>
      </c>
      <c r="AV47" s="376"/>
      <c r="AW47" s="376"/>
      <c r="AX47" s="377"/>
      <c r="AY47" s="459" t="s">
        <v>587</v>
      </c>
      <c r="AZ47" s="460"/>
      <c r="BA47" s="460"/>
      <c r="BB47" s="461"/>
      <c r="BC47" s="375">
        <f>VLOOKUP($AC47,'04. önk. int.'!$AC$8:$BH$252,27,FALSE)+VLOOKUP($AC47,'05. óvoda int.'!$AC$8:$BH$229,27,FALSE)+VLOOKUP($AC47,'06. konyha int.'!$AC$8:$BP$241,27,FALSE)</f>
        <v>0</v>
      </c>
      <c r="BD47" s="376"/>
      <c r="BE47" s="376"/>
      <c r="BF47" s="377"/>
      <c r="BG47" s="378" t="str">
        <f t="shared" si="5"/>
        <v>n.é.</v>
      </c>
      <c r="BH47" s="379"/>
    </row>
    <row r="48" spans="1:60" ht="20.100000000000001" customHeight="1" x14ac:dyDescent="0.2">
      <c r="A48" s="442" t="s">
        <v>197</v>
      </c>
      <c r="B48" s="436"/>
      <c r="C48" s="389" t="s">
        <v>314</v>
      </c>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1"/>
      <c r="AC48" s="475" t="s">
        <v>315</v>
      </c>
      <c r="AD48" s="476"/>
      <c r="AE48" s="375">
        <f>VLOOKUP($AC48,'04. önk. int.'!$AC$8:$BH$252,3,FALSE)+VLOOKUP($AC48,'05. óvoda int.'!$AC$8:$BH$229,3,FALSE)+VLOOKUP($AC48,'06. konyha int.'!$AC$8:$BP$225,3,FALSE)</f>
        <v>0</v>
      </c>
      <c r="AF48" s="376"/>
      <c r="AG48" s="376"/>
      <c r="AH48" s="377"/>
      <c r="AI48" s="375">
        <f>VLOOKUP($AC48,'04. önk. int.'!$AC$8:$BH$252,7,FALSE)+VLOOKUP($AC48,'05. óvoda int.'!$AC$8:$BH$229,7,FALSE)+VLOOKUP($AC48,'06. konyha int.'!$AC$8:$BP$241,7,FALSE)</f>
        <v>0</v>
      </c>
      <c r="AJ48" s="376"/>
      <c r="AK48" s="376"/>
      <c r="AL48" s="377"/>
      <c r="AM48" s="375">
        <f>VLOOKUP($AC48,'04. önk. int.'!$AC$8:$BH$252,11,FALSE)+VLOOKUP($AC48,'05. óvoda int.'!$AC$8:$BH$229,11,FALSE)+VLOOKUP($AC48,'06. konyha int.'!$AC$8:$BP$241,11,FALSE)</f>
        <v>66926</v>
      </c>
      <c r="AN48" s="376"/>
      <c r="AO48" s="376"/>
      <c r="AP48" s="377"/>
      <c r="AQ48" s="459" t="s">
        <v>587</v>
      </c>
      <c r="AR48" s="460"/>
      <c r="AS48" s="460"/>
      <c r="AT48" s="461"/>
      <c r="AU48" s="375">
        <f>VLOOKUP($AC48,'04. önk. int.'!$AC$8:$BH$252,19,FALSE)+VLOOKUP($AC48,'05. óvoda int.'!$AC$8:$BH$229,19,FALSE)+VLOOKUP($AC48,'06. konyha int.'!$AC$8:$BP$241,19,FALSE)</f>
        <v>0</v>
      </c>
      <c r="AV48" s="376"/>
      <c r="AW48" s="376"/>
      <c r="AX48" s="377"/>
      <c r="AY48" s="459" t="s">
        <v>587</v>
      </c>
      <c r="AZ48" s="460"/>
      <c r="BA48" s="460"/>
      <c r="BB48" s="461"/>
      <c r="BC48" s="375">
        <f>VLOOKUP($AC48,'04. önk. int.'!$AC$8:$BH$252,27,FALSE)+VLOOKUP($AC48,'05. óvoda int.'!$AC$8:$BH$229,27,FALSE)+VLOOKUP($AC48,'06. konyha int.'!$AC$8:$BP$241,27,FALSE)</f>
        <v>66926</v>
      </c>
      <c r="BD48" s="376"/>
      <c r="BE48" s="376"/>
      <c r="BF48" s="377"/>
      <c r="BG48" s="378" t="str">
        <f t="shared" si="5"/>
        <v>n.é.</v>
      </c>
      <c r="BH48" s="379"/>
    </row>
    <row r="49" spans="1:60" ht="20.100000000000001" customHeight="1" x14ac:dyDescent="0.2">
      <c r="A49" s="442" t="s">
        <v>198</v>
      </c>
      <c r="B49" s="436"/>
      <c r="C49" s="389" t="s">
        <v>316</v>
      </c>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1"/>
      <c r="AC49" s="475" t="s">
        <v>317</v>
      </c>
      <c r="AD49" s="476"/>
      <c r="AE49" s="375">
        <f>VLOOKUP($AC49,'04. önk. int.'!$AC$8:$BH$252,3,FALSE)+VLOOKUP($AC49,'05. óvoda int.'!$AC$8:$BH$229,3,FALSE)+VLOOKUP($AC49,'06. konyha int.'!$AC$8:$BP$225,3,FALSE)</f>
        <v>0</v>
      </c>
      <c r="AF49" s="376"/>
      <c r="AG49" s="376"/>
      <c r="AH49" s="377"/>
      <c r="AI49" s="375">
        <f>VLOOKUP($AC49,'04. önk. int.'!$AC$8:$BH$252,7,FALSE)+VLOOKUP($AC49,'05. óvoda int.'!$AC$8:$BH$229,7,FALSE)+VLOOKUP($AC49,'06. konyha int.'!$AC$8:$BP$241,7,FALSE)</f>
        <v>0</v>
      </c>
      <c r="AJ49" s="376"/>
      <c r="AK49" s="376"/>
      <c r="AL49" s="377"/>
      <c r="AM49" s="375">
        <f>VLOOKUP($AC49,'04. önk. int.'!$AC$8:$BH$252,11,FALSE)+VLOOKUP($AC49,'05. óvoda int.'!$AC$8:$BH$229,11,FALSE)+VLOOKUP($AC49,'06. konyha int.'!$AC$8:$BP$241,11,FALSE)</f>
        <v>0</v>
      </c>
      <c r="AN49" s="376"/>
      <c r="AO49" s="376"/>
      <c r="AP49" s="377"/>
      <c r="AQ49" s="459" t="s">
        <v>587</v>
      </c>
      <c r="AR49" s="460"/>
      <c r="AS49" s="460"/>
      <c r="AT49" s="461"/>
      <c r="AU49" s="375">
        <f>VLOOKUP($AC49,'04. önk. int.'!$AC$8:$BH$252,19,FALSE)+VLOOKUP($AC49,'05. óvoda int.'!$AC$8:$BH$229,19,FALSE)+VLOOKUP($AC49,'06. konyha int.'!$AC$8:$BP$241,19,FALSE)</f>
        <v>0</v>
      </c>
      <c r="AV49" s="376"/>
      <c r="AW49" s="376"/>
      <c r="AX49" s="377"/>
      <c r="AY49" s="459" t="s">
        <v>587</v>
      </c>
      <c r="AZ49" s="460"/>
      <c r="BA49" s="460"/>
      <c r="BB49" s="461"/>
      <c r="BC49" s="375">
        <f>VLOOKUP($AC49,'04. önk. int.'!$AC$8:$BH$252,27,FALSE)+VLOOKUP($AC49,'05. óvoda int.'!$AC$8:$BH$229,27,FALSE)+VLOOKUP($AC49,'06. konyha int.'!$AC$8:$BP$241,27,FALSE)</f>
        <v>0</v>
      </c>
      <c r="BD49" s="376"/>
      <c r="BE49" s="376"/>
      <c r="BF49" s="377"/>
      <c r="BG49" s="378" t="str">
        <f t="shared" si="5"/>
        <v>n.é.</v>
      </c>
      <c r="BH49" s="379"/>
    </row>
    <row r="50" spans="1:60" ht="20.100000000000001" customHeight="1" x14ac:dyDescent="0.2">
      <c r="A50" s="442" t="s">
        <v>199</v>
      </c>
      <c r="B50" s="436"/>
      <c r="C50" s="389" t="s">
        <v>597</v>
      </c>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1"/>
      <c r="AC50" s="475" t="s">
        <v>319</v>
      </c>
      <c r="AD50" s="476"/>
      <c r="AE50" s="375">
        <f>VLOOKUP($AC50,'04. önk. int.'!$AC$8:$BH$252,3,FALSE)+VLOOKUP($AC50,'05. óvoda int.'!$AC$8:$BH$229,3,FALSE)+VLOOKUP($AC50,'06. konyha int.'!$AC$8:$BP$225,3,FALSE)</f>
        <v>0</v>
      </c>
      <c r="AF50" s="376"/>
      <c r="AG50" s="376"/>
      <c r="AH50" s="377"/>
      <c r="AI50" s="375">
        <f>VLOOKUP($AC50,'04. önk. int.'!$AC$8:$BH$252,7,FALSE)+VLOOKUP($AC50,'05. óvoda int.'!$AC$8:$BH$229,7,FALSE)+VLOOKUP($AC50,'06. konyha int.'!$AC$8:$BP$241,7,FALSE)</f>
        <v>0</v>
      </c>
      <c r="AJ50" s="376"/>
      <c r="AK50" s="376"/>
      <c r="AL50" s="377"/>
      <c r="AM50" s="375">
        <f>VLOOKUP($AC50,'04. önk. int.'!$AC$8:$BH$252,11,FALSE)+VLOOKUP($AC50,'05. óvoda int.'!$AC$8:$BH$229,11,FALSE)+VLOOKUP($AC50,'06. konyha int.'!$AC$8:$BP$241,11,FALSE)</f>
        <v>32592</v>
      </c>
      <c r="AN50" s="376"/>
      <c r="AO50" s="376"/>
      <c r="AP50" s="377"/>
      <c r="AQ50" s="459" t="s">
        <v>587</v>
      </c>
      <c r="AR50" s="460"/>
      <c r="AS50" s="460"/>
      <c r="AT50" s="461"/>
      <c r="AU50" s="375">
        <f>VLOOKUP($AC50,'04. önk. int.'!$AC$8:$BH$252,19,FALSE)+VLOOKUP($AC50,'05. óvoda int.'!$AC$8:$BH$229,19,FALSE)+VLOOKUP($AC50,'06. konyha int.'!$AC$8:$BP$241,19,FALSE)</f>
        <v>0</v>
      </c>
      <c r="AV50" s="376"/>
      <c r="AW50" s="376"/>
      <c r="AX50" s="377"/>
      <c r="AY50" s="459" t="s">
        <v>587</v>
      </c>
      <c r="AZ50" s="460"/>
      <c r="BA50" s="460"/>
      <c r="BB50" s="461"/>
      <c r="BC50" s="375">
        <f>VLOOKUP($AC50,'04. önk. int.'!$AC$8:$BH$252,27,FALSE)+VLOOKUP($AC50,'05. óvoda int.'!$AC$8:$BH$229,27,FALSE)+VLOOKUP($AC50,'06. konyha int.'!$AC$8:$BP$241,27,FALSE)</f>
        <v>32592</v>
      </c>
      <c r="BD50" s="376"/>
      <c r="BE50" s="376"/>
      <c r="BF50" s="377"/>
      <c r="BG50" s="378" t="str">
        <f t="shared" si="5"/>
        <v>n.é.</v>
      </c>
      <c r="BH50" s="379"/>
    </row>
    <row r="51" spans="1:60" ht="20.100000000000001" customHeight="1" x14ac:dyDescent="0.2">
      <c r="A51" s="442" t="s">
        <v>200</v>
      </c>
      <c r="B51" s="436"/>
      <c r="C51" s="389" t="s">
        <v>318</v>
      </c>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1"/>
      <c r="AC51" s="475" t="s">
        <v>596</v>
      </c>
      <c r="AD51" s="476"/>
      <c r="AE51" s="375">
        <f>VLOOKUP($AC51,'04. önk. int.'!$AC$8:$BH$252,3,FALSE)+VLOOKUP($AC51,'05. óvoda int.'!$AC$8:$BH$229,3,FALSE)+VLOOKUP($AC51,'06. konyha int.'!$AC$8:$BP$225,3,FALSE)</f>
        <v>0</v>
      </c>
      <c r="AF51" s="376"/>
      <c r="AG51" s="376"/>
      <c r="AH51" s="377"/>
      <c r="AI51" s="375">
        <f>VLOOKUP($AC51,'04. önk. int.'!$AC$8:$BH$252,7,FALSE)+VLOOKUP($AC51,'05. óvoda int.'!$AC$8:$BH$229,7,FALSE)+VLOOKUP($AC51,'06. konyha int.'!$AC$8:$BP$241,7,FALSE)</f>
        <v>2376407</v>
      </c>
      <c r="AJ51" s="376"/>
      <c r="AK51" s="376"/>
      <c r="AL51" s="377"/>
      <c r="AM51" s="375">
        <f>VLOOKUP($AC51,'04. önk. int.'!$AC$8:$BH$252,11,FALSE)+VLOOKUP($AC51,'05. óvoda int.'!$AC$8:$BH$229,11,FALSE)+VLOOKUP($AC51,'06. konyha int.'!$AC$8:$BP$241,11,FALSE)</f>
        <v>44549</v>
      </c>
      <c r="AN51" s="376"/>
      <c r="AO51" s="376"/>
      <c r="AP51" s="377"/>
      <c r="AQ51" s="459" t="s">
        <v>587</v>
      </c>
      <c r="AR51" s="460"/>
      <c r="AS51" s="460"/>
      <c r="AT51" s="461"/>
      <c r="AU51" s="375">
        <f>VLOOKUP($AC51,'04. önk. int.'!$AC$8:$BH$252,19,FALSE)+VLOOKUP($AC51,'05. óvoda int.'!$AC$8:$BH$229,19,FALSE)+VLOOKUP($AC51,'06. konyha int.'!$AC$8:$BP$241,19,FALSE)</f>
        <v>0</v>
      </c>
      <c r="AV51" s="376"/>
      <c r="AW51" s="376"/>
      <c r="AX51" s="377"/>
      <c r="AY51" s="459" t="s">
        <v>587</v>
      </c>
      <c r="AZ51" s="460"/>
      <c r="BA51" s="460"/>
      <c r="BB51" s="461"/>
      <c r="BC51" s="375">
        <f>VLOOKUP($AC51,'04. önk. int.'!$AC$8:$BH$252,27,FALSE)+VLOOKUP($AC51,'05. óvoda int.'!$AC$8:$BH$229,27,FALSE)+VLOOKUP($AC51,'06. konyha int.'!$AC$8:$BP$241,27,FALSE)</f>
        <v>43547</v>
      </c>
      <c r="BD51" s="376"/>
      <c r="BE51" s="376"/>
      <c r="BF51" s="377"/>
      <c r="BG51" s="378">
        <f t="shared" si="5"/>
        <v>1.8324722995682136E-2</v>
      </c>
      <c r="BH51" s="379"/>
    </row>
    <row r="52" spans="1:60" s="3" customFormat="1" ht="20.100000000000001" customHeight="1" x14ac:dyDescent="0.2">
      <c r="A52" s="441" t="s">
        <v>201</v>
      </c>
      <c r="B52" s="437"/>
      <c r="C52" s="410" t="s">
        <v>598</v>
      </c>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2"/>
      <c r="AC52" s="473" t="s">
        <v>320</v>
      </c>
      <c r="AD52" s="474"/>
      <c r="AE52" s="407">
        <f>SUM(AE41:AH51)</f>
        <v>15427522</v>
      </c>
      <c r="AF52" s="408"/>
      <c r="AG52" s="408"/>
      <c r="AH52" s="409"/>
      <c r="AI52" s="407">
        <f>SUM(AI41:AL51)</f>
        <v>17803929</v>
      </c>
      <c r="AJ52" s="408"/>
      <c r="AK52" s="408"/>
      <c r="AL52" s="409"/>
      <c r="AM52" s="407">
        <f>SUM(AM41:AP51)</f>
        <v>28712637</v>
      </c>
      <c r="AN52" s="408"/>
      <c r="AO52" s="408"/>
      <c r="AP52" s="409"/>
      <c r="AQ52" s="462" t="s">
        <v>587</v>
      </c>
      <c r="AR52" s="463"/>
      <c r="AS52" s="463"/>
      <c r="AT52" s="464"/>
      <c r="AU52" s="407">
        <f>SUM(AU41:AX51)</f>
        <v>0</v>
      </c>
      <c r="AV52" s="408"/>
      <c r="AW52" s="408"/>
      <c r="AX52" s="409"/>
      <c r="AY52" s="462" t="s">
        <v>587</v>
      </c>
      <c r="AZ52" s="463"/>
      <c r="BA52" s="463"/>
      <c r="BB52" s="464"/>
      <c r="BC52" s="407">
        <f>SUM(BC41:BF51)</f>
        <v>17808445</v>
      </c>
      <c r="BD52" s="408"/>
      <c r="BE52" s="408"/>
      <c r="BF52" s="409"/>
      <c r="BG52" s="395">
        <f t="shared" si="5"/>
        <v>1.0002536518765044</v>
      </c>
      <c r="BH52" s="396"/>
    </row>
    <row r="53" spans="1:60" ht="20.100000000000001" customHeight="1" x14ac:dyDescent="0.2">
      <c r="A53" s="442" t="s">
        <v>202</v>
      </c>
      <c r="B53" s="436"/>
      <c r="C53" s="389" t="s">
        <v>321</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1"/>
      <c r="AC53" s="475" t="s">
        <v>322</v>
      </c>
      <c r="AD53" s="476"/>
      <c r="AE53" s="375">
        <f>VLOOKUP($AC53,'04. önk. int.'!$AC$8:$BH$252,3,FALSE)+VLOOKUP($AC53,'05. óvoda int.'!$AC$8:$BH$229,3,FALSE)+VLOOKUP($AC53,'06. konyha int.'!$AC$8:$BP$225,3,FALSE)</f>
        <v>0</v>
      </c>
      <c r="AF53" s="376"/>
      <c r="AG53" s="376"/>
      <c r="AH53" s="377"/>
      <c r="AI53" s="375">
        <f>VLOOKUP($AC53,'04. önk. int.'!$AC$8:$BH$252,7,FALSE)+VLOOKUP($AC53,'05. óvoda int.'!$AC$8:$BH$229,7,FALSE)+VLOOKUP($AC53,'06. konyha int.'!$AC$8:$BP$241,7,FALSE)</f>
        <v>0</v>
      </c>
      <c r="AJ53" s="376"/>
      <c r="AK53" s="376"/>
      <c r="AL53" s="377"/>
      <c r="AM53" s="375">
        <f>VLOOKUP($AC53,'04. önk. int.'!$AC$8:$BH$252,11,FALSE)+VLOOKUP($AC53,'05. óvoda int.'!$AC$8:$BH$229,11,FALSE)+VLOOKUP($AC53,'06. konyha int.'!$AC$8:$BP$241,11,FALSE)</f>
        <v>0</v>
      </c>
      <c r="AN53" s="376"/>
      <c r="AO53" s="376"/>
      <c r="AP53" s="377"/>
      <c r="AQ53" s="459" t="s">
        <v>587</v>
      </c>
      <c r="AR53" s="460"/>
      <c r="AS53" s="460"/>
      <c r="AT53" s="461"/>
      <c r="AU53" s="375">
        <f>VLOOKUP($AC53,'04. önk. int.'!$AC$8:$BH$252,19,FALSE)+VLOOKUP($AC53,'05. óvoda int.'!$AC$8:$BH$229,19,FALSE)+VLOOKUP($AC53,'06. konyha int.'!$AC$8:$BP$241,19,FALSE)</f>
        <v>0</v>
      </c>
      <c r="AV53" s="376"/>
      <c r="AW53" s="376"/>
      <c r="AX53" s="377"/>
      <c r="AY53" s="459" t="s">
        <v>587</v>
      </c>
      <c r="AZ53" s="460"/>
      <c r="BA53" s="460"/>
      <c r="BB53" s="461"/>
      <c r="BC53" s="375">
        <f>VLOOKUP($AC53,'04. önk. int.'!$AC$8:$BH$252,27,FALSE)+VLOOKUP($AC53,'05. óvoda int.'!$AC$8:$BH$229,27,FALSE)+VLOOKUP($AC53,'06. konyha int.'!$AC$8:$BP$241,27,FALSE)</f>
        <v>0</v>
      </c>
      <c r="BD53" s="376"/>
      <c r="BE53" s="376"/>
      <c r="BF53" s="377"/>
      <c r="BG53" s="378" t="str">
        <f t="shared" si="5"/>
        <v>n.é.</v>
      </c>
      <c r="BH53" s="379"/>
    </row>
    <row r="54" spans="1:60" ht="20.100000000000001" customHeight="1" x14ac:dyDescent="0.2">
      <c r="A54" s="442" t="s">
        <v>203</v>
      </c>
      <c r="B54" s="436"/>
      <c r="C54" s="389" t="s">
        <v>323</v>
      </c>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1"/>
      <c r="AC54" s="475" t="s">
        <v>324</v>
      </c>
      <c r="AD54" s="476"/>
      <c r="AE54" s="375">
        <f>VLOOKUP($AC54,'04. önk. int.'!$AC$8:$BH$252,3,FALSE)+VLOOKUP($AC54,'05. óvoda int.'!$AC$8:$BH$229,3,FALSE)+VLOOKUP($AC54,'06. konyha int.'!$AC$8:$BP$225,3,FALSE)</f>
        <v>0</v>
      </c>
      <c r="AF54" s="376"/>
      <c r="AG54" s="376"/>
      <c r="AH54" s="377"/>
      <c r="AI54" s="375">
        <f>VLOOKUP($AC54,'04. önk. int.'!$AC$8:$BH$252,7,FALSE)+VLOOKUP($AC54,'05. óvoda int.'!$AC$8:$BH$229,7,FALSE)+VLOOKUP($AC54,'06. konyha int.'!$AC$8:$BP$241,7,FALSE)</f>
        <v>0</v>
      </c>
      <c r="AJ54" s="376"/>
      <c r="AK54" s="376"/>
      <c r="AL54" s="377"/>
      <c r="AM54" s="375">
        <f>VLOOKUP($AC54,'04. önk. int.'!$AC$8:$BH$252,11,FALSE)+VLOOKUP($AC54,'05. óvoda int.'!$AC$8:$BH$229,11,FALSE)+VLOOKUP($AC54,'06. konyha int.'!$AC$8:$BP$241,11,FALSE)</f>
        <v>0</v>
      </c>
      <c r="AN54" s="376"/>
      <c r="AO54" s="376"/>
      <c r="AP54" s="377"/>
      <c r="AQ54" s="459" t="s">
        <v>587</v>
      </c>
      <c r="AR54" s="460"/>
      <c r="AS54" s="460"/>
      <c r="AT54" s="461"/>
      <c r="AU54" s="375">
        <f>VLOOKUP($AC54,'04. önk. int.'!$AC$8:$BH$252,19,FALSE)+VLOOKUP($AC54,'05. óvoda int.'!$AC$8:$BH$229,19,FALSE)+VLOOKUP($AC54,'06. konyha int.'!$AC$8:$BP$241,19,FALSE)</f>
        <v>0</v>
      </c>
      <c r="AV54" s="376"/>
      <c r="AW54" s="376"/>
      <c r="AX54" s="377"/>
      <c r="AY54" s="459" t="s">
        <v>587</v>
      </c>
      <c r="AZ54" s="460"/>
      <c r="BA54" s="460"/>
      <c r="BB54" s="461"/>
      <c r="BC54" s="375">
        <f>VLOOKUP($AC54,'04. önk. int.'!$AC$8:$BH$252,27,FALSE)+VLOOKUP($AC54,'05. óvoda int.'!$AC$8:$BH$229,27,FALSE)+VLOOKUP($AC54,'06. konyha int.'!$AC$8:$BP$241,27,FALSE)</f>
        <v>0</v>
      </c>
      <c r="BD54" s="376"/>
      <c r="BE54" s="376"/>
      <c r="BF54" s="377"/>
      <c r="BG54" s="378" t="str">
        <f t="shared" si="5"/>
        <v>n.é.</v>
      </c>
      <c r="BH54" s="379"/>
    </row>
    <row r="55" spans="1:60" ht="20.100000000000001" customHeight="1" x14ac:dyDescent="0.2">
      <c r="A55" s="442" t="s">
        <v>204</v>
      </c>
      <c r="B55" s="436"/>
      <c r="C55" s="389" t="s">
        <v>325</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1"/>
      <c r="AC55" s="475" t="s">
        <v>326</v>
      </c>
      <c r="AD55" s="476"/>
      <c r="AE55" s="375">
        <f>VLOOKUP($AC55,'04. önk. int.'!$AC$8:$BH$252,3,FALSE)+VLOOKUP($AC55,'05. óvoda int.'!$AC$8:$BH$229,3,FALSE)+VLOOKUP($AC55,'06. konyha int.'!$AC$8:$BP$225,3,FALSE)</f>
        <v>0</v>
      </c>
      <c r="AF55" s="376"/>
      <c r="AG55" s="376"/>
      <c r="AH55" s="377"/>
      <c r="AI55" s="375">
        <f>VLOOKUP($AC55,'04. önk. int.'!$AC$8:$BH$252,7,FALSE)+VLOOKUP($AC55,'05. óvoda int.'!$AC$8:$BH$229,7,FALSE)+VLOOKUP($AC55,'06. konyha int.'!$AC$8:$BP$241,7,FALSE)</f>
        <v>0</v>
      </c>
      <c r="AJ55" s="376"/>
      <c r="AK55" s="376"/>
      <c r="AL55" s="377"/>
      <c r="AM55" s="375">
        <f>VLOOKUP($AC55,'04. önk. int.'!$AC$8:$BH$252,11,FALSE)+VLOOKUP($AC55,'05. óvoda int.'!$AC$8:$BH$229,11,FALSE)+VLOOKUP($AC55,'06. konyha int.'!$AC$8:$BP$241,11,FALSE)</f>
        <v>0</v>
      </c>
      <c r="AN55" s="376"/>
      <c r="AO55" s="376"/>
      <c r="AP55" s="377"/>
      <c r="AQ55" s="459" t="s">
        <v>587</v>
      </c>
      <c r="AR55" s="460"/>
      <c r="AS55" s="460"/>
      <c r="AT55" s="461"/>
      <c r="AU55" s="375">
        <f>VLOOKUP($AC55,'04. önk. int.'!$AC$8:$BH$252,19,FALSE)+VLOOKUP($AC55,'05. óvoda int.'!$AC$8:$BH$229,19,FALSE)+VLOOKUP($AC55,'06. konyha int.'!$AC$8:$BP$241,19,FALSE)</f>
        <v>0</v>
      </c>
      <c r="AV55" s="376"/>
      <c r="AW55" s="376"/>
      <c r="AX55" s="377"/>
      <c r="AY55" s="459" t="s">
        <v>587</v>
      </c>
      <c r="AZ55" s="460"/>
      <c r="BA55" s="460"/>
      <c r="BB55" s="461"/>
      <c r="BC55" s="375">
        <f>VLOOKUP($AC55,'04. önk. int.'!$AC$8:$BH$252,27,FALSE)+VLOOKUP($AC55,'05. óvoda int.'!$AC$8:$BH$229,27,FALSE)+VLOOKUP($AC55,'06. konyha int.'!$AC$8:$BP$241,27,FALSE)</f>
        <v>0</v>
      </c>
      <c r="BD55" s="376"/>
      <c r="BE55" s="376"/>
      <c r="BF55" s="377"/>
      <c r="BG55" s="378" t="str">
        <f t="shared" si="5"/>
        <v>n.é.</v>
      </c>
      <c r="BH55" s="379"/>
    </row>
    <row r="56" spans="1:60" ht="20.100000000000001" customHeight="1" x14ac:dyDescent="0.2">
      <c r="A56" s="442" t="s">
        <v>205</v>
      </c>
      <c r="B56" s="436"/>
      <c r="C56" s="389" t="s">
        <v>327</v>
      </c>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1"/>
      <c r="AC56" s="475" t="s">
        <v>328</v>
      </c>
      <c r="AD56" s="476"/>
      <c r="AE56" s="375">
        <f>VLOOKUP($AC56,'04. önk. int.'!$AC$8:$BH$252,3,FALSE)+VLOOKUP($AC56,'05. óvoda int.'!$AC$8:$BH$229,3,FALSE)+VLOOKUP($AC56,'06. konyha int.'!$AC$8:$BP$225,3,FALSE)</f>
        <v>0</v>
      </c>
      <c r="AF56" s="376"/>
      <c r="AG56" s="376"/>
      <c r="AH56" s="377"/>
      <c r="AI56" s="375">
        <f>VLOOKUP($AC56,'04. önk. int.'!$AC$8:$BH$252,7,FALSE)+VLOOKUP($AC56,'05. óvoda int.'!$AC$8:$BH$229,7,FALSE)+VLOOKUP($AC56,'06. konyha int.'!$AC$8:$BP$241,7,FALSE)</f>
        <v>0</v>
      </c>
      <c r="AJ56" s="376"/>
      <c r="AK56" s="376"/>
      <c r="AL56" s="377"/>
      <c r="AM56" s="375">
        <f>VLOOKUP($AC56,'04. önk. int.'!$AC$8:$BH$252,11,FALSE)+VLOOKUP($AC56,'05. óvoda int.'!$AC$8:$BH$229,11,FALSE)+VLOOKUP($AC56,'06. konyha int.'!$AC$8:$BP$241,11,FALSE)</f>
        <v>0</v>
      </c>
      <c r="AN56" s="376"/>
      <c r="AO56" s="376"/>
      <c r="AP56" s="377"/>
      <c r="AQ56" s="459" t="s">
        <v>587</v>
      </c>
      <c r="AR56" s="460"/>
      <c r="AS56" s="460"/>
      <c r="AT56" s="461"/>
      <c r="AU56" s="375">
        <f>VLOOKUP($AC56,'04. önk. int.'!$AC$8:$BH$252,19,FALSE)+VLOOKUP($AC56,'05. óvoda int.'!$AC$8:$BH$229,19,FALSE)+VLOOKUP($AC56,'06. konyha int.'!$AC$8:$BP$241,19,FALSE)</f>
        <v>0</v>
      </c>
      <c r="AV56" s="376"/>
      <c r="AW56" s="376"/>
      <c r="AX56" s="377"/>
      <c r="AY56" s="459" t="s">
        <v>587</v>
      </c>
      <c r="AZ56" s="460"/>
      <c r="BA56" s="460"/>
      <c r="BB56" s="461"/>
      <c r="BC56" s="375">
        <f>VLOOKUP($AC56,'04. önk. int.'!$AC$8:$BH$252,27,FALSE)+VLOOKUP($AC56,'05. óvoda int.'!$AC$8:$BH$229,27,FALSE)+VLOOKUP($AC56,'06. konyha int.'!$AC$8:$BP$241,27,FALSE)</f>
        <v>0</v>
      </c>
      <c r="BD56" s="376"/>
      <c r="BE56" s="376"/>
      <c r="BF56" s="377"/>
      <c r="BG56" s="378" t="str">
        <f t="shared" si="5"/>
        <v>n.é.</v>
      </c>
      <c r="BH56" s="379"/>
    </row>
    <row r="57" spans="1:60" ht="20.100000000000001" customHeight="1" x14ac:dyDescent="0.2">
      <c r="A57" s="442" t="s">
        <v>206</v>
      </c>
      <c r="B57" s="436"/>
      <c r="C57" s="389" t="s">
        <v>329</v>
      </c>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1"/>
      <c r="AC57" s="475" t="s">
        <v>330</v>
      </c>
      <c r="AD57" s="476"/>
      <c r="AE57" s="375">
        <f>VLOOKUP($AC57,'04. önk. int.'!$AC$8:$BH$252,3,FALSE)+VLOOKUP($AC57,'05. óvoda int.'!$AC$8:$BH$229,3,FALSE)+VLOOKUP($AC57,'06. konyha int.'!$AC$8:$BP$225,3,FALSE)</f>
        <v>0</v>
      </c>
      <c r="AF57" s="376"/>
      <c r="AG57" s="376"/>
      <c r="AH57" s="377"/>
      <c r="AI57" s="375">
        <f>VLOOKUP($AC57,'04. önk. int.'!$AC$8:$BH$252,7,FALSE)+VLOOKUP($AC57,'05. óvoda int.'!$AC$8:$BH$229,7,FALSE)+VLOOKUP($AC57,'06. konyha int.'!$AC$8:$BP$241,7,FALSE)</f>
        <v>0</v>
      </c>
      <c r="AJ57" s="376"/>
      <c r="AK57" s="376"/>
      <c r="AL57" s="377"/>
      <c r="AM57" s="375">
        <f>VLOOKUP($AC57,'04. önk. int.'!$AC$8:$BH$252,11,FALSE)+VLOOKUP($AC57,'05. óvoda int.'!$AC$8:$BH$229,11,FALSE)+VLOOKUP($AC57,'06. konyha int.'!$AC$8:$BP$241,11,FALSE)</f>
        <v>0</v>
      </c>
      <c r="AN57" s="376"/>
      <c r="AO57" s="376"/>
      <c r="AP57" s="377"/>
      <c r="AQ57" s="459" t="s">
        <v>587</v>
      </c>
      <c r="AR57" s="460"/>
      <c r="AS57" s="460"/>
      <c r="AT57" s="461"/>
      <c r="AU57" s="375">
        <f>VLOOKUP($AC57,'04. önk. int.'!$AC$8:$BH$252,19,FALSE)+VLOOKUP($AC57,'05. óvoda int.'!$AC$8:$BH$229,19,FALSE)+VLOOKUP($AC57,'06. konyha int.'!$AC$8:$BP$241,19,FALSE)</f>
        <v>0</v>
      </c>
      <c r="AV57" s="376"/>
      <c r="AW57" s="376"/>
      <c r="AX57" s="377"/>
      <c r="AY57" s="459" t="s">
        <v>587</v>
      </c>
      <c r="AZ57" s="460"/>
      <c r="BA57" s="460"/>
      <c r="BB57" s="461"/>
      <c r="BC57" s="375">
        <f>VLOOKUP($AC57,'04. önk. int.'!$AC$8:$BH$252,27,FALSE)+VLOOKUP($AC57,'05. óvoda int.'!$AC$8:$BH$229,27,FALSE)+VLOOKUP($AC57,'06. konyha int.'!$AC$8:$BP$241,27,FALSE)</f>
        <v>0</v>
      </c>
      <c r="BD57" s="376"/>
      <c r="BE57" s="376"/>
      <c r="BF57" s="377"/>
      <c r="BG57" s="378" t="str">
        <f t="shared" si="5"/>
        <v>n.é.</v>
      </c>
      <c r="BH57" s="379"/>
    </row>
    <row r="58" spans="1:60" s="3" customFormat="1" ht="20.100000000000001" customHeight="1" x14ac:dyDescent="0.2">
      <c r="A58" s="441" t="s">
        <v>207</v>
      </c>
      <c r="B58" s="437"/>
      <c r="C58" s="410" t="s">
        <v>599</v>
      </c>
      <c r="D58" s="411"/>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2"/>
      <c r="AC58" s="473" t="s">
        <v>331</v>
      </c>
      <c r="AD58" s="474"/>
      <c r="AE58" s="407">
        <f>SUM(AE53:AH57)</f>
        <v>0</v>
      </c>
      <c r="AF58" s="408"/>
      <c r="AG58" s="408"/>
      <c r="AH58" s="409"/>
      <c r="AI58" s="407">
        <f>SUM(AI53:AL57)</f>
        <v>0</v>
      </c>
      <c r="AJ58" s="408"/>
      <c r="AK58" s="408"/>
      <c r="AL58" s="409"/>
      <c r="AM58" s="407">
        <f>SUM(AM53:AP57)</f>
        <v>0</v>
      </c>
      <c r="AN58" s="408"/>
      <c r="AO58" s="408"/>
      <c r="AP58" s="409"/>
      <c r="AQ58" s="462" t="s">
        <v>587</v>
      </c>
      <c r="AR58" s="463"/>
      <c r="AS58" s="463"/>
      <c r="AT58" s="464"/>
      <c r="AU58" s="407">
        <f>SUM(AU53:AX57)</f>
        <v>0</v>
      </c>
      <c r="AV58" s="408"/>
      <c r="AW58" s="408"/>
      <c r="AX58" s="409"/>
      <c r="AY58" s="462" t="s">
        <v>587</v>
      </c>
      <c r="AZ58" s="463"/>
      <c r="BA58" s="463"/>
      <c r="BB58" s="464"/>
      <c r="BC58" s="407">
        <f>SUM(BC53:BF57)</f>
        <v>0</v>
      </c>
      <c r="BD58" s="408"/>
      <c r="BE58" s="408"/>
      <c r="BF58" s="409"/>
      <c r="BG58" s="395" t="str">
        <f t="shared" si="5"/>
        <v>n.é.</v>
      </c>
      <c r="BH58" s="396"/>
    </row>
    <row r="59" spans="1:60" ht="20.100000000000001" customHeight="1" x14ac:dyDescent="0.2">
      <c r="A59" s="442" t="s">
        <v>208</v>
      </c>
      <c r="B59" s="436"/>
      <c r="C59" s="389" t="s">
        <v>433</v>
      </c>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1"/>
      <c r="AC59" s="475" t="s">
        <v>332</v>
      </c>
      <c r="AD59" s="476"/>
      <c r="AE59" s="375">
        <f>VLOOKUP($AC59,'04. önk. int.'!$AC$8:$BH$252,3,FALSE)+VLOOKUP($AC59,'05. óvoda int.'!$AC$8:$BH$229,3,FALSE)+VLOOKUP($AC59,'06. konyha int.'!$AC$8:$BP$225,3,FALSE)</f>
        <v>0</v>
      </c>
      <c r="AF59" s="376"/>
      <c r="AG59" s="376"/>
      <c r="AH59" s="377"/>
      <c r="AI59" s="375">
        <f>VLOOKUP($AC59,'04. önk. int.'!$AC$8:$BH$252,7,FALSE)+VLOOKUP($AC59,'05. óvoda int.'!$AC$8:$BH$229,7,FALSE)+VLOOKUP($AC59,'06. konyha int.'!$AC$8:$BP$241,7,FALSE)</f>
        <v>0</v>
      </c>
      <c r="AJ59" s="376"/>
      <c r="AK59" s="376"/>
      <c r="AL59" s="377"/>
      <c r="AM59" s="375">
        <f>VLOOKUP($AC59,'04. önk. int.'!$AC$8:$BH$252,11,FALSE)+VLOOKUP($AC59,'05. óvoda int.'!$AC$8:$BH$229,11,FALSE)+VLOOKUP($AC59,'06. konyha int.'!$AC$8:$BP$241,11,FALSE)</f>
        <v>0</v>
      </c>
      <c r="AN59" s="376"/>
      <c r="AO59" s="376"/>
      <c r="AP59" s="377"/>
      <c r="AQ59" s="459" t="s">
        <v>587</v>
      </c>
      <c r="AR59" s="460"/>
      <c r="AS59" s="460"/>
      <c r="AT59" s="461"/>
      <c r="AU59" s="375">
        <f>VLOOKUP($AC59,'04. önk. int.'!$AC$8:$BH$252,19,FALSE)+VLOOKUP($AC59,'05. óvoda int.'!$AC$8:$BH$229,19,FALSE)+VLOOKUP($AC59,'06. konyha int.'!$AC$8:$BP$241,19,FALSE)</f>
        <v>0</v>
      </c>
      <c r="AV59" s="376"/>
      <c r="AW59" s="376"/>
      <c r="AX59" s="377"/>
      <c r="AY59" s="459" t="s">
        <v>587</v>
      </c>
      <c r="AZ59" s="460"/>
      <c r="BA59" s="460"/>
      <c r="BB59" s="461"/>
      <c r="BC59" s="375">
        <f>VLOOKUP($AC59,'04. önk. int.'!$AC$8:$BH$252,27,FALSE)+VLOOKUP($AC59,'05. óvoda int.'!$AC$8:$BH$229,27,FALSE)+VLOOKUP($AC59,'06. konyha int.'!$AC$8:$BP$241,27,FALSE)</f>
        <v>0</v>
      </c>
      <c r="BD59" s="376"/>
      <c r="BE59" s="376"/>
      <c r="BF59" s="377"/>
      <c r="BG59" s="378" t="str">
        <f t="shared" si="5"/>
        <v>n.é.</v>
      </c>
      <c r="BH59" s="379"/>
    </row>
    <row r="60" spans="1:60" ht="20.100000000000001" customHeight="1" x14ac:dyDescent="0.2">
      <c r="A60" s="442" t="s">
        <v>209</v>
      </c>
      <c r="B60" s="436"/>
      <c r="C60" s="389" t="s">
        <v>600</v>
      </c>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1"/>
      <c r="AC60" s="475" t="s">
        <v>333</v>
      </c>
      <c r="AD60" s="476"/>
      <c r="AE60" s="375">
        <f>VLOOKUP($AC60,'04. önk. int.'!$AC$8:$BH$252,3,FALSE)+VLOOKUP($AC60,'05. óvoda int.'!$AC$8:$BH$229,3,FALSE)+VLOOKUP($AC60,'06. konyha int.'!$AC$8:$BP$225,3,FALSE)</f>
        <v>0</v>
      </c>
      <c r="AF60" s="376"/>
      <c r="AG60" s="376"/>
      <c r="AH60" s="377"/>
      <c r="AI60" s="375">
        <f>VLOOKUP($AC60,'04. önk. int.'!$AC$8:$BH$252,7,FALSE)+VLOOKUP($AC60,'05. óvoda int.'!$AC$8:$BH$229,7,FALSE)+VLOOKUP($AC60,'06. konyha int.'!$AC$8:$BP$241,7,FALSE)</f>
        <v>0</v>
      </c>
      <c r="AJ60" s="376"/>
      <c r="AK60" s="376"/>
      <c r="AL60" s="377"/>
      <c r="AM60" s="375">
        <f>VLOOKUP($AC60,'04. önk. int.'!$AC$8:$BH$252,11,FALSE)+VLOOKUP($AC60,'05. óvoda int.'!$AC$8:$BH$229,11,FALSE)+VLOOKUP($AC60,'06. konyha int.'!$AC$8:$BP$241,11,FALSE)</f>
        <v>0</v>
      </c>
      <c r="AN60" s="376"/>
      <c r="AO60" s="376"/>
      <c r="AP60" s="377"/>
      <c r="AQ60" s="459" t="s">
        <v>587</v>
      </c>
      <c r="AR60" s="460"/>
      <c r="AS60" s="460"/>
      <c r="AT60" s="461"/>
      <c r="AU60" s="375">
        <f>VLOOKUP($AC60,'04. önk. int.'!$AC$8:$BH$252,19,FALSE)+VLOOKUP($AC60,'05. óvoda int.'!$AC$8:$BH$229,19,FALSE)+VLOOKUP($AC60,'06. konyha int.'!$AC$8:$BP$241,19,FALSE)</f>
        <v>0</v>
      </c>
      <c r="AV60" s="376"/>
      <c r="AW60" s="376"/>
      <c r="AX60" s="377"/>
      <c r="AY60" s="459" t="s">
        <v>587</v>
      </c>
      <c r="AZ60" s="460"/>
      <c r="BA60" s="460"/>
      <c r="BB60" s="461"/>
      <c r="BC60" s="375">
        <f>VLOOKUP($AC60,'04. önk. int.'!$AC$8:$BH$252,27,FALSE)+VLOOKUP($AC60,'05. óvoda int.'!$AC$8:$BH$229,27,FALSE)+VLOOKUP($AC60,'06. konyha int.'!$AC$8:$BP$241,27,FALSE)</f>
        <v>0</v>
      </c>
      <c r="BD60" s="376"/>
      <c r="BE60" s="376"/>
      <c r="BF60" s="377"/>
      <c r="BG60" s="378" t="str">
        <f t="shared" si="5"/>
        <v>n.é.</v>
      </c>
      <c r="BH60" s="379"/>
    </row>
    <row r="61" spans="1:60" ht="20.100000000000001" customHeight="1" x14ac:dyDescent="0.2">
      <c r="A61" s="442" t="s">
        <v>210</v>
      </c>
      <c r="B61" s="436"/>
      <c r="C61" s="389" t="s">
        <v>603</v>
      </c>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1"/>
      <c r="AC61" s="475" t="s">
        <v>335</v>
      </c>
      <c r="AD61" s="476"/>
      <c r="AE61" s="375">
        <f>VLOOKUP($AC61,'04. önk. int.'!$AC$8:$BH$252,3,FALSE)+VLOOKUP($AC61,'05. óvoda int.'!$AC$8:$BH$229,3,FALSE)+VLOOKUP($AC61,'06. konyha int.'!$AC$8:$BP$225,3,FALSE)</f>
        <v>0</v>
      </c>
      <c r="AF61" s="376"/>
      <c r="AG61" s="376"/>
      <c r="AH61" s="377"/>
      <c r="AI61" s="375">
        <f>VLOOKUP($AC61,'04. önk. int.'!$AC$8:$BH$252,7,FALSE)+VLOOKUP($AC61,'05. óvoda int.'!$AC$8:$BH$229,7,FALSE)+VLOOKUP($AC61,'06. konyha int.'!$AC$8:$BP$241,7,FALSE)</f>
        <v>0</v>
      </c>
      <c r="AJ61" s="376"/>
      <c r="AK61" s="376"/>
      <c r="AL61" s="377"/>
      <c r="AM61" s="375">
        <f>VLOOKUP($AC61,'04. önk. int.'!$AC$8:$BH$252,11,FALSE)+VLOOKUP($AC61,'05. óvoda int.'!$AC$8:$BH$229,11,FALSE)+VLOOKUP($AC61,'06. konyha int.'!$AC$8:$BP$241,11,FALSE)</f>
        <v>0</v>
      </c>
      <c r="AN61" s="376"/>
      <c r="AO61" s="376"/>
      <c r="AP61" s="377"/>
      <c r="AQ61" s="459" t="s">
        <v>587</v>
      </c>
      <c r="AR61" s="460"/>
      <c r="AS61" s="460"/>
      <c r="AT61" s="461"/>
      <c r="AU61" s="375">
        <f>VLOOKUP($AC61,'04. önk. int.'!$AC$8:$BH$252,19,FALSE)+VLOOKUP($AC61,'05. óvoda int.'!$AC$8:$BH$229,19,FALSE)+VLOOKUP($AC61,'06. konyha int.'!$AC$8:$BP$241,19,FALSE)</f>
        <v>0</v>
      </c>
      <c r="AV61" s="376"/>
      <c r="AW61" s="376"/>
      <c r="AX61" s="377"/>
      <c r="AY61" s="459" t="s">
        <v>587</v>
      </c>
      <c r="AZ61" s="460"/>
      <c r="BA61" s="460"/>
      <c r="BB61" s="461"/>
      <c r="BC61" s="375">
        <f>VLOOKUP($AC61,'04. önk. int.'!$AC$8:$BH$252,27,FALSE)+VLOOKUP($AC61,'05. óvoda int.'!$AC$8:$BH$229,27,FALSE)+VLOOKUP($AC61,'06. konyha int.'!$AC$8:$BP$241,27,FALSE)</f>
        <v>0</v>
      </c>
      <c r="BD61" s="376"/>
      <c r="BE61" s="376"/>
      <c r="BF61" s="377"/>
      <c r="BG61" s="378" t="str">
        <f t="shared" si="5"/>
        <v>n.é.</v>
      </c>
      <c r="BH61" s="379"/>
    </row>
    <row r="62" spans="1:60" ht="27" customHeight="1" x14ac:dyDescent="0.2">
      <c r="A62" s="442" t="s">
        <v>211</v>
      </c>
      <c r="B62" s="436"/>
      <c r="C62" s="389" t="s">
        <v>434</v>
      </c>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1"/>
      <c r="AC62" s="475" t="s">
        <v>601</v>
      </c>
      <c r="AD62" s="476"/>
      <c r="AE62" s="375">
        <f>VLOOKUP($AC62,'04. önk. int.'!$AC$8:$BH$252,3,FALSE)+VLOOKUP($AC62,'05. óvoda int.'!$AC$8:$BH$229,3,FALSE)+VLOOKUP($AC62,'06. konyha int.'!$AC$8:$BP$225,3,FALSE)</f>
        <v>0</v>
      </c>
      <c r="AF62" s="376"/>
      <c r="AG62" s="376"/>
      <c r="AH62" s="377"/>
      <c r="AI62" s="375">
        <f>VLOOKUP($AC62,'04. önk. int.'!$AC$8:$BH$252,7,FALSE)+VLOOKUP($AC62,'05. óvoda int.'!$AC$8:$BH$229,7,FALSE)+VLOOKUP($AC62,'06. konyha int.'!$AC$8:$BP$241,7,FALSE)</f>
        <v>0</v>
      </c>
      <c r="AJ62" s="376"/>
      <c r="AK62" s="376"/>
      <c r="AL62" s="377"/>
      <c r="AM62" s="375">
        <f>VLOOKUP($AC62,'04. önk. int.'!$AC$8:$BH$252,11,FALSE)+VLOOKUP($AC62,'05. óvoda int.'!$AC$8:$BH$229,11,FALSE)+VLOOKUP($AC62,'06. konyha int.'!$AC$8:$BP$241,11,FALSE)</f>
        <v>400000</v>
      </c>
      <c r="AN62" s="376"/>
      <c r="AO62" s="376"/>
      <c r="AP62" s="377"/>
      <c r="AQ62" s="459" t="s">
        <v>587</v>
      </c>
      <c r="AR62" s="460"/>
      <c r="AS62" s="460"/>
      <c r="AT62" s="461"/>
      <c r="AU62" s="375">
        <f>VLOOKUP($AC62,'04. önk. int.'!$AC$8:$BH$252,19,FALSE)+VLOOKUP($AC62,'05. óvoda int.'!$AC$8:$BH$229,19,FALSE)+VLOOKUP($AC62,'06. konyha int.'!$AC$8:$BP$241,19,FALSE)</f>
        <v>0</v>
      </c>
      <c r="AV62" s="376"/>
      <c r="AW62" s="376"/>
      <c r="AX62" s="377"/>
      <c r="AY62" s="459" t="s">
        <v>587</v>
      </c>
      <c r="AZ62" s="460"/>
      <c r="BA62" s="460"/>
      <c r="BB62" s="461"/>
      <c r="BC62" s="375">
        <f>VLOOKUP($AC62,'04. önk. int.'!$AC$8:$BH$252,27,FALSE)+VLOOKUP($AC62,'05. óvoda int.'!$AC$8:$BH$229,27,FALSE)+VLOOKUP($AC62,'06. konyha int.'!$AC$8:$BP$241,27,FALSE)</f>
        <v>0</v>
      </c>
      <c r="BD62" s="376"/>
      <c r="BE62" s="376"/>
      <c r="BF62" s="377"/>
      <c r="BG62" s="378" t="str">
        <f t="shared" si="5"/>
        <v>n.é.</v>
      </c>
      <c r="BH62" s="379"/>
    </row>
    <row r="63" spans="1:60" ht="20.100000000000001" customHeight="1" x14ac:dyDescent="0.2">
      <c r="A63" s="442" t="s">
        <v>212</v>
      </c>
      <c r="B63" s="436"/>
      <c r="C63" s="389" t="s">
        <v>334</v>
      </c>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1"/>
      <c r="AC63" s="475" t="s">
        <v>602</v>
      </c>
      <c r="AD63" s="476"/>
      <c r="AE63" s="375">
        <f>VLOOKUP($AC63,'04. önk. int.'!$AC$8:$BH$252,3,FALSE)+VLOOKUP($AC63,'05. óvoda int.'!$AC$8:$BH$229,3,FALSE)+VLOOKUP($AC63,'06. konyha int.'!$AC$8:$BP$225,3,FALSE)</f>
        <v>0</v>
      </c>
      <c r="AF63" s="376"/>
      <c r="AG63" s="376"/>
      <c r="AH63" s="377"/>
      <c r="AI63" s="375">
        <f>VLOOKUP($AC63,'04. önk. int.'!$AC$8:$BH$252,7,FALSE)+VLOOKUP($AC63,'05. óvoda int.'!$AC$8:$BH$229,7,FALSE)+VLOOKUP($AC63,'06. konyha int.'!$AC$8:$BP$241,7,FALSE)</f>
        <v>0</v>
      </c>
      <c r="AJ63" s="376"/>
      <c r="AK63" s="376"/>
      <c r="AL63" s="377"/>
      <c r="AM63" s="375">
        <f>VLOOKUP($AC63,'04. önk. int.'!$AC$8:$BH$252,11,FALSE)+VLOOKUP($AC63,'05. óvoda int.'!$AC$8:$BH$229,11,FALSE)+VLOOKUP($AC63,'06. konyha int.'!$AC$8:$BP$241,11,FALSE)</f>
        <v>0</v>
      </c>
      <c r="AN63" s="376"/>
      <c r="AO63" s="376"/>
      <c r="AP63" s="377"/>
      <c r="AQ63" s="459" t="s">
        <v>587</v>
      </c>
      <c r="AR63" s="460"/>
      <c r="AS63" s="460"/>
      <c r="AT63" s="461"/>
      <c r="AU63" s="375">
        <f>VLOOKUP($AC63,'04. önk. int.'!$AC$8:$BH$252,19,FALSE)+VLOOKUP($AC63,'05. óvoda int.'!$AC$8:$BH$229,19,FALSE)+VLOOKUP($AC63,'06. konyha int.'!$AC$8:$BP$241,19,FALSE)</f>
        <v>0</v>
      </c>
      <c r="AV63" s="376"/>
      <c r="AW63" s="376"/>
      <c r="AX63" s="377"/>
      <c r="AY63" s="459" t="s">
        <v>587</v>
      </c>
      <c r="AZ63" s="460"/>
      <c r="BA63" s="460"/>
      <c r="BB63" s="461"/>
      <c r="BC63" s="375">
        <f>VLOOKUP($AC63,'04. önk. int.'!$AC$8:$BH$252,27,FALSE)+VLOOKUP($AC63,'05. óvoda int.'!$AC$8:$BH$229,27,FALSE)+VLOOKUP($AC63,'06. konyha int.'!$AC$8:$BP$241,27,FALSE)</f>
        <v>0</v>
      </c>
      <c r="BD63" s="376"/>
      <c r="BE63" s="376"/>
      <c r="BF63" s="377"/>
      <c r="BG63" s="378" t="str">
        <f t="shared" si="5"/>
        <v>n.é.</v>
      </c>
      <c r="BH63" s="379"/>
    </row>
    <row r="64" spans="1:60" s="3" customFormat="1" ht="20.100000000000001" customHeight="1" x14ac:dyDescent="0.2">
      <c r="A64" s="441" t="s">
        <v>213</v>
      </c>
      <c r="B64" s="437"/>
      <c r="C64" s="410" t="s">
        <v>608</v>
      </c>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2"/>
      <c r="AC64" s="473" t="s">
        <v>336</v>
      </c>
      <c r="AD64" s="474"/>
      <c r="AE64" s="407">
        <f>SUM(AE59:AH63)</f>
        <v>0</v>
      </c>
      <c r="AF64" s="408"/>
      <c r="AG64" s="408"/>
      <c r="AH64" s="409"/>
      <c r="AI64" s="407">
        <f>SUM(AI59:AL63)</f>
        <v>0</v>
      </c>
      <c r="AJ64" s="408"/>
      <c r="AK64" s="408"/>
      <c r="AL64" s="409"/>
      <c r="AM64" s="407">
        <f>SUM(AM59:AP63)</f>
        <v>400000</v>
      </c>
      <c r="AN64" s="408"/>
      <c r="AO64" s="408"/>
      <c r="AP64" s="409"/>
      <c r="AQ64" s="462" t="s">
        <v>587</v>
      </c>
      <c r="AR64" s="463"/>
      <c r="AS64" s="463"/>
      <c r="AT64" s="464"/>
      <c r="AU64" s="407">
        <f>SUM(AU59:AX63)</f>
        <v>0</v>
      </c>
      <c r="AV64" s="408"/>
      <c r="AW64" s="408"/>
      <c r="AX64" s="409"/>
      <c r="AY64" s="462" t="s">
        <v>587</v>
      </c>
      <c r="AZ64" s="463"/>
      <c r="BA64" s="463"/>
      <c r="BB64" s="464"/>
      <c r="BC64" s="407">
        <f>SUM(BC59:BF63)</f>
        <v>0</v>
      </c>
      <c r="BD64" s="408"/>
      <c r="BE64" s="408"/>
      <c r="BF64" s="409"/>
      <c r="BG64" s="395" t="str">
        <f t="shared" si="5"/>
        <v>n.é.</v>
      </c>
      <c r="BH64" s="396"/>
    </row>
    <row r="65" spans="1:60" ht="20.100000000000001" customHeight="1" x14ac:dyDescent="0.2">
      <c r="A65" s="442" t="s">
        <v>214</v>
      </c>
      <c r="B65" s="436"/>
      <c r="C65" s="389" t="s">
        <v>435</v>
      </c>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1"/>
      <c r="AC65" s="475" t="s">
        <v>337</v>
      </c>
      <c r="AD65" s="476"/>
      <c r="AE65" s="375">
        <f>VLOOKUP($AC65,'04. önk. int.'!$AC$8:$BH$252,3,FALSE)+VLOOKUP($AC65,'05. óvoda int.'!$AC$8:$BH$229,3,FALSE)+VLOOKUP($AC65,'06. konyha int.'!$AC$8:$BP$225,3,FALSE)</f>
        <v>0</v>
      </c>
      <c r="AF65" s="376"/>
      <c r="AG65" s="376"/>
      <c r="AH65" s="377"/>
      <c r="AI65" s="375">
        <f>VLOOKUP($AC65,'04. önk. int.'!$AC$8:$BH$252,7,FALSE)+VLOOKUP($AC65,'05. óvoda int.'!$AC$8:$BH$229,7,FALSE)+VLOOKUP($AC65,'06. konyha int.'!$AC$8:$BP$241,7,FALSE)</f>
        <v>0</v>
      </c>
      <c r="AJ65" s="376"/>
      <c r="AK65" s="376"/>
      <c r="AL65" s="377"/>
      <c r="AM65" s="375">
        <f>VLOOKUP($AC65,'04. önk. int.'!$AC$8:$BH$252,11,FALSE)+VLOOKUP($AC65,'05. óvoda int.'!$AC$8:$BH$229,11,FALSE)+VLOOKUP($AC65,'06. konyha int.'!$AC$8:$BP$241,11,FALSE)</f>
        <v>0</v>
      </c>
      <c r="AN65" s="376"/>
      <c r="AO65" s="376"/>
      <c r="AP65" s="377"/>
      <c r="AQ65" s="459" t="s">
        <v>587</v>
      </c>
      <c r="AR65" s="460"/>
      <c r="AS65" s="460"/>
      <c r="AT65" s="461"/>
      <c r="AU65" s="375">
        <f>VLOOKUP($AC65,'04. önk. int.'!$AC$8:$BH$252,19,FALSE)+VLOOKUP($AC65,'05. óvoda int.'!$AC$8:$BH$229,19,FALSE)+VLOOKUP($AC65,'06. konyha int.'!$AC$8:$BP$241,19,FALSE)</f>
        <v>0</v>
      </c>
      <c r="AV65" s="376"/>
      <c r="AW65" s="376"/>
      <c r="AX65" s="377"/>
      <c r="AY65" s="459" t="s">
        <v>587</v>
      </c>
      <c r="AZ65" s="460"/>
      <c r="BA65" s="460"/>
      <c r="BB65" s="461"/>
      <c r="BC65" s="375">
        <f>VLOOKUP($AC65,'04. önk. int.'!$AC$8:$BH$252,27,FALSE)+VLOOKUP($AC65,'05. óvoda int.'!$AC$8:$BH$229,27,FALSE)+VLOOKUP($AC65,'06. konyha int.'!$AC$8:$BP$241,27,FALSE)</f>
        <v>0</v>
      </c>
      <c r="BD65" s="376"/>
      <c r="BE65" s="376"/>
      <c r="BF65" s="377"/>
      <c r="BG65" s="378" t="str">
        <f t="shared" si="5"/>
        <v>n.é.</v>
      </c>
      <c r="BH65" s="379"/>
    </row>
    <row r="66" spans="1:60" ht="20.100000000000001" customHeight="1" x14ac:dyDescent="0.2">
      <c r="A66" s="442" t="s">
        <v>215</v>
      </c>
      <c r="B66" s="436"/>
      <c r="C66" s="389" t="s">
        <v>606</v>
      </c>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1"/>
      <c r="AC66" s="475" t="s">
        <v>338</v>
      </c>
      <c r="AD66" s="476"/>
      <c r="AE66" s="375">
        <f>VLOOKUP($AC66,'04. önk. int.'!$AC$8:$BH$252,3,FALSE)+VLOOKUP($AC66,'05. óvoda int.'!$AC$8:$BH$229,3,FALSE)+VLOOKUP($AC66,'06. konyha int.'!$AC$8:$BP$225,3,FALSE)</f>
        <v>0</v>
      </c>
      <c r="AF66" s="376"/>
      <c r="AG66" s="376"/>
      <c r="AH66" s="377"/>
      <c r="AI66" s="375">
        <f>VLOOKUP($AC66,'04. önk. int.'!$AC$8:$BH$252,7,FALSE)+VLOOKUP($AC66,'05. óvoda int.'!$AC$8:$BH$229,7,FALSE)+VLOOKUP($AC66,'06. konyha int.'!$AC$8:$BP$241,7,FALSE)</f>
        <v>0</v>
      </c>
      <c r="AJ66" s="376"/>
      <c r="AK66" s="376"/>
      <c r="AL66" s="377"/>
      <c r="AM66" s="375">
        <f>VLOOKUP($AC66,'04. önk. int.'!$AC$8:$BH$252,11,FALSE)+VLOOKUP($AC66,'05. óvoda int.'!$AC$8:$BH$229,11,FALSE)+VLOOKUP($AC66,'06. konyha int.'!$AC$8:$BP$241,11,FALSE)</f>
        <v>0</v>
      </c>
      <c r="AN66" s="376"/>
      <c r="AO66" s="376"/>
      <c r="AP66" s="377"/>
      <c r="AQ66" s="459" t="s">
        <v>587</v>
      </c>
      <c r="AR66" s="460"/>
      <c r="AS66" s="460"/>
      <c r="AT66" s="461"/>
      <c r="AU66" s="375">
        <f>VLOOKUP($AC66,'04. önk. int.'!$AC$8:$BH$252,19,FALSE)+VLOOKUP($AC66,'05. óvoda int.'!$AC$8:$BH$229,19,FALSE)+VLOOKUP($AC66,'06. konyha int.'!$AC$8:$BP$241,19,FALSE)</f>
        <v>0</v>
      </c>
      <c r="AV66" s="376"/>
      <c r="AW66" s="376"/>
      <c r="AX66" s="377"/>
      <c r="AY66" s="459" t="s">
        <v>587</v>
      </c>
      <c r="AZ66" s="460"/>
      <c r="BA66" s="460"/>
      <c r="BB66" s="461"/>
      <c r="BC66" s="375">
        <f>VLOOKUP($AC66,'04. önk. int.'!$AC$8:$BH$252,27,FALSE)+VLOOKUP($AC66,'05. óvoda int.'!$AC$8:$BH$229,27,FALSE)+VLOOKUP($AC66,'06. konyha int.'!$AC$8:$BP$241,27,FALSE)</f>
        <v>0</v>
      </c>
      <c r="BD66" s="376"/>
      <c r="BE66" s="376"/>
      <c r="BF66" s="377"/>
      <c r="BG66" s="378" t="str">
        <f t="shared" si="5"/>
        <v>n.é.</v>
      </c>
      <c r="BH66" s="379"/>
    </row>
    <row r="67" spans="1:60" ht="20.100000000000001" customHeight="1" x14ac:dyDescent="0.2">
      <c r="A67" s="442" t="s">
        <v>216</v>
      </c>
      <c r="B67" s="436"/>
      <c r="C67" s="389" t="s">
        <v>607</v>
      </c>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1"/>
      <c r="AC67" s="475" t="s">
        <v>340</v>
      </c>
      <c r="AD67" s="476"/>
      <c r="AE67" s="375">
        <f>VLOOKUP($AC67,'04. önk. int.'!$AC$8:$BH$252,3,FALSE)+VLOOKUP($AC67,'05. óvoda int.'!$AC$8:$BH$229,3,FALSE)+VLOOKUP($AC67,'06. konyha int.'!$AC$8:$BP$225,3,FALSE)</f>
        <v>0</v>
      </c>
      <c r="AF67" s="376"/>
      <c r="AG67" s="376"/>
      <c r="AH67" s="377"/>
      <c r="AI67" s="375">
        <f>VLOOKUP($AC67,'04. önk. int.'!$AC$8:$BH$252,7,FALSE)+VLOOKUP($AC67,'05. óvoda int.'!$AC$8:$BH$229,7,FALSE)+VLOOKUP($AC67,'06. konyha int.'!$AC$8:$BP$241,7,FALSE)</f>
        <v>0</v>
      </c>
      <c r="AJ67" s="376"/>
      <c r="AK67" s="376"/>
      <c r="AL67" s="377"/>
      <c r="AM67" s="375">
        <f>VLOOKUP($AC67,'04. önk. int.'!$AC$8:$BH$252,11,FALSE)+VLOOKUP($AC67,'05. óvoda int.'!$AC$8:$BH$229,11,FALSE)+VLOOKUP($AC67,'06. konyha int.'!$AC$8:$BP$241,11,FALSE)</f>
        <v>0</v>
      </c>
      <c r="AN67" s="376"/>
      <c r="AO67" s="376"/>
      <c r="AP67" s="377"/>
      <c r="AQ67" s="459" t="s">
        <v>587</v>
      </c>
      <c r="AR67" s="460"/>
      <c r="AS67" s="460"/>
      <c r="AT67" s="461"/>
      <c r="AU67" s="375">
        <f>VLOOKUP($AC67,'04. önk. int.'!$AC$8:$BH$252,19,FALSE)+VLOOKUP($AC67,'05. óvoda int.'!$AC$8:$BH$229,19,FALSE)+VLOOKUP($AC67,'06. konyha int.'!$AC$8:$BP$241,19,FALSE)</f>
        <v>0</v>
      </c>
      <c r="AV67" s="376"/>
      <c r="AW67" s="376"/>
      <c r="AX67" s="377"/>
      <c r="AY67" s="459" t="s">
        <v>587</v>
      </c>
      <c r="AZ67" s="460"/>
      <c r="BA67" s="460"/>
      <c r="BB67" s="461"/>
      <c r="BC67" s="375">
        <f>VLOOKUP($AC67,'04. önk. int.'!$AC$8:$BH$252,27,FALSE)+VLOOKUP($AC67,'05. óvoda int.'!$AC$8:$BH$229,27,FALSE)+VLOOKUP($AC67,'06. konyha int.'!$AC$8:$BP$241,27,FALSE)</f>
        <v>0</v>
      </c>
      <c r="BD67" s="376"/>
      <c r="BE67" s="376"/>
      <c r="BF67" s="377"/>
      <c r="BG67" s="378" t="str">
        <f t="shared" si="5"/>
        <v>n.é.</v>
      </c>
      <c r="BH67" s="379"/>
    </row>
    <row r="68" spans="1:60" ht="20.100000000000001" customHeight="1" x14ac:dyDescent="0.2">
      <c r="A68" s="442" t="s">
        <v>217</v>
      </c>
      <c r="B68" s="436"/>
      <c r="C68" s="389" t="s">
        <v>436</v>
      </c>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1"/>
      <c r="AC68" s="475" t="s">
        <v>604</v>
      </c>
      <c r="AD68" s="476"/>
      <c r="AE68" s="375">
        <f>VLOOKUP($AC68,'04. önk. int.'!$AC$8:$BH$252,3,FALSE)+VLOOKUP($AC68,'05. óvoda int.'!$AC$8:$BH$229,3,FALSE)+VLOOKUP($AC68,'06. konyha int.'!$AC$8:$BP$225,3,FALSE)</f>
        <v>0</v>
      </c>
      <c r="AF68" s="376"/>
      <c r="AG68" s="376"/>
      <c r="AH68" s="377"/>
      <c r="AI68" s="375">
        <f>VLOOKUP($AC68,'04. önk. int.'!$AC$8:$BH$252,7,FALSE)+VLOOKUP($AC68,'05. óvoda int.'!$AC$8:$BH$229,7,FALSE)+VLOOKUP($AC68,'06. konyha int.'!$AC$8:$BP$241,7,FALSE)</f>
        <v>0</v>
      </c>
      <c r="AJ68" s="376"/>
      <c r="AK68" s="376"/>
      <c r="AL68" s="377"/>
      <c r="AM68" s="375">
        <f>VLOOKUP($AC68,'04. önk. int.'!$AC$8:$BH$252,11,FALSE)+VLOOKUP($AC68,'05. óvoda int.'!$AC$8:$BH$229,11,FALSE)+VLOOKUP($AC68,'06. konyha int.'!$AC$8:$BP$241,11,FALSE)</f>
        <v>0</v>
      </c>
      <c r="AN68" s="376"/>
      <c r="AO68" s="376"/>
      <c r="AP68" s="377"/>
      <c r="AQ68" s="459" t="s">
        <v>587</v>
      </c>
      <c r="AR68" s="460"/>
      <c r="AS68" s="460"/>
      <c r="AT68" s="461"/>
      <c r="AU68" s="375">
        <f>VLOOKUP($AC68,'04. önk. int.'!$AC$8:$BH$252,19,FALSE)+VLOOKUP($AC68,'05. óvoda int.'!$AC$8:$BH$229,19,FALSE)+VLOOKUP($AC68,'06. konyha int.'!$AC$8:$BP$241,19,FALSE)</f>
        <v>0</v>
      </c>
      <c r="AV68" s="376"/>
      <c r="AW68" s="376"/>
      <c r="AX68" s="377"/>
      <c r="AY68" s="459" t="s">
        <v>587</v>
      </c>
      <c r="AZ68" s="460"/>
      <c r="BA68" s="460"/>
      <c r="BB68" s="461"/>
      <c r="BC68" s="375">
        <f>VLOOKUP($AC68,'04. önk. int.'!$AC$8:$BH$252,27,FALSE)+VLOOKUP($AC68,'05. óvoda int.'!$AC$8:$BH$229,27,FALSE)+VLOOKUP($AC68,'06. konyha int.'!$AC$8:$BP$241,27,FALSE)</f>
        <v>0</v>
      </c>
      <c r="BD68" s="376"/>
      <c r="BE68" s="376"/>
      <c r="BF68" s="377"/>
      <c r="BG68" s="378" t="str">
        <f t="shared" si="5"/>
        <v>n.é.</v>
      </c>
      <c r="BH68" s="379"/>
    </row>
    <row r="69" spans="1:60" ht="20.100000000000001" customHeight="1" x14ac:dyDescent="0.2">
      <c r="A69" s="442" t="s">
        <v>218</v>
      </c>
      <c r="B69" s="436"/>
      <c r="C69" s="389" t="s">
        <v>339</v>
      </c>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1"/>
      <c r="AC69" s="475" t="s">
        <v>605</v>
      </c>
      <c r="AD69" s="476"/>
      <c r="AE69" s="375">
        <f>VLOOKUP($AC69,'04. önk. int.'!$AC$8:$BH$252,3,FALSE)+VLOOKUP($AC69,'05. óvoda int.'!$AC$8:$BH$229,3,FALSE)+VLOOKUP($AC69,'06. konyha int.'!$AC$8:$BP$225,3,FALSE)</f>
        <v>33943557</v>
      </c>
      <c r="AF69" s="376"/>
      <c r="AG69" s="376"/>
      <c r="AH69" s="377"/>
      <c r="AI69" s="375">
        <f>VLOOKUP($AC69,'04. önk. int.'!$AC$8:$BH$252,7,FALSE)+VLOOKUP($AC69,'05. óvoda int.'!$AC$8:$BH$229,7,FALSE)+VLOOKUP($AC69,'06. konyha int.'!$AC$8:$BP$241,7,FALSE)</f>
        <v>44153467</v>
      </c>
      <c r="AJ69" s="376"/>
      <c r="AK69" s="376"/>
      <c r="AL69" s="377"/>
      <c r="AM69" s="375">
        <f>VLOOKUP($AC69,'04. önk. int.'!$AC$8:$BH$252,11,FALSE)+VLOOKUP($AC69,'05. óvoda int.'!$AC$8:$BH$229,11,FALSE)+VLOOKUP($AC69,'06. konyha int.'!$AC$8:$BP$241,11,FALSE)</f>
        <v>44153467</v>
      </c>
      <c r="AN69" s="376"/>
      <c r="AO69" s="376"/>
      <c r="AP69" s="377"/>
      <c r="AQ69" s="459" t="s">
        <v>587</v>
      </c>
      <c r="AR69" s="460"/>
      <c r="AS69" s="460"/>
      <c r="AT69" s="461"/>
      <c r="AU69" s="375">
        <f>VLOOKUP($AC69,'04. önk. int.'!$AC$8:$BH$252,19,FALSE)+VLOOKUP($AC69,'05. óvoda int.'!$AC$8:$BH$229,19,FALSE)+VLOOKUP($AC69,'06. konyha int.'!$AC$8:$BP$241,19,FALSE)</f>
        <v>0</v>
      </c>
      <c r="AV69" s="376"/>
      <c r="AW69" s="376"/>
      <c r="AX69" s="377"/>
      <c r="AY69" s="459" t="s">
        <v>587</v>
      </c>
      <c r="AZ69" s="460"/>
      <c r="BA69" s="460"/>
      <c r="BB69" s="461"/>
      <c r="BC69" s="375">
        <f>VLOOKUP($AC69,'04. önk. int.'!$AC$8:$BH$252,27,FALSE)+VLOOKUP($AC69,'05. óvoda int.'!$AC$8:$BH$229,27,FALSE)+VLOOKUP($AC69,'06. konyha int.'!$AC$8:$BP$241,27,FALSE)</f>
        <v>44153467</v>
      </c>
      <c r="BD69" s="376"/>
      <c r="BE69" s="376"/>
      <c r="BF69" s="377"/>
      <c r="BG69" s="378">
        <f t="shared" si="5"/>
        <v>1</v>
      </c>
      <c r="BH69" s="379"/>
    </row>
    <row r="70" spans="1:60" s="3" customFormat="1" ht="20.100000000000001" customHeight="1" x14ac:dyDescent="0.2">
      <c r="A70" s="441" t="s">
        <v>219</v>
      </c>
      <c r="B70" s="437"/>
      <c r="C70" s="410" t="s">
        <v>609</v>
      </c>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2"/>
      <c r="AC70" s="473" t="s">
        <v>341</v>
      </c>
      <c r="AD70" s="474"/>
      <c r="AE70" s="407">
        <f>SUM(AE65:AH69)</f>
        <v>33943557</v>
      </c>
      <c r="AF70" s="408"/>
      <c r="AG70" s="408"/>
      <c r="AH70" s="409"/>
      <c r="AI70" s="407">
        <f>SUM(AI65:AL69)</f>
        <v>44153467</v>
      </c>
      <c r="AJ70" s="408"/>
      <c r="AK70" s="408"/>
      <c r="AL70" s="409"/>
      <c r="AM70" s="407">
        <f>SUM(AM65:AP69)</f>
        <v>44153467</v>
      </c>
      <c r="AN70" s="408"/>
      <c r="AO70" s="408"/>
      <c r="AP70" s="409"/>
      <c r="AQ70" s="462" t="s">
        <v>587</v>
      </c>
      <c r="AR70" s="463"/>
      <c r="AS70" s="463"/>
      <c r="AT70" s="464"/>
      <c r="AU70" s="407">
        <f>SUM(AU65:AX69)</f>
        <v>0</v>
      </c>
      <c r="AV70" s="408"/>
      <c r="AW70" s="408"/>
      <c r="AX70" s="409"/>
      <c r="AY70" s="462" t="s">
        <v>587</v>
      </c>
      <c r="AZ70" s="463"/>
      <c r="BA70" s="463"/>
      <c r="BB70" s="464"/>
      <c r="BC70" s="407">
        <f>SUM(BC65:BF69)</f>
        <v>44153467</v>
      </c>
      <c r="BD70" s="408"/>
      <c r="BE70" s="408"/>
      <c r="BF70" s="409"/>
      <c r="BG70" s="395">
        <f t="shared" si="5"/>
        <v>1</v>
      </c>
      <c r="BH70" s="396"/>
    </row>
    <row r="71" spans="1:60" s="3" customFormat="1" ht="20.100000000000001" customHeight="1" x14ac:dyDescent="0.2">
      <c r="A71" s="457" t="s">
        <v>220</v>
      </c>
      <c r="B71" s="458"/>
      <c r="C71" s="468" t="s">
        <v>610</v>
      </c>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70"/>
      <c r="AC71" s="471" t="s">
        <v>342</v>
      </c>
      <c r="AD71" s="472"/>
      <c r="AE71" s="413">
        <f>AE20+AE26+AE40+AE52+AE58+AE64+AE70</f>
        <v>323337574</v>
      </c>
      <c r="AF71" s="414"/>
      <c r="AG71" s="414"/>
      <c r="AH71" s="415"/>
      <c r="AI71" s="413">
        <f>AI20+AI26+AI40+AI52+AI58+AI64+AI70</f>
        <v>359140577</v>
      </c>
      <c r="AJ71" s="414"/>
      <c r="AK71" s="414"/>
      <c r="AL71" s="415"/>
      <c r="AM71" s="413">
        <f>AM20+AM26+AM40+AM52+AM58+AM64+AM70</f>
        <v>410217387</v>
      </c>
      <c r="AN71" s="414"/>
      <c r="AO71" s="414"/>
      <c r="AP71" s="415"/>
      <c r="AQ71" s="465" t="s">
        <v>587</v>
      </c>
      <c r="AR71" s="466"/>
      <c r="AS71" s="466"/>
      <c r="AT71" s="467"/>
      <c r="AU71" s="413">
        <f>AU20+AU26+AU40+AU52+AU58+AU64+AU70</f>
        <v>14994834</v>
      </c>
      <c r="AV71" s="414"/>
      <c r="AW71" s="414"/>
      <c r="AX71" s="415"/>
      <c r="AY71" s="465" t="s">
        <v>587</v>
      </c>
      <c r="AZ71" s="466"/>
      <c r="BA71" s="466"/>
      <c r="BB71" s="467"/>
      <c r="BC71" s="413">
        <f>BC20+BC26+BC40+BC52+BC58+BC64+BC70</f>
        <v>395361022</v>
      </c>
      <c r="BD71" s="414"/>
      <c r="BE71" s="414"/>
      <c r="BF71" s="415"/>
      <c r="BG71" s="373">
        <f t="shared" si="5"/>
        <v>1.1008531124568528</v>
      </c>
      <c r="BH71" s="374"/>
    </row>
    <row r="72" spans="1:60" ht="20.100000000000001" customHeight="1" x14ac:dyDescent="0.2">
      <c r="A72" s="442" t="s">
        <v>221</v>
      </c>
      <c r="B72" s="436"/>
      <c r="C72" s="404" t="s">
        <v>611</v>
      </c>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6"/>
      <c r="AC72" s="392" t="s">
        <v>343</v>
      </c>
      <c r="AD72" s="393"/>
      <c r="AE72" s="375">
        <f>VLOOKUP($AC72,'04. önk. int.'!$AC$8:$BH$252,3,FALSE)+VLOOKUP($AC72,'05. óvoda int.'!$AC$8:$BH$229,3,FALSE)+VLOOKUP($AC72,'06. konyha int.'!$AC$8:$BP$225,3,FALSE)</f>
        <v>25600000</v>
      </c>
      <c r="AF72" s="376"/>
      <c r="AG72" s="376"/>
      <c r="AH72" s="377"/>
      <c r="AI72" s="375">
        <f>VLOOKUP($AC72,'04. önk. int.'!$AC$8:$BH$252,7,FALSE)+VLOOKUP($AC72,'05. óvoda int.'!$AC$8:$BH$229,7,FALSE)+VLOOKUP($AC72,'06. konyha int.'!$AC$8:$BP$241,7,FALSE)</f>
        <v>25600000</v>
      </c>
      <c r="AJ72" s="376"/>
      <c r="AK72" s="376"/>
      <c r="AL72" s="377"/>
      <c r="AM72" s="375">
        <f>VLOOKUP($AC72,'04. önk. int.'!$AC$8:$BH$252,11,FALSE)+VLOOKUP($AC72,'05. óvoda int.'!$AC$8:$BH$229,11,FALSE)+VLOOKUP($AC72,'06. konyha int.'!$AC$8:$BP$241,11,FALSE)</f>
        <v>0</v>
      </c>
      <c r="AN72" s="376"/>
      <c r="AO72" s="376"/>
      <c r="AP72" s="377"/>
      <c r="AQ72" s="459" t="s">
        <v>587</v>
      </c>
      <c r="AR72" s="460"/>
      <c r="AS72" s="460"/>
      <c r="AT72" s="461"/>
      <c r="AU72" s="375">
        <f>VLOOKUP($AC72,'04. önk. int.'!$AC$8:$BH$252,19,FALSE)+VLOOKUP($AC72,'05. óvoda int.'!$AC$8:$BH$229,19,FALSE)+VLOOKUP($AC72,'06. konyha int.'!$AC$8:$BP$241,19,FALSE)</f>
        <v>0</v>
      </c>
      <c r="AV72" s="376"/>
      <c r="AW72" s="376"/>
      <c r="AX72" s="377"/>
      <c r="AY72" s="459" t="s">
        <v>587</v>
      </c>
      <c r="AZ72" s="460"/>
      <c r="BA72" s="460"/>
      <c r="BB72" s="461"/>
      <c r="BC72" s="375">
        <f>VLOOKUP($AC72,'04. önk. int.'!$AC$8:$BH$252,27,FALSE)+VLOOKUP($AC72,'05. óvoda int.'!$AC$8:$BH$229,27,FALSE)+VLOOKUP($AC72,'06. konyha int.'!$AC$8:$BP$241,27,FALSE)</f>
        <v>0</v>
      </c>
      <c r="BD72" s="376"/>
      <c r="BE72" s="376"/>
      <c r="BF72" s="377"/>
      <c r="BG72" s="378">
        <f t="shared" si="5"/>
        <v>0</v>
      </c>
      <c r="BH72" s="379"/>
    </row>
    <row r="73" spans="1:60" ht="20.100000000000001" customHeight="1" x14ac:dyDescent="0.2">
      <c r="A73" s="442" t="s">
        <v>222</v>
      </c>
      <c r="B73" s="436"/>
      <c r="C73" s="389" t="s">
        <v>344</v>
      </c>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1"/>
      <c r="AC73" s="392" t="s">
        <v>345</v>
      </c>
      <c r="AD73" s="393"/>
      <c r="AE73" s="375">
        <f>VLOOKUP($AC73,'04. önk. int.'!$AC$8:$BH$252,3,FALSE)+VLOOKUP($AC73,'05. óvoda int.'!$AC$8:$BH$229,3,FALSE)+VLOOKUP($AC73,'06. konyha int.'!$AC$8:$BP$225,3,FALSE)</f>
        <v>0</v>
      </c>
      <c r="AF73" s="376"/>
      <c r="AG73" s="376"/>
      <c r="AH73" s="377"/>
      <c r="AI73" s="375">
        <f>VLOOKUP($AC73,'04. önk. int.'!$AC$8:$BH$252,7,FALSE)+VLOOKUP($AC73,'05. óvoda int.'!$AC$8:$BH$229,7,FALSE)+VLOOKUP($AC73,'06. konyha int.'!$AC$8:$BP$241,7,FALSE)</f>
        <v>0</v>
      </c>
      <c r="AJ73" s="376"/>
      <c r="AK73" s="376"/>
      <c r="AL73" s="377"/>
      <c r="AM73" s="375">
        <f>VLOOKUP($AC73,'04. önk. int.'!$AC$8:$BH$252,11,FALSE)+VLOOKUP($AC73,'05. óvoda int.'!$AC$8:$BH$229,11,FALSE)+VLOOKUP($AC73,'06. konyha int.'!$AC$8:$BP$241,11,FALSE)</f>
        <v>0</v>
      </c>
      <c r="AN73" s="376"/>
      <c r="AO73" s="376"/>
      <c r="AP73" s="377"/>
      <c r="AQ73" s="459" t="s">
        <v>587</v>
      </c>
      <c r="AR73" s="460"/>
      <c r="AS73" s="460"/>
      <c r="AT73" s="461"/>
      <c r="AU73" s="375">
        <f>VLOOKUP($AC73,'04. önk. int.'!$AC$8:$BH$252,19,FALSE)+VLOOKUP($AC73,'05. óvoda int.'!$AC$8:$BH$229,19,FALSE)+VLOOKUP($AC73,'06. konyha int.'!$AC$8:$BP$241,19,FALSE)</f>
        <v>0</v>
      </c>
      <c r="AV73" s="376"/>
      <c r="AW73" s="376"/>
      <c r="AX73" s="377"/>
      <c r="AY73" s="459" t="s">
        <v>587</v>
      </c>
      <c r="AZ73" s="460"/>
      <c r="BA73" s="460"/>
      <c r="BB73" s="461"/>
      <c r="BC73" s="375">
        <f>VLOOKUP($AC73,'04. önk. int.'!$AC$8:$BH$252,27,FALSE)+VLOOKUP($AC73,'05. óvoda int.'!$AC$8:$BH$229,27,FALSE)+VLOOKUP($AC73,'06. konyha int.'!$AC$8:$BP$241,27,FALSE)</f>
        <v>0</v>
      </c>
      <c r="BD73" s="376"/>
      <c r="BE73" s="376"/>
      <c r="BF73" s="377"/>
      <c r="BG73" s="378" t="str">
        <f t="shared" si="5"/>
        <v>n.é.</v>
      </c>
      <c r="BH73" s="379"/>
    </row>
    <row r="74" spans="1:60" ht="20.100000000000001" customHeight="1" x14ac:dyDescent="0.2">
      <c r="A74" s="442" t="s">
        <v>223</v>
      </c>
      <c r="B74" s="436"/>
      <c r="C74" s="404" t="s">
        <v>612</v>
      </c>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6"/>
      <c r="AC74" s="392" t="s">
        <v>346</v>
      </c>
      <c r="AD74" s="393"/>
      <c r="AE74" s="375">
        <f>VLOOKUP($AC74,'04. önk. int.'!$AC$8:$BH$252,3,FALSE)+VLOOKUP($AC74,'05. óvoda int.'!$AC$8:$BH$229,3,FALSE)+VLOOKUP($AC74,'06. konyha int.'!$AC$8:$BP$225,3,FALSE)</f>
        <v>0</v>
      </c>
      <c r="AF74" s="376"/>
      <c r="AG74" s="376"/>
      <c r="AH74" s="377"/>
      <c r="AI74" s="375">
        <f>VLOOKUP($AC74,'04. önk. int.'!$AC$8:$BH$252,7,FALSE)+VLOOKUP($AC74,'05. óvoda int.'!$AC$8:$BH$229,7,FALSE)+VLOOKUP($AC74,'06. konyha int.'!$AC$8:$BP$241,7,FALSE)</f>
        <v>0</v>
      </c>
      <c r="AJ74" s="376"/>
      <c r="AK74" s="376"/>
      <c r="AL74" s="377"/>
      <c r="AM74" s="375">
        <f>VLOOKUP($AC74,'04. önk. int.'!$AC$8:$BH$252,11,FALSE)+VLOOKUP($AC74,'05. óvoda int.'!$AC$8:$BH$229,11,FALSE)+VLOOKUP($AC74,'06. konyha int.'!$AC$8:$BP$241,11,FALSE)</f>
        <v>0</v>
      </c>
      <c r="AN74" s="376"/>
      <c r="AO74" s="376"/>
      <c r="AP74" s="377"/>
      <c r="AQ74" s="459" t="s">
        <v>587</v>
      </c>
      <c r="AR74" s="460"/>
      <c r="AS74" s="460"/>
      <c r="AT74" s="461"/>
      <c r="AU74" s="375">
        <f>VLOOKUP($AC74,'04. önk. int.'!$AC$8:$BH$252,19,FALSE)+VLOOKUP($AC74,'05. óvoda int.'!$AC$8:$BH$229,19,FALSE)+VLOOKUP($AC74,'06. konyha int.'!$AC$8:$BP$241,19,FALSE)</f>
        <v>0</v>
      </c>
      <c r="AV74" s="376"/>
      <c r="AW74" s="376"/>
      <c r="AX74" s="377"/>
      <c r="AY74" s="459" t="s">
        <v>587</v>
      </c>
      <c r="AZ74" s="460"/>
      <c r="BA74" s="460"/>
      <c r="BB74" s="461"/>
      <c r="BC74" s="375">
        <f>VLOOKUP($AC74,'04. önk. int.'!$AC$8:$BH$252,27,FALSE)+VLOOKUP($AC74,'05. óvoda int.'!$AC$8:$BH$229,27,FALSE)+VLOOKUP($AC74,'06. konyha int.'!$AC$8:$BP$241,27,FALSE)</f>
        <v>0</v>
      </c>
      <c r="BD74" s="376"/>
      <c r="BE74" s="376"/>
      <c r="BF74" s="377"/>
      <c r="BG74" s="378" t="str">
        <f t="shared" si="5"/>
        <v>n.é.</v>
      </c>
      <c r="BH74" s="379"/>
    </row>
    <row r="75" spans="1:60" s="3" customFormat="1" ht="20.100000000000001" customHeight="1" x14ac:dyDescent="0.2">
      <c r="A75" s="441" t="s">
        <v>224</v>
      </c>
      <c r="B75" s="437"/>
      <c r="C75" s="410" t="s">
        <v>615</v>
      </c>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2"/>
      <c r="AC75" s="402" t="s">
        <v>347</v>
      </c>
      <c r="AD75" s="403"/>
      <c r="AE75" s="407">
        <f>SUM(AE72:AH74)</f>
        <v>25600000</v>
      </c>
      <c r="AF75" s="408"/>
      <c r="AG75" s="408"/>
      <c r="AH75" s="409"/>
      <c r="AI75" s="407">
        <f>SUM(AI72:AL74)</f>
        <v>25600000</v>
      </c>
      <c r="AJ75" s="408"/>
      <c r="AK75" s="408"/>
      <c r="AL75" s="409"/>
      <c r="AM75" s="407">
        <f>SUM(AM72:AP74)</f>
        <v>0</v>
      </c>
      <c r="AN75" s="408"/>
      <c r="AO75" s="408"/>
      <c r="AP75" s="409"/>
      <c r="AQ75" s="462" t="s">
        <v>587</v>
      </c>
      <c r="AR75" s="463"/>
      <c r="AS75" s="463"/>
      <c r="AT75" s="464"/>
      <c r="AU75" s="407">
        <f>SUM(AU72:AX74)</f>
        <v>0</v>
      </c>
      <c r="AV75" s="408"/>
      <c r="AW75" s="408"/>
      <c r="AX75" s="409"/>
      <c r="AY75" s="462" t="s">
        <v>587</v>
      </c>
      <c r="AZ75" s="463"/>
      <c r="BA75" s="463"/>
      <c r="BB75" s="464"/>
      <c r="BC75" s="407">
        <f>SUM(BC72:BF74)</f>
        <v>0</v>
      </c>
      <c r="BD75" s="408"/>
      <c r="BE75" s="408"/>
      <c r="BF75" s="409"/>
      <c r="BG75" s="395">
        <f t="shared" si="5"/>
        <v>0</v>
      </c>
      <c r="BH75" s="396"/>
    </row>
    <row r="76" spans="1:60" ht="20.100000000000001" customHeight="1" x14ac:dyDescent="0.2">
      <c r="A76" s="442" t="s">
        <v>225</v>
      </c>
      <c r="B76" s="436"/>
      <c r="C76" s="389" t="s">
        <v>348</v>
      </c>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1"/>
      <c r="AC76" s="392" t="s">
        <v>349</v>
      </c>
      <c r="AD76" s="393"/>
      <c r="AE76" s="375">
        <f>VLOOKUP($AC76,'04. önk. int.'!$AC$8:$BH$252,3,FALSE)+VLOOKUP($AC76,'05. óvoda int.'!$AC$8:$BH$229,3,FALSE)+VLOOKUP($AC76,'06. konyha int.'!$AC$8:$BP$225,3,FALSE)</f>
        <v>0</v>
      </c>
      <c r="AF76" s="376"/>
      <c r="AG76" s="376"/>
      <c r="AH76" s="377"/>
      <c r="AI76" s="375">
        <f>VLOOKUP($AC76,'04. önk. int.'!$AC$8:$BH$252,7,FALSE)+VLOOKUP($AC76,'05. óvoda int.'!$AC$8:$BH$229,7,FALSE)+VLOOKUP($AC76,'06. konyha int.'!$AC$8:$BP$241,7,FALSE)</f>
        <v>0</v>
      </c>
      <c r="AJ76" s="376"/>
      <c r="AK76" s="376"/>
      <c r="AL76" s="377"/>
      <c r="AM76" s="375">
        <f>VLOOKUP($AC76,'04. önk. int.'!$AC$8:$BH$252,11,FALSE)+VLOOKUP($AC76,'05. óvoda int.'!$AC$8:$BH$229,11,FALSE)+VLOOKUP($AC76,'06. konyha int.'!$AC$8:$BP$241,11,FALSE)</f>
        <v>0</v>
      </c>
      <c r="AN76" s="376"/>
      <c r="AO76" s="376"/>
      <c r="AP76" s="377"/>
      <c r="AQ76" s="459" t="s">
        <v>587</v>
      </c>
      <c r="AR76" s="460"/>
      <c r="AS76" s="460"/>
      <c r="AT76" s="461"/>
      <c r="AU76" s="375">
        <f>VLOOKUP($AC76,'04. önk. int.'!$AC$8:$BH$252,19,FALSE)+VLOOKUP($AC76,'05. óvoda int.'!$AC$8:$BH$229,19,FALSE)+VLOOKUP($AC76,'06. konyha int.'!$AC$8:$BP$241,19,FALSE)</f>
        <v>0</v>
      </c>
      <c r="AV76" s="376"/>
      <c r="AW76" s="376"/>
      <c r="AX76" s="377"/>
      <c r="AY76" s="459" t="s">
        <v>587</v>
      </c>
      <c r="AZ76" s="460"/>
      <c r="BA76" s="460"/>
      <c r="BB76" s="461"/>
      <c r="BC76" s="375">
        <f>VLOOKUP($AC76,'04. önk. int.'!$AC$8:$BH$252,27,FALSE)+VLOOKUP($AC76,'05. óvoda int.'!$AC$8:$BH$229,27,FALSE)+VLOOKUP($AC76,'06. konyha int.'!$AC$8:$BP$241,27,FALSE)</f>
        <v>0</v>
      </c>
      <c r="BD76" s="376"/>
      <c r="BE76" s="376"/>
      <c r="BF76" s="377"/>
      <c r="BG76" s="378" t="str">
        <f t="shared" si="5"/>
        <v>n.é.</v>
      </c>
      <c r="BH76" s="379"/>
    </row>
    <row r="77" spans="1:60" ht="20.100000000000001" customHeight="1" x14ac:dyDescent="0.2">
      <c r="A77" s="442" t="s">
        <v>226</v>
      </c>
      <c r="B77" s="436"/>
      <c r="C77" s="404" t="s">
        <v>613</v>
      </c>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6"/>
      <c r="AC77" s="392" t="s">
        <v>350</v>
      </c>
      <c r="AD77" s="393"/>
      <c r="AE77" s="375">
        <f>VLOOKUP($AC77,'04. önk. int.'!$AC$8:$BH$252,3,FALSE)+VLOOKUP($AC77,'05. óvoda int.'!$AC$8:$BH$229,3,FALSE)+VLOOKUP($AC77,'06. konyha int.'!$AC$8:$BP$225,3,FALSE)</f>
        <v>0</v>
      </c>
      <c r="AF77" s="376"/>
      <c r="AG77" s="376"/>
      <c r="AH77" s="377"/>
      <c r="AI77" s="375">
        <f>VLOOKUP($AC77,'04. önk. int.'!$AC$8:$BH$252,7,FALSE)+VLOOKUP($AC77,'05. óvoda int.'!$AC$8:$BH$229,7,FALSE)+VLOOKUP($AC77,'06. konyha int.'!$AC$8:$BP$241,7,FALSE)</f>
        <v>0</v>
      </c>
      <c r="AJ77" s="376"/>
      <c r="AK77" s="376"/>
      <c r="AL77" s="377"/>
      <c r="AM77" s="375">
        <f>VLOOKUP($AC77,'04. önk. int.'!$AC$8:$BH$252,11,FALSE)+VLOOKUP($AC77,'05. óvoda int.'!$AC$8:$BH$229,11,FALSE)+VLOOKUP($AC77,'06. konyha int.'!$AC$8:$BP$241,11,FALSE)</f>
        <v>0</v>
      </c>
      <c r="AN77" s="376"/>
      <c r="AO77" s="376"/>
      <c r="AP77" s="377"/>
      <c r="AQ77" s="459" t="s">
        <v>587</v>
      </c>
      <c r="AR77" s="460"/>
      <c r="AS77" s="460"/>
      <c r="AT77" s="461"/>
      <c r="AU77" s="375">
        <f>VLOOKUP($AC77,'04. önk. int.'!$AC$8:$BH$252,19,FALSE)+VLOOKUP($AC77,'05. óvoda int.'!$AC$8:$BH$229,19,FALSE)+VLOOKUP($AC77,'06. konyha int.'!$AC$8:$BP$241,19,FALSE)</f>
        <v>0</v>
      </c>
      <c r="AV77" s="376"/>
      <c r="AW77" s="376"/>
      <c r="AX77" s="377"/>
      <c r="AY77" s="459" t="s">
        <v>587</v>
      </c>
      <c r="AZ77" s="460"/>
      <c r="BA77" s="460"/>
      <c r="BB77" s="461"/>
      <c r="BC77" s="375">
        <f>VLOOKUP($AC77,'04. önk. int.'!$AC$8:$BH$252,27,FALSE)+VLOOKUP($AC77,'05. óvoda int.'!$AC$8:$BH$229,27,FALSE)+VLOOKUP($AC77,'06. konyha int.'!$AC$8:$BP$241,27,FALSE)</f>
        <v>0</v>
      </c>
      <c r="BD77" s="376"/>
      <c r="BE77" s="376"/>
      <c r="BF77" s="377"/>
      <c r="BG77" s="378" t="str">
        <f t="shared" si="5"/>
        <v>n.é.</v>
      </c>
      <c r="BH77" s="379"/>
    </row>
    <row r="78" spans="1:60" ht="20.100000000000001" customHeight="1" x14ac:dyDescent="0.2">
      <c r="A78" s="442" t="s">
        <v>227</v>
      </c>
      <c r="B78" s="436"/>
      <c r="C78" s="389" t="s">
        <v>351</v>
      </c>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1"/>
      <c r="AC78" s="392" t="s">
        <v>352</v>
      </c>
      <c r="AD78" s="393"/>
      <c r="AE78" s="375">
        <f>VLOOKUP($AC78,'04. önk. int.'!$AC$8:$BH$252,3,FALSE)+VLOOKUP($AC78,'05. óvoda int.'!$AC$8:$BH$229,3,FALSE)+VLOOKUP($AC78,'06. konyha int.'!$AC$8:$BP$225,3,FALSE)</f>
        <v>0</v>
      </c>
      <c r="AF78" s="376"/>
      <c r="AG78" s="376"/>
      <c r="AH78" s="377"/>
      <c r="AI78" s="375">
        <f>VLOOKUP($AC78,'04. önk. int.'!$AC$8:$BH$252,7,FALSE)+VLOOKUP($AC78,'05. óvoda int.'!$AC$8:$BH$229,7,FALSE)+VLOOKUP($AC78,'06. konyha int.'!$AC$8:$BP$241,7,FALSE)</f>
        <v>0</v>
      </c>
      <c r="AJ78" s="376"/>
      <c r="AK78" s="376"/>
      <c r="AL78" s="377"/>
      <c r="AM78" s="375">
        <f>VLOOKUP($AC78,'04. önk. int.'!$AC$8:$BH$252,11,FALSE)+VLOOKUP($AC78,'05. óvoda int.'!$AC$8:$BH$229,11,FALSE)+VLOOKUP($AC78,'06. konyha int.'!$AC$8:$BP$241,11,FALSE)</f>
        <v>0</v>
      </c>
      <c r="AN78" s="376"/>
      <c r="AO78" s="376"/>
      <c r="AP78" s="377"/>
      <c r="AQ78" s="459" t="s">
        <v>587</v>
      </c>
      <c r="AR78" s="460"/>
      <c r="AS78" s="460"/>
      <c r="AT78" s="461"/>
      <c r="AU78" s="375">
        <f>VLOOKUP($AC78,'04. önk. int.'!$AC$8:$BH$252,19,FALSE)+VLOOKUP($AC78,'05. óvoda int.'!$AC$8:$BH$229,19,FALSE)+VLOOKUP($AC78,'06. konyha int.'!$AC$8:$BP$241,19,FALSE)</f>
        <v>0</v>
      </c>
      <c r="AV78" s="376"/>
      <c r="AW78" s="376"/>
      <c r="AX78" s="377"/>
      <c r="AY78" s="459" t="s">
        <v>587</v>
      </c>
      <c r="AZ78" s="460"/>
      <c r="BA78" s="460"/>
      <c r="BB78" s="461"/>
      <c r="BC78" s="375">
        <f>VLOOKUP($AC78,'04. önk. int.'!$AC$8:$BH$252,27,FALSE)+VLOOKUP($AC78,'05. óvoda int.'!$AC$8:$BH$229,27,FALSE)+VLOOKUP($AC78,'06. konyha int.'!$AC$8:$BP$241,27,FALSE)</f>
        <v>0</v>
      </c>
      <c r="BD78" s="376"/>
      <c r="BE78" s="376"/>
      <c r="BF78" s="377"/>
      <c r="BG78" s="378" t="str">
        <f t="shared" ref="BG78:BG102" si="6">IF(AI78&gt;0,BC78/AI78,"n.é.")</f>
        <v>n.é.</v>
      </c>
      <c r="BH78" s="379"/>
    </row>
    <row r="79" spans="1:60" ht="20.100000000000001" customHeight="1" x14ac:dyDescent="0.2">
      <c r="A79" s="442" t="s">
        <v>228</v>
      </c>
      <c r="B79" s="436"/>
      <c r="C79" s="404" t="s">
        <v>614</v>
      </c>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6"/>
      <c r="AC79" s="392" t="s">
        <v>353</v>
      </c>
      <c r="AD79" s="393"/>
      <c r="AE79" s="375">
        <f>VLOOKUP($AC79,'04. önk. int.'!$AC$8:$BH$252,3,FALSE)+VLOOKUP($AC79,'05. óvoda int.'!$AC$8:$BH$229,3,FALSE)+VLOOKUP($AC79,'06. konyha int.'!$AC$8:$BP$225,3,FALSE)</f>
        <v>0</v>
      </c>
      <c r="AF79" s="376"/>
      <c r="AG79" s="376"/>
      <c r="AH79" s="377"/>
      <c r="AI79" s="375">
        <f>VLOOKUP($AC79,'04. önk. int.'!$AC$8:$BH$252,7,FALSE)+VLOOKUP($AC79,'05. óvoda int.'!$AC$8:$BH$229,7,FALSE)+VLOOKUP($AC79,'06. konyha int.'!$AC$8:$BP$241,7,FALSE)</f>
        <v>0</v>
      </c>
      <c r="AJ79" s="376"/>
      <c r="AK79" s="376"/>
      <c r="AL79" s="377"/>
      <c r="AM79" s="375">
        <f>VLOOKUP($AC79,'04. önk. int.'!$AC$8:$BH$252,11,FALSE)+VLOOKUP($AC79,'05. óvoda int.'!$AC$8:$BH$229,11,FALSE)+VLOOKUP($AC79,'06. konyha int.'!$AC$8:$BP$241,11,FALSE)</f>
        <v>0</v>
      </c>
      <c r="AN79" s="376"/>
      <c r="AO79" s="376"/>
      <c r="AP79" s="377"/>
      <c r="AQ79" s="459" t="s">
        <v>587</v>
      </c>
      <c r="AR79" s="460"/>
      <c r="AS79" s="460"/>
      <c r="AT79" s="461"/>
      <c r="AU79" s="375">
        <f>VLOOKUP($AC79,'04. önk. int.'!$AC$8:$BH$252,19,FALSE)+VLOOKUP($AC79,'05. óvoda int.'!$AC$8:$BH$229,19,FALSE)+VLOOKUP($AC79,'06. konyha int.'!$AC$8:$BP$241,19,FALSE)</f>
        <v>0</v>
      </c>
      <c r="AV79" s="376"/>
      <c r="AW79" s="376"/>
      <c r="AX79" s="377"/>
      <c r="AY79" s="459" t="s">
        <v>587</v>
      </c>
      <c r="AZ79" s="460"/>
      <c r="BA79" s="460"/>
      <c r="BB79" s="461"/>
      <c r="BC79" s="375">
        <f>VLOOKUP($AC79,'04. önk. int.'!$AC$8:$BH$252,27,FALSE)+VLOOKUP($AC79,'05. óvoda int.'!$AC$8:$BH$229,27,FALSE)+VLOOKUP($AC79,'06. konyha int.'!$AC$8:$BP$241,27,FALSE)</f>
        <v>0</v>
      </c>
      <c r="BD79" s="376"/>
      <c r="BE79" s="376"/>
      <c r="BF79" s="377"/>
      <c r="BG79" s="378" t="str">
        <f t="shared" si="6"/>
        <v>n.é.</v>
      </c>
      <c r="BH79" s="379"/>
    </row>
    <row r="80" spans="1:60" s="3" customFormat="1" ht="20.100000000000001" customHeight="1" x14ac:dyDescent="0.2">
      <c r="A80" s="441" t="s">
        <v>229</v>
      </c>
      <c r="B80" s="437"/>
      <c r="C80" s="399" t="s">
        <v>616</v>
      </c>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1"/>
      <c r="AC80" s="402" t="s">
        <v>354</v>
      </c>
      <c r="AD80" s="403"/>
      <c r="AE80" s="407">
        <f>SUM(AE76:AH79)</f>
        <v>0</v>
      </c>
      <c r="AF80" s="408"/>
      <c r="AG80" s="408"/>
      <c r="AH80" s="409"/>
      <c r="AI80" s="407">
        <f>SUM(AI76:AL79)</f>
        <v>0</v>
      </c>
      <c r="AJ80" s="408"/>
      <c r="AK80" s="408"/>
      <c r="AL80" s="409"/>
      <c r="AM80" s="407">
        <f>SUM(AM76:AP79)</f>
        <v>0</v>
      </c>
      <c r="AN80" s="408"/>
      <c r="AO80" s="408"/>
      <c r="AP80" s="409"/>
      <c r="AQ80" s="462" t="s">
        <v>587</v>
      </c>
      <c r="AR80" s="463"/>
      <c r="AS80" s="463"/>
      <c r="AT80" s="464"/>
      <c r="AU80" s="407">
        <f>SUM(AU76:AX79)</f>
        <v>0</v>
      </c>
      <c r="AV80" s="408"/>
      <c r="AW80" s="408"/>
      <c r="AX80" s="409"/>
      <c r="AY80" s="462" t="s">
        <v>587</v>
      </c>
      <c r="AZ80" s="463"/>
      <c r="BA80" s="463"/>
      <c r="BB80" s="464"/>
      <c r="BC80" s="407">
        <f>SUM(BC76:BF79)</f>
        <v>0</v>
      </c>
      <c r="BD80" s="408"/>
      <c r="BE80" s="408"/>
      <c r="BF80" s="409"/>
      <c r="BG80" s="395" t="str">
        <f t="shared" si="6"/>
        <v>n.é.</v>
      </c>
      <c r="BH80" s="396"/>
    </row>
    <row r="81" spans="1:60" ht="20.100000000000001" customHeight="1" x14ac:dyDescent="0.2">
      <c r="A81" s="442" t="s">
        <v>230</v>
      </c>
      <c r="B81" s="436"/>
      <c r="C81" s="389" t="s">
        <v>355</v>
      </c>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1"/>
      <c r="AC81" s="392" t="s">
        <v>356</v>
      </c>
      <c r="AD81" s="393"/>
      <c r="AE81" s="375">
        <f>VLOOKUP($AC81,'04. önk. int.'!$AC$8:$BH$252,3,FALSE)+VLOOKUP($AC81,'05. óvoda int.'!$AC$8:$BH$229,3,FALSE)+VLOOKUP($AC81,'06. konyha int.'!$AC$8:$BP$225,3,FALSE)</f>
        <v>80633580</v>
      </c>
      <c r="AF81" s="376"/>
      <c r="AG81" s="376"/>
      <c r="AH81" s="377"/>
      <c r="AI81" s="375">
        <f>VLOOKUP($AC81,'04. önk. int.'!$AC$8:$BH$252,7,FALSE)+VLOOKUP($AC81,'05. óvoda int.'!$AC$8:$BH$229,7,FALSE)+VLOOKUP($AC81,'06. konyha int.'!$AC$8:$BP$241,7,FALSE)</f>
        <v>89909764</v>
      </c>
      <c r="AJ81" s="376"/>
      <c r="AK81" s="376"/>
      <c r="AL81" s="377"/>
      <c r="AM81" s="375">
        <f>VLOOKUP($AC81,'04. önk. int.'!$AC$8:$BH$252,11,FALSE)+VLOOKUP($AC81,'05. óvoda int.'!$AC$8:$BH$229,11,FALSE)+VLOOKUP($AC81,'06. konyha int.'!$AC$8:$BP$241,11,FALSE)</f>
        <v>89822245</v>
      </c>
      <c r="AN81" s="376"/>
      <c r="AO81" s="376"/>
      <c r="AP81" s="377"/>
      <c r="AQ81" s="459" t="s">
        <v>587</v>
      </c>
      <c r="AR81" s="460"/>
      <c r="AS81" s="460"/>
      <c r="AT81" s="461"/>
      <c r="AU81" s="375">
        <f>VLOOKUP($AC81,'04. önk. int.'!$AC$8:$BH$252,19,FALSE)+VLOOKUP($AC81,'05. óvoda int.'!$AC$8:$BH$229,19,FALSE)+VLOOKUP($AC81,'06. konyha int.'!$AC$8:$BP$241,19,FALSE)</f>
        <v>0</v>
      </c>
      <c r="AV81" s="376"/>
      <c r="AW81" s="376"/>
      <c r="AX81" s="377"/>
      <c r="AY81" s="459" t="s">
        <v>587</v>
      </c>
      <c r="AZ81" s="460"/>
      <c r="BA81" s="460"/>
      <c r="BB81" s="461"/>
      <c r="BC81" s="375">
        <f>VLOOKUP($AC81,'04. önk. int.'!$AC$8:$BH$252,27,FALSE)+VLOOKUP($AC81,'05. óvoda int.'!$AC$8:$BH$229,27,FALSE)+VLOOKUP($AC81,'06. konyha int.'!$AC$8:$BP$241,27,FALSE)</f>
        <v>89822245</v>
      </c>
      <c r="BD81" s="376"/>
      <c r="BE81" s="376"/>
      <c r="BF81" s="377"/>
      <c r="BG81" s="378">
        <f t="shared" si="6"/>
        <v>0.99902659070487609</v>
      </c>
      <c r="BH81" s="379"/>
    </row>
    <row r="82" spans="1:60" ht="20.100000000000001" customHeight="1" x14ac:dyDescent="0.2">
      <c r="A82" s="442" t="s">
        <v>231</v>
      </c>
      <c r="B82" s="436"/>
      <c r="C82" s="389" t="s">
        <v>357</v>
      </c>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1"/>
      <c r="AC82" s="392" t="s">
        <v>358</v>
      </c>
      <c r="AD82" s="393"/>
      <c r="AE82" s="375">
        <f>VLOOKUP($AC82,'04. önk. int.'!$AC$8:$BH$252,3,FALSE)+VLOOKUP($AC82,'05. óvoda int.'!$AC$8:$BH$229,3,FALSE)+VLOOKUP($AC82,'06. konyha int.'!$AC$8:$BP$225,3,FALSE)</f>
        <v>0</v>
      </c>
      <c r="AF82" s="376"/>
      <c r="AG82" s="376"/>
      <c r="AH82" s="377"/>
      <c r="AI82" s="375">
        <f>VLOOKUP($AC82,'04. önk. int.'!$AC$8:$BH$252,7,FALSE)+VLOOKUP($AC82,'05. óvoda int.'!$AC$8:$BH$229,7,FALSE)+VLOOKUP($AC82,'06. konyha int.'!$AC$8:$BP$241,7,FALSE)</f>
        <v>0</v>
      </c>
      <c r="AJ82" s="376"/>
      <c r="AK82" s="376"/>
      <c r="AL82" s="377"/>
      <c r="AM82" s="375">
        <f>VLOOKUP($AC82,'04. önk. int.'!$AC$8:$BH$252,11,FALSE)+VLOOKUP($AC82,'05. óvoda int.'!$AC$8:$BH$229,11,FALSE)+VLOOKUP($AC82,'06. konyha int.'!$AC$8:$BP$241,11,FALSE)</f>
        <v>0</v>
      </c>
      <c r="AN82" s="376"/>
      <c r="AO82" s="376"/>
      <c r="AP82" s="377"/>
      <c r="AQ82" s="459" t="s">
        <v>587</v>
      </c>
      <c r="AR82" s="460"/>
      <c r="AS82" s="460"/>
      <c r="AT82" s="461"/>
      <c r="AU82" s="375">
        <f>VLOOKUP($AC82,'04. önk. int.'!$AC$8:$BH$252,19,FALSE)+VLOOKUP($AC82,'05. óvoda int.'!$AC$8:$BH$229,19,FALSE)+VLOOKUP($AC82,'06. konyha int.'!$AC$8:$BP$241,19,FALSE)</f>
        <v>0</v>
      </c>
      <c r="AV82" s="376"/>
      <c r="AW82" s="376"/>
      <c r="AX82" s="377"/>
      <c r="AY82" s="459" t="s">
        <v>587</v>
      </c>
      <c r="AZ82" s="460"/>
      <c r="BA82" s="460"/>
      <c r="BB82" s="461"/>
      <c r="BC82" s="375">
        <f>VLOOKUP($AC82,'04. önk. int.'!$AC$8:$BH$252,27,FALSE)+VLOOKUP($AC82,'05. óvoda int.'!$AC$8:$BH$229,27,FALSE)+VLOOKUP($AC82,'06. konyha int.'!$AC$8:$BP$241,27,FALSE)</f>
        <v>0</v>
      </c>
      <c r="BD82" s="376"/>
      <c r="BE82" s="376"/>
      <c r="BF82" s="377"/>
      <c r="BG82" s="378" t="str">
        <f t="shared" si="6"/>
        <v>n.é.</v>
      </c>
      <c r="BH82" s="379"/>
    </row>
    <row r="83" spans="1:60" s="3" customFormat="1" ht="20.100000000000001" customHeight="1" x14ac:dyDescent="0.2">
      <c r="A83" s="441" t="s">
        <v>232</v>
      </c>
      <c r="B83" s="437"/>
      <c r="C83" s="410" t="s">
        <v>618</v>
      </c>
      <c r="D83" s="411"/>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2"/>
      <c r="AC83" s="402" t="s">
        <v>359</v>
      </c>
      <c r="AD83" s="403"/>
      <c r="AE83" s="407">
        <f>SUM(AE81:AH82)</f>
        <v>80633580</v>
      </c>
      <c r="AF83" s="408"/>
      <c r="AG83" s="408"/>
      <c r="AH83" s="409"/>
      <c r="AI83" s="407">
        <f>SUM(AI81:AL82)</f>
        <v>89909764</v>
      </c>
      <c r="AJ83" s="408"/>
      <c r="AK83" s="408"/>
      <c r="AL83" s="409"/>
      <c r="AM83" s="407">
        <f>SUM(AM81:AP82)</f>
        <v>89822245</v>
      </c>
      <c r="AN83" s="408"/>
      <c r="AO83" s="408"/>
      <c r="AP83" s="409"/>
      <c r="AQ83" s="462" t="s">
        <v>587</v>
      </c>
      <c r="AR83" s="463"/>
      <c r="AS83" s="463"/>
      <c r="AT83" s="464"/>
      <c r="AU83" s="407">
        <f>SUM(AU81:AX82)</f>
        <v>0</v>
      </c>
      <c r="AV83" s="408"/>
      <c r="AW83" s="408"/>
      <c r="AX83" s="409"/>
      <c r="AY83" s="462" t="s">
        <v>587</v>
      </c>
      <c r="AZ83" s="463"/>
      <c r="BA83" s="463"/>
      <c r="BB83" s="464"/>
      <c r="BC83" s="407">
        <f>SUM(BC81:BF82)</f>
        <v>89822245</v>
      </c>
      <c r="BD83" s="408"/>
      <c r="BE83" s="408"/>
      <c r="BF83" s="409"/>
      <c r="BG83" s="395">
        <f t="shared" si="6"/>
        <v>0.99902659070487609</v>
      </c>
      <c r="BH83" s="396"/>
    </row>
    <row r="84" spans="1:60" ht="20.100000000000001" customHeight="1" x14ac:dyDescent="0.2">
      <c r="A84" s="442" t="s">
        <v>233</v>
      </c>
      <c r="B84" s="436"/>
      <c r="C84" s="404" t="s">
        <v>360</v>
      </c>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6"/>
      <c r="AC84" s="392" t="s">
        <v>361</v>
      </c>
      <c r="AD84" s="393"/>
      <c r="AE84" s="375">
        <f>VLOOKUP($AC84,'04. önk. int.'!$AC$8:$BH$252,3,FALSE)+VLOOKUP($AC84,'05. óvoda int.'!$AC$8:$BH$229,3,FALSE)+VLOOKUP($AC84,'06. konyha int.'!$AC$8:$BP$225,3,FALSE)</f>
        <v>0</v>
      </c>
      <c r="AF84" s="376"/>
      <c r="AG84" s="376"/>
      <c r="AH84" s="377"/>
      <c r="AI84" s="375">
        <f>VLOOKUP($AC84,'04. önk. int.'!$AC$8:$BH$252,7,FALSE)+VLOOKUP($AC84,'05. óvoda int.'!$AC$8:$BH$229,7,FALSE)+VLOOKUP($AC84,'06. konyha int.'!$AC$8:$BP$241,7,FALSE)</f>
        <v>0</v>
      </c>
      <c r="AJ84" s="376"/>
      <c r="AK84" s="376"/>
      <c r="AL84" s="377"/>
      <c r="AM84" s="375">
        <f>VLOOKUP($AC84,'04. önk. int.'!$AC$8:$BH$252,11,FALSE)+VLOOKUP($AC84,'05. óvoda int.'!$AC$8:$BH$229,11,FALSE)+VLOOKUP($AC84,'06. konyha int.'!$AC$8:$BP$241,11,FALSE)</f>
        <v>3325937</v>
      </c>
      <c r="AN84" s="376"/>
      <c r="AO84" s="376"/>
      <c r="AP84" s="377"/>
      <c r="AQ84" s="459" t="s">
        <v>587</v>
      </c>
      <c r="AR84" s="460"/>
      <c r="AS84" s="460"/>
      <c r="AT84" s="461"/>
      <c r="AU84" s="375">
        <f>VLOOKUP($AC84,'04. önk. int.'!$AC$8:$BH$252,19,FALSE)+VLOOKUP($AC84,'05. óvoda int.'!$AC$8:$BH$229,19,FALSE)+VLOOKUP($AC84,'06. konyha int.'!$AC$8:$BP$241,19,FALSE)</f>
        <v>0</v>
      </c>
      <c r="AV84" s="376"/>
      <c r="AW84" s="376"/>
      <c r="AX84" s="377"/>
      <c r="AY84" s="459" t="s">
        <v>587</v>
      </c>
      <c r="AZ84" s="460"/>
      <c r="BA84" s="460"/>
      <c r="BB84" s="461"/>
      <c r="BC84" s="375">
        <f>VLOOKUP($AC84,'04. önk. int.'!$AC$8:$BH$252,27,FALSE)+VLOOKUP($AC84,'05. óvoda int.'!$AC$8:$BH$229,27,FALSE)+VLOOKUP($AC84,'06. konyha int.'!$AC$8:$BP$241,27,FALSE)</f>
        <v>3325937</v>
      </c>
      <c r="BD84" s="376"/>
      <c r="BE84" s="376"/>
      <c r="BF84" s="377"/>
      <c r="BG84" s="378" t="str">
        <f t="shared" si="6"/>
        <v>n.é.</v>
      </c>
      <c r="BH84" s="379"/>
    </row>
    <row r="85" spans="1:60" ht="20.100000000000001" customHeight="1" x14ac:dyDescent="0.2">
      <c r="A85" s="442" t="s">
        <v>234</v>
      </c>
      <c r="B85" s="436"/>
      <c r="C85" s="404" t="s">
        <v>362</v>
      </c>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6"/>
      <c r="AC85" s="392" t="s">
        <v>363</v>
      </c>
      <c r="AD85" s="393"/>
      <c r="AE85" s="375">
        <f>VLOOKUP($AC85,'04. önk. int.'!$AC$8:$BH$252,3,FALSE)+VLOOKUP($AC85,'05. óvoda int.'!$AC$8:$BH$229,3,FALSE)+VLOOKUP($AC85,'06. konyha int.'!$AC$8:$BP$225,3,FALSE)</f>
        <v>0</v>
      </c>
      <c r="AF85" s="376"/>
      <c r="AG85" s="376"/>
      <c r="AH85" s="377"/>
      <c r="AI85" s="375">
        <f>VLOOKUP($AC85,'04. önk. int.'!$AC$8:$BH$252,7,FALSE)+VLOOKUP($AC85,'05. óvoda int.'!$AC$8:$BH$229,7,FALSE)+VLOOKUP($AC85,'06. konyha int.'!$AC$8:$BP$241,7,FALSE)</f>
        <v>0</v>
      </c>
      <c r="AJ85" s="376"/>
      <c r="AK85" s="376"/>
      <c r="AL85" s="377"/>
      <c r="AM85" s="375">
        <f>VLOOKUP($AC85,'04. önk. int.'!$AC$8:$BH$252,11,FALSE)+VLOOKUP($AC85,'05. óvoda int.'!$AC$8:$BH$229,11,FALSE)+VLOOKUP($AC85,'06. konyha int.'!$AC$8:$BP$241,11,FALSE)</f>
        <v>0</v>
      </c>
      <c r="AN85" s="376"/>
      <c r="AO85" s="376"/>
      <c r="AP85" s="377"/>
      <c r="AQ85" s="459" t="s">
        <v>587</v>
      </c>
      <c r="AR85" s="460"/>
      <c r="AS85" s="460"/>
      <c r="AT85" s="461"/>
      <c r="AU85" s="375">
        <f>VLOOKUP($AC85,'04. önk. int.'!$AC$8:$BH$252,19,FALSE)+VLOOKUP($AC85,'05. óvoda int.'!$AC$8:$BH$229,19,FALSE)+VLOOKUP($AC85,'06. konyha int.'!$AC$8:$BP$241,19,FALSE)</f>
        <v>0</v>
      </c>
      <c r="AV85" s="376"/>
      <c r="AW85" s="376"/>
      <c r="AX85" s="377"/>
      <c r="AY85" s="459" t="s">
        <v>587</v>
      </c>
      <c r="AZ85" s="460"/>
      <c r="BA85" s="460"/>
      <c r="BB85" s="461"/>
      <c r="BC85" s="375">
        <f>VLOOKUP($AC85,'04. önk. int.'!$AC$8:$BH$252,27,FALSE)+VLOOKUP($AC85,'05. óvoda int.'!$AC$8:$BH$229,27,FALSE)+VLOOKUP($AC85,'06. konyha int.'!$AC$8:$BP$241,27,FALSE)</f>
        <v>0</v>
      </c>
      <c r="BD85" s="376"/>
      <c r="BE85" s="376"/>
      <c r="BF85" s="377"/>
      <c r="BG85" s="378" t="str">
        <f t="shared" si="6"/>
        <v>n.é.</v>
      </c>
      <c r="BH85" s="379"/>
    </row>
    <row r="86" spans="1:60" ht="20.100000000000001" customHeight="1" x14ac:dyDescent="0.2">
      <c r="A86" s="442" t="s">
        <v>235</v>
      </c>
      <c r="B86" s="436"/>
      <c r="C86" s="404" t="s">
        <v>364</v>
      </c>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c r="AB86" s="406"/>
      <c r="AC86" s="392" t="s">
        <v>365</v>
      </c>
      <c r="AD86" s="393"/>
      <c r="AE86" s="375">
        <f>VLOOKUP($AC86,'04. önk. int.'!$AC$8:$BH$252,3,FALSE)+VLOOKUP($AC86,'05. óvoda int.'!$AC$8:$BH$229,3,FALSE)+VLOOKUP($AC86,'06. konyha int.'!$AC$8:$BP$225,3,FALSE)</f>
        <v>47607718</v>
      </c>
      <c r="AF86" s="376"/>
      <c r="AG86" s="376"/>
      <c r="AH86" s="377"/>
      <c r="AI86" s="375">
        <f>VLOOKUP($AC86,'04. önk. int.'!$AC$8:$BH$252,7,FALSE)+VLOOKUP($AC86,'05. óvoda int.'!$AC$8:$BH$229,7,FALSE)+VLOOKUP($AC86,'06. konyha int.'!$AC$8:$BP$241,7,FALSE)</f>
        <v>51828521</v>
      </c>
      <c r="AJ86" s="376"/>
      <c r="AK86" s="376"/>
      <c r="AL86" s="377"/>
      <c r="AM86" s="375">
        <f>VLOOKUP($AC86,'04. önk. int.'!$AC$8:$BH$252,11,FALSE)+VLOOKUP($AC86,'05. óvoda int.'!$AC$8:$BH$229,11,FALSE)+VLOOKUP($AC86,'06. konyha int.'!$AC$8:$BP$241,11,FALSE)</f>
        <v>49817004</v>
      </c>
      <c r="AN86" s="376"/>
      <c r="AO86" s="376"/>
      <c r="AP86" s="377"/>
      <c r="AQ86" s="459" t="s">
        <v>587</v>
      </c>
      <c r="AR86" s="460"/>
      <c r="AS86" s="460"/>
      <c r="AT86" s="461"/>
      <c r="AU86" s="375">
        <f>VLOOKUP($AC86,'04. önk. int.'!$AC$8:$BH$252,19,FALSE)+VLOOKUP($AC86,'05. óvoda int.'!$AC$8:$BH$229,19,FALSE)+VLOOKUP($AC86,'06. konyha int.'!$AC$8:$BP$241,19,FALSE)</f>
        <v>0</v>
      </c>
      <c r="AV86" s="376"/>
      <c r="AW86" s="376"/>
      <c r="AX86" s="377"/>
      <c r="AY86" s="459" t="s">
        <v>587</v>
      </c>
      <c r="AZ86" s="460"/>
      <c r="BA86" s="460"/>
      <c r="BB86" s="461"/>
      <c r="BC86" s="375">
        <f>VLOOKUP($AC86,'04. önk. int.'!$AC$8:$BH$252,27,FALSE)+VLOOKUP($AC86,'05. óvoda int.'!$AC$8:$BH$229,27,FALSE)+VLOOKUP($AC86,'06. konyha int.'!$AC$8:$BP$241,27,FALSE)</f>
        <v>49817004</v>
      </c>
      <c r="BD86" s="376"/>
      <c r="BE86" s="376"/>
      <c r="BF86" s="377"/>
      <c r="BG86" s="378">
        <f t="shared" si="6"/>
        <v>0.96118899476216968</v>
      </c>
      <c r="BH86" s="379"/>
    </row>
    <row r="87" spans="1:60" ht="20.100000000000001" customHeight="1" x14ac:dyDescent="0.2">
      <c r="A87" s="442" t="s">
        <v>236</v>
      </c>
      <c r="B87" s="436"/>
      <c r="C87" s="404" t="s">
        <v>617</v>
      </c>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6"/>
      <c r="AC87" s="392" t="s">
        <v>366</v>
      </c>
      <c r="AD87" s="393"/>
      <c r="AE87" s="375">
        <f>VLOOKUP($AC87,'04. önk. int.'!$AC$8:$BH$252,3,FALSE)+VLOOKUP($AC87,'05. óvoda int.'!$AC$8:$BH$229,3,FALSE)+VLOOKUP($AC87,'06. konyha int.'!$AC$8:$BP$225,3,FALSE)</f>
        <v>0</v>
      </c>
      <c r="AF87" s="376"/>
      <c r="AG87" s="376"/>
      <c r="AH87" s="377"/>
      <c r="AI87" s="375">
        <f>VLOOKUP($AC87,'04. önk. int.'!$AC$8:$BH$252,7,FALSE)+VLOOKUP($AC87,'05. óvoda int.'!$AC$8:$BH$229,7,FALSE)+VLOOKUP($AC87,'06. konyha int.'!$AC$8:$BP$241,7,FALSE)</f>
        <v>0</v>
      </c>
      <c r="AJ87" s="376"/>
      <c r="AK87" s="376"/>
      <c r="AL87" s="377"/>
      <c r="AM87" s="375">
        <f>VLOOKUP($AC87,'04. önk. int.'!$AC$8:$BH$252,11,FALSE)+VLOOKUP($AC87,'05. óvoda int.'!$AC$8:$BH$229,11,FALSE)+VLOOKUP($AC87,'06. konyha int.'!$AC$8:$BP$241,11,FALSE)</f>
        <v>0</v>
      </c>
      <c r="AN87" s="376"/>
      <c r="AO87" s="376"/>
      <c r="AP87" s="377"/>
      <c r="AQ87" s="459" t="s">
        <v>587</v>
      </c>
      <c r="AR87" s="460"/>
      <c r="AS87" s="460"/>
      <c r="AT87" s="461"/>
      <c r="AU87" s="375">
        <f>VLOOKUP($AC87,'04. önk. int.'!$AC$8:$BH$252,19,FALSE)+VLOOKUP($AC87,'05. óvoda int.'!$AC$8:$BH$229,19,FALSE)+VLOOKUP($AC87,'06. konyha int.'!$AC$8:$BP$241,19,FALSE)</f>
        <v>0</v>
      </c>
      <c r="AV87" s="376"/>
      <c r="AW87" s="376"/>
      <c r="AX87" s="377"/>
      <c r="AY87" s="459" t="s">
        <v>587</v>
      </c>
      <c r="AZ87" s="460"/>
      <c r="BA87" s="460"/>
      <c r="BB87" s="461"/>
      <c r="BC87" s="375">
        <f>VLOOKUP($AC87,'04. önk. int.'!$AC$8:$BH$252,27,FALSE)+VLOOKUP($AC87,'05. óvoda int.'!$AC$8:$BH$229,27,FALSE)+VLOOKUP($AC87,'06. konyha int.'!$AC$8:$BP$241,27,FALSE)</f>
        <v>0</v>
      </c>
      <c r="BD87" s="376"/>
      <c r="BE87" s="376"/>
      <c r="BF87" s="377"/>
      <c r="BG87" s="378" t="str">
        <f t="shared" si="6"/>
        <v>n.é.</v>
      </c>
      <c r="BH87" s="379"/>
    </row>
    <row r="88" spans="1:60" ht="20.100000000000001" customHeight="1" x14ac:dyDescent="0.2">
      <c r="A88" s="442" t="s">
        <v>237</v>
      </c>
      <c r="B88" s="436"/>
      <c r="C88" s="389" t="s">
        <v>367</v>
      </c>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1"/>
      <c r="AC88" s="392" t="s">
        <v>368</v>
      </c>
      <c r="AD88" s="393"/>
      <c r="AE88" s="375">
        <f>VLOOKUP($AC88,'04. önk. int.'!$AC$8:$BH$252,3,FALSE)+VLOOKUP($AC88,'05. óvoda int.'!$AC$8:$BH$229,3,FALSE)+VLOOKUP($AC88,'06. konyha int.'!$AC$8:$BP$225,3,FALSE)</f>
        <v>0</v>
      </c>
      <c r="AF88" s="376"/>
      <c r="AG88" s="376"/>
      <c r="AH88" s="377"/>
      <c r="AI88" s="375">
        <f>VLOOKUP($AC88,'04. önk. int.'!$AC$8:$BH$252,7,FALSE)+VLOOKUP($AC88,'05. óvoda int.'!$AC$8:$BH$229,7,FALSE)+VLOOKUP($AC88,'06. konyha int.'!$AC$8:$BP$241,7,FALSE)</f>
        <v>0</v>
      </c>
      <c r="AJ88" s="376"/>
      <c r="AK88" s="376"/>
      <c r="AL88" s="377"/>
      <c r="AM88" s="375">
        <f>VLOOKUP($AC88,'04. önk. int.'!$AC$8:$BH$252,11,FALSE)+VLOOKUP($AC88,'05. óvoda int.'!$AC$8:$BH$229,11,FALSE)+VLOOKUP($AC88,'06. konyha int.'!$AC$8:$BP$241,11,FALSE)</f>
        <v>0</v>
      </c>
      <c r="AN88" s="376"/>
      <c r="AO88" s="376"/>
      <c r="AP88" s="377"/>
      <c r="AQ88" s="459" t="s">
        <v>587</v>
      </c>
      <c r="AR88" s="460"/>
      <c r="AS88" s="460"/>
      <c r="AT88" s="461"/>
      <c r="AU88" s="375">
        <f>VLOOKUP($AC88,'04. önk. int.'!$AC$8:$BH$252,19,FALSE)+VLOOKUP($AC88,'05. óvoda int.'!$AC$8:$BH$229,19,FALSE)+VLOOKUP($AC88,'06. konyha int.'!$AC$8:$BP$241,19,FALSE)</f>
        <v>0</v>
      </c>
      <c r="AV88" s="376"/>
      <c r="AW88" s="376"/>
      <c r="AX88" s="377"/>
      <c r="AY88" s="459" t="s">
        <v>587</v>
      </c>
      <c r="AZ88" s="460"/>
      <c r="BA88" s="460"/>
      <c r="BB88" s="461"/>
      <c r="BC88" s="375">
        <f>VLOOKUP($AC88,'04. önk. int.'!$AC$8:$BH$252,27,FALSE)+VLOOKUP($AC88,'05. óvoda int.'!$AC$8:$BH$229,27,FALSE)+VLOOKUP($AC88,'06. konyha int.'!$AC$8:$BP$241,27,FALSE)</f>
        <v>0</v>
      </c>
      <c r="BD88" s="376"/>
      <c r="BE88" s="376"/>
      <c r="BF88" s="377"/>
      <c r="BG88" s="378" t="str">
        <f t="shared" si="6"/>
        <v>n.é.</v>
      </c>
      <c r="BH88" s="379"/>
    </row>
    <row r="89" spans="1:60" ht="20.100000000000001" customHeight="1" x14ac:dyDescent="0.2">
      <c r="A89" s="442" t="s">
        <v>238</v>
      </c>
      <c r="B89" s="436"/>
      <c r="C89" s="389" t="s">
        <v>622</v>
      </c>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1"/>
      <c r="AC89" s="392" t="s">
        <v>620</v>
      </c>
      <c r="AD89" s="393"/>
      <c r="AE89" s="375">
        <f>VLOOKUP($AC89,'04. önk. int.'!$AC$8:$BH$252,3,FALSE)+VLOOKUP($AC89,'05. óvoda int.'!$AC$8:$BH$229,3,FALSE)+VLOOKUP($AC89,'06. konyha int.'!$AC$8:$BP$225,3,FALSE)</f>
        <v>0</v>
      </c>
      <c r="AF89" s="376"/>
      <c r="AG89" s="376"/>
      <c r="AH89" s="377"/>
      <c r="AI89" s="375">
        <f>VLOOKUP($AC89,'04. önk. int.'!$AC$8:$BH$252,7,FALSE)+VLOOKUP($AC89,'05. óvoda int.'!$AC$8:$BH$229,7,FALSE)+VLOOKUP($AC89,'06. konyha int.'!$AC$8:$BP$241,7,FALSE)</f>
        <v>0</v>
      </c>
      <c r="AJ89" s="376"/>
      <c r="AK89" s="376"/>
      <c r="AL89" s="377"/>
      <c r="AM89" s="375">
        <f>VLOOKUP($AC89,'04. önk. int.'!$AC$8:$BH$252,11,FALSE)+VLOOKUP($AC89,'05. óvoda int.'!$AC$8:$BH$229,11,FALSE)+VLOOKUP($AC89,'06. konyha int.'!$AC$8:$BP$241,11,FALSE)</f>
        <v>0</v>
      </c>
      <c r="AN89" s="376"/>
      <c r="AO89" s="376"/>
      <c r="AP89" s="377"/>
      <c r="AQ89" s="459" t="s">
        <v>587</v>
      </c>
      <c r="AR89" s="460"/>
      <c r="AS89" s="460"/>
      <c r="AT89" s="461"/>
      <c r="AU89" s="375">
        <f>VLOOKUP($AC89,'04. önk. int.'!$AC$8:$BH$252,19,FALSE)+VLOOKUP($AC89,'05. óvoda int.'!$AC$8:$BH$229,19,FALSE)+VLOOKUP($AC89,'06. konyha int.'!$AC$8:$BP$241,19,FALSE)</f>
        <v>0</v>
      </c>
      <c r="AV89" s="376"/>
      <c r="AW89" s="376"/>
      <c r="AX89" s="377"/>
      <c r="AY89" s="459" t="s">
        <v>587</v>
      </c>
      <c r="AZ89" s="460"/>
      <c r="BA89" s="460"/>
      <c r="BB89" s="461"/>
      <c r="BC89" s="375">
        <f>VLOOKUP($AC89,'04. önk. int.'!$AC$8:$BH$252,27,FALSE)+VLOOKUP($AC89,'05. óvoda int.'!$AC$8:$BH$229,27,FALSE)+VLOOKUP($AC89,'06. konyha int.'!$AC$8:$BP$241,27,FALSE)</f>
        <v>0</v>
      </c>
      <c r="BD89" s="376"/>
      <c r="BE89" s="376"/>
      <c r="BF89" s="377"/>
      <c r="BG89" s="378" t="str">
        <f t="shared" si="6"/>
        <v>n.é.</v>
      </c>
      <c r="BH89" s="379"/>
    </row>
    <row r="90" spans="1:60" ht="20.100000000000001" customHeight="1" x14ac:dyDescent="0.2">
      <c r="A90" s="442" t="s">
        <v>239</v>
      </c>
      <c r="B90" s="436"/>
      <c r="C90" s="389" t="s">
        <v>623</v>
      </c>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1"/>
      <c r="AC90" s="392" t="s">
        <v>621</v>
      </c>
      <c r="AD90" s="393"/>
      <c r="AE90" s="375">
        <f>VLOOKUP($AC90,'04. önk. int.'!$AC$8:$BH$252,3,FALSE)+VLOOKUP($AC90,'05. óvoda int.'!$AC$8:$BH$229,3,FALSE)+VLOOKUP($AC90,'06. konyha int.'!$AC$8:$BP$225,3,FALSE)</f>
        <v>0</v>
      </c>
      <c r="AF90" s="376"/>
      <c r="AG90" s="376"/>
      <c r="AH90" s="377"/>
      <c r="AI90" s="375">
        <f>VLOOKUP($AC90,'04. önk. int.'!$AC$8:$BH$252,7,FALSE)+VLOOKUP($AC90,'05. óvoda int.'!$AC$8:$BH$229,7,FALSE)+VLOOKUP($AC90,'06. konyha int.'!$AC$8:$BP$241,7,FALSE)</f>
        <v>0</v>
      </c>
      <c r="AJ90" s="376"/>
      <c r="AK90" s="376"/>
      <c r="AL90" s="377"/>
      <c r="AM90" s="375">
        <f>VLOOKUP($AC90,'04. önk. int.'!$AC$8:$BH$252,11,FALSE)+VLOOKUP($AC90,'05. óvoda int.'!$AC$8:$BH$229,11,FALSE)+VLOOKUP($AC90,'06. konyha int.'!$AC$8:$BP$241,11,FALSE)</f>
        <v>0</v>
      </c>
      <c r="AN90" s="376"/>
      <c r="AO90" s="376"/>
      <c r="AP90" s="377"/>
      <c r="AQ90" s="459" t="s">
        <v>587</v>
      </c>
      <c r="AR90" s="460"/>
      <c r="AS90" s="460"/>
      <c r="AT90" s="461"/>
      <c r="AU90" s="375">
        <f>VLOOKUP($AC90,'04. önk. int.'!$AC$8:$BH$252,19,FALSE)+VLOOKUP($AC90,'05. óvoda int.'!$AC$8:$BH$229,19,FALSE)+VLOOKUP($AC90,'06. konyha int.'!$AC$8:$BP$241,19,FALSE)</f>
        <v>0</v>
      </c>
      <c r="AV90" s="376"/>
      <c r="AW90" s="376"/>
      <c r="AX90" s="377"/>
      <c r="AY90" s="459" t="s">
        <v>587</v>
      </c>
      <c r="AZ90" s="460"/>
      <c r="BA90" s="460"/>
      <c r="BB90" s="461"/>
      <c r="BC90" s="375">
        <f>VLOOKUP($AC90,'04. önk. int.'!$AC$8:$BH$252,27,FALSE)+VLOOKUP($AC90,'05. óvoda int.'!$AC$8:$BH$229,27,FALSE)+VLOOKUP($AC90,'06. konyha int.'!$AC$8:$BP$241,27,FALSE)</f>
        <v>0</v>
      </c>
      <c r="BD90" s="376"/>
      <c r="BE90" s="376"/>
      <c r="BF90" s="377"/>
      <c r="BG90" s="378" t="str">
        <f t="shared" si="6"/>
        <v>n.é.</v>
      </c>
      <c r="BH90" s="379"/>
    </row>
    <row r="91" spans="1:60" s="3" customFormat="1" ht="20.100000000000001" customHeight="1" x14ac:dyDescent="0.2">
      <c r="A91" s="441" t="s">
        <v>240</v>
      </c>
      <c r="B91" s="437"/>
      <c r="C91" s="410" t="s">
        <v>625</v>
      </c>
      <c r="D91" s="411"/>
      <c r="E91" s="411"/>
      <c r="F91" s="411"/>
      <c r="G91" s="411"/>
      <c r="H91" s="411"/>
      <c r="I91" s="411"/>
      <c r="J91" s="411"/>
      <c r="K91" s="411"/>
      <c r="L91" s="411"/>
      <c r="M91" s="411"/>
      <c r="N91" s="411"/>
      <c r="O91" s="411"/>
      <c r="P91" s="411"/>
      <c r="Q91" s="411"/>
      <c r="R91" s="411"/>
      <c r="S91" s="411"/>
      <c r="T91" s="411"/>
      <c r="U91" s="411"/>
      <c r="V91" s="411"/>
      <c r="W91" s="411"/>
      <c r="X91" s="411"/>
      <c r="Y91" s="411"/>
      <c r="Z91" s="411"/>
      <c r="AA91" s="411"/>
      <c r="AB91" s="412"/>
      <c r="AC91" s="402" t="s">
        <v>619</v>
      </c>
      <c r="AD91" s="403"/>
      <c r="AE91" s="407">
        <f t="shared" ref="AE91" si="7">SUM(AE89:AH90)</f>
        <v>0</v>
      </c>
      <c r="AF91" s="408"/>
      <c r="AG91" s="408"/>
      <c r="AH91" s="409"/>
      <c r="AI91" s="407">
        <f t="shared" ref="AI91" si="8">SUM(AI89:AL90)</f>
        <v>0</v>
      </c>
      <c r="AJ91" s="408"/>
      <c r="AK91" s="408"/>
      <c r="AL91" s="409"/>
      <c r="AM91" s="407">
        <f t="shared" ref="AM91" si="9">SUM(AM89:AP90)</f>
        <v>0</v>
      </c>
      <c r="AN91" s="408"/>
      <c r="AO91" s="408"/>
      <c r="AP91" s="409"/>
      <c r="AQ91" s="462" t="s">
        <v>587</v>
      </c>
      <c r="AR91" s="463"/>
      <c r="AS91" s="463"/>
      <c r="AT91" s="464"/>
      <c r="AU91" s="407">
        <f t="shared" ref="AU91" si="10">SUM(AU89:AX90)</f>
        <v>0</v>
      </c>
      <c r="AV91" s="408"/>
      <c r="AW91" s="408"/>
      <c r="AX91" s="409"/>
      <c r="AY91" s="462" t="s">
        <v>587</v>
      </c>
      <c r="AZ91" s="463"/>
      <c r="BA91" s="463"/>
      <c r="BB91" s="464"/>
      <c r="BC91" s="407">
        <f t="shared" ref="BC91" si="11">SUM(BC89:BF90)</f>
        <v>0</v>
      </c>
      <c r="BD91" s="408"/>
      <c r="BE91" s="408"/>
      <c r="BF91" s="409"/>
      <c r="BG91" s="395" t="str">
        <f t="shared" si="6"/>
        <v>n.é.</v>
      </c>
      <c r="BH91" s="396"/>
    </row>
    <row r="92" spans="1:60" s="3" customFormat="1" ht="20.100000000000001" customHeight="1" x14ac:dyDescent="0.2">
      <c r="A92" s="441" t="s">
        <v>495</v>
      </c>
      <c r="B92" s="437"/>
      <c r="C92" s="410" t="s">
        <v>624</v>
      </c>
      <c r="D92" s="411"/>
      <c r="E92" s="411"/>
      <c r="F92" s="411"/>
      <c r="G92" s="411"/>
      <c r="H92" s="411"/>
      <c r="I92" s="411"/>
      <c r="J92" s="411"/>
      <c r="K92" s="411"/>
      <c r="L92" s="411"/>
      <c r="M92" s="411"/>
      <c r="N92" s="411"/>
      <c r="O92" s="411"/>
      <c r="P92" s="411"/>
      <c r="Q92" s="411"/>
      <c r="R92" s="411"/>
      <c r="S92" s="411"/>
      <c r="T92" s="411"/>
      <c r="U92" s="411"/>
      <c r="V92" s="411"/>
      <c r="W92" s="411"/>
      <c r="X92" s="411"/>
      <c r="Y92" s="411"/>
      <c r="Z92" s="411"/>
      <c r="AA92" s="411"/>
      <c r="AB92" s="412"/>
      <c r="AC92" s="402" t="s">
        <v>369</v>
      </c>
      <c r="AD92" s="403"/>
      <c r="AE92" s="407">
        <f>AE75+AE80+SUM(AE83:AH88)+AE91</f>
        <v>153841298</v>
      </c>
      <c r="AF92" s="408"/>
      <c r="AG92" s="408"/>
      <c r="AH92" s="409"/>
      <c r="AI92" s="407">
        <f>AI75+AI80+SUM(AI83:AL88)+AI91</f>
        <v>167338285</v>
      </c>
      <c r="AJ92" s="408"/>
      <c r="AK92" s="408"/>
      <c r="AL92" s="409"/>
      <c r="AM92" s="407">
        <f>AM75+AM80+SUM(AM83:AP88)+AM91</f>
        <v>142965186</v>
      </c>
      <c r="AN92" s="408"/>
      <c r="AO92" s="408"/>
      <c r="AP92" s="409"/>
      <c r="AQ92" s="462" t="s">
        <v>587</v>
      </c>
      <c r="AR92" s="463"/>
      <c r="AS92" s="463"/>
      <c r="AT92" s="464"/>
      <c r="AU92" s="407">
        <f>AU75+AU80+SUM(AU83:AX88)+AU91</f>
        <v>0</v>
      </c>
      <c r="AV92" s="408"/>
      <c r="AW92" s="408"/>
      <c r="AX92" s="409"/>
      <c r="AY92" s="462" t="s">
        <v>587</v>
      </c>
      <c r="AZ92" s="463"/>
      <c r="BA92" s="463"/>
      <c r="BB92" s="464"/>
      <c r="BC92" s="407">
        <f>BC75+BC80+SUM(BC83:BF88)+BC91</f>
        <v>142965186</v>
      </c>
      <c r="BD92" s="408"/>
      <c r="BE92" s="408"/>
      <c r="BF92" s="409"/>
      <c r="BG92" s="395">
        <f t="shared" si="6"/>
        <v>0.854348339951016</v>
      </c>
      <c r="BH92" s="396"/>
    </row>
    <row r="93" spans="1:60" ht="20.100000000000001" customHeight="1" x14ac:dyDescent="0.2">
      <c r="A93" s="442" t="s">
        <v>496</v>
      </c>
      <c r="B93" s="436"/>
      <c r="C93" s="389" t="s">
        <v>768</v>
      </c>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1"/>
      <c r="AC93" s="392" t="s">
        <v>371</v>
      </c>
      <c r="AD93" s="393"/>
      <c r="AE93" s="375">
        <f>VLOOKUP($AC93,'04. önk. int.'!$AC$8:$BH$252,3,FALSE)+VLOOKUP($AC93,'05. óvoda int.'!$AC$8:$BH$229,3,FALSE)+VLOOKUP($AC93,'06. konyha int.'!$AC$8:$BP$225,3,FALSE)</f>
        <v>0</v>
      </c>
      <c r="AF93" s="376"/>
      <c r="AG93" s="376"/>
      <c r="AH93" s="377"/>
      <c r="AI93" s="375">
        <f>VLOOKUP($AC93,'04. önk. int.'!$AC$8:$BH$252,7,FALSE)+VLOOKUP($AC93,'05. óvoda int.'!$AC$8:$BH$229,7,FALSE)+VLOOKUP($AC93,'06. konyha int.'!$AC$8:$BP$241,7,FALSE)</f>
        <v>0</v>
      </c>
      <c r="AJ93" s="376"/>
      <c r="AK93" s="376"/>
      <c r="AL93" s="377"/>
      <c r="AM93" s="375">
        <f>VLOOKUP($AC93,'04. önk. int.'!$AC$8:$BH$252,11,FALSE)+VLOOKUP($AC93,'05. óvoda int.'!$AC$8:$BH$229,11,FALSE)+VLOOKUP($AC93,'06. konyha int.'!$AC$8:$BP$241,11,FALSE)</f>
        <v>0</v>
      </c>
      <c r="AN93" s="376"/>
      <c r="AO93" s="376"/>
      <c r="AP93" s="377"/>
      <c r="AQ93" s="459" t="s">
        <v>587</v>
      </c>
      <c r="AR93" s="460"/>
      <c r="AS93" s="460"/>
      <c r="AT93" s="461"/>
      <c r="AU93" s="375">
        <f>VLOOKUP($AC93,'04. önk. int.'!$AC$8:$BH$252,19,FALSE)+VLOOKUP($AC93,'05. óvoda int.'!$AC$8:$BH$229,19,FALSE)+VLOOKUP($AC93,'06. konyha int.'!$AC$8:$BP$241,19,FALSE)</f>
        <v>0</v>
      </c>
      <c r="AV93" s="376"/>
      <c r="AW93" s="376"/>
      <c r="AX93" s="377"/>
      <c r="AY93" s="459" t="s">
        <v>587</v>
      </c>
      <c r="AZ93" s="460"/>
      <c r="BA93" s="460"/>
      <c r="BB93" s="461"/>
      <c r="BC93" s="375">
        <f>VLOOKUP($AC93,'04. önk. int.'!$AC$8:$BH$252,27,FALSE)+VLOOKUP($AC93,'05. óvoda int.'!$AC$8:$BH$229,27,FALSE)+VLOOKUP($AC93,'06. konyha int.'!$AC$8:$BP$241,27,FALSE)</f>
        <v>0</v>
      </c>
      <c r="BD93" s="376"/>
      <c r="BE93" s="376"/>
      <c r="BF93" s="377"/>
      <c r="BG93" s="378" t="str">
        <f t="shared" si="6"/>
        <v>n.é.</v>
      </c>
      <c r="BH93" s="379"/>
    </row>
    <row r="94" spans="1:60" ht="20.100000000000001" customHeight="1" x14ac:dyDescent="0.2">
      <c r="A94" s="442" t="s">
        <v>497</v>
      </c>
      <c r="B94" s="436"/>
      <c r="C94" s="389" t="s">
        <v>372</v>
      </c>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1"/>
      <c r="AC94" s="392" t="s">
        <v>373</v>
      </c>
      <c r="AD94" s="393"/>
      <c r="AE94" s="375">
        <f>VLOOKUP($AC94,'04. önk. int.'!$AC$8:$BH$252,3,FALSE)+VLOOKUP($AC94,'05. óvoda int.'!$AC$8:$BH$229,3,FALSE)+VLOOKUP($AC94,'06. konyha int.'!$AC$8:$BP$225,3,FALSE)</f>
        <v>0</v>
      </c>
      <c r="AF94" s="376"/>
      <c r="AG94" s="376"/>
      <c r="AH94" s="377"/>
      <c r="AI94" s="375">
        <f>VLOOKUP($AC94,'04. önk. int.'!$AC$8:$BH$252,7,FALSE)+VLOOKUP($AC94,'05. óvoda int.'!$AC$8:$BH$229,7,FALSE)+VLOOKUP($AC94,'06. konyha int.'!$AC$8:$BP$241,7,FALSE)</f>
        <v>0</v>
      </c>
      <c r="AJ94" s="376"/>
      <c r="AK94" s="376"/>
      <c r="AL94" s="377"/>
      <c r="AM94" s="375">
        <f>VLOOKUP($AC94,'04. önk. int.'!$AC$8:$BH$252,11,FALSE)+VLOOKUP($AC94,'05. óvoda int.'!$AC$8:$BH$229,11,FALSE)+VLOOKUP($AC94,'06. konyha int.'!$AC$8:$BP$241,11,FALSE)</f>
        <v>0</v>
      </c>
      <c r="AN94" s="376"/>
      <c r="AO94" s="376"/>
      <c r="AP94" s="377"/>
      <c r="AQ94" s="459" t="s">
        <v>587</v>
      </c>
      <c r="AR94" s="460"/>
      <c r="AS94" s="460"/>
      <c r="AT94" s="461"/>
      <c r="AU94" s="375">
        <f>VLOOKUP($AC94,'04. önk. int.'!$AC$8:$BH$252,19,FALSE)+VLOOKUP($AC94,'05. óvoda int.'!$AC$8:$BH$229,19,FALSE)+VLOOKUP($AC94,'06. konyha int.'!$AC$8:$BP$241,19,FALSE)</f>
        <v>0</v>
      </c>
      <c r="AV94" s="376"/>
      <c r="AW94" s="376"/>
      <c r="AX94" s="377"/>
      <c r="AY94" s="459" t="s">
        <v>587</v>
      </c>
      <c r="AZ94" s="460"/>
      <c r="BA94" s="460"/>
      <c r="BB94" s="461"/>
      <c r="BC94" s="375">
        <f>VLOOKUP($AC94,'04. önk. int.'!$AC$8:$BH$252,27,FALSE)+VLOOKUP($AC94,'05. óvoda int.'!$AC$8:$BH$229,27,FALSE)+VLOOKUP($AC94,'06. konyha int.'!$AC$8:$BP$241,27,FALSE)</f>
        <v>0</v>
      </c>
      <c r="BD94" s="376"/>
      <c r="BE94" s="376"/>
      <c r="BF94" s="377"/>
      <c r="BG94" s="378" t="str">
        <f t="shared" si="6"/>
        <v>n.é.</v>
      </c>
      <c r="BH94" s="379"/>
    </row>
    <row r="95" spans="1:60" ht="20.100000000000001" customHeight="1" x14ac:dyDescent="0.2">
      <c r="A95" s="442" t="s">
        <v>498</v>
      </c>
      <c r="B95" s="436"/>
      <c r="C95" s="404" t="s">
        <v>374</v>
      </c>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6"/>
      <c r="AC95" s="392" t="s">
        <v>375</v>
      </c>
      <c r="AD95" s="393"/>
      <c r="AE95" s="375">
        <f>VLOOKUP($AC95,'04. önk. int.'!$AC$8:$BH$252,3,FALSE)+VLOOKUP($AC95,'05. óvoda int.'!$AC$8:$BH$229,3,FALSE)+VLOOKUP($AC95,'06. konyha int.'!$AC$8:$BP$225,3,FALSE)</f>
        <v>0</v>
      </c>
      <c r="AF95" s="376"/>
      <c r="AG95" s="376"/>
      <c r="AH95" s="377"/>
      <c r="AI95" s="375">
        <f>VLOOKUP($AC95,'04. önk. int.'!$AC$8:$BH$252,7,FALSE)+VLOOKUP($AC95,'05. óvoda int.'!$AC$8:$BH$229,7,FALSE)+VLOOKUP($AC95,'06. konyha int.'!$AC$8:$BP$241,7,FALSE)</f>
        <v>0</v>
      </c>
      <c r="AJ95" s="376"/>
      <c r="AK95" s="376"/>
      <c r="AL95" s="377"/>
      <c r="AM95" s="375">
        <f>VLOOKUP($AC95,'04. önk. int.'!$AC$8:$BH$252,11,FALSE)+VLOOKUP($AC95,'05. óvoda int.'!$AC$8:$BH$229,11,FALSE)+VLOOKUP($AC95,'06. konyha int.'!$AC$8:$BP$241,11,FALSE)</f>
        <v>0</v>
      </c>
      <c r="AN95" s="376"/>
      <c r="AO95" s="376"/>
      <c r="AP95" s="377"/>
      <c r="AQ95" s="459" t="s">
        <v>587</v>
      </c>
      <c r="AR95" s="460"/>
      <c r="AS95" s="460"/>
      <c r="AT95" s="461"/>
      <c r="AU95" s="375">
        <f>VLOOKUP($AC95,'04. önk. int.'!$AC$8:$BH$252,19,FALSE)+VLOOKUP($AC95,'05. óvoda int.'!$AC$8:$BH$229,19,FALSE)+VLOOKUP($AC95,'06. konyha int.'!$AC$8:$BP$241,19,FALSE)</f>
        <v>0</v>
      </c>
      <c r="AV95" s="376"/>
      <c r="AW95" s="376"/>
      <c r="AX95" s="377"/>
      <c r="AY95" s="459" t="s">
        <v>587</v>
      </c>
      <c r="AZ95" s="460"/>
      <c r="BA95" s="460"/>
      <c r="BB95" s="461"/>
      <c r="BC95" s="375">
        <f>VLOOKUP($AC95,'04. önk. int.'!$AC$8:$BH$252,27,FALSE)+VLOOKUP($AC95,'05. óvoda int.'!$AC$8:$BH$229,27,FALSE)+VLOOKUP($AC95,'06. konyha int.'!$AC$8:$BP$241,27,FALSE)</f>
        <v>0</v>
      </c>
      <c r="BD95" s="376"/>
      <c r="BE95" s="376"/>
      <c r="BF95" s="377"/>
      <c r="BG95" s="378" t="str">
        <f t="shared" si="6"/>
        <v>n.é.</v>
      </c>
      <c r="BH95" s="379"/>
    </row>
    <row r="96" spans="1:60" ht="20.100000000000001" customHeight="1" x14ac:dyDescent="0.2">
      <c r="A96" s="442" t="s">
        <v>499</v>
      </c>
      <c r="B96" s="436"/>
      <c r="C96" s="404" t="s">
        <v>628</v>
      </c>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6"/>
      <c r="AC96" s="392" t="s">
        <v>376</v>
      </c>
      <c r="AD96" s="393"/>
      <c r="AE96" s="375">
        <f>VLOOKUP($AC96,'04. önk. int.'!$AC$8:$BH$252,3,FALSE)+VLOOKUP($AC96,'05. óvoda int.'!$AC$8:$BH$229,3,FALSE)+VLOOKUP($AC96,'06. konyha int.'!$AC$8:$BP$225,3,FALSE)</f>
        <v>0</v>
      </c>
      <c r="AF96" s="376"/>
      <c r="AG96" s="376"/>
      <c r="AH96" s="377"/>
      <c r="AI96" s="375">
        <f>VLOOKUP($AC96,'04. önk. int.'!$AC$8:$BH$252,7,FALSE)+VLOOKUP($AC96,'05. óvoda int.'!$AC$8:$BH$229,7,FALSE)+VLOOKUP($AC96,'06. konyha int.'!$AC$8:$BP$241,7,FALSE)</f>
        <v>0</v>
      </c>
      <c r="AJ96" s="376"/>
      <c r="AK96" s="376"/>
      <c r="AL96" s="377"/>
      <c r="AM96" s="375">
        <f>VLOOKUP($AC96,'04. önk. int.'!$AC$8:$BH$252,11,FALSE)+VLOOKUP($AC96,'05. óvoda int.'!$AC$8:$BH$229,11,FALSE)+VLOOKUP($AC96,'06. konyha int.'!$AC$8:$BP$241,11,FALSE)</f>
        <v>0</v>
      </c>
      <c r="AN96" s="376"/>
      <c r="AO96" s="376"/>
      <c r="AP96" s="377"/>
      <c r="AQ96" s="459" t="s">
        <v>587</v>
      </c>
      <c r="AR96" s="460"/>
      <c r="AS96" s="460"/>
      <c r="AT96" s="461"/>
      <c r="AU96" s="375">
        <f>VLOOKUP($AC96,'04. önk. int.'!$AC$8:$BH$252,19,FALSE)+VLOOKUP($AC96,'05. óvoda int.'!$AC$8:$BH$229,19,FALSE)+VLOOKUP($AC96,'06. konyha int.'!$AC$8:$BP$241,19,FALSE)</f>
        <v>0</v>
      </c>
      <c r="AV96" s="376"/>
      <c r="AW96" s="376"/>
      <c r="AX96" s="377"/>
      <c r="AY96" s="459" t="s">
        <v>587</v>
      </c>
      <c r="AZ96" s="460"/>
      <c r="BA96" s="460"/>
      <c r="BB96" s="461"/>
      <c r="BC96" s="375">
        <f>VLOOKUP($AC96,'04. önk. int.'!$AC$8:$BH$252,27,FALSE)+VLOOKUP($AC96,'05. óvoda int.'!$AC$8:$BH$229,27,FALSE)+VLOOKUP($AC96,'06. konyha int.'!$AC$8:$BP$241,27,FALSE)</f>
        <v>0</v>
      </c>
      <c r="BD96" s="376"/>
      <c r="BE96" s="376"/>
      <c r="BF96" s="377"/>
      <c r="BG96" s="378" t="str">
        <f t="shared" si="6"/>
        <v>n.é.</v>
      </c>
      <c r="BH96" s="379"/>
    </row>
    <row r="97" spans="1:60" ht="20.100000000000001" customHeight="1" x14ac:dyDescent="0.2">
      <c r="A97" s="442" t="s">
        <v>500</v>
      </c>
      <c r="B97" s="436"/>
      <c r="C97" s="404" t="s">
        <v>627</v>
      </c>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6"/>
      <c r="AC97" s="392" t="s">
        <v>629</v>
      </c>
      <c r="AD97" s="393"/>
      <c r="AE97" s="375">
        <f>VLOOKUP($AC97,'04. önk. int.'!$AC$8:$BH$252,3,FALSE)+VLOOKUP($AC97,'05. óvoda int.'!$AC$8:$BH$229,3,FALSE)+VLOOKUP($AC97,'06. konyha int.'!$AC$8:$BP$225,3,FALSE)</f>
        <v>0</v>
      </c>
      <c r="AF97" s="376"/>
      <c r="AG97" s="376"/>
      <c r="AH97" s="377"/>
      <c r="AI97" s="375">
        <f>VLOOKUP($AC97,'04. önk. int.'!$AC$8:$BH$252,7,FALSE)+VLOOKUP($AC97,'05. óvoda int.'!$AC$8:$BH$229,7,FALSE)+VLOOKUP($AC97,'06. konyha int.'!$AC$8:$BP$241,7,FALSE)</f>
        <v>0</v>
      </c>
      <c r="AJ97" s="376"/>
      <c r="AK97" s="376"/>
      <c r="AL97" s="377"/>
      <c r="AM97" s="375">
        <f>VLOOKUP($AC97,'04. önk. int.'!$AC$8:$BH$252,11,FALSE)+VLOOKUP($AC97,'05. óvoda int.'!$AC$8:$BH$229,11,FALSE)+VLOOKUP($AC97,'06. konyha int.'!$AC$8:$BP$241,11,FALSE)</f>
        <v>0</v>
      </c>
      <c r="AN97" s="376"/>
      <c r="AO97" s="376"/>
      <c r="AP97" s="377"/>
      <c r="AQ97" s="459" t="s">
        <v>587</v>
      </c>
      <c r="AR97" s="460"/>
      <c r="AS97" s="460"/>
      <c r="AT97" s="461"/>
      <c r="AU97" s="375">
        <f>VLOOKUP($AC97,'04. önk. int.'!$AC$8:$BH$252,19,FALSE)+VLOOKUP($AC97,'05. óvoda int.'!$AC$8:$BH$229,19,FALSE)+VLOOKUP($AC97,'06. konyha int.'!$AC$8:$BP$241,19,FALSE)</f>
        <v>0</v>
      </c>
      <c r="AV97" s="376"/>
      <c r="AW97" s="376"/>
      <c r="AX97" s="377"/>
      <c r="AY97" s="459" t="s">
        <v>587</v>
      </c>
      <c r="AZ97" s="460"/>
      <c r="BA97" s="460"/>
      <c r="BB97" s="461"/>
      <c r="BC97" s="375">
        <f>VLOOKUP($AC97,'04. önk. int.'!$AC$8:$BH$252,27,FALSE)+VLOOKUP($AC97,'05. óvoda int.'!$AC$8:$BH$229,27,FALSE)+VLOOKUP($AC97,'06. konyha int.'!$AC$8:$BP$241,27,FALSE)</f>
        <v>0</v>
      </c>
      <c r="BD97" s="376"/>
      <c r="BE97" s="376"/>
      <c r="BF97" s="377"/>
      <c r="BG97" s="378" t="str">
        <f t="shared" si="6"/>
        <v>n.é.</v>
      </c>
      <c r="BH97" s="379"/>
    </row>
    <row r="98" spans="1:60" s="3" customFormat="1" ht="20.100000000000001" customHeight="1" x14ac:dyDescent="0.2">
      <c r="A98" s="441" t="s">
        <v>501</v>
      </c>
      <c r="B98" s="437"/>
      <c r="C98" s="399" t="s">
        <v>626</v>
      </c>
      <c r="D98" s="400"/>
      <c r="E98" s="400"/>
      <c r="F98" s="400"/>
      <c r="G98" s="400"/>
      <c r="H98" s="400"/>
      <c r="I98" s="400"/>
      <c r="J98" s="400"/>
      <c r="K98" s="400"/>
      <c r="L98" s="400"/>
      <c r="M98" s="400"/>
      <c r="N98" s="400"/>
      <c r="O98" s="400"/>
      <c r="P98" s="400"/>
      <c r="Q98" s="400"/>
      <c r="R98" s="400"/>
      <c r="S98" s="400"/>
      <c r="T98" s="400"/>
      <c r="U98" s="400"/>
      <c r="V98" s="400"/>
      <c r="W98" s="400"/>
      <c r="X98" s="400"/>
      <c r="Y98" s="400"/>
      <c r="Z98" s="400"/>
      <c r="AA98" s="400"/>
      <c r="AB98" s="401"/>
      <c r="AC98" s="402" t="s">
        <v>377</v>
      </c>
      <c r="AD98" s="403"/>
      <c r="AE98" s="407">
        <f>SUM(AE93:AH97)</f>
        <v>0</v>
      </c>
      <c r="AF98" s="408"/>
      <c r="AG98" s="408"/>
      <c r="AH98" s="409"/>
      <c r="AI98" s="407">
        <f>SUM(AI93:AL97)</f>
        <v>0</v>
      </c>
      <c r="AJ98" s="408"/>
      <c r="AK98" s="408"/>
      <c r="AL98" s="409"/>
      <c r="AM98" s="407">
        <f>SUM(AM93:AP97)</f>
        <v>0</v>
      </c>
      <c r="AN98" s="408"/>
      <c r="AO98" s="408"/>
      <c r="AP98" s="409"/>
      <c r="AQ98" s="462" t="s">
        <v>587</v>
      </c>
      <c r="AR98" s="463"/>
      <c r="AS98" s="463"/>
      <c r="AT98" s="464"/>
      <c r="AU98" s="407">
        <f>SUM(AU93:AX97)</f>
        <v>0</v>
      </c>
      <c r="AV98" s="408"/>
      <c r="AW98" s="408"/>
      <c r="AX98" s="409"/>
      <c r="AY98" s="462" t="s">
        <v>587</v>
      </c>
      <c r="AZ98" s="463"/>
      <c r="BA98" s="463"/>
      <c r="BB98" s="464"/>
      <c r="BC98" s="407">
        <f>SUM(BC93:BF97)</f>
        <v>0</v>
      </c>
      <c r="BD98" s="408"/>
      <c r="BE98" s="408"/>
      <c r="BF98" s="409"/>
      <c r="BG98" s="395" t="str">
        <f t="shared" si="6"/>
        <v>n.é.</v>
      </c>
      <c r="BH98" s="396"/>
    </row>
    <row r="99" spans="1:60" s="3" customFormat="1" ht="20.100000000000001" customHeight="1" x14ac:dyDescent="0.2">
      <c r="A99" s="442" t="s">
        <v>502</v>
      </c>
      <c r="B99" s="436"/>
      <c r="C99" s="389" t="s">
        <v>378</v>
      </c>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1"/>
      <c r="AC99" s="392" t="s">
        <v>379</v>
      </c>
      <c r="AD99" s="393"/>
      <c r="AE99" s="375">
        <f>VLOOKUP($AC99,'04. önk. int.'!$AC$8:$BH$252,3,FALSE)+VLOOKUP($AC99,'05. óvoda int.'!$AC$8:$BH$229,3,FALSE)+VLOOKUP($AC99,'06. konyha int.'!$AC$8:$BP$225,3,FALSE)</f>
        <v>0</v>
      </c>
      <c r="AF99" s="376"/>
      <c r="AG99" s="376"/>
      <c r="AH99" s="377"/>
      <c r="AI99" s="375">
        <f>VLOOKUP($AC99,'04. önk. int.'!$AC$8:$BH$252,7,FALSE)+VLOOKUP($AC99,'05. óvoda int.'!$AC$8:$BH$229,7,FALSE)+VLOOKUP($AC99,'06. konyha int.'!$AC$8:$BP$241,7,FALSE)</f>
        <v>0</v>
      </c>
      <c r="AJ99" s="376"/>
      <c r="AK99" s="376"/>
      <c r="AL99" s="377"/>
      <c r="AM99" s="375">
        <f>VLOOKUP($AC99,'04. önk. int.'!$AC$8:$BH$252,11,FALSE)+VLOOKUP($AC99,'05. óvoda int.'!$AC$8:$BH$229,11,FALSE)+VLOOKUP($AC99,'06. konyha int.'!$AC$8:$BP$241,11,FALSE)</f>
        <v>0</v>
      </c>
      <c r="AN99" s="376"/>
      <c r="AO99" s="376"/>
      <c r="AP99" s="377"/>
      <c r="AQ99" s="459" t="s">
        <v>587</v>
      </c>
      <c r="AR99" s="460"/>
      <c r="AS99" s="460"/>
      <c r="AT99" s="461"/>
      <c r="AU99" s="375">
        <f>VLOOKUP($AC99,'04. önk. int.'!$AC$8:$BH$252,19,FALSE)+VLOOKUP($AC99,'05. óvoda int.'!$AC$8:$BH$229,19,FALSE)+VLOOKUP($AC99,'06. konyha int.'!$AC$8:$BP$241,19,FALSE)</f>
        <v>0</v>
      </c>
      <c r="AV99" s="376"/>
      <c r="AW99" s="376"/>
      <c r="AX99" s="377"/>
      <c r="AY99" s="459" t="s">
        <v>587</v>
      </c>
      <c r="AZ99" s="460"/>
      <c r="BA99" s="460"/>
      <c r="BB99" s="461"/>
      <c r="BC99" s="375">
        <f>VLOOKUP($AC99,'04. önk. int.'!$AC$8:$BH$252,27,FALSE)+VLOOKUP($AC99,'05. óvoda int.'!$AC$8:$BH$229,27,FALSE)+VLOOKUP($AC99,'06. konyha int.'!$AC$8:$BP$241,27,FALSE)</f>
        <v>0</v>
      </c>
      <c r="BD99" s="376"/>
      <c r="BE99" s="376"/>
      <c r="BF99" s="377"/>
      <c r="BG99" s="378" t="str">
        <f t="shared" si="6"/>
        <v>n.é.</v>
      </c>
      <c r="BH99" s="379"/>
    </row>
    <row r="100" spans="1:60" ht="20.100000000000001" customHeight="1" x14ac:dyDescent="0.2">
      <c r="A100" s="442" t="s">
        <v>503</v>
      </c>
      <c r="B100" s="436"/>
      <c r="C100" s="389" t="s">
        <v>633</v>
      </c>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1"/>
      <c r="AC100" s="392" t="s">
        <v>631</v>
      </c>
      <c r="AD100" s="393"/>
      <c r="AE100" s="375">
        <f>VLOOKUP($AC100,'04. önk. int.'!$AC$8:$BH$252,3,FALSE)+VLOOKUP($AC100,'05. óvoda int.'!$AC$8:$BH$229,3,FALSE)+VLOOKUP($AC100,'06. konyha int.'!$AC$8:$BP$225,3,FALSE)</f>
        <v>0</v>
      </c>
      <c r="AF100" s="376"/>
      <c r="AG100" s="376"/>
      <c r="AH100" s="377"/>
      <c r="AI100" s="375">
        <f>VLOOKUP($AC100,'04. önk. int.'!$AC$8:$BH$252,7,FALSE)+VLOOKUP($AC100,'05. óvoda int.'!$AC$8:$BH$229,7,FALSE)+VLOOKUP($AC100,'06. konyha int.'!$AC$8:$BP$241,7,FALSE)</f>
        <v>0</v>
      </c>
      <c r="AJ100" s="376"/>
      <c r="AK100" s="376"/>
      <c r="AL100" s="377"/>
      <c r="AM100" s="375">
        <f>VLOOKUP($AC100,'04. önk. int.'!$AC$8:$BH$252,11,FALSE)+VLOOKUP($AC100,'05. óvoda int.'!$AC$8:$BH$229,11,FALSE)+VLOOKUP($AC100,'06. konyha int.'!$AC$8:$BP$241,11,FALSE)</f>
        <v>0</v>
      </c>
      <c r="AN100" s="376"/>
      <c r="AO100" s="376"/>
      <c r="AP100" s="377"/>
      <c r="AQ100" s="459" t="s">
        <v>587</v>
      </c>
      <c r="AR100" s="460"/>
      <c r="AS100" s="460"/>
      <c r="AT100" s="461"/>
      <c r="AU100" s="375">
        <f>VLOOKUP($AC100,'04. önk. int.'!$AC$8:$BH$252,19,FALSE)+VLOOKUP($AC100,'05. óvoda int.'!$AC$8:$BH$229,19,FALSE)+VLOOKUP($AC100,'06. konyha int.'!$AC$8:$BP$241,19,FALSE)</f>
        <v>0</v>
      </c>
      <c r="AV100" s="376"/>
      <c r="AW100" s="376"/>
      <c r="AX100" s="377"/>
      <c r="AY100" s="459" t="s">
        <v>587</v>
      </c>
      <c r="AZ100" s="460"/>
      <c r="BA100" s="460"/>
      <c r="BB100" s="461"/>
      <c r="BC100" s="375">
        <f>VLOOKUP($AC100,'04. önk. int.'!$AC$8:$BH$252,27,FALSE)+VLOOKUP($AC100,'05. óvoda int.'!$AC$8:$BH$229,27,FALSE)+VLOOKUP($AC100,'06. konyha int.'!$AC$8:$BP$241,27,FALSE)</f>
        <v>0</v>
      </c>
      <c r="BD100" s="376"/>
      <c r="BE100" s="376"/>
      <c r="BF100" s="377"/>
      <c r="BG100" s="378" t="str">
        <f t="shared" si="6"/>
        <v>n.é.</v>
      </c>
      <c r="BH100" s="379"/>
    </row>
    <row r="101" spans="1:60" s="3" customFormat="1" ht="20.100000000000001" customHeight="1" x14ac:dyDescent="0.2">
      <c r="A101" s="457" t="s">
        <v>504</v>
      </c>
      <c r="B101" s="458"/>
      <c r="C101" s="382" t="s">
        <v>632</v>
      </c>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c r="AA101" s="383"/>
      <c r="AB101" s="384"/>
      <c r="AC101" s="385" t="s">
        <v>380</v>
      </c>
      <c r="AD101" s="386"/>
      <c r="AE101" s="413">
        <f>SUM(AE92,AE98:AH100)</f>
        <v>153841298</v>
      </c>
      <c r="AF101" s="414"/>
      <c r="AG101" s="414"/>
      <c r="AH101" s="415"/>
      <c r="AI101" s="413">
        <f>SUM(AI92,AI98:AL100)</f>
        <v>167338285</v>
      </c>
      <c r="AJ101" s="414"/>
      <c r="AK101" s="414"/>
      <c r="AL101" s="415"/>
      <c r="AM101" s="413">
        <f>SUM(AM92,AM98:AP100)</f>
        <v>142965186</v>
      </c>
      <c r="AN101" s="414"/>
      <c r="AO101" s="414"/>
      <c r="AP101" s="415"/>
      <c r="AQ101" s="454" t="s">
        <v>780</v>
      </c>
      <c r="AR101" s="455"/>
      <c r="AS101" s="455"/>
      <c r="AT101" s="456"/>
      <c r="AU101" s="413">
        <f>SUM(AU92,AU98:AX100)</f>
        <v>0</v>
      </c>
      <c r="AV101" s="414"/>
      <c r="AW101" s="414"/>
      <c r="AX101" s="415"/>
      <c r="AY101" s="454" t="s">
        <v>780</v>
      </c>
      <c r="AZ101" s="455"/>
      <c r="BA101" s="455"/>
      <c r="BB101" s="456"/>
      <c r="BC101" s="413">
        <f>SUM(BC92,BC98:BF100)</f>
        <v>142965186</v>
      </c>
      <c r="BD101" s="414"/>
      <c r="BE101" s="414"/>
      <c r="BF101" s="415"/>
      <c r="BG101" s="373">
        <f t="shared" si="6"/>
        <v>0.854348339951016</v>
      </c>
      <c r="BH101" s="374"/>
    </row>
    <row r="102" spans="1:60" s="3" customFormat="1" ht="20.100000000000001" customHeight="1" x14ac:dyDescent="0.2">
      <c r="A102" s="365" t="s">
        <v>505</v>
      </c>
      <c r="B102" s="366"/>
      <c r="C102" s="36" t="s">
        <v>630</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8"/>
      <c r="AC102" s="39"/>
      <c r="AD102" s="40"/>
      <c r="AE102" s="446">
        <f>AE71+AE101</f>
        <v>477178872</v>
      </c>
      <c r="AF102" s="447"/>
      <c r="AG102" s="447"/>
      <c r="AH102" s="448"/>
      <c r="AI102" s="446">
        <f>AI71+AI101</f>
        <v>526478862</v>
      </c>
      <c r="AJ102" s="447"/>
      <c r="AK102" s="447"/>
      <c r="AL102" s="448"/>
      <c r="AM102" s="446">
        <f>AM71+AM101</f>
        <v>553182573</v>
      </c>
      <c r="AN102" s="447"/>
      <c r="AO102" s="447"/>
      <c r="AP102" s="448"/>
      <c r="AQ102" s="449" t="s">
        <v>780</v>
      </c>
      <c r="AR102" s="450"/>
      <c r="AS102" s="450"/>
      <c r="AT102" s="451"/>
      <c r="AU102" s="446">
        <f>AU71+AU101</f>
        <v>14994834</v>
      </c>
      <c r="AV102" s="447"/>
      <c r="AW102" s="447"/>
      <c r="AX102" s="448"/>
      <c r="AY102" s="449" t="s">
        <v>780</v>
      </c>
      <c r="AZ102" s="450"/>
      <c r="BA102" s="450"/>
      <c r="BB102" s="451"/>
      <c r="BC102" s="446">
        <f>BC71+BC101</f>
        <v>538326208</v>
      </c>
      <c r="BD102" s="447"/>
      <c r="BE102" s="447"/>
      <c r="BF102" s="448"/>
      <c r="BG102" s="362">
        <f t="shared" si="6"/>
        <v>1.0225029851245955</v>
      </c>
      <c r="BH102" s="363"/>
    </row>
    <row r="103" spans="1:60" ht="20.100000000000001" customHeight="1" x14ac:dyDescent="0.2">
      <c r="A103" s="442" t="s">
        <v>506</v>
      </c>
      <c r="B103" s="436"/>
      <c r="C103" s="429" t="s">
        <v>20</v>
      </c>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c r="AA103" s="430"/>
      <c r="AB103" s="431"/>
      <c r="AC103" s="452" t="s">
        <v>51</v>
      </c>
      <c r="AD103" s="453"/>
      <c r="AE103" s="375">
        <f>VLOOKUP($AC103,'04. önk. int.'!$AC$8:$BH$252,3,FALSE)+VLOOKUP($AC103,'05. óvoda int.'!$AC$8:$BH$229,3,FALSE)+VLOOKUP($AC103,'06. konyha int.'!$AC$8:$BP$225,3,FALSE)</f>
        <v>55918403</v>
      </c>
      <c r="AF103" s="376"/>
      <c r="AG103" s="376"/>
      <c r="AH103" s="377"/>
      <c r="AI103" s="375">
        <f>VLOOKUP($AC103,'04. önk. int.'!$AC$8:$BH$252,7,FALSE)+VLOOKUP($AC103,'05. óvoda int.'!$AC$8:$BH$229,7,FALSE)+VLOOKUP($AC103,'06. konyha int.'!$AC$8:$BP$241,7,FALSE)</f>
        <v>57543006</v>
      </c>
      <c r="AJ103" s="376"/>
      <c r="AK103" s="376"/>
      <c r="AL103" s="377"/>
      <c r="AM103" s="375">
        <f>VLOOKUP($AC103,'04. önk. int.'!$AC$8:$BH$252,11,FALSE)+VLOOKUP($AC103,'05. óvoda int.'!$AC$8:$BH$229,11,FALSE)+VLOOKUP($AC103,'06. konyha int.'!$AC$8:$BP$241,11,FALSE)</f>
        <v>0</v>
      </c>
      <c r="AN103" s="376"/>
      <c r="AO103" s="376"/>
      <c r="AP103" s="377"/>
      <c r="AQ103" s="375">
        <f>VLOOKUP($AC103,'04. önk. int.'!$AC$8:$BH$252,15,FALSE)+VLOOKUP($AC103,'05. óvoda int.'!$AC$8:$BH$229,15,FALSE)+VLOOKUP($AC103,'06. konyha int.'!$AC$8:$BP$241,15,FALSE)</f>
        <v>57330152</v>
      </c>
      <c r="AR103" s="376"/>
      <c r="AS103" s="376"/>
      <c r="AT103" s="377"/>
      <c r="AU103" s="375">
        <f>VLOOKUP($AC103,'04. önk. int.'!$AC$8:$BH$252,19,FALSE)+VLOOKUP($AC103,'05. óvoda int.'!$AC$8:$BH$229,19,FALSE)+VLOOKUP($AC103,'06. konyha int.'!$AC$8:$BP$241,19,FALSE)</f>
        <v>146261349</v>
      </c>
      <c r="AV103" s="376"/>
      <c r="AW103" s="376"/>
      <c r="AX103" s="377"/>
      <c r="AY103" s="375">
        <f>VLOOKUP($AC103,'04. önk. int.'!$AC$8:$BH$252,23,FALSE)+VLOOKUP($AC103,'05. óvoda int.'!$AC$8:$BH$229,23,FALSE)+VLOOKUP($AC103,'06. konyha int.'!$AC$8:$BP$241,23,FALSE)</f>
        <v>0</v>
      </c>
      <c r="AZ103" s="376"/>
      <c r="BA103" s="376"/>
      <c r="BB103" s="377"/>
      <c r="BC103" s="375">
        <f>VLOOKUP($AC103,'04. önk. int.'!$AC$8:$BH$252,27,FALSE)+VLOOKUP($AC103,'05. óvoda int.'!$AC$8:$BH$229,27,FALSE)+VLOOKUP($AC103,'06. konyha int.'!$AC$8:$BP$241,27,FALSE)</f>
        <v>57330152</v>
      </c>
      <c r="BD103" s="376"/>
      <c r="BE103" s="376"/>
      <c r="BF103" s="377"/>
      <c r="BG103" s="378">
        <f t="shared" ref="BG103" si="12">IF(AI103&gt;0,BC103/AI103,"n.é.")</f>
        <v>0.99630095793049112</v>
      </c>
      <c r="BH103" s="379"/>
    </row>
    <row r="104" spans="1:60" ht="20.100000000000001" customHeight="1" x14ac:dyDescent="0.2">
      <c r="A104" s="442" t="s">
        <v>507</v>
      </c>
      <c r="B104" s="436"/>
      <c r="C104" s="429" t="s">
        <v>47</v>
      </c>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1"/>
      <c r="AC104" s="420" t="s">
        <v>50</v>
      </c>
      <c r="AD104" s="421"/>
      <c r="AE104" s="375">
        <f>VLOOKUP($AC104,'04. önk. int.'!$AC$8:$BH$252,3,FALSE)+VLOOKUP($AC104,'05. óvoda int.'!$AC$8:$BH$229,3,FALSE)+VLOOKUP($AC104,'06. konyha int.'!$AC$8:$BP$225,3,FALSE)</f>
        <v>0</v>
      </c>
      <c r="AF104" s="376"/>
      <c r="AG104" s="376"/>
      <c r="AH104" s="377"/>
      <c r="AI104" s="375">
        <f>VLOOKUP($AC104,'04. önk. int.'!$AC$8:$BH$252,7,FALSE)+VLOOKUP($AC104,'05. óvoda int.'!$AC$8:$BH$229,7,FALSE)+VLOOKUP($AC104,'06. konyha int.'!$AC$8:$BP$241,7,FALSE)</f>
        <v>0</v>
      </c>
      <c r="AJ104" s="376"/>
      <c r="AK104" s="376"/>
      <c r="AL104" s="377"/>
      <c r="AM104" s="375">
        <f>VLOOKUP($AC104,'04. önk. int.'!$AC$8:$BH$252,11,FALSE)+VLOOKUP($AC104,'05. óvoda int.'!$AC$8:$BH$229,11,FALSE)+VLOOKUP($AC104,'06. konyha int.'!$AC$8:$BP$241,11,FALSE)</f>
        <v>0</v>
      </c>
      <c r="AN104" s="376"/>
      <c r="AO104" s="376"/>
      <c r="AP104" s="377"/>
      <c r="AQ104" s="375">
        <f>VLOOKUP($AC104,'04. önk. int.'!$AC$8:$BH$252,15,FALSE)+VLOOKUP($AC104,'05. óvoda int.'!$AC$8:$BH$229,15,FALSE)+VLOOKUP($AC104,'06. konyha int.'!$AC$8:$BP$241,15,FALSE)</f>
        <v>0</v>
      </c>
      <c r="AR104" s="376"/>
      <c r="AS104" s="376"/>
      <c r="AT104" s="377"/>
      <c r="AU104" s="375">
        <f>VLOOKUP($AC104,'04. önk. int.'!$AC$8:$BH$252,19,FALSE)+VLOOKUP($AC104,'05. óvoda int.'!$AC$8:$BH$229,19,FALSE)+VLOOKUP($AC104,'06. konyha int.'!$AC$8:$BP$241,19,FALSE)</f>
        <v>0</v>
      </c>
      <c r="AV104" s="376"/>
      <c r="AW104" s="376"/>
      <c r="AX104" s="377"/>
      <c r="AY104" s="375">
        <f>VLOOKUP($AC104,'04. önk. int.'!$AC$8:$BH$252,23,FALSE)+VLOOKUP($AC104,'05. óvoda int.'!$AC$8:$BH$229,23,FALSE)+VLOOKUP($AC104,'06. konyha int.'!$AC$8:$BP$241,23,FALSE)</f>
        <v>0</v>
      </c>
      <c r="AZ104" s="376"/>
      <c r="BA104" s="376"/>
      <c r="BB104" s="377"/>
      <c r="BC104" s="375">
        <f>VLOOKUP($AC104,'04. önk. int.'!$AC$8:$BH$252,27,FALSE)+VLOOKUP($AC104,'05. óvoda int.'!$AC$8:$BH$229,27,FALSE)+VLOOKUP($AC104,'06. konyha int.'!$AC$8:$BP$241,27,FALSE)</f>
        <v>0</v>
      </c>
      <c r="BD104" s="376"/>
      <c r="BE104" s="376"/>
      <c r="BF104" s="377"/>
      <c r="BG104" s="378" t="str">
        <f t="shared" ref="BG104:BG167" si="13">IF(AI104&gt;0,BC104/AI104,"n.é.")</f>
        <v>n.é.</v>
      </c>
      <c r="BH104" s="379"/>
    </row>
    <row r="105" spans="1:60" ht="20.100000000000001" customHeight="1" x14ac:dyDescent="0.2">
      <c r="A105" s="442" t="s">
        <v>508</v>
      </c>
      <c r="B105" s="436"/>
      <c r="C105" s="429" t="s">
        <v>46</v>
      </c>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1"/>
      <c r="AC105" s="420" t="s">
        <v>49</v>
      </c>
      <c r="AD105" s="421"/>
      <c r="AE105" s="375">
        <f>VLOOKUP($AC105,'04. önk. int.'!$AC$8:$BH$252,3,FALSE)+VLOOKUP($AC105,'05. óvoda int.'!$AC$8:$BH$229,3,FALSE)+VLOOKUP($AC105,'06. konyha int.'!$AC$8:$BP$225,3,FALSE)</f>
        <v>0</v>
      </c>
      <c r="AF105" s="376"/>
      <c r="AG105" s="376"/>
      <c r="AH105" s="377"/>
      <c r="AI105" s="375">
        <f>VLOOKUP($AC105,'04. önk. int.'!$AC$8:$BH$252,7,FALSE)+VLOOKUP($AC105,'05. óvoda int.'!$AC$8:$BH$229,7,FALSE)+VLOOKUP($AC105,'06. konyha int.'!$AC$8:$BP$241,7,FALSE)</f>
        <v>0</v>
      </c>
      <c r="AJ105" s="376"/>
      <c r="AK105" s="376"/>
      <c r="AL105" s="377"/>
      <c r="AM105" s="375">
        <f>VLOOKUP($AC105,'04. önk. int.'!$AC$8:$BH$252,11,FALSE)+VLOOKUP($AC105,'05. óvoda int.'!$AC$8:$BH$229,11,FALSE)+VLOOKUP($AC105,'06. konyha int.'!$AC$8:$BP$241,11,FALSE)</f>
        <v>0</v>
      </c>
      <c r="AN105" s="376"/>
      <c r="AO105" s="376"/>
      <c r="AP105" s="377"/>
      <c r="AQ105" s="375">
        <f>VLOOKUP($AC105,'04. önk. int.'!$AC$8:$BH$252,15,FALSE)+VLOOKUP($AC105,'05. óvoda int.'!$AC$8:$BH$229,15,FALSE)+VLOOKUP($AC105,'06. konyha int.'!$AC$8:$BP$241,15,FALSE)</f>
        <v>0</v>
      </c>
      <c r="AR105" s="376"/>
      <c r="AS105" s="376"/>
      <c r="AT105" s="377"/>
      <c r="AU105" s="375">
        <f>VLOOKUP($AC105,'04. önk. int.'!$AC$8:$BH$252,19,FALSE)+VLOOKUP($AC105,'05. óvoda int.'!$AC$8:$BH$229,19,FALSE)+VLOOKUP($AC105,'06. konyha int.'!$AC$8:$BP$241,19,FALSE)</f>
        <v>0</v>
      </c>
      <c r="AV105" s="376"/>
      <c r="AW105" s="376"/>
      <c r="AX105" s="377"/>
      <c r="AY105" s="375">
        <f>VLOOKUP($AC105,'04. önk. int.'!$AC$8:$BH$252,23,FALSE)+VLOOKUP($AC105,'05. óvoda int.'!$AC$8:$BH$229,23,FALSE)+VLOOKUP($AC105,'06. konyha int.'!$AC$8:$BP$241,23,FALSE)</f>
        <v>0</v>
      </c>
      <c r="AZ105" s="376"/>
      <c r="BA105" s="376"/>
      <c r="BB105" s="377"/>
      <c r="BC105" s="375">
        <f>VLOOKUP($AC105,'04. önk. int.'!$AC$8:$BH$252,27,FALSE)+VLOOKUP($AC105,'05. óvoda int.'!$AC$8:$BH$229,27,FALSE)+VLOOKUP($AC105,'06. konyha int.'!$AC$8:$BP$241,27,FALSE)</f>
        <v>0</v>
      </c>
      <c r="BD105" s="376"/>
      <c r="BE105" s="376"/>
      <c r="BF105" s="377"/>
      <c r="BG105" s="378" t="str">
        <f t="shared" si="13"/>
        <v>n.é.</v>
      </c>
      <c r="BH105" s="379"/>
    </row>
    <row r="106" spans="1:60" ht="20.100000000000001" customHeight="1" x14ac:dyDescent="0.2">
      <c r="A106" s="442" t="s">
        <v>509</v>
      </c>
      <c r="B106" s="436"/>
      <c r="C106" s="432" t="s">
        <v>19</v>
      </c>
      <c r="D106" s="433"/>
      <c r="E106" s="433"/>
      <c r="F106" s="433"/>
      <c r="G106" s="433"/>
      <c r="H106" s="433"/>
      <c r="I106" s="433"/>
      <c r="J106" s="433"/>
      <c r="K106" s="433"/>
      <c r="L106" s="433"/>
      <c r="M106" s="433"/>
      <c r="N106" s="433"/>
      <c r="O106" s="433"/>
      <c r="P106" s="433"/>
      <c r="Q106" s="433"/>
      <c r="R106" s="433"/>
      <c r="S106" s="433"/>
      <c r="T106" s="433"/>
      <c r="U106" s="433"/>
      <c r="V106" s="433"/>
      <c r="W106" s="433"/>
      <c r="X106" s="433"/>
      <c r="Y106" s="433"/>
      <c r="Z106" s="433"/>
      <c r="AA106" s="433"/>
      <c r="AB106" s="434"/>
      <c r="AC106" s="420" t="s">
        <v>48</v>
      </c>
      <c r="AD106" s="421"/>
      <c r="AE106" s="375">
        <f>VLOOKUP($AC106,'04. önk. int.'!$AC$8:$BH$252,3,FALSE)+VLOOKUP($AC106,'05. óvoda int.'!$AC$8:$BH$229,3,FALSE)+VLOOKUP($AC106,'06. konyha int.'!$AC$8:$BP$225,3,FALSE)</f>
        <v>0</v>
      </c>
      <c r="AF106" s="376"/>
      <c r="AG106" s="376"/>
      <c r="AH106" s="377"/>
      <c r="AI106" s="375">
        <f>VLOOKUP($AC106,'04. önk. int.'!$AC$8:$BH$252,7,FALSE)+VLOOKUP($AC106,'05. óvoda int.'!$AC$8:$BH$229,7,FALSE)+VLOOKUP($AC106,'06. konyha int.'!$AC$8:$BP$241,7,FALSE)</f>
        <v>0</v>
      </c>
      <c r="AJ106" s="376"/>
      <c r="AK106" s="376"/>
      <c r="AL106" s="377"/>
      <c r="AM106" s="375">
        <f>VLOOKUP($AC106,'04. önk. int.'!$AC$8:$BH$252,11,FALSE)+VLOOKUP($AC106,'05. óvoda int.'!$AC$8:$BH$229,11,FALSE)+VLOOKUP($AC106,'06. konyha int.'!$AC$8:$BP$241,11,FALSE)</f>
        <v>0</v>
      </c>
      <c r="AN106" s="376"/>
      <c r="AO106" s="376"/>
      <c r="AP106" s="377"/>
      <c r="AQ106" s="375">
        <f>VLOOKUP($AC106,'04. önk. int.'!$AC$8:$BH$252,15,FALSE)+VLOOKUP($AC106,'05. óvoda int.'!$AC$8:$BH$229,15,FALSE)+VLOOKUP($AC106,'06. konyha int.'!$AC$8:$BP$241,15,FALSE)</f>
        <v>0</v>
      </c>
      <c r="AR106" s="376"/>
      <c r="AS106" s="376"/>
      <c r="AT106" s="377"/>
      <c r="AU106" s="375">
        <f>VLOOKUP($AC106,'04. önk. int.'!$AC$8:$BH$252,19,FALSE)+VLOOKUP($AC106,'05. óvoda int.'!$AC$8:$BH$229,19,FALSE)+VLOOKUP($AC106,'06. konyha int.'!$AC$8:$BP$241,19,FALSE)</f>
        <v>0</v>
      </c>
      <c r="AV106" s="376"/>
      <c r="AW106" s="376"/>
      <c r="AX106" s="377"/>
      <c r="AY106" s="375">
        <f>VLOOKUP($AC106,'04. önk. int.'!$AC$8:$BH$252,23,FALSE)+VLOOKUP($AC106,'05. óvoda int.'!$AC$8:$BH$229,23,FALSE)+VLOOKUP($AC106,'06. konyha int.'!$AC$8:$BP$241,23,FALSE)</f>
        <v>0</v>
      </c>
      <c r="AZ106" s="376"/>
      <c r="BA106" s="376"/>
      <c r="BB106" s="377"/>
      <c r="BC106" s="375">
        <f>VLOOKUP($AC106,'04. önk. int.'!$AC$8:$BH$252,27,FALSE)+VLOOKUP($AC106,'05. óvoda int.'!$AC$8:$BH$229,27,FALSE)+VLOOKUP($AC106,'06. konyha int.'!$AC$8:$BP$241,27,FALSE)</f>
        <v>0</v>
      </c>
      <c r="BD106" s="376"/>
      <c r="BE106" s="376"/>
      <c r="BF106" s="377"/>
      <c r="BG106" s="378" t="str">
        <f t="shared" si="13"/>
        <v>n.é.</v>
      </c>
      <c r="BH106" s="379"/>
    </row>
    <row r="107" spans="1:60" ht="20.100000000000001" customHeight="1" x14ac:dyDescent="0.2">
      <c r="A107" s="442" t="s">
        <v>510</v>
      </c>
      <c r="B107" s="436"/>
      <c r="C107" s="432" t="s">
        <v>16</v>
      </c>
      <c r="D107" s="433"/>
      <c r="E107" s="433"/>
      <c r="F107" s="433"/>
      <c r="G107" s="433"/>
      <c r="H107" s="433"/>
      <c r="I107" s="433"/>
      <c r="J107" s="433"/>
      <c r="K107" s="433"/>
      <c r="L107" s="433"/>
      <c r="M107" s="433"/>
      <c r="N107" s="433"/>
      <c r="O107" s="433"/>
      <c r="P107" s="433"/>
      <c r="Q107" s="433"/>
      <c r="R107" s="433"/>
      <c r="S107" s="433"/>
      <c r="T107" s="433"/>
      <c r="U107" s="433"/>
      <c r="V107" s="433"/>
      <c r="W107" s="433"/>
      <c r="X107" s="433"/>
      <c r="Y107" s="433"/>
      <c r="Z107" s="433"/>
      <c r="AA107" s="433"/>
      <c r="AB107" s="434"/>
      <c r="AC107" s="420" t="s">
        <v>45</v>
      </c>
      <c r="AD107" s="421"/>
      <c r="AE107" s="375">
        <f>VLOOKUP($AC107,'04. önk. int.'!$AC$8:$BH$252,3,FALSE)+VLOOKUP($AC107,'05. óvoda int.'!$AC$8:$BH$229,3,FALSE)+VLOOKUP($AC107,'06. konyha int.'!$AC$8:$BP$225,3,FALSE)</f>
        <v>0</v>
      </c>
      <c r="AF107" s="376"/>
      <c r="AG107" s="376"/>
      <c r="AH107" s="377"/>
      <c r="AI107" s="375">
        <f>VLOOKUP($AC107,'04. önk. int.'!$AC$8:$BH$252,7,FALSE)+VLOOKUP($AC107,'05. óvoda int.'!$AC$8:$BH$229,7,FALSE)+VLOOKUP($AC107,'06. konyha int.'!$AC$8:$BP$241,7,FALSE)</f>
        <v>0</v>
      </c>
      <c r="AJ107" s="376"/>
      <c r="AK107" s="376"/>
      <c r="AL107" s="377"/>
      <c r="AM107" s="375">
        <f>VLOOKUP($AC107,'04. önk. int.'!$AC$8:$BH$252,11,FALSE)+VLOOKUP($AC107,'05. óvoda int.'!$AC$8:$BH$229,11,FALSE)+VLOOKUP($AC107,'06. konyha int.'!$AC$8:$BP$241,11,FALSE)</f>
        <v>0</v>
      </c>
      <c r="AN107" s="376"/>
      <c r="AO107" s="376"/>
      <c r="AP107" s="377"/>
      <c r="AQ107" s="375">
        <f>VLOOKUP($AC107,'04. önk. int.'!$AC$8:$BH$252,15,FALSE)+VLOOKUP($AC107,'05. óvoda int.'!$AC$8:$BH$229,15,FALSE)+VLOOKUP($AC107,'06. konyha int.'!$AC$8:$BP$241,15,FALSE)</f>
        <v>0</v>
      </c>
      <c r="AR107" s="376"/>
      <c r="AS107" s="376"/>
      <c r="AT107" s="377"/>
      <c r="AU107" s="375">
        <f>VLOOKUP($AC107,'04. önk. int.'!$AC$8:$BH$252,19,FALSE)+VLOOKUP($AC107,'05. óvoda int.'!$AC$8:$BH$229,19,FALSE)+VLOOKUP($AC107,'06. konyha int.'!$AC$8:$BP$241,19,FALSE)</f>
        <v>0</v>
      </c>
      <c r="AV107" s="376"/>
      <c r="AW107" s="376"/>
      <c r="AX107" s="377"/>
      <c r="AY107" s="375">
        <f>VLOOKUP($AC107,'04. önk. int.'!$AC$8:$BH$252,23,FALSE)+VLOOKUP($AC107,'05. óvoda int.'!$AC$8:$BH$229,23,FALSE)+VLOOKUP($AC107,'06. konyha int.'!$AC$8:$BP$241,23,FALSE)</f>
        <v>0</v>
      </c>
      <c r="AZ107" s="376"/>
      <c r="BA107" s="376"/>
      <c r="BB107" s="377"/>
      <c r="BC107" s="375">
        <f>VLOOKUP($AC107,'04. önk. int.'!$AC$8:$BH$252,27,FALSE)+VLOOKUP($AC107,'05. óvoda int.'!$AC$8:$BH$229,27,FALSE)+VLOOKUP($AC107,'06. konyha int.'!$AC$8:$BP$241,27,FALSE)</f>
        <v>0</v>
      </c>
      <c r="BD107" s="376"/>
      <c r="BE107" s="376"/>
      <c r="BF107" s="377"/>
      <c r="BG107" s="378" t="str">
        <f t="shared" si="13"/>
        <v>n.é.</v>
      </c>
      <c r="BH107" s="379"/>
    </row>
    <row r="108" spans="1:60" ht="20.100000000000001" customHeight="1" x14ac:dyDescent="0.2">
      <c r="A108" s="442" t="s">
        <v>511</v>
      </c>
      <c r="B108" s="436"/>
      <c r="C108" s="432" t="s">
        <v>17</v>
      </c>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20" t="s">
        <v>44</v>
      </c>
      <c r="AD108" s="421"/>
      <c r="AE108" s="375">
        <f>VLOOKUP($AC108,'04. önk. int.'!$AC$8:$BH$252,3,FALSE)+VLOOKUP($AC108,'05. óvoda int.'!$AC$8:$BH$229,3,FALSE)+VLOOKUP($AC108,'06. konyha int.'!$AC$8:$BP$225,3,FALSE)</f>
        <v>0</v>
      </c>
      <c r="AF108" s="376"/>
      <c r="AG108" s="376"/>
      <c r="AH108" s="377"/>
      <c r="AI108" s="375">
        <f>VLOOKUP($AC108,'04. önk. int.'!$AC$8:$BH$252,7,FALSE)+VLOOKUP($AC108,'05. óvoda int.'!$AC$8:$BH$229,7,FALSE)+VLOOKUP($AC108,'06. konyha int.'!$AC$8:$BP$241,7,FALSE)</f>
        <v>0</v>
      </c>
      <c r="AJ108" s="376"/>
      <c r="AK108" s="376"/>
      <c r="AL108" s="377"/>
      <c r="AM108" s="375">
        <f>VLOOKUP($AC108,'04. önk. int.'!$AC$8:$BH$252,11,FALSE)+VLOOKUP($AC108,'05. óvoda int.'!$AC$8:$BH$229,11,FALSE)+VLOOKUP($AC108,'06. konyha int.'!$AC$8:$BP$241,11,FALSE)</f>
        <v>0</v>
      </c>
      <c r="AN108" s="376"/>
      <c r="AO108" s="376"/>
      <c r="AP108" s="377"/>
      <c r="AQ108" s="375">
        <f>VLOOKUP($AC108,'04. önk. int.'!$AC$8:$BH$252,15,FALSE)+VLOOKUP($AC108,'05. óvoda int.'!$AC$8:$BH$229,15,FALSE)+VLOOKUP($AC108,'06. konyha int.'!$AC$8:$BP$241,15,FALSE)</f>
        <v>0</v>
      </c>
      <c r="AR108" s="376"/>
      <c r="AS108" s="376"/>
      <c r="AT108" s="377"/>
      <c r="AU108" s="375">
        <f>VLOOKUP($AC108,'04. önk. int.'!$AC$8:$BH$252,19,FALSE)+VLOOKUP($AC108,'05. óvoda int.'!$AC$8:$BH$229,19,FALSE)+VLOOKUP($AC108,'06. konyha int.'!$AC$8:$BP$241,19,FALSE)</f>
        <v>0</v>
      </c>
      <c r="AV108" s="376"/>
      <c r="AW108" s="376"/>
      <c r="AX108" s="377"/>
      <c r="AY108" s="375">
        <f>VLOOKUP($AC108,'04. önk. int.'!$AC$8:$BH$252,23,FALSE)+VLOOKUP($AC108,'05. óvoda int.'!$AC$8:$BH$229,23,FALSE)+VLOOKUP($AC108,'06. konyha int.'!$AC$8:$BP$241,23,FALSE)</f>
        <v>0</v>
      </c>
      <c r="AZ108" s="376"/>
      <c r="BA108" s="376"/>
      <c r="BB108" s="377"/>
      <c r="BC108" s="375">
        <f>VLOOKUP($AC108,'04. önk. int.'!$AC$8:$BH$252,27,FALSE)+VLOOKUP($AC108,'05. óvoda int.'!$AC$8:$BH$229,27,FALSE)+VLOOKUP($AC108,'06. konyha int.'!$AC$8:$BP$241,27,FALSE)</f>
        <v>0</v>
      </c>
      <c r="BD108" s="376"/>
      <c r="BE108" s="376"/>
      <c r="BF108" s="377"/>
      <c r="BG108" s="378" t="str">
        <f t="shared" si="13"/>
        <v>n.é.</v>
      </c>
      <c r="BH108" s="379"/>
    </row>
    <row r="109" spans="1:60" ht="20.100000000000001" customHeight="1" x14ac:dyDescent="0.2">
      <c r="A109" s="442" t="s">
        <v>512</v>
      </c>
      <c r="B109" s="436"/>
      <c r="C109" s="432" t="s">
        <v>21</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4"/>
      <c r="AC109" s="420" t="s">
        <v>43</v>
      </c>
      <c r="AD109" s="421"/>
      <c r="AE109" s="375">
        <f>VLOOKUP($AC109,'04. önk. int.'!$AC$8:$BH$252,3,FALSE)+VLOOKUP($AC109,'05. óvoda int.'!$AC$8:$BH$229,3,FALSE)+VLOOKUP($AC109,'06. konyha int.'!$AC$8:$BP$225,3,FALSE)</f>
        <v>0</v>
      </c>
      <c r="AF109" s="376"/>
      <c r="AG109" s="376"/>
      <c r="AH109" s="377"/>
      <c r="AI109" s="375">
        <f>VLOOKUP($AC109,'04. önk. int.'!$AC$8:$BH$252,7,FALSE)+VLOOKUP($AC109,'05. óvoda int.'!$AC$8:$BH$229,7,FALSE)+VLOOKUP($AC109,'06. konyha int.'!$AC$8:$BP$241,7,FALSE)</f>
        <v>0</v>
      </c>
      <c r="AJ109" s="376"/>
      <c r="AK109" s="376"/>
      <c r="AL109" s="377"/>
      <c r="AM109" s="375">
        <f>VLOOKUP($AC109,'04. önk. int.'!$AC$8:$BH$252,11,FALSE)+VLOOKUP($AC109,'05. óvoda int.'!$AC$8:$BH$229,11,FALSE)+VLOOKUP($AC109,'06. konyha int.'!$AC$8:$BP$241,11,FALSE)</f>
        <v>0</v>
      </c>
      <c r="AN109" s="376"/>
      <c r="AO109" s="376"/>
      <c r="AP109" s="377"/>
      <c r="AQ109" s="375">
        <f>VLOOKUP($AC109,'04. önk. int.'!$AC$8:$BH$252,15,FALSE)+VLOOKUP($AC109,'05. óvoda int.'!$AC$8:$BH$229,15,FALSE)+VLOOKUP($AC109,'06. konyha int.'!$AC$8:$BP$241,15,FALSE)</f>
        <v>0</v>
      </c>
      <c r="AR109" s="376"/>
      <c r="AS109" s="376"/>
      <c r="AT109" s="377"/>
      <c r="AU109" s="375">
        <f>VLOOKUP($AC109,'04. önk. int.'!$AC$8:$BH$252,19,FALSE)+VLOOKUP($AC109,'05. óvoda int.'!$AC$8:$BH$229,19,FALSE)+VLOOKUP($AC109,'06. konyha int.'!$AC$8:$BP$241,19,FALSE)</f>
        <v>0</v>
      </c>
      <c r="AV109" s="376"/>
      <c r="AW109" s="376"/>
      <c r="AX109" s="377"/>
      <c r="AY109" s="375">
        <f>VLOOKUP($AC109,'04. önk. int.'!$AC$8:$BH$252,23,FALSE)+VLOOKUP($AC109,'05. óvoda int.'!$AC$8:$BH$229,23,FALSE)+VLOOKUP($AC109,'06. konyha int.'!$AC$8:$BP$241,23,FALSE)</f>
        <v>0</v>
      </c>
      <c r="AZ109" s="376"/>
      <c r="BA109" s="376"/>
      <c r="BB109" s="377"/>
      <c r="BC109" s="375">
        <f>VLOOKUP($AC109,'04. önk. int.'!$AC$8:$BH$252,27,FALSE)+VLOOKUP($AC109,'05. óvoda int.'!$AC$8:$BH$229,27,FALSE)+VLOOKUP($AC109,'06. konyha int.'!$AC$8:$BP$241,27,FALSE)</f>
        <v>0</v>
      </c>
      <c r="BD109" s="376"/>
      <c r="BE109" s="376"/>
      <c r="BF109" s="377"/>
      <c r="BG109" s="378" t="str">
        <f t="shared" si="13"/>
        <v>n.é.</v>
      </c>
      <c r="BH109" s="379"/>
    </row>
    <row r="110" spans="1:60" ht="20.100000000000001" customHeight="1" x14ac:dyDescent="0.2">
      <c r="A110" s="442" t="s">
        <v>513</v>
      </c>
      <c r="B110" s="436"/>
      <c r="C110" s="432" t="s">
        <v>41</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4"/>
      <c r="AC110" s="420" t="s">
        <v>42</v>
      </c>
      <c r="AD110" s="421"/>
      <c r="AE110" s="375">
        <f>VLOOKUP($AC110,'04. önk. int.'!$AC$8:$BH$252,3,FALSE)+VLOOKUP($AC110,'05. óvoda int.'!$AC$8:$BH$229,3,FALSE)+VLOOKUP($AC110,'06. konyha int.'!$AC$8:$BP$225,3,FALSE)</f>
        <v>0</v>
      </c>
      <c r="AF110" s="376"/>
      <c r="AG110" s="376"/>
      <c r="AH110" s="377"/>
      <c r="AI110" s="375">
        <f>VLOOKUP($AC110,'04. önk. int.'!$AC$8:$BH$252,7,FALSE)+VLOOKUP($AC110,'05. óvoda int.'!$AC$8:$BH$229,7,FALSE)+VLOOKUP($AC110,'06. konyha int.'!$AC$8:$BP$241,7,FALSE)</f>
        <v>0</v>
      </c>
      <c r="AJ110" s="376"/>
      <c r="AK110" s="376"/>
      <c r="AL110" s="377"/>
      <c r="AM110" s="375">
        <f>VLOOKUP($AC110,'04. önk. int.'!$AC$8:$BH$252,11,FALSE)+VLOOKUP($AC110,'05. óvoda int.'!$AC$8:$BH$229,11,FALSE)+VLOOKUP($AC110,'06. konyha int.'!$AC$8:$BP$241,11,FALSE)</f>
        <v>0</v>
      </c>
      <c r="AN110" s="376"/>
      <c r="AO110" s="376"/>
      <c r="AP110" s="377"/>
      <c r="AQ110" s="375">
        <f>VLOOKUP($AC110,'04. önk. int.'!$AC$8:$BH$252,15,FALSE)+VLOOKUP($AC110,'05. óvoda int.'!$AC$8:$BH$229,15,FALSE)+VLOOKUP($AC110,'06. konyha int.'!$AC$8:$BP$241,15,FALSE)</f>
        <v>0</v>
      </c>
      <c r="AR110" s="376"/>
      <c r="AS110" s="376"/>
      <c r="AT110" s="377"/>
      <c r="AU110" s="375">
        <f>VLOOKUP($AC110,'04. önk. int.'!$AC$8:$BH$252,19,FALSE)+VLOOKUP($AC110,'05. óvoda int.'!$AC$8:$BH$229,19,FALSE)+VLOOKUP($AC110,'06. konyha int.'!$AC$8:$BP$241,19,FALSE)</f>
        <v>0</v>
      </c>
      <c r="AV110" s="376"/>
      <c r="AW110" s="376"/>
      <c r="AX110" s="377"/>
      <c r="AY110" s="375">
        <f>VLOOKUP($AC110,'04. önk. int.'!$AC$8:$BH$252,23,FALSE)+VLOOKUP($AC110,'05. óvoda int.'!$AC$8:$BH$229,23,FALSE)+VLOOKUP($AC110,'06. konyha int.'!$AC$8:$BP$241,23,FALSE)</f>
        <v>0</v>
      </c>
      <c r="AZ110" s="376"/>
      <c r="BA110" s="376"/>
      <c r="BB110" s="377"/>
      <c r="BC110" s="375">
        <f>VLOOKUP($AC110,'04. önk. int.'!$AC$8:$BH$252,27,FALSE)+VLOOKUP($AC110,'05. óvoda int.'!$AC$8:$BH$229,27,FALSE)+VLOOKUP($AC110,'06. konyha int.'!$AC$8:$BP$241,27,FALSE)</f>
        <v>0</v>
      </c>
      <c r="BD110" s="376"/>
      <c r="BE110" s="376"/>
      <c r="BF110" s="377"/>
      <c r="BG110" s="378" t="str">
        <f t="shared" si="13"/>
        <v>n.é.</v>
      </c>
      <c r="BH110" s="379"/>
    </row>
    <row r="111" spans="1:60" ht="20.100000000000001" customHeight="1" x14ac:dyDescent="0.2">
      <c r="A111" s="442" t="s">
        <v>514</v>
      </c>
      <c r="B111" s="436"/>
      <c r="C111" s="389" t="s">
        <v>18</v>
      </c>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1"/>
      <c r="AC111" s="420" t="s">
        <v>40</v>
      </c>
      <c r="AD111" s="421"/>
      <c r="AE111" s="375">
        <f>VLOOKUP($AC111,'04. önk. int.'!$AC$8:$BH$252,3,FALSE)+VLOOKUP($AC111,'05. óvoda int.'!$AC$8:$BH$229,3,FALSE)+VLOOKUP($AC111,'06. konyha int.'!$AC$8:$BP$225,3,FALSE)</f>
        <v>483138</v>
      </c>
      <c r="AF111" s="376"/>
      <c r="AG111" s="376"/>
      <c r="AH111" s="377"/>
      <c r="AI111" s="375">
        <f>VLOOKUP($AC111,'04. önk. int.'!$AC$8:$BH$252,7,FALSE)+VLOOKUP($AC111,'05. óvoda int.'!$AC$8:$BH$229,7,FALSE)+VLOOKUP($AC111,'06. konyha int.'!$AC$8:$BP$241,7,FALSE)</f>
        <v>364084</v>
      </c>
      <c r="AJ111" s="376"/>
      <c r="AK111" s="376"/>
      <c r="AL111" s="377"/>
      <c r="AM111" s="375">
        <f>VLOOKUP($AC111,'04. önk. int.'!$AC$8:$BH$252,11,FALSE)+VLOOKUP($AC111,'05. óvoda int.'!$AC$8:$BH$229,11,FALSE)+VLOOKUP($AC111,'06. konyha int.'!$AC$8:$BP$241,11,FALSE)</f>
        <v>0</v>
      </c>
      <c r="AN111" s="376"/>
      <c r="AO111" s="376"/>
      <c r="AP111" s="377"/>
      <c r="AQ111" s="375">
        <f>VLOOKUP($AC111,'04. önk. int.'!$AC$8:$BH$252,15,FALSE)+VLOOKUP($AC111,'05. óvoda int.'!$AC$8:$BH$229,15,FALSE)+VLOOKUP($AC111,'06. konyha int.'!$AC$8:$BP$241,15,FALSE)</f>
        <v>303694</v>
      </c>
      <c r="AR111" s="376"/>
      <c r="AS111" s="376"/>
      <c r="AT111" s="377"/>
      <c r="AU111" s="375">
        <f>VLOOKUP($AC111,'04. önk. int.'!$AC$8:$BH$252,19,FALSE)+VLOOKUP($AC111,'05. óvoda int.'!$AC$8:$BH$229,19,FALSE)+VLOOKUP($AC111,'06. konyha int.'!$AC$8:$BP$241,19,FALSE)</f>
        <v>1400544</v>
      </c>
      <c r="AV111" s="376"/>
      <c r="AW111" s="376"/>
      <c r="AX111" s="377"/>
      <c r="AY111" s="375">
        <f>VLOOKUP($AC111,'04. önk. int.'!$AC$8:$BH$252,23,FALSE)+VLOOKUP($AC111,'05. óvoda int.'!$AC$8:$BH$229,23,FALSE)+VLOOKUP($AC111,'06. konyha int.'!$AC$8:$BP$241,23,FALSE)</f>
        <v>0</v>
      </c>
      <c r="AZ111" s="376"/>
      <c r="BA111" s="376"/>
      <c r="BB111" s="377"/>
      <c r="BC111" s="375">
        <f>VLOOKUP($AC111,'04. önk. int.'!$AC$8:$BH$252,27,FALSE)+VLOOKUP($AC111,'05. óvoda int.'!$AC$8:$BH$229,27,FALSE)+VLOOKUP($AC111,'06. konyha int.'!$AC$8:$BP$241,27,FALSE)</f>
        <v>303694</v>
      </c>
      <c r="BD111" s="376"/>
      <c r="BE111" s="376"/>
      <c r="BF111" s="377"/>
      <c r="BG111" s="378">
        <f t="shared" si="13"/>
        <v>0.83413168389712267</v>
      </c>
      <c r="BH111" s="379"/>
    </row>
    <row r="112" spans="1:60" ht="20.100000000000001" customHeight="1" x14ac:dyDescent="0.2">
      <c r="A112" s="442" t="s">
        <v>515</v>
      </c>
      <c r="B112" s="436"/>
      <c r="C112" s="389" t="s">
        <v>37</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1"/>
      <c r="AC112" s="420" t="s">
        <v>39</v>
      </c>
      <c r="AD112" s="421"/>
      <c r="AE112" s="375">
        <f>VLOOKUP($AC112,'04. önk. int.'!$AC$8:$BH$252,3,FALSE)+VLOOKUP($AC112,'05. óvoda int.'!$AC$8:$BH$229,3,FALSE)+VLOOKUP($AC112,'06. konyha int.'!$AC$8:$BP$225,3,FALSE)</f>
        <v>0</v>
      </c>
      <c r="AF112" s="376"/>
      <c r="AG112" s="376"/>
      <c r="AH112" s="377"/>
      <c r="AI112" s="375">
        <f>VLOOKUP($AC112,'04. önk. int.'!$AC$8:$BH$252,7,FALSE)+VLOOKUP($AC112,'05. óvoda int.'!$AC$8:$BH$229,7,FALSE)+VLOOKUP($AC112,'06. konyha int.'!$AC$8:$BP$241,7,FALSE)</f>
        <v>201000</v>
      </c>
      <c r="AJ112" s="376"/>
      <c r="AK112" s="376"/>
      <c r="AL112" s="377"/>
      <c r="AM112" s="375">
        <f>VLOOKUP($AC112,'04. önk. int.'!$AC$8:$BH$252,11,FALSE)+VLOOKUP($AC112,'05. óvoda int.'!$AC$8:$BH$229,11,FALSE)+VLOOKUP($AC112,'06. konyha int.'!$AC$8:$BP$241,11,FALSE)</f>
        <v>0</v>
      </c>
      <c r="AN112" s="376"/>
      <c r="AO112" s="376"/>
      <c r="AP112" s="377"/>
      <c r="AQ112" s="375">
        <f>VLOOKUP($AC112,'04. önk. int.'!$AC$8:$BH$252,15,FALSE)+VLOOKUP($AC112,'05. óvoda int.'!$AC$8:$BH$229,15,FALSE)+VLOOKUP($AC112,'06. konyha int.'!$AC$8:$BP$241,15,FALSE)</f>
        <v>201000</v>
      </c>
      <c r="AR112" s="376"/>
      <c r="AS112" s="376"/>
      <c r="AT112" s="377"/>
      <c r="AU112" s="375">
        <f>VLOOKUP($AC112,'04. önk. int.'!$AC$8:$BH$252,19,FALSE)+VLOOKUP($AC112,'05. óvoda int.'!$AC$8:$BH$229,19,FALSE)+VLOOKUP($AC112,'06. konyha int.'!$AC$8:$BP$241,19,FALSE)</f>
        <v>0</v>
      </c>
      <c r="AV112" s="376"/>
      <c r="AW112" s="376"/>
      <c r="AX112" s="377"/>
      <c r="AY112" s="375">
        <f>VLOOKUP($AC112,'04. önk. int.'!$AC$8:$BH$252,23,FALSE)+VLOOKUP($AC112,'05. óvoda int.'!$AC$8:$BH$229,23,FALSE)+VLOOKUP($AC112,'06. konyha int.'!$AC$8:$BP$241,23,FALSE)</f>
        <v>0</v>
      </c>
      <c r="AZ112" s="376"/>
      <c r="BA112" s="376"/>
      <c r="BB112" s="377"/>
      <c r="BC112" s="375">
        <f>VLOOKUP($AC112,'04. önk. int.'!$AC$8:$BH$252,27,FALSE)+VLOOKUP($AC112,'05. óvoda int.'!$AC$8:$BH$229,27,FALSE)+VLOOKUP($AC112,'06. konyha int.'!$AC$8:$BP$241,27,FALSE)</f>
        <v>201000</v>
      </c>
      <c r="BD112" s="376"/>
      <c r="BE112" s="376"/>
      <c r="BF112" s="377"/>
      <c r="BG112" s="378">
        <f t="shared" si="13"/>
        <v>1</v>
      </c>
      <c r="BH112" s="379"/>
    </row>
    <row r="113" spans="1:60" ht="20.100000000000001" customHeight="1" x14ac:dyDescent="0.2">
      <c r="A113" s="442" t="s">
        <v>516</v>
      </c>
      <c r="B113" s="436"/>
      <c r="C113" s="389" t="s">
        <v>36</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1"/>
      <c r="AC113" s="420" t="s">
        <v>38</v>
      </c>
      <c r="AD113" s="421"/>
      <c r="AE113" s="375">
        <f>VLOOKUP($AC113,'04. önk. int.'!$AC$8:$BH$252,3,FALSE)+VLOOKUP($AC113,'05. óvoda int.'!$AC$8:$BH$229,3,FALSE)+VLOOKUP($AC113,'06. konyha int.'!$AC$8:$BP$225,3,FALSE)</f>
        <v>0</v>
      </c>
      <c r="AF113" s="376"/>
      <c r="AG113" s="376"/>
      <c r="AH113" s="377"/>
      <c r="AI113" s="375">
        <f>VLOOKUP($AC113,'04. önk. int.'!$AC$8:$BH$252,7,FALSE)+VLOOKUP($AC113,'05. óvoda int.'!$AC$8:$BH$229,7,FALSE)+VLOOKUP($AC113,'06. konyha int.'!$AC$8:$BP$241,7,FALSE)</f>
        <v>0</v>
      </c>
      <c r="AJ113" s="376"/>
      <c r="AK113" s="376"/>
      <c r="AL113" s="377"/>
      <c r="AM113" s="375">
        <f>VLOOKUP($AC113,'04. önk. int.'!$AC$8:$BH$252,11,FALSE)+VLOOKUP($AC113,'05. óvoda int.'!$AC$8:$BH$229,11,FALSE)+VLOOKUP($AC113,'06. konyha int.'!$AC$8:$BP$241,11,FALSE)</f>
        <v>0</v>
      </c>
      <c r="AN113" s="376"/>
      <c r="AO113" s="376"/>
      <c r="AP113" s="377"/>
      <c r="AQ113" s="375">
        <f>VLOOKUP($AC113,'04. önk. int.'!$AC$8:$BH$252,15,FALSE)+VLOOKUP($AC113,'05. óvoda int.'!$AC$8:$BH$229,15,FALSE)+VLOOKUP($AC113,'06. konyha int.'!$AC$8:$BP$241,15,FALSE)</f>
        <v>0</v>
      </c>
      <c r="AR113" s="376"/>
      <c r="AS113" s="376"/>
      <c r="AT113" s="377"/>
      <c r="AU113" s="375">
        <f>VLOOKUP($AC113,'04. önk. int.'!$AC$8:$BH$252,19,FALSE)+VLOOKUP($AC113,'05. óvoda int.'!$AC$8:$BH$229,19,FALSE)+VLOOKUP($AC113,'06. konyha int.'!$AC$8:$BP$241,19,FALSE)</f>
        <v>0</v>
      </c>
      <c r="AV113" s="376"/>
      <c r="AW113" s="376"/>
      <c r="AX113" s="377"/>
      <c r="AY113" s="375">
        <f>VLOOKUP($AC113,'04. önk. int.'!$AC$8:$BH$252,23,FALSE)+VLOOKUP($AC113,'05. óvoda int.'!$AC$8:$BH$229,23,FALSE)+VLOOKUP($AC113,'06. konyha int.'!$AC$8:$BP$241,23,FALSE)</f>
        <v>0</v>
      </c>
      <c r="AZ113" s="376"/>
      <c r="BA113" s="376"/>
      <c r="BB113" s="377"/>
      <c r="BC113" s="375">
        <f>VLOOKUP($AC113,'04. önk. int.'!$AC$8:$BH$252,27,FALSE)+VLOOKUP($AC113,'05. óvoda int.'!$AC$8:$BH$229,27,FALSE)+VLOOKUP($AC113,'06. konyha int.'!$AC$8:$BP$241,27,FALSE)</f>
        <v>0</v>
      </c>
      <c r="BD113" s="376"/>
      <c r="BE113" s="376"/>
      <c r="BF113" s="377"/>
      <c r="BG113" s="378" t="str">
        <f t="shared" si="13"/>
        <v>n.é.</v>
      </c>
      <c r="BH113" s="379"/>
    </row>
    <row r="114" spans="1:60" s="2" customFormat="1" ht="20.100000000000001" customHeight="1" x14ac:dyDescent="0.2">
      <c r="A114" s="442" t="s">
        <v>517</v>
      </c>
      <c r="B114" s="436"/>
      <c r="C114" s="389" t="s">
        <v>35</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1"/>
      <c r="AC114" s="420" t="s">
        <v>34</v>
      </c>
      <c r="AD114" s="421"/>
      <c r="AE114" s="375">
        <f>VLOOKUP($AC114,'04. önk. int.'!$AC$8:$BH$252,3,FALSE)+VLOOKUP($AC114,'05. óvoda int.'!$AC$8:$BH$229,3,FALSE)+VLOOKUP($AC114,'06. konyha int.'!$AC$8:$BP$225,3,FALSE)</f>
        <v>0</v>
      </c>
      <c r="AF114" s="376"/>
      <c r="AG114" s="376"/>
      <c r="AH114" s="377"/>
      <c r="AI114" s="375">
        <f>VLOOKUP($AC114,'04. önk. int.'!$AC$8:$BH$252,7,FALSE)+VLOOKUP($AC114,'05. óvoda int.'!$AC$8:$BH$229,7,FALSE)+VLOOKUP($AC114,'06. konyha int.'!$AC$8:$BP$241,7,FALSE)</f>
        <v>0</v>
      </c>
      <c r="AJ114" s="376"/>
      <c r="AK114" s="376"/>
      <c r="AL114" s="377"/>
      <c r="AM114" s="375">
        <f>VLOOKUP($AC114,'04. önk. int.'!$AC$8:$BH$252,11,FALSE)+VLOOKUP($AC114,'05. óvoda int.'!$AC$8:$BH$229,11,FALSE)+VLOOKUP($AC114,'06. konyha int.'!$AC$8:$BP$241,11,FALSE)</f>
        <v>0</v>
      </c>
      <c r="AN114" s="376"/>
      <c r="AO114" s="376"/>
      <c r="AP114" s="377"/>
      <c r="AQ114" s="375">
        <f>VLOOKUP($AC114,'04. önk. int.'!$AC$8:$BH$252,15,FALSE)+VLOOKUP($AC114,'05. óvoda int.'!$AC$8:$BH$229,15,FALSE)+VLOOKUP($AC114,'06. konyha int.'!$AC$8:$BP$241,15,FALSE)</f>
        <v>0</v>
      </c>
      <c r="AR114" s="376"/>
      <c r="AS114" s="376"/>
      <c r="AT114" s="377"/>
      <c r="AU114" s="375">
        <f>VLOOKUP($AC114,'04. önk. int.'!$AC$8:$BH$252,19,FALSE)+VLOOKUP($AC114,'05. óvoda int.'!$AC$8:$BH$229,19,FALSE)+VLOOKUP($AC114,'06. konyha int.'!$AC$8:$BP$241,19,FALSE)</f>
        <v>0</v>
      </c>
      <c r="AV114" s="376"/>
      <c r="AW114" s="376"/>
      <c r="AX114" s="377"/>
      <c r="AY114" s="375">
        <f>VLOOKUP($AC114,'04. önk. int.'!$AC$8:$BH$252,23,FALSE)+VLOOKUP($AC114,'05. óvoda int.'!$AC$8:$BH$229,23,FALSE)+VLOOKUP($AC114,'06. konyha int.'!$AC$8:$BP$241,23,FALSE)</f>
        <v>0</v>
      </c>
      <c r="AZ114" s="376"/>
      <c r="BA114" s="376"/>
      <c r="BB114" s="377"/>
      <c r="BC114" s="375">
        <f>VLOOKUP($AC114,'04. önk. int.'!$AC$8:$BH$252,27,FALSE)+VLOOKUP($AC114,'05. óvoda int.'!$AC$8:$BH$229,27,FALSE)+VLOOKUP($AC114,'06. konyha int.'!$AC$8:$BP$241,27,FALSE)</f>
        <v>0</v>
      </c>
      <c r="BD114" s="376"/>
      <c r="BE114" s="376"/>
      <c r="BF114" s="377"/>
      <c r="BG114" s="378" t="str">
        <f t="shared" si="13"/>
        <v>n.é.</v>
      </c>
      <c r="BH114" s="379"/>
    </row>
    <row r="115" spans="1:60" s="2" customFormat="1" ht="20.100000000000001" customHeight="1" x14ac:dyDescent="0.2">
      <c r="A115" s="442" t="s">
        <v>518</v>
      </c>
      <c r="B115" s="436"/>
      <c r="C115" s="389" t="s">
        <v>25</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1"/>
      <c r="AC115" s="420" t="s">
        <v>33</v>
      </c>
      <c r="AD115" s="421"/>
      <c r="AE115" s="375">
        <f>VLOOKUP($AC115,'04. önk. int.'!$AC$8:$BH$252,3,FALSE)+VLOOKUP($AC115,'05. óvoda int.'!$AC$8:$BH$229,3,FALSE)+VLOOKUP($AC115,'06. konyha int.'!$AC$8:$BP$225,3,FALSE)</f>
        <v>0</v>
      </c>
      <c r="AF115" s="376"/>
      <c r="AG115" s="376"/>
      <c r="AH115" s="377"/>
      <c r="AI115" s="375">
        <f>VLOOKUP($AC115,'04. önk. int.'!$AC$8:$BH$252,7,FALSE)+VLOOKUP($AC115,'05. óvoda int.'!$AC$8:$BH$229,7,FALSE)+VLOOKUP($AC115,'06. konyha int.'!$AC$8:$BP$241,7,FALSE)</f>
        <v>1027557</v>
      </c>
      <c r="AJ115" s="376"/>
      <c r="AK115" s="376"/>
      <c r="AL115" s="377"/>
      <c r="AM115" s="375">
        <f>VLOOKUP($AC115,'04. önk. int.'!$AC$8:$BH$252,11,FALSE)+VLOOKUP($AC115,'05. óvoda int.'!$AC$8:$BH$229,11,FALSE)+VLOOKUP($AC115,'06. konyha int.'!$AC$8:$BP$241,11,FALSE)</f>
        <v>0</v>
      </c>
      <c r="AN115" s="376"/>
      <c r="AO115" s="376"/>
      <c r="AP115" s="377"/>
      <c r="AQ115" s="375">
        <f>VLOOKUP($AC115,'04. önk. int.'!$AC$8:$BH$252,15,FALSE)+VLOOKUP($AC115,'05. óvoda int.'!$AC$8:$BH$229,15,FALSE)+VLOOKUP($AC115,'06. konyha int.'!$AC$8:$BP$241,15,FALSE)</f>
        <v>1026928</v>
      </c>
      <c r="AR115" s="376"/>
      <c r="AS115" s="376"/>
      <c r="AT115" s="377"/>
      <c r="AU115" s="375">
        <f>VLOOKUP($AC115,'04. önk. int.'!$AC$8:$BH$252,19,FALSE)+VLOOKUP($AC115,'05. óvoda int.'!$AC$8:$BH$229,19,FALSE)+VLOOKUP($AC115,'06. konyha int.'!$AC$8:$BP$241,19,FALSE)</f>
        <v>0</v>
      </c>
      <c r="AV115" s="376"/>
      <c r="AW115" s="376"/>
      <c r="AX115" s="377"/>
      <c r="AY115" s="375">
        <f>VLOOKUP($AC115,'04. önk. int.'!$AC$8:$BH$252,23,FALSE)+VLOOKUP($AC115,'05. óvoda int.'!$AC$8:$BH$229,23,FALSE)+VLOOKUP($AC115,'06. konyha int.'!$AC$8:$BP$241,23,FALSE)</f>
        <v>0</v>
      </c>
      <c r="AZ115" s="376"/>
      <c r="BA115" s="376"/>
      <c r="BB115" s="377"/>
      <c r="BC115" s="375">
        <f>VLOOKUP($AC115,'04. önk. int.'!$AC$8:$BH$252,27,FALSE)+VLOOKUP($AC115,'05. óvoda int.'!$AC$8:$BH$229,27,FALSE)+VLOOKUP($AC115,'06. konyha int.'!$AC$8:$BP$241,27,FALSE)</f>
        <v>930346</v>
      </c>
      <c r="BD115" s="376"/>
      <c r="BE115" s="376"/>
      <c r="BF115" s="377"/>
      <c r="BG115" s="378">
        <f t="shared" si="13"/>
        <v>0.90539600236288598</v>
      </c>
      <c r="BH115" s="379"/>
    </row>
    <row r="116" spans="1:60" s="2" customFormat="1" ht="20.100000000000001" customHeight="1" x14ac:dyDescent="0.2">
      <c r="A116" s="441" t="s">
        <v>519</v>
      </c>
      <c r="B116" s="437"/>
      <c r="C116" s="443" t="s">
        <v>769</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5"/>
      <c r="AC116" s="418" t="s">
        <v>27</v>
      </c>
      <c r="AD116" s="419"/>
      <c r="AE116" s="407">
        <f>SUM(AE103:AH115)</f>
        <v>56401541</v>
      </c>
      <c r="AF116" s="408"/>
      <c r="AG116" s="408"/>
      <c r="AH116" s="409"/>
      <c r="AI116" s="407">
        <f>SUM(AI103:AL115)</f>
        <v>59135647</v>
      </c>
      <c r="AJ116" s="408"/>
      <c r="AK116" s="408"/>
      <c r="AL116" s="409"/>
      <c r="AM116" s="407">
        <f>SUM(AM103:AP115)</f>
        <v>0</v>
      </c>
      <c r="AN116" s="408"/>
      <c r="AO116" s="408"/>
      <c r="AP116" s="409"/>
      <c r="AQ116" s="407">
        <f t="shared" ref="AQ116" si="14">SUM(AQ103:AT115)</f>
        <v>58861774</v>
      </c>
      <c r="AR116" s="408"/>
      <c r="AS116" s="408"/>
      <c r="AT116" s="409"/>
      <c r="AU116" s="407">
        <f t="shared" ref="AU116" si="15">SUM(AU103:AX115)</f>
        <v>147661893</v>
      </c>
      <c r="AV116" s="408"/>
      <c r="AW116" s="408"/>
      <c r="AX116" s="409"/>
      <c r="AY116" s="407">
        <f t="shared" ref="AY116" si="16">SUM(AY103:BB115)</f>
        <v>0</v>
      </c>
      <c r="AZ116" s="408"/>
      <c r="BA116" s="408"/>
      <c r="BB116" s="409"/>
      <c r="BC116" s="407">
        <f t="shared" ref="BC116" si="17">SUM(BC103:BF115)</f>
        <v>58765192</v>
      </c>
      <c r="BD116" s="408"/>
      <c r="BE116" s="408"/>
      <c r="BF116" s="409"/>
      <c r="BG116" s="395">
        <f t="shared" si="13"/>
        <v>0.99373550440735015</v>
      </c>
      <c r="BH116" s="396"/>
    </row>
    <row r="117" spans="1:60" ht="20.100000000000001" customHeight="1" x14ac:dyDescent="0.2">
      <c r="A117" s="442" t="s">
        <v>520</v>
      </c>
      <c r="B117" s="436"/>
      <c r="C117" s="389" t="s">
        <v>22</v>
      </c>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1"/>
      <c r="AC117" s="420" t="s">
        <v>28</v>
      </c>
      <c r="AD117" s="421"/>
      <c r="AE117" s="375">
        <f>VLOOKUP($AC117,'04. önk. int.'!$AC$8:$BH$252,3,FALSE)+VLOOKUP($AC117,'05. óvoda int.'!$AC$8:$BH$229,3,FALSE)+VLOOKUP($AC117,'06. konyha int.'!$AC$8:$BP$225,3,FALSE)</f>
        <v>5504820</v>
      </c>
      <c r="AF117" s="376"/>
      <c r="AG117" s="376"/>
      <c r="AH117" s="377"/>
      <c r="AI117" s="375">
        <f>VLOOKUP($AC117,'04. önk. int.'!$AC$8:$BH$252,7,FALSE)+VLOOKUP($AC117,'05. óvoda int.'!$AC$8:$BH$229,7,FALSE)+VLOOKUP($AC117,'06. konyha int.'!$AC$8:$BP$241,7,FALSE)</f>
        <v>5716820</v>
      </c>
      <c r="AJ117" s="376"/>
      <c r="AK117" s="376"/>
      <c r="AL117" s="377"/>
      <c r="AM117" s="375">
        <f>VLOOKUP($AC117,'04. önk. int.'!$AC$8:$BH$252,11,FALSE)+VLOOKUP($AC117,'05. óvoda int.'!$AC$8:$BH$229,11,FALSE)+VLOOKUP($AC117,'06. konyha int.'!$AC$8:$BP$241,11,FALSE)</f>
        <v>0</v>
      </c>
      <c r="AN117" s="376"/>
      <c r="AO117" s="376"/>
      <c r="AP117" s="377"/>
      <c r="AQ117" s="375">
        <f>VLOOKUP($AC117,'04. önk. int.'!$AC$8:$BH$252,15,FALSE)+VLOOKUP($AC117,'05. óvoda int.'!$AC$8:$BH$229,15,FALSE)+VLOOKUP($AC117,'06. konyha int.'!$AC$8:$BP$241,15,FALSE)</f>
        <v>5716820</v>
      </c>
      <c r="AR117" s="376"/>
      <c r="AS117" s="376"/>
      <c r="AT117" s="377"/>
      <c r="AU117" s="375">
        <f>VLOOKUP($AC117,'04. önk. int.'!$AC$8:$BH$252,19,FALSE)+VLOOKUP($AC117,'05. óvoda int.'!$AC$8:$BH$229,19,FALSE)+VLOOKUP($AC117,'06. konyha int.'!$AC$8:$BP$241,19,FALSE)</f>
        <v>17300460</v>
      </c>
      <c r="AV117" s="376"/>
      <c r="AW117" s="376"/>
      <c r="AX117" s="377"/>
      <c r="AY117" s="375">
        <f>VLOOKUP($AC117,'04. önk. int.'!$AC$8:$BH$252,23,FALSE)+VLOOKUP($AC117,'05. óvoda int.'!$AC$8:$BH$229,23,FALSE)+VLOOKUP($AC117,'06. konyha int.'!$AC$8:$BP$241,23,FALSE)</f>
        <v>0</v>
      </c>
      <c r="AZ117" s="376"/>
      <c r="BA117" s="376"/>
      <c r="BB117" s="377"/>
      <c r="BC117" s="375">
        <f>VLOOKUP($AC117,'04. önk. int.'!$AC$8:$BH$252,27,FALSE)+VLOOKUP($AC117,'05. óvoda int.'!$AC$8:$BH$229,27,FALSE)+VLOOKUP($AC117,'06. konyha int.'!$AC$8:$BP$241,27,FALSE)</f>
        <v>5716820</v>
      </c>
      <c r="BD117" s="376"/>
      <c r="BE117" s="376"/>
      <c r="BF117" s="377"/>
      <c r="BG117" s="378">
        <f t="shared" si="13"/>
        <v>1</v>
      </c>
      <c r="BH117" s="379"/>
    </row>
    <row r="118" spans="1:60" ht="20.100000000000001" customHeight="1" x14ac:dyDescent="0.2">
      <c r="A118" s="442" t="s">
        <v>521</v>
      </c>
      <c r="B118" s="436"/>
      <c r="C118" s="389" t="s">
        <v>426</v>
      </c>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1"/>
      <c r="AC118" s="420" t="s">
        <v>29</v>
      </c>
      <c r="AD118" s="421"/>
      <c r="AE118" s="375">
        <f>VLOOKUP($AC118,'04. önk. int.'!$AC$8:$BH$252,3,FALSE)+VLOOKUP($AC118,'05. óvoda int.'!$AC$8:$BH$229,3,FALSE)+VLOOKUP($AC118,'06. konyha int.'!$AC$8:$BP$225,3,FALSE)</f>
        <v>6159940</v>
      </c>
      <c r="AF118" s="376"/>
      <c r="AG118" s="376"/>
      <c r="AH118" s="377"/>
      <c r="AI118" s="375">
        <f>VLOOKUP($AC118,'04. önk. int.'!$AC$8:$BH$252,7,FALSE)+VLOOKUP($AC118,'05. óvoda int.'!$AC$8:$BH$229,7,FALSE)+VLOOKUP($AC118,'06. konyha int.'!$AC$8:$BP$241,7,FALSE)</f>
        <v>9636359</v>
      </c>
      <c r="AJ118" s="376"/>
      <c r="AK118" s="376"/>
      <c r="AL118" s="377"/>
      <c r="AM118" s="375">
        <f>VLOOKUP($AC118,'04. önk. int.'!$AC$8:$BH$252,11,FALSE)+VLOOKUP($AC118,'05. óvoda int.'!$AC$8:$BH$229,11,FALSE)+VLOOKUP($AC118,'06. konyha int.'!$AC$8:$BP$241,11,FALSE)</f>
        <v>0</v>
      </c>
      <c r="AN118" s="376"/>
      <c r="AO118" s="376"/>
      <c r="AP118" s="377"/>
      <c r="AQ118" s="375">
        <f>VLOOKUP($AC118,'04. önk. int.'!$AC$8:$BH$252,15,FALSE)+VLOOKUP($AC118,'05. óvoda int.'!$AC$8:$BH$229,15,FALSE)+VLOOKUP($AC118,'06. konyha int.'!$AC$8:$BP$241,15,FALSE)</f>
        <v>9488359</v>
      </c>
      <c r="AR118" s="376"/>
      <c r="AS118" s="376"/>
      <c r="AT118" s="377"/>
      <c r="AU118" s="375">
        <f>VLOOKUP($AC118,'04. önk. int.'!$AC$8:$BH$252,19,FALSE)+VLOOKUP($AC118,'05. óvoda int.'!$AC$8:$BH$229,19,FALSE)+VLOOKUP($AC118,'06. konyha int.'!$AC$8:$BP$241,19,FALSE)</f>
        <v>4392000</v>
      </c>
      <c r="AV118" s="376"/>
      <c r="AW118" s="376"/>
      <c r="AX118" s="377"/>
      <c r="AY118" s="375">
        <f>VLOOKUP($AC118,'04. önk. int.'!$AC$8:$BH$252,23,FALSE)+VLOOKUP($AC118,'05. óvoda int.'!$AC$8:$BH$229,23,FALSE)+VLOOKUP($AC118,'06. konyha int.'!$AC$8:$BP$241,23,FALSE)</f>
        <v>0</v>
      </c>
      <c r="AZ118" s="376"/>
      <c r="BA118" s="376"/>
      <c r="BB118" s="377"/>
      <c r="BC118" s="375">
        <f>VLOOKUP($AC118,'04. önk. int.'!$AC$8:$BH$252,27,FALSE)+VLOOKUP($AC118,'05. óvoda int.'!$AC$8:$BH$229,27,FALSE)+VLOOKUP($AC118,'06. konyha int.'!$AC$8:$BP$241,27,FALSE)</f>
        <v>9488359</v>
      </c>
      <c r="BD118" s="376"/>
      <c r="BE118" s="376"/>
      <c r="BF118" s="377"/>
      <c r="BG118" s="378">
        <f t="shared" si="13"/>
        <v>0.9846415020444963</v>
      </c>
      <c r="BH118" s="379"/>
    </row>
    <row r="119" spans="1:60" ht="20.100000000000001" customHeight="1" x14ac:dyDescent="0.2">
      <c r="A119" s="442" t="s">
        <v>522</v>
      </c>
      <c r="B119" s="436"/>
      <c r="C119" s="404" t="s">
        <v>23</v>
      </c>
      <c r="D119" s="405"/>
      <c r="E119" s="405"/>
      <c r="F119" s="405"/>
      <c r="G119" s="405"/>
      <c r="H119" s="405"/>
      <c r="I119" s="405"/>
      <c r="J119" s="405"/>
      <c r="K119" s="405"/>
      <c r="L119" s="405"/>
      <c r="M119" s="405"/>
      <c r="N119" s="405"/>
      <c r="O119" s="405"/>
      <c r="P119" s="405"/>
      <c r="Q119" s="405"/>
      <c r="R119" s="405"/>
      <c r="S119" s="405"/>
      <c r="T119" s="405"/>
      <c r="U119" s="405"/>
      <c r="V119" s="405"/>
      <c r="W119" s="405"/>
      <c r="X119" s="405"/>
      <c r="Y119" s="405"/>
      <c r="Z119" s="405"/>
      <c r="AA119" s="405"/>
      <c r="AB119" s="406"/>
      <c r="AC119" s="420" t="s">
        <v>30</v>
      </c>
      <c r="AD119" s="421"/>
      <c r="AE119" s="375">
        <f>VLOOKUP($AC119,'04. önk. int.'!$AC$8:$BH$252,3,FALSE)+VLOOKUP($AC119,'05. óvoda int.'!$AC$8:$BH$229,3,FALSE)+VLOOKUP($AC119,'06. konyha int.'!$AC$8:$BP$225,3,FALSE)</f>
        <v>800000</v>
      </c>
      <c r="AF119" s="376"/>
      <c r="AG119" s="376"/>
      <c r="AH119" s="377"/>
      <c r="AI119" s="375">
        <f>VLOOKUP($AC119,'04. önk. int.'!$AC$8:$BH$252,7,FALSE)+VLOOKUP($AC119,'05. óvoda int.'!$AC$8:$BH$229,7,FALSE)+VLOOKUP($AC119,'06. konyha int.'!$AC$8:$BP$241,7,FALSE)</f>
        <v>800000</v>
      </c>
      <c r="AJ119" s="376"/>
      <c r="AK119" s="376"/>
      <c r="AL119" s="377"/>
      <c r="AM119" s="375">
        <f>VLOOKUP($AC119,'04. önk. int.'!$AC$8:$BH$252,11,FALSE)+VLOOKUP($AC119,'05. óvoda int.'!$AC$8:$BH$229,11,FALSE)+VLOOKUP($AC119,'06. konyha int.'!$AC$8:$BP$241,11,FALSE)</f>
        <v>0</v>
      </c>
      <c r="AN119" s="376"/>
      <c r="AO119" s="376"/>
      <c r="AP119" s="377"/>
      <c r="AQ119" s="375">
        <f>VLOOKUP($AC119,'04. önk. int.'!$AC$8:$BH$252,15,FALSE)+VLOOKUP($AC119,'05. óvoda int.'!$AC$8:$BH$229,15,FALSE)+VLOOKUP($AC119,'06. konyha int.'!$AC$8:$BP$241,15,FALSE)</f>
        <v>309835</v>
      </c>
      <c r="AR119" s="376"/>
      <c r="AS119" s="376"/>
      <c r="AT119" s="377"/>
      <c r="AU119" s="375">
        <f>VLOOKUP($AC119,'04. önk. int.'!$AC$8:$BH$252,19,FALSE)+VLOOKUP($AC119,'05. óvoda int.'!$AC$8:$BH$229,19,FALSE)+VLOOKUP($AC119,'06. konyha int.'!$AC$8:$BP$241,19,FALSE)</f>
        <v>0</v>
      </c>
      <c r="AV119" s="376"/>
      <c r="AW119" s="376"/>
      <c r="AX119" s="377"/>
      <c r="AY119" s="375">
        <f>VLOOKUP($AC119,'04. önk. int.'!$AC$8:$BH$252,23,FALSE)+VLOOKUP($AC119,'05. óvoda int.'!$AC$8:$BH$229,23,FALSE)+VLOOKUP($AC119,'06. konyha int.'!$AC$8:$BP$241,23,FALSE)</f>
        <v>0</v>
      </c>
      <c r="AZ119" s="376"/>
      <c r="BA119" s="376"/>
      <c r="BB119" s="377"/>
      <c r="BC119" s="375">
        <f>VLOOKUP($AC119,'04. önk. int.'!$AC$8:$BH$252,27,FALSE)+VLOOKUP($AC119,'05. óvoda int.'!$AC$8:$BH$229,27,FALSE)+VLOOKUP($AC119,'06. konyha int.'!$AC$8:$BP$241,27,FALSE)</f>
        <v>309835</v>
      </c>
      <c r="BD119" s="376"/>
      <c r="BE119" s="376"/>
      <c r="BF119" s="377"/>
      <c r="BG119" s="378">
        <f t="shared" si="13"/>
        <v>0.38729374999999999</v>
      </c>
      <c r="BH119" s="379"/>
    </row>
    <row r="120" spans="1:60" ht="20.100000000000001" customHeight="1" x14ac:dyDescent="0.2">
      <c r="A120" s="441" t="s">
        <v>523</v>
      </c>
      <c r="B120" s="437"/>
      <c r="C120" s="410" t="s">
        <v>770</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2"/>
      <c r="AC120" s="418" t="s">
        <v>31</v>
      </c>
      <c r="AD120" s="419"/>
      <c r="AE120" s="407">
        <f>SUM(AE117:AH119)</f>
        <v>12464760</v>
      </c>
      <c r="AF120" s="408"/>
      <c r="AG120" s="408"/>
      <c r="AH120" s="409"/>
      <c r="AI120" s="407">
        <f>SUM(AI117:AL119)</f>
        <v>16153179</v>
      </c>
      <c r="AJ120" s="408"/>
      <c r="AK120" s="408"/>
      <c r="AL120" s="409"/>
      <c r="AM120" s="407">
        <f>SUM(AM117:AP119)</f>
        <v>0</v>
      </c>
      <c r="AN120" s="408"/>
      <c r="AO120" s="408"/>
      <c r="AP120" s="409"/>
      <c r="AQ120" s="407">
        <f t="shared" ref="AQ120" si="18">SUM(AQ117:AT119)</f>
        <v>15515014</v>
      </c>
      <c r="AR120" s="408"/>
      <c r="AS120" s="408"/>
      <c r="AT120" s="409"/>
      <c r="AU120" s="407">
        <f t="shared" ref="AU120" si="19">SUM(AU117:AX119)</f>
        <v>21692460</v>
      </c>
      <c r="AV120" s="408"/>
      <c r="AW120" s="408"/>
      <c r="AX120" s="409"/>
      <c r="AY120" s="407">
        <f t="shared" ref="AY120" si="20">SUM(AY117:BB119)</f>
        <v>0</v>
      </c>
      <c r="AZ120" s="408"/>
      <c r="BA120" s="408"/>
      <c r="BB120" s="409"/>
      <c r="BC120" s="407">
        <f t="shared" ref="BC120" si="21">SUM(BC117:BF119)</f>
        <v>15515014</v>
      </c>
      <c r="BD120" s="408"/>
      <c r="BE120" s="408"/>
      <c r="BF120" s="409"/>
      <c r="BG120" s="395">
        <f t="shared" si="13"/>
        <v>0.96049291597647746</v>
      </c>
      <c r="BH120" s="396"/>
    </row>
    <row r="121" spans="1:60" ht="20.100000000000001" customHeight="1" x14ac:dyDescent="0.2">
      <c r="A121" s="441" t="s">
        <v>524</v>
      </c>
      <c r="B121" s="437"/>
      <c r="C121" s="443" t="s">
        <v>771</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18" t="s">
        <v>32</v>
      </c>
      <c r="AD121" s="419"/>
      <c r="AE121" s="407">
        <f>AE116+AE120</f>
        <v>68866301</v>
      </c>
      <c r="AF121" s="408"/>
      <c r="AG121" s="408"/>
      <c r="AH121" s="409"/>
      <c r="AI121" s="407">
        <f>AI116+AI120</f>
        <v>75288826</v>
      </c>
      <c r="AJ121" s="408"/>
      <c r="AK121" s="408"/>
      <c r="AL121" s="409"/>
      <c r="AM121" s="407">
        <f>AM116+AM120</f>
        <v>0</v>
      </c>
      <c r="AN121" s="408"/>
      <c r="AO121" s="408"/>
      <c r="AP121" s="409"/>
      <c r="AQ121" s="407">
        <f t="shared" ref="AQ121" si="22">AQ116+AQ120</f>
        <v>74376788</v>
      </c>
      <c r="AR121" s="408"/>
      <c r="AS121" s="408"/>
      <c r="AT121" s="409"/>
      <c r="AU121" s="407">
        <f t="shared" ref="AU121" si="23">AU116+AU120</f>
        <v>169354353</v>
      </c>
      <c r="AV121" s="408"/>
      <c r="AW121" s="408"/>
      <c r="AX121" s="409"/>
      <c r="AY121" s="407">
        <f t="shared" ref="AY121" si="24">AY116+AY120</f>
        <v>0</v>
      </c>
      <c r="AZ121" s="408"/>
      <c r="BA121" s="408"/>
      <c r="BB121" s="409"/>
      <c r="BC121" s="407">
        <f t="shared" ref="BC121" si="25">BC116+BC120</f>
        <v>74280206</v>
      </c>
      <c r="BD121" s="408"/>
      <c r="BE121" s="408"/>
      <c r="BF121" s="409"/>
      <c r="BG121" s="395">
        <f t="shared" si="13"/>
        <v>0.98660332411080498</v>
      </c>
      <c r="BH121" s="396"/>
    </row>
    <row r="122" spans="1:60" s="3" customFormat="1" ht="20.100000000000001" customHeight="1" x14ac:dyDescent="0.2">
      <c r="A122" s="441" t="s">
        <v>525</v>
      </c>
      <c r="B122" s="437"/>
      <c r="C122" s="410" t="s">
        <v>24</v>
      </c>
      <c r="D122" s="411"/>
      <c r="E122" s="411"/>
      <c r="F122" s="411"/>
      <c r="G122" s="411"/>
      <c r="H122" s="411"/>
      <c r="I122" s="411"/>
      <c r="J122" s="411"/>
      <c r="K122" s="411"/>
      <c r="L122" s="411"/>
      <c r="M122" s="411"/>
      <c r="N122" s="411"/>
      <c r="O122" s="411"/>
      <c r="P122" s="411"/>
      <c r="Q122" s="411"/>
      <c r="R122" s="411"/>
      <c r="S122" s="411"/>
      <c r="T122" s="411"/>
      <c r="U122" s="411"/>
      <c r="V122" s="411"/>
      <c r="W122" s="411"/>
      <c r="X122" s="411"/>
      <c r="Y122" s="411"/>
      <c r="Z122" s="411"/>
      <c r="AA122" s="411"/>
      <c r="AB122" s="412"/>
      <c r="AC122" s="418" t="s">
        <v>52</v>
      </c>
      <c r="AD122" s="419"/>
      <c r="AE122" s="407">
        <f>VLOOKUP($AC122,'04. önk. int.'!$AC$8:$BH$252,3,FALSE)+VLOOKUP($AC122,'05. óvoda int.'!$AC$8:$BH$229,3,FALSE)+VLOOKUP($AC122,'06. konyha int.'!$AC$8:$BP$225,3,FALSE)</f>
        <v>11353303</v>
      </c>
      <c r="AF122" s="408"/>
      <c r="AG122" s="408"/>
      <c r="AH122" s="409"/>
      <c r="AI122" s="407">
        <f>VLOOKUP($AC122,'04. önk. int.'!$AC$8:$BH$252,7,FALSE)+VLOOKUP($AC122,'05. óvoda int.'!$AC$8:$BH$229,7,FALSE)+VLOOKUP($AC122,'06. konyha int.'!$AC$8:$BP$241,7,FALSE)</f>
        <v>11766305</v>
      </c>
      <c r="AJ122" s="408"/>
      <c r="AK122" s="408"/>
      <c r="AL122" s="409"/>
      <c r="AM122" s="407">
        <f>VLOOKUP($AC122,'04. önk. int.'!$AC$8:$BH$252,11,FALSE)+VLOOKUP($AC122,'05. óvoda int.'!$AC$8:$BH$229,11,FALSE)+VLOOKUP($AC122,'06. konyha int.'!$AC$8:$BP$241,11,FALSE)</f>
        <v>0</v>
      </c>
      <c r="AN122" s="408"/>
      <c r="AO122" s="408"/>
      <c r="AP122" s="409"/>
      <c r="AQ122" s="407">
        <f>VLOOKUP($AC122,'04. önk. int.'!$AC$8:$BH$252,15,FALSE)+VLOOKUP($AC122,'05. óvoda int.'!$AC$8:$BH$229,15,FALSE)+VLOOKUP($AC122,'06. konyha int.'!$AC$8:$BP$241,15,FALSE)</f>
        <v>11668965</v>
      </c>
      <c r="AR122" s="408"/>
      <c r="AS122" s="408"/>
      <c r="AT122" s="409"/>
      <c r="AU122" s="407">
        <f>VLOOKUP($AC122,'04. önk. int.'!$AC$8:$BH$252,19,FALSE)+VLOOKUP($AC122,'05. óvoda int.'!$AC$8:$BH$229,19,FALSE)+VLOOKUP($AC122,'06. konyha int.'!$AC$8:$BP$241,19,FALSE)</f>
        <v>27344439</v>
      </c>
      <c r="AV122" s="408"/>
      <c r="AW122" s="408"/>
      <c r="AX122" s="409"/>
      <c r="AY122" s="407">
        <f>VLOOKUP($AC122,'04. önk. int.'!$AC$8:$BH$252,23,FALSE)+VLOOKUP($AC122,'05. óvoda int.'!$AC$8:$BH$229,23,FALSE)+VLOOKUP($AC122,'06. konyha int.'!$AC$8:$BP$241,23,FALSE)</f>
        <v>0</v>
      </c>
      <c r="AZ122" s="408"/>
      <c r="BA122" s="408"/>
      <c r="BB122" s="409"/>
      <c r="BC122" s="407">
        <f>VLOOKUP($AC122,'04. önk. int.'!$AC$8:$BH$252,27,FALSE)+VLOOKUP($AC122,'05. óvoda int.'!$AC$8:$BH$229,27,FALSE)+VLOOKUP($AC122,'06. konyha int.'!$AC$8:$BP$241,27,FALSE)</f>
        <v>11616562</v>
      </c>
      <c r="BD122" s="408"/>
      <c r="BE122" s="408"/>
      <c r="BF122" s="409"/>
      <c r="BG122" s="395">
        <f t="shared" si="13"/>
        <v>0.98727357483933997</v>
      </c>
      <c r="BH122" s="396"/>
    </row>
    <row r="123" spans="1:60" ht="20.100000000000001" customHeight="1" x14ac:dyDescent="0.2">
      <c r="A123" s="442" t="s">
        <v>526</v>
      </c>
      <c r="B123" s="436"/>
      <c r="C123" s="389" t="s">
        <v>63</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1"/>
      <c r="AC123" s="420" t="s">
        <v>82</v>
      </c>
      <c r="AD123" s="421"/>
      <c r="AE123" s="375">
        <f>VLOOKUP($AC123,'04. önk. int.'!$AC$8:$BH$252,3,FALSE)+VLOOKUP($AC123,'05. óvoda int.'!$AC$8:$BH$229,3,FALSE)+VLOOKUP($AC123,'06. konyha int.'!$AC$8:$BP$225,3,FALSE)</f>
        <v>160000</v>
      </c>
      <c r="AF123" s="376"/>
      <c r="AG123" s="376"/>
      <c r="AH123" s="377"/>
      <c r="AI123" s="375">
        <f>VLOOKUP($AC123,'04. önk. int.'!$AC$8:$BH$252,7,FALSE)+VLOOKUP($AC123,'05. óvoda int.'!$AC$8:$BH$229,7,FALSE)+VLOOKUP($AC123,'06. konyha int.'!$AC$8:$BP$241,7,FALSE)</f>
        <v>395673</v>
      </c>
      <c r="AJ123" s="376"/>
      <c r="AK123" s="376"/>
      <c r="AL123" s="377"/>
      <c r="AM123" s="375">
        <f>VLOOKUP($AC123,'04. önk. int.'!$AC$8:$BH$252,11,FALSE)+VLOOKUP($AC123,'05. óvoda int.'!$AC$8:$BH$229,11,FALSE)+VLOOKUP($AC123,'06. konyha int.'!$AC$8:$BP$241,11,FALSE)</f>
        <v>0</v>
      </c>
      <c r="AN123" s="376"/>
      <c r="AO123" s="376"/>
      <c r="AP123" s="377"/>
      <c r="AQ123" s="375">
        <f>VLOOKUP($AC123,'04. önk. int.'!$AC$8:$BH$252,15,FALSE)+VLOOKUP($AC123,'05. óvoda int.'!$AC$8:$BH$229,15,FALSE)+VLOOKUP($AC123,'06. konyha int.'!$AC$8:$BP$241,15,FALSE)</f>
        <v>392149</v>
      </c>
      <c r="AR123" s="376"/>
      <c r="AS123" s="376"/>
      <c r="AT123" s="377"/>
      <c r="AU123" s="375">
        <f>VLOOKUP($AC123,'04. önk. int.'!$AC$8:$BH$252,19,FALSE)+VLOOKUP($AC123,'05. óvoda int.'!$AC$8:$BH$229,19,FALSE)+VLOOKUP($AC123,'06. konyha int.'!$AC$8:$BP$241,19,FALSE)</f>
        <v>0</v>
      </c>
      <c r="AV123" s="376"/>
      <c r="AW123" s="376"/>
      <c r="AX123" s="377"/>
      <c r="AY123" s="375">
        <f>VLOOKUP($AC123,'04. önk. int.'!$AC$8:$BH$252,23,FALSE)+VLOOKUP($AC123,'05. óvoda int.'!$AC$8:$BH$229,23,FALSE)+VLOOKUP($AC123,'06. konyha int.'!$AC$8:$BP$241,23,FALSE)</f>
        <v>0</v>
      </c>
      <c r="AZ123" s="376"/>
      <c r="BA123" s="376"/>
      <c r="BB123" s="377"/>
      <c r="BC123" s="375">
        <f>VLOOKUP($AC123,'04. önk. int.'!$AC$8:$BH$252,27,FALSE)+VLOOKUP($AC123,'05. óvoda int.'!$AC$8:$BH$229,27,FALSE)+VLOOKUP($AC123,'06. konyha int.'!$AC$8:$BP$241,27,FALSE)</f>
        <v>356138</v>
      </c>
      <c r="BD123" s="376"/>
      <c r="BE123" s="376"/>
      <c r="BF123" s="377"/>
      <c r="BG123" s="378">
        <f t="shared" si="13"/>
        <v>0.90008163306568811</v>
      </c>
      <c r="BH123" s="379"/>
    </row>
    <row r="124" spans="1:60" ht="20.100000000000001" customHeight="1" x14ac:dyDescent="0.2">
      <c r="A124" s="442" t="s">
        <v>527</v>
      </c>
      <c r="B124" s="436"/>
      <c r="C124" s="389" t="s">
        <v>64</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1"/>
      <c r="AC124" s="420" t="s">
        <v>83</v>
      </c>
      <c r="AD124" s="421"/>
      <c r="AE124" s="375">
        <f>VLOOKUP($AC124,'04. önk. int.'!$AC$8:$BH$252,3,FALSE)+VLOOKUP($AC124,'05. óvoda int.'!$AC$8:$BH$229,3,FALSE)+VLOOKUP($AC124,'06. konyha int.'!$AC$8:$BP$225,3,FALSE)</f>
        <v>18973383</v>
      </c>
      <c r="AF124" s="376"/>
      <c r="AG124" s="376"/>
      <c r="AH124" s="377"/>
      <c r="AI124" s="375">
        <f>VLOOKUP($AC124,'04. önk. int.'!$AC$8:$BH$252,7,FALSE)+VLOOKUP($AC124,'05. óvoda int.'!$AC$8:$BH$229,7,FALSE)+VLOOKUP($AC124,'06. konyha int.'!$AC$8:$BP$241,7,FALSE)</f>
        <v>22722642</v>
      </c>
      <c r="AJ124" s="376"/>
      <c r="AK124" s="376"/>
      <c r="AL124" s="377"/>
      <c r="AM124" s="375">
        <f>VLOOKUP($AC124,'04. önk. int.'!$AC$8:$BH$252,11,FALSE)+VLOOKUP($AC124,'05. óvoda int.'!$AC$8:$BH$229,11,FALSE)+VLOOKUP($AC124,'06. konyha int.'!$AC$8:$BP$241,11,FALSE)</f>
        <v>0</v>
      </c>
      <c r="AN124" s="376"/>
      <c r="AO124" s="376"/>
      <c r="AP124" s="377"/>
      <c r="AQ124" s="375">
        <f>VLOOKUP($AC124,'04. önk. int.'!$AC$8:$BH$252,15,FALSE)+VLOOKUP($AC124,'05. óvoda int.'!$AC$8:$BH$229,15,FALSE)+VLOOKUP($AC124,'06. konyha int.'!$AC$8:$BP$241,15,FALSE)</f>
        <v>22709000</v>
      </c>
      <c r="AR124" s="376"/>
      <c r="AS124" s="376"/>
      <c r="AT124" s="377"/>
      <c r="AU124" s="375">
        <f>VLOOKUP($AC124,'04. önk. int.'!$AC$8:$BH$252,19,FALSE)+VLOOKUP($AC124,'05. óvoda int.'!$AC$8:$BH$229,19,FALSE)+VLOOKUP($AC124,'06. konyha int.'!$AC$8:$BP$241,19,FALSE)</f>
        <v>0</v>
      </c>
      <c r="AV124" s="376"/>
      <c r="AW124" s="376"/>
      <c r="AX124" s="377"/>
      <c r="AY124" s="375">
        <f>VLOOKUP($AC124,'04. önk. int.'!$AC$8:$BH$252,23,FALSE)+VLOOKUP($AC124,'05. óvoda int.'!$AC$8:$BH$229,23,FALSE)+VLOOKUP($AC124,'06. konyha int.'!$AC$8:$BP$241,23,FALSE)</f>
        <v>0</v>
      </c>
      <c r="AZ124" s="376"/>
      <c r="BA124" s="376"/>
      <c r="BB124" s="377"/>
      <c r="BC124" s="375">
        <f>VLOOKUP($AC124,'04. önk. int.'!$AC$8:$BH$252,27,FALSE)+VLOOKUP($AC124,'05. óvoda int.'!$AC$8:$BH$229,27,FALSE)+VLOOKUP($AC124,'06. konyha int.'!$AC$8:$BP$241,27,FALSE)</f>
        <v>22049549</v>
      </c>
      <c r="BD124" s="376"/>
      <c r="BE124" s="376"/>
      <c r="BF124" s="377"/>
      <c r="BG124" s="378">
        <f t="shared" si="13"/>
        <v>0.97037787243226381</v>
      </c>
      <c r="BH124" s="379"/>
    </row>
    <row r="125" spans="1:60" ht="20.100000000000001" customHeight="1" x14ac:dyDescent="0.2">
      <c r="A125" s="442" t="s">
        <v>528</v>
      </c>
      <c r="B125" s="436"/>
      <c r="C125" s="389" t="s">
        <v>65</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1"/>
      <c r="AC125" s="420" t="s">
        <v>84</v>
      </c>
      <c r="AD125" s="421"/>
      <c r="AE125" s="375">
        <f>VLOOKUP($AC125,'04. önk. int.'!$AC$8:$BH$252,3,FALSE)+VLOOKUP($AC125,'05. óvoda int.'!$AC$8:$BH$229,3,FALSE)+VLOOKUP($AC125,'06. konyha int.'!$AC$8:$BP$225,3,FALSE)</f>
        <v>0</v>
      </c>
      <c r="AF125" s="376"/>
      <c r="AG125" s="376"/>
      <c r="AH125" s="377"/>
      <c r="AI125" s="375">
        <f>VLOOKUP($AC125,'04. önk. int.'!$AC$8:$BH$252,7,FALSE)+VLOOKUP($AC125,'05. óvoda int.'!$AC$8:$BH$229,7,FALSE)+VLOOKUP($AC125,'06. konyha int.'!$AC$8:$BP$241,7,FALSE)</f>
        <v>0</v>
      </c>
      <c r="AJ125" s="376"/>
      <c r="AK125" s="376"/>
      <c r="AL125" s="377"/>
      <c r="AM125" s="375">
        <f>VLOOKUP($AC125,'04. önk. int.'!$AC$8:$BH$252,11,FALSE)+VLOOKUP($AC125,'05. óvoda int.'!$AC$8:$BH$229,11,FALSE)+VLOOKUP($AC125,'06. konyha int.'!$AC$8:$BP$241,11,FALSE)</f>
        <v>0</v>
      </c>
      <c r="AN125" s="376"/>
      <c r="AO125" s="376"/>
      <c r="AP125" s="377"/>
      <c r="AQ125" s="375">
        <f>VLOOKUP($AC125,'04. önk. int.'!$AC$8:$BH$252,15,FALSE)+VLOOKUP($AC125,'05. óvoda int.'!$AC$8:$BH$229,15,FALSE)+VLOOKUP($AC125,'06. konyha int.'!$AC$8:$BP$241,15,FALSE)</f>
        <v>0</v>
      </c>
      <c r="AR125" s="376"/>
      <c r="AS125" s="376"/>
      <c r="AT125" s="377"/>
      <c r="AU125" s="375">
        <f>VLOOKUP($AC125,'04. önk. int.'!$AC$8:$BH$252,19,FALSE)+VLOOKUP($AC125,'05. óvoda int.'!$AC$8:$BH$229,19,FALSE)+VLOOKUP($AC125,'06. konyha int.'!$AC$8:$BP$241,19,FALSE)</f>
        <v>0</v>
      </c>
      <c r="AV125" s="376"/>
      <c r="AW125" s="376"/>
      <c r="AX125" s="377"/>
      <c r="AY125" s="375">
        <f>VLOOKUP($AC125,'04. önk. int.'!$AC$8:$BH$252,23,FALSE)+VLOOKUP($AC125,'05. óvoda int.'!$AC$8:$BH$229,23,FALSE)+VLOOKUP($AC125,'06. konyha int.'!$AC$8:$BP$241,23,FALSE)</f>
        <v>0</v>
      </c>
      <c r="AZ125" s="376"/>
      <c r="BA125" s="376"/>
      <c r="BB125" s="377"/>
      <c r="BC125" s="375">
        <f>VLOOKUP($AC125,'04. önk. int.'!$AC$8:$BH$252,27,FALSE)+VLOOKUP($AC125,'05. óvoda int.'!$AC$8:$BH$229,27,FALSE)+VLOOKUP($AC125,'06. konyha int.'!$AC$8:$BP$241,27,FALSE)</f>
        <v>0</v>
      </c>
      <c r="BD125" s="376"/>
      <c r="BE125" s="376"/>
      <c r="BF125" s="377"/>
      <c r="BG125" s="378" t="str">
        <f t="shared" si="13"/>
        <v>n.é.</v>
      </c>
      <c r="BH125" s="379"/>
    </row>
    <row r="126" spans="1:60" ht="20.100000000000001" customHeight="1" x14ac:dyDescent="0.2">
      <c r="A126" s="441" t="s">
        <v>529</v>
      </c>
      <c r="B126" s="437"/>
      <c r="C126" s="410" t="s">
        <v>772</v>
      </c>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2"/>
      <c r="AC126" s="418" t="s">
        <v>92</v>
      </c>
      <c r="AD126" s="419"/>
      <c r="AE126" s="407">
        <f>SUM(AE123:AH125)</f>
        <v>19133383</v>
      </c>
      <c r="AF126" s="408"/>
      <c r="AG126" s="408"/>
      <c r="AH126" s="409"/>
      <c r="AI126" s="407">
        <f>SUM(AI123:AL125)</f>
        <v>23118315</v>
      </c>
      <c r="AJ126" s="408"/>
      <c r="AK126" s="408"/>
      <c r="AL126" s="409"/>
      <c r="AM126" s="407">
        <f>SUM(AM123:AP125)</f>
        <v>0</v>
      </c>
      <c r="AN126" s="408"/>
      <c r="AO126" s="408"/>
      <c r="AP126" s="409"/>
      <c r="AQ126" s="407">
        <f t="shared" ref="AQ126" si="26">SUM(AQ123:AT125)</f>
        <v>23101149</v>
      </c>
      <c r="AR126" s="408"/>
      <c r="AS126" s="408"/>
      <c r="AT126" s="409"/>
      <c r="AU126" s="407">
        <f t="shared" ref="AU126" si="27">SUM(AU123:AX125)</f>
        <v>0</v>
      </c>
      <c r="AV126" s="408"/>
      <c r="AW126" s="408"/>
      <c r="AX126" s="409"/>
      <c r="AY126" s="407">
        <f t="shared" ref="AY126" si="28">SUM(AY123:BB125)</f>
        <v>0</v>
      </c>
      <c r="AZ126" s="408"/>
      <c r="BA126" s="408"/>
      <c r="BB126" s="409"/>
      <c r="BC126" s="407">
        <f t="shared" ref="BC126" si="29">SUM(BC123:BF125)</f>
        <v>22405687</v>
      </c>
      <c r="BD126" s="408"/>
      <c r="BE126" s="408"/>
      <c r="BF126" s="409"/>
      <c r="BG126" s="395">
        <f t="shared" si="13"/>
        <v>0.96917474305545193</v>
      </c>
      <c r="BH126" s="396"/>
    </row>
    <row r="127" spans="1:60" ht="20.100000000000001" customHeight="1" x14ac:dyDescent="0.2">
      <c r="A127" s="442" t="s">
        <v>530</v>
      </c>
      <c r="B127" s="436"/>
      <c r="C127" s="389" t="s">
        <v>66</v>
      </c>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1"/>
      <c r="AC127" s="420" t="s">
        <v>85</v>
      </c>
      <c r="AD127" s="421"/>
      <c r="AE127" s="375">
        <f>VLOOKUP($AC127,'04. önk. int.'!$AC$8:$BH$252,3,FALSE)+VLOOKUP($AC127,'05. óvoda int.'!$AC$8:$BH$229,3,FALSE)+VLOOKUP($AC127,'06. konyha int.'!$AC$8:$BP$225,3,FALSE)</f>
        <v>1418000</v>
      </c>
      <c r="AF127" s="376"/>
      <c r="AG127" s="376"/>
      <c r="AH127" s="377"/>
      <c r="AI127" s="375">
        <f>VLOOKUP($AC127,'04. önk. int.'!$AC$8:$BH$252,7,FALSE)+VLOOKUP($AC127,'05. óvoda int.'!$AC$8:$BH$229,7,FALSE)+VLOOKUP($AC127,'06. konyha int.'!$AC$8:$BP$241,7,FALSE)</f>
        <v>1775500</v>
      </c>
      <c r="AJ127" s="376"/>
      <c r="AK127" s="376"/>
      <c r="AL127" s="377"/>
      <c r="AM127" s="375">
        <f>VLOOKUP($AC127,'04. önk. int.'!$AC$8:$BH$252,11,FALSE)+VLOOKUP($AC127,'05. óvoda int.'!$AC$8:$BH$229,11,FALSE)+VLOOKUP($AC127,'06. konyha int.'!$AC$8:$BP$241,11,FALSE)</f>
        <v>0</v>
      </c>
      <c r="AN127" s="376"/>
      <c r="AO127" s="376"/>
      <c r="AP127" s="377"/>
      <c r="AQ127" s="375">
        <f>VLOOKUP($AC127,'04. önk. int.'!$AC$8:$BH$252,15,FALSE)+VLOOKUP($AC127,'05. óvoda int.'!$AC$8:$BH$229,15,FALSE)+VLOOKUP($AC127,'06. konyha int.'!$AC$8:$BP$241,15,FALSE)</f>
        <v>1775500</v>
      </c>
      <c r="AR127" s="376"/>
      <c r="AS127" s="376"/>
      <c r="AT127" s="377"/>
      <c r="AU127" s="375">
        <f>VLOOKUP($AC127,'04. önk. int.'!$AC$8:$BH$252,19,FALSE)+VLOOKUP($AC127,'05. óvoda int.'!$AC$8:$BH$229,19,FALSE)+VLOOKUP($AC127,'06. konyha int.'!$AC$8:$BP$241,19,FALSE)</f>
        <v>0</v>
      </c>
      <c r="AV127" s="376"/>
      <c r="AW127" s="376"/>
      <c r="AX127" s="377"/>
      <c r="AY127" s="375">
        <f>VLOOKUP($AC127,'04. önk. int.'!$AC$8:$BH$252,23,FALSE)+VLOOKUP($AC127,'05. óvoda int.'!$AC$8:$BH$229,23,FALSE)+VLOOKUP($AC127,'06. konyha int.'!$AC$8:$BP$241,23,FALSE)</f>
        <v>0</v>
      </c>
      <c r="AZ127" s="376"/>
      <c r="BA127" s="376"/>
      <c r="BB127" s="377"/>
      <c r="BC127" s="375">
        <f>VLOOKUP($AC127,'04. önk. int.'!$AC$8:$BH$252,27,FALSE)+VLOOKUP($AC127,'05. óvoda int.'!$AC$8:$BH$229,27,FALSE)+VLOOKUP($AC127,'06. konyha int.'!$AC$8:$BP$241,27,FALSE)</f>
        <v>1775500</v>
      </c>
      <c r="BD127" s="376"/>
      <c r="BE127" s="376"/>
      <c r="BF127" s="377"/>
      <c r="BG127" s="378">
        <f t="shared" si="13"/>
        <v>1</v>
      </c>
      <c r="BH127" s="379"/>
    </row>
    <row r="128" spans="1:60" ht="20.100000000000001" customHeight="1" x14ac:dyDescent="0.2">
      <c r="A128" s="442" t="s">
        <v>531</v>
      </c>
      <c r="B128" s="436"/>
      <c r="C128" s="389" t="s">
        <v>67</v>
      </c>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1"/>
      <c r="AC128" s="420" t="s">
        <v>86</v>
      </c>
      <c r="AD128" s="421"/>
      <c r="AE128" s="375">
        <f>VLOOKUP($AC128,'04. önk. int.'!$AC$8:$BH$252,3,FALSE)+VLOOKUP($AC128,'05. óvoda int.'!$AC$8:$BH$229,3,FALSE)+VLOOKUP($AC128,'06. konyha int.'!$AC$8:$BP$225,3,FALSE)</f>
        <v>385000</v>
      </c>
      <c r="AF128" s="376"/>
      <c r="AG128" s="376"/>
      <c r="AH128" s="377"/>
      <c r="AI128" s="375">
        <f>VLOOKUP($AC128,'04. önk. int.'!$AC$8:$BH$252,7,FALSE)+VLOOKUP($AC128,'05. óvoda int.'!$AC$8:$BH$229,7,FALSE)+VLOOKUP($AC128,'06. konyha int.'!$AC$8:$BP$241,7,FALSE)</f>
        <v>372819</v>
      </c>
      <c r="AJ128" s="376"/>
      <c r="AK128" s="376"/>
      <c r="AL128" s="377"/>
      <c r="AM128" s="375">
        <f>VLOOKUP($AC128,'04. önk. int.'!$AC$8:$BH$252,11,FALSE)+VLOOKUP($AC128,'05. óvoda int.'!$AC$8:$BH$229,11,FALSE)+VLOOKUP($AC128,'06. konyha int.'!$AC$8:$BP$241,11,FALSE)</f>
        <v>0</v>
      </c>
      <c r="AN128" s="376"/>
      <c r="AO128" s="376"/>
      <c r="AP128" s="377"/>
      <c r="AQ128" s="375">
        <f>VLOOKUP($AC128,'04. önk. int.'!$AC$8:$BH$252,15,FALSE)+VLOOKUP($AC128,'05. óvoda int.'!$AC$8:$BH$229,15,FALSE)+VLOOKUP($AC128,'06. konyha int.'!$AC$8:$BP$241,15,FALSE)</f>
        <v>370084</v>
      </c>
      <c r="AR128" s="376"/>
      <c r="AS128" s="376"/>
      <c r="AT128" s="377"/>
      <c r="AU128" s="375">
        <f>VLOOKUP($AC128,'04. önk. int.'!$AC$8:$BH$252,19,FALSE)+VLOOKUP($AC128,'05. óvoda int.'!$AC$8:$BH$229,19,FALSE)+VLOOKUP($AC128,'06. konyha int.'!$AC$8:$BP$241,19,FALSE)</f>
        <v>0</v>
      </c>
      <c r="AV128" s="376"/>
      <c r="AW128" s="376"/>
      <c r="AX128" s="377"/>
      <c r="AY128" s="375">
        <f>VLOOKUP($AC128,'04. önk. int.'!$AC$8:$BH$252,23,FALSE)+VLOOKUP($AC128,'05. óvoda int.'!$AC$8:$BH$229,23,FALSE)+VLOOKUP($AC128,'06. konyha int.'!$AC$8:$BP$241,23,FALSE)</f>
        <v>0</v>
      </c>
      <c r="AZ128" s="376"/>
      <c r="BA128" s="376"/>
      <c r="BB128" s="377"/>
      <c r="BC128" s="375">
        <f>VLOOKUP($AC128,'04. önk. int.'!$AC$8:$BH$252,27,FALSE)+VLOOKUP($AC128,'05. óvoda int.'!$AC$8:$BH$229,27,FALSE)+VLOOKUP($AC128,'06. konyha int.'!$AC$8:$BP$241,27,FALSE)</f>
        <v>370084</v>
      </c>
      <c r="BD128" s="376"/>
      <c r="BE128" s="376"/>
      <c r="BF128" s="377"/>
      <c r="BG128" s="378">
        <f t="shared" si="13"/>
        <v>0.99266400049353709</v>
      </c>
      <c r="BH128" s="379"/>
    </row>
    <row r="129" spans="1:60" ht="20.100000000000001" customHeight="1" x14ac:dyDescent="0.2">
      <c r="A129" s="441" t="s">
        <v>532</v>
      </c>
      <c r="B129" s="437"/>
      <c r="C129" s="410" t="s">
        <v>773</v>
      </c>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2"/>
      <c r="AC129" s="418" t="s">
        <v>93</v>
      </c>
      <c r="AD129" s="419"/>
      <c r="AE129" s="407">
        <f>SUM(AE127:AH128)</f>
        <v>1803000</v>
      </c>
      <c r="AF129" s="408"/>
      <c r="AG129" s="408"/>
      <c r="AH129" s="409"/>
      <c r="AI129" s="407">
        <f>SUM(AI127:AL128)</f>
        <v>2148319</v>
      </c>
      <c r="AJ129" s="408"/>
      <c r="AK129" s="408"/>
      <c r="AL129" s="409"/>
      <c r="AM129" s="407">
        <f>SUM(AM127:AP128)</f>
        <v>0</v>
      </c>
      <c r="AN129" s="408"/>
      <c r="AO129" s="408"/>
      <c r="AP129" s="409"/>
      <c r="AQ129" s="407">
        <f t="shared" ref="AQ129" si="30">SUM(AQ127:AT128)</f>
        <v>2145584</v>
      </c>
      <c r="AR129" s="408"/>
      <c r="AS129" s="408"/>
      <c r="AT129" s="409"/>
      <c r="AU129" s="407">
        <f t="shared" ref="AU129" si="31">SUM(AU127:AX128)</f>
        <v>0</v>
      </c>
      <c r="AV129" s="408"/>
      <c r="AW129" s="408"/>
      <c r="AX129" s="409"/>
      <c r="AY129" s="407">
        <f t="shared" ref="AY129" si="32">SUM(AY127:BB128)</f>
        <v>0</v>
      </c>
      <c r="AZ129" s="408"/>
      <c r="BA129" s="408"/>
      <c r="BB129" s="409"/>
      <c r="BC129" s="407">
        <f t="shared" ref="BC129" si="33">SUM(BC127:BF128)</f>
        <v>2145584</v>
      </c>
      <c r="BD129" s="408"/>
      <c r="BE129" s="408"/>
      <c r="BF129" s="409"/>
      <c r="BG129" s="395">
        <f t="shared" si="13"/>
        <v>0.99872691159925508</v>
      </c>
      <c r="BH129" s="396"/>
    </row>
    <row r="130" spans="1:60" ht="20.100000000000001" customHeight="1" x14ac:dyDescent="0.2">
      <c r="A130" s="442" t="s">
        <v>533</v>
      </c>
      <c r="B130" s="436"/>
      <c r="C130" s="389" t="s">
        <v>68</v>
      </c>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1"/>
      <c r="AC130" s="420" t="s">
        <v>87</v>
      </c>
      <c r="AD130" s="421"/>
      <c r="AE130" s="375">
        <f>VLOOKUP($AC130,'04. önk. int.'!$AC$8:$BH$252,3,FALSE)+VLOOKUP($AC130,'05. óvoda int.'!$AC$8:$BH$229,3,FALSE)+VLOOKUP($AC130,'06. konyha int.'!$AC$8:$BP$225,3,FALSE)</f>
        <v>4547000</v>
      </c>
      <c r="AF130" s="376"/>
      <c r="AG130" s="376"/>
      <c r="AH130" s="377"/>
      <c r="AI130" s="375">
        <f>VLOOKUP($AC130,'04. önk. int.'!$AC$8:$BH$252,7,FALSE)+VLOOKUP($AC130,'05. óvoda int.'!$AC$8:$BH$229,7,FALSE)+VLOOKUP($AC130,'06. konyha int.'!$AC$8:$BP$241,7,FALSE)</f>
        <v>4755070</v>
      </c>
      <c r="AJ130" s="376"/>
      <c r="AK130" s="376"/>
      <c r="AL130" s="377"/>
      <c r="AM130" s="375">
        <f>VLOOKUP($AC130,'04. önk. int.'!$AC$8:$BH$252,11,FALSE)+VLOOKUP($AC130,'05. óvoda int.'!$AC$8:$BH$229,11,FALSE)+VLOOKUP($AC130,'06. konyha int.'!$AC$8:$BP$241,11,FALSE)</f>
        <v>0</v>
      </c>
      <c r="AN130" s="376"/>
      <c r="AO130" s="376"/>
      <c r="AP130" s="377"/>
      <c r="AQ130" s="375">
        <f>VLOOKUP($AC130,'04. önk. int.'!$AC$8:$BH$252,15,FALSE)+VLOOKUP($AC130,'05. óvoda int.'!$AC$8:$BH$229,15,FALSE)+VLOOKUP($AC130,'06. konyha int.'!$AC$8:$BP$241,15,FALSE)</f>
        <v>4084481</v>
      </c>
      <c r="AR130" s="376"/>
      <c r="AS130" s="376"/>
      <c r="AT130" s="377"/>
      <c r="AU130" s="375">
        <f>VLOOKUP($AC130,'04. önk. int.'!$AC$8:$BH$252,19,FALSE)+VLOOKUP($AC130,'05. óvoda int.'!$AC$8:$BH$229,19,FALSE)+VLOOKUP($AC130,'06. konyha int.'!$AC$8:$BP$241,19,FALSE)</f>
        <v>5666114</v>
      </c>
      <c r="AV130" s="376"/>
      <c r="AW130" s="376"/>
      <c r="AX130" s="377"/>
      <c r="AY130" s="375">
        <f>VLOOKUP($AC130,'04. önk. int.'!$AC$8:$BH$252,23,FALSE)+VLOOKUP($AC130,'05. óvoda int.'!$AC$8:$BH$229,23,FALSE)+VLOOKUP($AC130,'06. konyha int.'!$AC$8:$BP$241,23,FALSE)</f>
        <v>0</v>
      </c>
      <c r="AZ130" s="376"/>
      <c r="BA130" s="376"/>
      <c r="BB130" s="377"/>
      <c r="BC130" s="375">
        <f>VLOOKUP($AC130,'04. önk. int.'!$AC$8:$BH$252,27,FALSE)+VLOOKUP($AC130,'05. óvoda int.'!$AC$8:$BH$229,27,FALSE)+VLOOKUP($AC130,'06. konyha int.'!$AC$8:$BP$241,27,FALSE)</f>
        <v>4064467</v>
      </c>
      <c r="BD130" s="376"/>
      <c r="BE130" s="376"/>
      <c r="BF130" s="377"/>
      <c r="BG130" s="378">
        <f t="shared" si="13"/>
        <v>0.85476491408118072</v>
      </c>
      <c r="BH130" s="379"/>
    </row>
    <row r="131" spans="1:60" ht="20.100000000000001" customHeight="1" x14ac:dyDescent="0.2">
      <c r="A131" s="442" t="s">
        <v>634</v>
      </c>
      <c r="B131" s="436"/>
      <c r="C131" s="389" t="s">
        <v>69</v>
      </c>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1"/>
      <c r="AC131" s="420" t="s">
        <v>88</v>
      </c>
      <c r="AD131" s="421"/>
      <c r="AE131" s="375">
        <f>VLOOKUP($AC131,'04. önk. int.'!$AC$8:$BH$252,3,FALSE)+VLOOKUP($AC131,'05. óvoda int.'!$AC$8:$BH$229,3,FALSE)+VLOOKUP($AC131,'06. konyha int.'!$AC$8:$BP$225,3,FALSE)</f>
        <v>560000</v>
      </c>
      <c r="AF131" s="376"/>
      <c r="AG131" s="376"/>
      <c r="AH131" s="377"/>
      <c r="AI131" s="375">
        <f>VLOOKUP($AC131,'04. önk. int.'!$AC$8:$BH$252,7,FALSE)+VLOOKUP($AC131,'05. óvoda int.'!$AC$8:$BH$229,7,FALSE)+VLOOKUP($AC131,'06. konyha int.'!$AC$8:$BP$241,7,FALSE)</f>
        <v>775714</v>
      </c>
      <c r="AJ131" s="376"/>
      <c r="AK131" s="376"/>
      <c r="AL131" s="377"/>
      <c r="AM131" s="375">
        <f>VLOOKUP($AC131,'04. önk. int.'!$AC$8:$BH$252,11,FALSE)+VLOOKUP($AC131,'05. óvoda int.'!$AC$8:$BH$229,11,FALSE)+VLOOKUP($AC131,'06. konyha int.'!$AC$8:$BP$241,11,FALSE)</f>
        <v>0</v>
      </c>
      <c r="AN131" s="376"/>
      <c r="AO131" s="376"/>
      <c r="AP131" s="377"/>
      <c r="AQ131" s="375">
        <f>VLOOKUP($AC131,'04. önk. int.'!$AC$8:$BH$252,15,FALSE)+VLOOKUP($AC131,'05. óvoda int.'!$AC$8:$BH$229,15,FALSE)+VLOOKUP($AC131,'06. konyha int.'!$AC$8:$BP$241,15,FALSE)</f>
        <v>574587</v>
      </c>
      <c r="AR131" s="376"/>
      <c r="AS131" s="376"/>
      <c r="AT131" s="377"/>
      <c r="AU131" s="375">
        <f>VLOOKUP($AC131,'04. önk. int.'!$AC$8:$BH$252,19,FALSE)+VLOOKUP($AC131,'05. óvoda int.'!$AC$8:$BH$229,19,FALSE)+VLOOKUP($AC131,'06. konyha int.'!$AC$8:$BP$241,19,FALSE)</f>
        <v>0</v>
      </c>
      <c r="AV131" s="376"/>
      <c r="AW131" s="376"/>
      <c r="AX131" s="377"/>
      <c r="AY131" s="375">
        <f>VLOOKUP($AC131,'04. önk. int.'!$AC$8:$BH$252,23,FALSE)+VLOOKUP($AC131,'05. óvoda int.'!$AC$8:$BH$229,23,FALSE)+VLOOKUP($AC131,'06. konyha int.'!$AC$8:$BP$241,23,FALSE)</f>
        <v>0</v>
      </c>
      <c r="AZ131" s="376"/>
      <c r="BA131" s="376"/>
      <c r="BB131" s="377"/>
      <c r="BC131" s="375">
        <f>VLOOKUP($AC131,'04. önk. int.'!$AC$8:$BH$252,27,FALSE)+VLOOKUP($AC131,'05. óvoda int.'!$AC$8:$BH$229,27,FALSE)+VLOOKUP($AC131,'06. konyha int.'!$AC$8:$BP$241,27,FALSE)</f>
        <v>574587</v>
      </c>
      <c r="BD131" s="376"/>
      <c r="BE131" s="376"/>
      <c r="BF131" s="377"/>
      <c r="BG131" s="378">
        <f t="shared" si="13"/>
        <v>0.7407201623278683</v>
      </c>
      <c r="BH131" s="379"/>
    </row>
    <row r="132" spans="1:60" ht="20.100000000000001" customHeight="1" x14ac:dyDescent="0.2">
      <c r="A132" s="442" t="s">
        <v>635</v>
      </c>
      <c r="B132" s="436"/>
      <c r="C132" s="389" t="s">
        <v>70</v>
      </c>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1"/>
      <c r="AC132" s="420" t="s">
        <v>89</v>
      </c>
      <c r="AD132" s="421"/>
      <c r="AE132" s="375">
        <f>VLOOKUP($AC132,'04. önk. int.'!$AC$8:$BH$252,3,FALSE)+VLOOKUP($AC132,'05. óvoda int.'!$AC$8:$BH$229,3,FALSE)+VLOOKUP($AC132,'06. konyha int.'!$AC$8:$BP$225,3,FALSE)</f>
        <v>1110000</v>
      </c>
      <c r="AF132" s="376"/>
      <c r="AG132" s="376"/>
      <c r="AH132" s="377"/>
      <c r="AI132" s="375">
        <f>VLOOKUP($AC132,'04. önk. int.'!$AC$8:$BH$252,7,FALSE)+VLOOKUP($AC132,'05. óvoda int.'!$AC$8:$BH$229,7,FALSE)+VLOOKUP($AC132,'06. konyha int.'!$AC$8:$BP$241,7,FALSE)</f>
        <v>1270218</v>
      </c>
      <c r="AJ132" s="376"/>
      <c r="AK132" s="376"/>
      <c r="AL132" s="377"/>
      <c r="AM132" s="375">
        <f>VLOOKUP($AC132,'04. önk. int.'!$AC$8:$BH$252,11,FALSE)+VLOOKUP($AC132,'05. óvoda int.'!$AC$8:$BH$229,11,FALSE)+VLOOKUP($AC132,'06. konyha int.'!$AC$8:$BP$241,11,FALSE)</f>
        <v>0</v>
      </c>
      <c r="AN132" s="376"/>
      <c r="AO132" s="376"/>
      <c r="AP132" s="377"/>
      <c r="AQ132" s="375">
        <f>VLOOKUP($AC132,'04. önk. int.'!$AC$8:$BH$252,15,FALSE)+VLOOKUP($AC132,'05. óvoda int.'!$AC$8:$BH$229,15,FALSE)+VLOOKUP($AC132,'06. konyha int.'!$AC$8:$BP$241,15,FALSE)</f>
        <v>1270218</v>
      </c>
      <c r="AR132" s="376"/>
      <c r="AS132" s="376"/>
      <c r="AT132" s="377"/>
      <c r="AU132" s="375">
        <f>VLOOKUP($AC132,'04. önk. int.'!$AC$8:$BH$252,19,FALSE)+VLOOKUP($AC132,'05. óvoda int.'!$AC$8:$BH$229,19,FALSE)+VLOOKUP($AC132,'06. konyha int.'!$AC$8:$BP$241,19,FALSE)</f>
        <v>0</v>
      </c>
      <c r="AV132" s="376"/>
      <c r="AW132" s="376"/>
      <c r="AX132" s="377"/>
      <c r="AY132" s="375">
        <f>VLOOKUP($AC132,'04. önk. int.'!$AC$8:$BH$252,23,FALSE)+VLOOKUP($AC132,'05. óvoda int.'!$AC$8:$BH$229,23,FALSE)+VLOOKUP($AC132,'06. konyha int.'!$AC$8:$BP$241,23,FALSE)</f>
        <v>0</v>
      </c>
      <c r="AZ132" s="376"/>
      <c r="BA132" s="376"/>
      <c r="BB132" s="377"/>
      <c r="BC132" s="375">
        <f>VLOOKUP($AC132,'04. önk. int.'!$AC$8:$BH$252,27,FALSE)+VLOOKUP($AC132,'05. óvoda int.'!$AC$8:$BH$229,27,FALSE)+VLOOKUP($AC132,'06. konyha int.'!$AC$8:$BP$241,27,FALSE)</f>
        <v>1270218</v>
      </c>
      <c r="BD132" s="376"/>
      <c r="BE132" s="376"/>
      <c r="BF132" s="377"/>
      <c r="BG132" s="378">
        <f t="shared" si="13"/>
        <v>1</v>
      </c>
      <c r="BH132" s="379"/>
    </row>
    <row r="133" spans="1:60" ht="20.100000000000001" customHeight="1" x14ac:dyDescent="0.2">
      <c r="A133" s="442" t="s">
        <v>636</v>
      </c>
      <c r="B133" s="436"/>
      <c r="C133" s="389" t="s">
        <v>71</v>
      </c>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1"/>
      <c r="AC133" s="420" t="s">
        <v>90</v>
      </c>
      <c r="AD133" s="421"/>
      <c r="AE133" s="375">
        <f>VLOOKUP($AC133,'04. önk. int.'!$AC$8:$BH$252,3,FALSE)+VLOOKUP($AC133,'05. óvoda int.'!$AC$8:$BH$229,3,FALSE)+VLOOKUP($AC133,'06. konyha int.'!$AC$8:$BP$225,3,FALSE)</f>
        <v>1315000</v>
      </c>
      <c r="AF133" s="376"/>
      <c r="AG133" s="376"/>
      <c r="AH133" s="377"/>
      <c r="AI133" s="375">
        <f>VLOOKUP($AC133,'04. önk. int.'!$AC$8:$BH$252,7,FALSE)+VLOOKUP($AC133,'05. óvoda int.'!$AC$8:$BH$229,7,FALSE)+VLOOKUP($AC133,'06. konyha int.'!$AC$8:$BP$241,7,FALSE)</f>
        <v>883136</v>
      </c>
      <c r="AJ133" s="376"/>
      <c r="AK133" s="376"/>
      <c r="AL133" s="377"/>
      <c r="AM133" s="375">
        <f>VLOOKUP($AC133,'04. önk. int.'!$AC$8:$BH$252,11,FALSE)+VLOOKUP($AC133,'05. óvoda int.'!$AC$8:$BH$229,11,FALSE)+VLOOKUP($AC133,'06. konyha int.'!$AC$8:$BP$241,11,FALSE)</f>
        <v>0</v>
      </c>
      <c r="AN133" s="376"/>
      <c r="AO133" s="376"/>
      <c r="AP133" s="377"/>
      <c r="AQ133" s="375">
        <f>VLOOKUP($AC133,'04. önk. int.'!$AC$8:$BH$252,15,FALSE)+VLOOKUP($AC133,'05. óvoda int.'!$AC$8:$BH$229,15,FALSE)+VLOOKUP($AC133,'06. konyha int.'!$AC$8:$BP$241,15,FALSE)</f>
        <v>883136</v>
      </c>
      <c r="AR133" s="376"/>
      <c r="AS133" s="376"/>
      <c r="AT133" s="377"/>
      <c r="AU133" s="375">
        <f>VLOOKUP($AC133,'04. önk. int.'!$AC$8:$BH$252,19,FALSE)+VLOOKUP($AC133,'05. óvoda int.'!$AC$8:$BH$229,19,FALSE)+VLOOKUP($AC133,'06. konyha int.'!$AC$8:$BP$241,19,FALSE)</f>
        <v>0</v>
      </c>
      <c r="AV133" s="376"/>
      <c r="AW133" s="376"/>
      <c r="AX133" s="377"/>
      <c r="AY133" s="375">
        <f>VLOOKUP($AC133,'04. önk. int.'!$AC$8:$BH$252,23,FALSE)+VLOOKUP($AC133,'05. óvoda int.'!$AC$8:$BH$229,23,FALSE)+VLOOKUP($AC133,'06. konyha int.'!$AC$8:$BP$241,23,FALSE)</f>
        <v>0</v>
      </c>
      <c r="AZ133" s="376"/>
      <c r="BA133" s="376"/>
      <c r="BB133" s="377"/>
      <c r="BC133" s="375">
        <f>VLOOKUP($AC133,'04. önk. int.'!$AC$8:$BH$252,27,FALSE)+VLOOKUP($AC133,'05. óvoda int.'!$AC$8:$BH$229,27,FALSE)+VLOOKUP($AC133,'06. konyha int.'!$AC$8:$BP$241,27,FALSE)</f>
        <v>883136</v>
      </c>
      <c r="BD133" s="376"/>
      <c r="BE133" s="376"/>
      <c r="BF133" s="377"/>
      <c r="BG133" s="378">
        <f t="shared" si="13"/>
        <v>1</v>
      </c>
      <c r="BH133" s="379"/>
    </row>
    <row r="134" spans="1:60" ht="20.100000000000001" customHeight="1" x14ac:dyDescent="0.2">
      <c r="A134" s="442" t="s">
        <v>637</v>
      </c>
      <c r="B134" s="436"/>
      <c r="C134" s="438" t="s">
        <v>72</v>
      </c>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20" t="s">
        <v>91</v>
      </c>
      <c r="AD134" s="421"/>
      <c r="AE134" s="375">
        <f>VLOOKUP($AC134,'04. önk. int.'!$AC$8:$BH$252,3,FALSE)+VLOOKUP($AC134,'05. óvoda int.'!$AC$8:$BH$229,3,FALSE)+VLOOKUP($AC134,'06. konyha int.'!$AC$8:$BP$225,3,FALSE)</f>
        <v>605000</v>
      </c>
      <c r="AF134" s="376"/>
      <c r="AG134" s="376"/>
      <c r="AH134" s="377"/>
      <c r="AI134" s="375">
        <f>VLOOKUP($AC134,'04. önk. int.'!$AC$8:$BH$252,7,FALSE)+VLOOKUP($AC134,'05. óvoda int.'!$AC$8:$BH$229,7,FALSE)+VLOOKUP($AC134,'06. konyha int.'!$AC$8:$BP$241,7,FALSE)</f>
        <v>1195043</v>
      </c>
      <c r="AJ134" s="376"/>
      <c r="AK134" s="376"/>
      <c r="AL134" s="377"/>
      <c r="AM134" s="375">
        <f>VLOOKUP($AC134,'04. önk. int.'!$AC$8:$BH$252,11,FALSE)+VLOOKUP($AC134,'05. óvoda int.'!$AC$8:$BH$229,11,FALSE)+VLOOKUP($AC134,'06. konyha int.'!$AC$8:$BP$241,11,FALSE)</f>
        <v>0</v>
      </c>
      <c r="AN134" s="376"/>
      <c r="AO134" s="376"/>
      <c r="AP134" s="377"/>
      <c r="AQ134" s="375">
        <f>VLOOKUP($AC134,'04. önk. int.'!$AC$8:$BH$252,15,FALSE)+VLOOKUP($AC134,'05. óvoda int.'!$AC$8:$BH$229,15,FALSE)+VLOOKUP($AC134,'06. konyha int.'!$AC$8:$BP$241,15,FALSE)</f>
        <v>1195043</v>
      </c>
      <c r="AR134" s="376"/>
      <c r="AS134" s="376"/>
      <c r="AT134" s="377"/>
      <c r="AU134" s="375">
        <f>VLOOKUP($AC134,'04. önk. int.'!$AC$8:$BH$252,19,FALSE)+VLOOKUP($AC134,'05. óvoda int.'!$AC$8:$BH$229,19,FALSE)+VLOOKUP($AC134,'06. konyha int.'!$AC$8:$BP$241,19,FALSE)</f>
        <v>0</v>
      </c>
      <c r="AV134" s="376"/>
      <c r="AW134" s="376"/>
      <c r="AX134" s="377"/>
      <c r="AY134" s="375">
        <f>VLOOKUP($AC134,'04. önk. int.'!$AC$8:$BH$252,23,FALSE)+VLOOKUP($AC134,'05. óvoda int.'!$AC$8:$BH$229,23,FALSE)+VLOOKUP($AC134,'06. konyha int.'!$AC$8:$BP$241,23,FALSE)</f>
        <v>0</v>
      </c>
      <c r="AZ134" s="376"/>
      <c r="BA134" s="376"/>
      <c r="BB134" s="377"/>
      <c r="BC134" s="375">
        <f>VLOOKUP($AC134,'04. önk. int.'!$AC$8:$BH$252,27,FALSE)+VLOOKUP($AC134,'05. óvoda int.'!$AC$8:$BH$229,27,FALSE)+VLOOKUP($AC134,'06. konyha int.'!$AC$8:$BP$241,27,FALSE)</f>
        <v>1195043</v>
      </c>
      <c r="BD134" s="376"/>
      <c r="BE134" s="376"/>
      <c r="BF134" s="377"/>
      <c r="BG134" s="378">
        <f t="shared" si="13"/>
        <v>1</v>
      </c>
      <c r="BH134" s="379"/>
    </row>
    <row r="135" spans="1:60" ht="20.100000000000001" customHeight="1" x14ac:dyDescent="0.2">
      <c r="A135" s="442" t="s">
        <v>638</v>
      </c>
      <c r="B135" s="436"/>
      <c r="C135" s="404" t="s">
        <v>73</v>
      </c>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5"/>
      <c r="AB135" s="406"/>
      <c r="AC135" s="420" t="s">
        <v>94</v>
      </c>
      <c r="AD135" s="421"/>
      <c r="AE135" s="375">
        <f>VLOOKUP($AC135,'04. önk. int.'!$AC$8:$BH$252,3,FALSE)+VLOOKUP($AC135,'05. óvoda int.'!$AC$8:$BH$229,3,FALSE)+VLOOKUP($AC135,'06. konyha int.'!$AC$8:$BP$225,3,FALSE)</f>
        <v>13550015</v>
      </c>
      <c r="AF135" s="376"/>
      <c r="AG135" s="376"/>
      <c r="AH135" s="377"/>
      <c r="AI135" s="375">
        <f>VLOOKUP($AC135,'04. önk. int.'!$AC$8:$BH$252,7,FALSE)+VLOOKUP($AC135,'05. óvoda int.'!$AC$8:$BH$229,7,FALSE)+VLOOKUP($AC135,'06. konyha int.'!$AC$8:$BP$241,7,FALSE)</f>
        <v>4916330</v>
      </c>
      <c r="AJ135" s="376"/>
      <c r="AK135" s="376"/>
      <c r="AL135" s="377"/>
      <c r="AM135" s="375">
        <f>VLOOKUP($AC135,'04. önk. int.'!$AC$8:$BH$252,11,FALSE)+VLOOKUP($AC135,'05. óvoda int.'!$AC$8:$BH$229,11,FALSE)+VLOOKUP($AC135,'06. konyha int.'!$AC$8:$BP$241,11,FALSE)</f>
        <v>0</v>
      </c>
      <c r="AN135" s="376"/>
      <c r="AO135" s="376"/>
      <c r="AP135" s="377"/>
      <c r="AQ135" s="375">
        <f>VLOOKUP($AC135,'04. önk. int.'!$AC$8:$BH$252,15,FALSE)+VLOOKUP($AC135,'05. óvoda int.'!$AC$8:$BH$229,15,FALSE)+VLOOKUP($AC135,'06. konyha int.'!$AC$8:$BP$241,15,FALSE)</f>
        <v>4916330</v>
      </c>
      <c r="AR135" s="376"/>
      <c r="AS135" s="376"/>
      <c r="AT135" s="377"/>
      <c r="AU135" s="375">
        <f>VLOOKUP($AC135,'04. önk. int.'!$AC$8:$BH$252,19,FALSE)+VLOOKUP($AC135,'05. óvoda int.'!$AC$8:$BH$229,19,FALSE)+VLOOKUP($AC135,'06. konyha int.'!$AC$8:$BP$241,19,FALSE)</f>
        <v>0</v>
      </c>
      <c r="AV135" s="376"/>
      <c r="AW135" s="376"/>
      <c r="AX135" s="377"/>
      <c r="AY135" s="375">
        <f>VLOOKUP($AC135,'04. önk. int.'!$AC$8:$BH$252,23,FALSE)+VLOOKUP($AC135,'05. óvoda int.'!$AC$8:$BH$229,23,FALSE)+VLOOKUP($AC135,'06. konyha int.'!$AC$8:$BP$241,23,FALSE)</f>
        <v>0</v>
      </c>
      <c r="AZ135" s="376"/>
      <c r="BA135" s="376"/>
      <c r="BB135" s="377"/>
      <c r="BC135" s="375">
        <f>VLOOKUP($AC135,'04. önk. int.'!$AC$8:$BH$252,27,FALSE)+VLOOKUP($AC135,'05. óvoda int.'!$AC$8:$BH$229,27,FALSE)+VLOOKUP($AC135,'06. konyha int.'!$AC$8:$BP$241,27,FALSE)</f>
        <v>4916330</v>
      </c>
      <c r="BD135" s="376"/>
      <c r="BE135" s="376"/>
      <c r="BF135" s="377"/>
      <c r="BG135" s="378">
        <f t="shared" si="13"/>
        <v>1</v>
      </c>
      <c r="BH135" s="379"/>
    </row>
    <row r="136" spans="1:60" ht="20.100000000000001" customHeight="1" x14ac:dyDescent="0.2">
      <c r="A136" s="442" t="s">
        <v>639</v>
      </c>
      <c r="B136" s="436"/>
      <c r="C136" s="389" t="s">
        <v>74</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1"/>
      <c r="AC136" s="420" t="s">
        <v>95</v>
      </c>
      <c r="AD136" s="421"/>
      <c r="AE136" s="375">
        <f>VLOOKUP($AC136,'04. önk. int.'!$AC$8:$BH$252,3,FALSE)+VLOOKUP($AC136,'05. óvoda int.'!$AC$8:$BH$229,3,FALSE)+VLOOKUP($AC136,'06. konyha int.'!$AC$8:$BP$225,3,FALSE)</f>
        <v>9644120</v>
      </c>
      <c r="AF136" s="376"/>
      <c r="AG136" s="376"/>
      <c r="AH136" s="377"/>
      <c r="AI136" s="375">
        <f>VLOOKUP($AC136,'04. önk. int.'!$AC$8:$BH$252,7,FALSE)+VLOOKUP($AC136,'05. óvoda int.'!$AC$8:$BH$229,7,FALSE)+VLOOKUP($AC136,'06. konyha int.'!$AC$8:$BP$241,7,FALSE)</f>
        <v>30363483</v>
      </c>
      <c r="AJ136" s="376"/>
      <c r="AK136" s="376"/>
      <c r="AL136" s="377"/>
      <c r="AM136" s="375">
        <f>VLOOKUP($AC136,'04. önk. int.'!$AC$8:$BH$252,11,FALSE)+VLOOKUP($AC136,'05. óvoda int.'!$AC$8:$BH$229,11,FALSE)+VLOOKUP($AC136,'06. konyha int.'!$AC$8:$BP$241,11,FALSE)</f>
        <v>0</v>
      </c>
      <c r="AN136" s="376"/>
      <c r="AO136" s="376"/>
      <c r="AP136" s="377"/>
      <c r="AQ136" s="375">
        <f>VLOOKUP($AC136,'04. önk. int.'!$AC$8:$BH$252,15,FALSE)+VLOOKUP($AC136,'05. óvoda int.'!$AC$8:$BH$229,15,FALSE)+VLOOKUP($AC136,'06. konyha int.'!$AC$8:$BP$241,15,FALSE)</f>
        <v>30286668</v>
      </c>
      <c r="AR136" s="376"/>
      <c r="AS136" s="376"/>
      <c r="AT136" s="377"/>
      <c r="AU136" s="375">
        <f>VLOOKUP($AC136,'04. önk. int.'!$AC$8:$BH$252,19,FALSE)+VLOOKUP($AC136,'05. óvoda int.'!$AC$8:$BH$229,19,FALSE)+VLOOKUP($AC136,'06. konyha int.'!$AC$8:$BP$241,19,FALSE)</f>
        <v>0</v>
      </c>
      <c r="AV136" s="376"/>
      <c r="AW136" s="376"/>
      <c r="AX136" s="377"/>
      <c r="AY136" s="375">
        <f>VLOOKUP($AC136,'04. önk. int.'!$AC$8:$BH$252,23,FALSE)+VLOOKUP($AC136,'05. óvoda int.'!$AC$8:$BH$229,23,FALSE)+VLOOKUP($AC136,'06. konyha int.'!$AC$8:$BP$241,23,FALSE)</f>
        <v>0</v>
      </c>
      <c r="AZ136" s="376"/>
      <c r="BA136" s="376"/>
      <c r="BB136" s="377"/>
      <c r="BC136" s="375">
        <f>VLOOKUP($AC136,'04. önk. int.'!$AC$8:$BH$252,27,FALSE)+VLOOKUP($AC136,'05. óvoda int.'!$AC$8:$BH$229,27,FALSE)+VLOOKUP($AC136,'06. konyha int.'!$AC$8:$BP$241,27,FALSE)</f>
        <v>30275733</v>
      </c>
      <c r="BD136" s="376"/>
      <c r="BE136" s="376"/>
      <c r="BF136" s="377"/>
      <c r="BG136" s="378">
        <f t="shared" si="13"/>
        <v>0.9971100153431014</v>
      </c>
      <c r="BH136" s="379"/>
    </row>
    <row r="137" spans="1:60" ht="20.100000000000001" customHeight="1" x14ac:dyDescent="0.2">
      <c r="A137" s="441" t="s">
        <v>640</v>
      </c>
      <c r="B137" s="437"/>
      <c r="C137" s="410" t="s">
        <v>774</v>
      </c>
      <c r="D137" s="411"/>
      <c r="E137" s="411"/>
      <c r="F137" s="411"/>
      <c r="G137" s="411"/>
      <c r="H137" s="411"/>
      <c r="I137" s="411"/>
      <c r="J137" s="411"/>
      <c r="K137" s="411"/>
      <c r="L137" s="411"/>
      <c r="M137" s="411"/>
      <c r="N137" s="411"/>
      <c r="O137" s="411"/>
      <c r="P137" s="411"/>
      <c r="Q137" s="411"/>
      <c r="R137" s="411"/>
      <c r="S137" s="411"/>
      <c r="T137" s="411"/>
      <c r="U137" s="411"/>
      <c r="V137" s="411"/>
      <c r="W137" s="411"/>
      <c r="X137" s="411"/>
      <c r="Y137" s="411"/>
      <c r="Z137" s="411"/>
      <c r="AA137" s="411"/>
      <c r="AB137" s="412"/>
      <c r="AC137" s="418" t="s">
        <v>96</v>
      </c>
      <c r="AD137" s="419"/>
      <c r="AE137" s="407">
        <f>SUM(AE130:AH136)</f>
        <v>31331135</v>
      </c>
      <c r="AF137" s="408"/>
      <c r="AG137" s="408"/>
      <c r="AH137" s="409"/>
      <c r="AI137" s="407">
        <f>SUM(AI130:AL136)</f>
        <v>44158994</v>
      </c>
      <c r="AJ137" s="408"/>
      <c r="AK137" s="408"/>
      <c r="AL137" s="409"/>
      <c r="AM137" s="407">
        <f>SUM(AM130:AP136)</f>
        <v>0</v>
      </c>
      <c r="AN137" s="408"/>
      <c r="AO137" s="408"/>
      <c r="AP137" s="409"/>
      <c r="AQ137" s="407">
        <f t="shared" ref="AQ137" si="34">SUM(AQ130:AT136)</f>
        <v>43210463</v>
      </c>
      <c r="AR137" s="408"/>
      <c r="AS137" s="408"/>
      <c r="AT137" s="409"/>
      <c r="AU137" s="407">
        <f t="shared" ref="AU137" si="35">SUM(AU130:AX136)</f>
        <v>5666114</v>
      </c>
      <c r="AV137" s="408"/>
      <c r="AW137" s="408"/>
      <c r="AX137" s="409"/>
      <c r="AY137" s="407">
        <f t="shared" ref="AY137" si="36">SUM(AY130:BB136)</f>
        <v>0</v>
      </c>
      <c r="AZ137" s="408"/>
      <c r="BA137" s="408"/>
      <c r="BB137" s="409"/>
      <c r="BC137" s="407">
        <f t="shared" ref="BC137" si="37">SUM(BC130:BF136)</f>
        <v>43179514</v>
      </c>
      <c r="BD137" s="408"/>
      <c r="BE137" s="408"/>
      <c r="BF137" s="409"/>
      <c r="BG137" s="395">
        <f t="shared" si="13"/>
        <v>0.97781924108144314</v>
      </c>
      <c r="BH137" s="396"/>
    </row>
    <row r="138" spans="1:60" ht="20.100000000000001" customHeight="1" x14ac:dyDescent="0.2">
      <c r="A138" s="442" t="s">
        <v>641</v>
      </c>
      <c r="B138" s="436"/>
      <c r="C138" s="389" t="s">
        <v>75</v>
      </c>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1"/>
      <c r="AC138" s="420" t="s">
        <v>97</v>
      </c>
      <c r="AD138" s="421"/>
      <c r="AE138" s="375">
        <f>VLOOKUP($AC138,'04. önk. int.'!$AC$8:$BH$252,3,FALSE)+VLOOKUP($AC138,'05. óvoda int.'!$AC$8:$BH$229,3,FALSE)+VLOOKUP($AC138,'06. konyha int.'!$AC$8:$BP$225,3,FALSE)</f>
        <v>40000</v>
      </c>
      <c r="AF138" s="376"/>
      <c r="AG138" s="376"/>
      <c r="AH138" s="377"/>
      <c r="AI138" s="375">
        <f>VLOOKUP($AC138,'04. önk. int.'!$AC$8:$BH$252,7,FALSE)+VLOOKUP($AC138,'05. óvoda int.'!$AC$8:$BH$229,7,FALSE)+VLOOKUP($AC138,'06. konyha int.'!$AC$8:$BP$241,7,FALSE)</f>
        <v>47868</v>
      </c>
      <c r="AJ138" s="376"/>
      <c r="AK138" s="376"/>
      <c r="AL138" s="377"/>
      <c r="AM138" s="375">
        <f>VLOOKUP($AC138,'04. önk. int.'!$AC$8:$BH$252,11,FALSE)+VLOOKUP($AC138,'05. óvoda int.'!$AC$8:$BH$229,11,FALSE)+VLOOKUP($AC138,'06. konyha int.'!$AC$8:$BP$241,11,FALSE)</f>
        <v>0</v>
      </c>
      <c r="AN138" s="376"/>
      <c r="AO138" s="376"/>
      <c r="AP138" s="377"/>
      <c r="AQ138" s="375">
        <f>VLOOKUP($AC138,'04. önk. int.'!$AC$8:$BH$252,15,FALSE)+VLOOKUP($AC138,'05. óvoda int.'!$AC$8:$BH$229,15,FALSE)+VLOOKUP($AC138,'06. konyha int.'!$AC$8:$BP$241,15,FALSE)</f>
        <v>47868</v>
      </c>
      <c r="AR138" s="376"/>
      <c r="AS138" s="376"/>
      <c r="AT138" s="377"/>
      <c r="AU138" s="375">
        <f>VLOOKUP($AC138,'04. önk. int.'!$AC$8:$BH$252,19,FALSE)+VLOOKUP($AC138,'05. óvoda int.'!$AC$8:$BH$229,19,FALSE)+VLOOKUP($AC138,'06. konyha int.'!$AC$8:$BP$241,19,FALSE)</f>
        <v>0</v>
      </c>
      <c r="AV138" s="376"/>
      <c r="AW138" s="376"/>
      <c r="AX138" s="377"/>
      <c r="AY138" s="375">
        <f>VLOOKUP($AC138,'04. önk. int.'!$AC$8:$BH$252,23,FALSE)+VLOOKUP($AC138,'05. óvoda int.'!$AC$8:$BH$229,23,FALSE)+VLOOKUP($AC138,'06. konyha int.'!$AC$8:$BP$241,23,FALSE)</f>
        <v>0</v>
      </c>
      <c r="AZ138" s="376"/>
      <c r="BA138" s="376"/>
      <c r="BB138" s="377"/>
      <c r="BC138" s="375">
        <f>VLOOKUP($AC138,'04. önk. int.'!$AC$8:$BH$252,27,FALSE)+VLOOKUP($AC138,'05. óvoda int.'!$AC$8:$BH$229,27,FALSE)+VLOOKUP($AC138,'06. konyha int.'!$AC$8:$BP$241,27,FALSE)</f>
        <v>47868</v>
      </c>
      <c r="BD138" s="376"/>
      <c r="BE138" s="376"/>
      <c r="BF138" s="377"/>
      <c r="BG138" s="378">
        <f t="shared" si="13"/>
        <v>1</v>
      </c>
      <c r="BH138" s="379"/>
    </row>
    <row r="139" spans="1:60" ht="20.100000000000001" customHeight="1" x14ac:dyDescent="0.2">
      <c r="A139" s="442" t="s">
        <v>642</v>
      </c>
      <c r="B139" s="436"/>
      <c r="C139" s="389" t="s">
        <v>76</v>
      </c>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1"/>
      <c r="AC139" s="420" t="s">
        <v>98</v>
      </c>
      <c r="AD139" s="421"/>
      <c r="AE139" s="375">
        <f>VLOOKUP($AC139,'04. önk. int.'!$AC$8:$BH$252,3,FALSE)+VLOOKUP($AC139,'05. óvoda int.'!$AC$8:$BH$229,3,FALSE)+VLOOKUP($AC139,'06. konyha int.'!$AC$8:$BP$225,3,FALSE)</f>
        <v>110000</v>
      </c>
      <c r="AF139" s="376"/>
      <c r="AG139" s="376"/>
      <c r="AH139" s="377"/>
      <c r="AI139" s="375">
        <f>VLOOKUP($AC139,'04. önk. int.'!$AC$8:$BH$252,7,FALSE)+VLOOKUP($AC139,'05. óvoda int.'!$AC$8:$BH$229,7,FALSE)+VLOOKUP($AC139,'06. konyha int.'!$AC$8:$BP$241,7,FALSE)</f>
        <v>142000</v>
      </c>
      <c r="AJ139" s="376"/>
      <c r="AK139" s="376"/>
      <c r="AL139" s="377"/>
      <c r="AM139" s="375">
        <f>VLOOKUP($AC139,'04. önk. int.'!$AC$8:$BH$252,11,FALSE)+VLOOKUP($AC139,'05. óvoda int.'!$AC$8:$BH$229,11,FALSE)+VLOOKUP($AC139,'06. konyha int.'!$AC$8:$BP$241,11,FALSE)</f>
        <v>0</v>
      </c>
      <c r="AN139" s="376"/>
      <c r="AO139" s="376"/>
      <c r="AP139" s="377"/>
      <c r="AQ139" s="375">
        <f>VLOOKUP($AC139,'04. önk. int.'!$AC$8:$BH$252,15,FALSE)+VLOOKUP($AC139,'05. óvoda int.'!$AC$8:$BH$229,15,FALSE)+VLOOKUP($AC139,'06. konyha int.'!$AC$8:$BP$241,15,FALSE)</f>
        <v>142000</v>
      </c>
      <c r="AR139" s="376"/>
      <c r="AS139" s="376"/>
      <c r="AT139" s="377"/>
      <c r="AU139" s="375">
        <f>VLOOKUP($AC139,'04. önk. int.'!$AC$8:$BH$252,19,FALSE)+VLOOKUP($AC139,'05. óvoda int.'!$AC$8:$BH$229,19,FALSE)+VLOOKUP($AC139,'06. konyha int.'!$AC$8:$BP$241,19,FALSE)</f>
        <v>0</v>
      </c>
      <c r="AV139" s="376"/>
      <c r="AW139" s="376"/>
      <c r="AX139" s="377"/>
      <c r="AY139" s="375">
        <f>VLOOKUP($AC139,'04. önk. int.'!$AC$8:$BH$252,23,FALSE)+VLOOKUP($AC139,'05. óvoda int.'!$AC$8:$BH$229,23,FALSE)+VLOOKUP($AC139,'06. konyha int.'!$AC$8:$BP$241,23,FALSE)</f>
        <v>0</v>
      </c>
      <c r="AZ139" s="376"/>
      <c r="BA139" s="376"/>
      <c r="BB139" s="377"/>
      <c r="BC139" s="375">
        <f>VLOOKUP($AC139,'04. önk. int.'!$AC$8:$BH$252,27,FALSE)+VLOOKUP($AC139,'05. óvoda int.'!$AC$8:$BH$229,27,FALSE)+VLOOKUP($AC139,'06. konyha int.'!$AC$8:$BP$241,27,FALSE)</f>
        <v>142000</v>
      </c>
      <c r="BD139" s="376"/>
      <c r="BE139" s="376"/>
      <c r="BF139" s="377"/>
      <c r="BG139" s="378">
        <f t="shared" si="13"/>
        <v>1</v>
      </c>
      <c r="BH139" s="379"/>
    </row>
    <row r="140" spans="1:60" ht="20.100000000000001" customHeight="1" x14ac:dyDescent="0.2">
      <c r="A140" s="441" t="s">
        <v>643</v>
      </c>
      <c r="B140" s="437"/>
      <c r="C140" s="410" t="s">
        <v>775</v>
      </c>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2"/>
      <c r="AC140" s="418" t="s">
        <v>99</v>
      </c>
      <c r="AD140" s="419"/>
      <c r="AE140" s="407">
        <f>SUM(AE138:AH139)</f>
        <v>150000</v>
      </c>
      <c r="AF140" s="408"/>
      <c r="AG140" s="408"/>
      <c r="AH140" s="409"/>
      <c r="AI140" s="407">
        <f>SUM(AI138:AL139)</f>
        <v>189868</v>
      </c>
      <c r="AJ140" s="408"/>
      <c r="AK140" s="408"/>
      <c r="AL140" s="409"/>
      <c r="AM140" s="407">
        <f>SUM(AM138:AP139)</f>
        <v>0</v>
      </c>
      <c r="AN140" s="408"/>
      <c r="AO140" s="408"/>
      <c r="AP140" s="409"/>
      <c r="AQ140" s="407">
        <f t="shared" ref="AQ140" si="38">SUM(AQ138:AT139)</f>
        <v>189868</v>
      </c>
      <c r="AR140" s="408"/>
      <c r="AS140" s="408"/>
      <c r="AT140" s="409"/>
      <c r="AU140" s="407">
        <f t="shared" ref="AU140" si="39">SUM(AU138:AX139)</f>
        <v>0</v>
      </c>
      <c r="AV140" s="408"/>
      <c r="AW140" s="408"/>
      <c r="AX140" s="409"/>
      <c r="AY140" s="407">
        <f t="shared" ref="AY140" si="40">SUM(AY138:BB139)</f>
        <v>0</v>
      </c>
      <c r="AZ140" s="408"/>
      <c r="BA140" s="408"/>
      <c r="BB140" s="409"/>
      <c r="BC140" s="407">
        <f t="shared" ref="BC140" si="41">SUM(BC138:BF139)</f>
        <v>189868</v>
      </c>
      <c r="BD140" s="408"/>
      <c r="BE140" s="408"/>
      <c r="BF140" s="409"/>
      <c r="BG140" s="395">
        <f t="shared" si="13"/>
        <v>1</v>
      </c>
      <c r="BH140" s="396"/>
    </row>
    <row r="141" spans="1:60" ht="20.100000000000001" customHeight="1" x14ac:dyDescent="0.2">
      <c r="A141" s="387" t="s">
        <v>644</v>
      </c>
      <c r="B141" s="436"/>
      <c r="C141" s="389" t="s">
        <v>77</v>
      </c>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1"/>
      <c r="AC141" s="420" t="s">
        <v>100</v>
      </c>
      <c r="AD141" s="421"/>
      <c r="AE141" s="375">
        <f>VLOOKUP($AC141,'04. önk. int.'!$AC$8:$BH$252,3,FALSE)+VLOOKUP($AC141,'05. óvoda int.'!$AC$8:$BH$229,3,FALSE)+VLOOKUP($AC141,'06. konyha int.'!$AC$8:$BP$225,3,FALSE)</f>
        <v>11625038</v>
      </c>
      <c r="AF141" s="376"/>
      <c r="AG141" s="376"/>
      <c r="AH141" s="377"/>
      <c r="AI141" s="375">
        <f>VLOOKUP($AC141,'04. önk. int.'!$AC$8:$BH$252,7,FALSE)+VLOOKUP($AC141,'05. óvoda int.'!$AC$8:$BH$229,7,FALSE)+VLOOKUP($AC141,'06. konyha int.'!$AC$8:$BP$241,7,FALSE)</f>
        <v>11649421</v>
      </c>
      <c r="AJ141" s="376"/>
      <c r="AK141" s="376"/>
      <c r="AL141" s="377"/>
      <c r="AM141" s="375">
        <f>VLOOKUP($AC141,'04. önk. int.'!$AC$8:$BH$252,11,FALSE)+VLOOKUP($AC141,'05. óvoda int.'!$AC$8:$BH$229,11,FALSE)+VLOOKUP($AC141,'06. konyha int.'!$AC$8:$BP$241,11,FALSE)</f>
        <v>0</v>
      </c>
      <c r="AN141" s="376"/>
      <c r="AO141" s="376"/>
      <c r="AP141" s="377"/>
      <c r="AQ141" s="375">
        <f>VLOOKUP($AC141,'04. önk. int.'!$AC$8:$BH$252,15,FALSE)+VLOOKUP($AC141,'05. óvoda int.'!$AC$8:$BH$229,15,FALSE)+VLOOKUP($AC141,'06. konyha int.'!$AC$8:$BP$241,15,FALSE)</f>
        <v>11507408</v>
      </c>
      <c r="AR141" s="376"/>
      <c r="AS141" s="376"/>
      <c r="AT141" s="377"/>
      <c r="AU141" s="375">
        <f>VLOOKUP($AC141,'04. önk. int.'!$AC$8:$BH$252,19,FALSE)+VLOOKUP($AC141,'05. óvoda int.'!$AC$8:$BH$229,19,FALSE)+VLOOKUP($AC141,'06. konyha int.'!$AC$8:$BP$241,19,FALSE)</f>
        <v>1529850</v>
      </c>
      <c r="AV141" s="376"/>
      <c r="AW141" s="376"/>
      <c r="AX141" s="377"/>
      <c r="AY141" s="375">
        <f>VLOOKUP($AC141,'04. önk. int.'!$AC$8:$BH$252,23,FALSE)+VLOOKUP($AC141,'05. óvoda int.'!$AC$8:$BH$229,23,FALSE)+VLOOKUP($AC141,'06. konyha int.'!$AC$8:$BP$241,23,FALSE)</f>
        <v>0</v>
      </c>
      <c r="AZ141" s="376"/>
      <c r="BA141" s="376"/>
      <c r="BB141" s="377"/>
      <c r="BC141" s="375">
        <f>VLOOKUP($AC141,'04. önk. int.'!$AC$8:$BH$252,27,FALSE)+VLOOKUP($AC141,'05. óvoda int.'!$AC$8:$BH$229,27,FALSE)+VLOOKUP($AC141,'06. konyha int.'!$AC$8:$BP$241,27,FALSE)</f>
        <v>11483189</v>
      </c>
      <c r="BD141" s="376"/>
      <c r="BE141" s="376"/>
      <c r="BF141" s="377"/>
      <c r="BG141" s="378">
        <f t="shared" si="13"/>
        <v>0.98573044960775302</v>
      </c>
      <c r="BH141" s="379"/>
    </row>
    <row r="142" spans="1:60" ht="20.100000000000001" customHeight="1" x14ac:dyDescent="0.2">
      <c r="A142" s="387" t="s">
        <v>645</v>
      </c>
      <c r="B142" s="436"/>
      <c r="C142" s="389" t="s">
        <v>78</v>
      </c>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1"/>
      <c r="AC142" s="420" t="s">
        <v>101</v>
      </c>
      <c r="AD142" s="421"/>
      <c r="AE142" s="375">
        <f>VLOOKUP($AC142,'04. önk. int.'!$AC$8:$BH$252,3,FALSE)+VLOOKUP($AC142,'05. óvoda int.'!$AC$8:$BH$229,3,FALSE)+VLOOKUP($AC142,'06. konyha int.'!$AC$8:$BP$225,3,FALSE)</f>
        <v>860000</v>
      </c>
      <c r="AF142" s="376"/>
      <c r="AG142" s="376"/>
      <c r="AH142" s="377"/>
      <c r="AI142" s="375">
        <f>VLOOKUP($AC142,'04. önk. int.'!$AC$8:$BH$252,7,FALSE)+VLOOKUP($AC142,'05. óvoda int.'!$AC$8:$BH$229,7,FALSE)+VLOOKUP($AC142,'06. konyha int.'!$AC$8:$BP$241,7,FALSE)</f>
        <v>96000</v>
      </c>
      <c r="AJ142" s="376"/>
      <c r="AK142" s="376"/>
      <c r="AL142" s="377"/>
      <c r="AM142" s="375">
        <f>VLOOKUP($AC142,'04. önk. int.'!$AC$8:$BH$252,11,FALSE)+VLOOKUP($AC142,'05. óvoda int.'!$AC$8:$BH$229,11,FALSE)+VLOOKUP($AC142,'06. konyha int.'!$AC$8:$BP$241,11,FALSE)</f>
        <v>0</v>
      </c>
      <c r="AN142" s="376"/>
      <c r="AO142" s="376"/>
      <c r="AP142" s="377"/>
      <c r="AQ142" s="375">
        <f>VLOOKUP($AC142,'04. önk. int.'!$AC$8:$BH$252,15,FALSE)+VLOOKUP($AC142,'05. óvoda int.'!$AC$8:$BH$229,15,FALSE)+VLOOKUP($AC142,'06. konyha int.'!$AC$8:$BP$241,15,FALSE)</f>
        <v>52000</v>
      </c>
      <c r="AR142" s="376"/>
      <c r="AS142" s="376"/>
      <c r="AT142" s="377"/>
      <c r="AU142" s="375">
        <f>VLOOKUP($AC142,'04. önk. int.'!$AC$8:$BH$252,19,FALSE)+VLOOKUP($AC142,'05. óvoda int.'!$AC$8:$BH$229,19,FALSE)+VLOOKUP($AC142,'06. konyha int.'!$AC$8:$BP$241,19,FALSE)</f>
        <v>0</v>
      </c>
      <c r="AV142" s="376"/>
      <c r="AW142" s="376"/>
      <c r="AX142" s="377"/>
      <c r="AY142" s="375">
        <f>VLOOKUP($AC142,'04. önk. int.'!$AC$8:$BH$252,23,FALSE)+VLOOKUP($AC142,'05. óvoda int.'!$AC$8:$BH$229,23,FALSE)+VLOOKUP($AC142,'06. konyha int.'!$AC$8:$BP$241,23,FALSE)</f>
        <v>0</v>
      </c>
      <c r="AZ142" s="376"/>
      <c r="BA142" s="376"/>
      <c r="BB142" s="377"/>
      <c r="BC142" s="375">
        <f>VLOOKUP($AC142,'04. önk. int.'!$AC$8:$BH$252,27,FALSE)+VLOOKUP($AC142,'05. óvoda int.'!$AC$8:$BH$229,27,FALSE)+VLOOKUP($AC142,'06. konyha int.'!$AC$8:$BP$241,27,FALSE)</f>
        <v>52000</v>
      </c>
      <c r="BD142" s="376"/>
      <c r="BE142" s="376"/>
      <c r="BF142" s="377"/>
      <c r="BG142" s="378">
        <f t="shared" si="13"/>
        <v>0.54166666666666663</v>
      </c>
      <c r="BH142" s="379"/>
    </row>
    <row r="143" spans="1:60" ht="20.100000000000001" customHeight="1" x14ac:dyDescent="0.2">
      <c r="A143" s="387" t="s">
        <v>646</v>
      </c>
      <c r="B143" s="436"/>
      <c r="C143" s="389" t="s">
        <v>79</v>
      </c>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1"/>
      <c r="AC143" s="420" t="s">
        <v>102</v>
      </c>
      <c r="AD143" s="421"/>
      <c r="AE143" s="375">
        <f>VLOOKUP($AC143,'04. önk. int.'!$AC$8:$BH$252,3,FALSE)+VLOOKUP($AC143,'05. óvoda int.'!$AC$8:$BH$229,3,FALSE)+VLOOKUP($AC143,'06. konyha int.'!$AC$8:$BP$225,3,FALSE)</f>
        <v>0</v>
      </c>
      <c r="AF143" s="376"/>
      <c r="AG143" s="376"/>
      <c r="AH143" s="377"/>
      <c r="AI143" s="375">
        <f>VLOOKUP($AC143,'04. önk. int.'!$AC$8:$BH$252,7,FALSE)+VLOOKUP($AC143,'05. óvoda int.'!$AC$8:$BH$229,7,FALSE)+VLOOKUP($AC143,'06. konyha int.'!$AC$8:$BP$241,7,FALSE)</f>
        <v>0</v>
      </c>
      <c r="AJ143" s="376"/>
      <c r="AK143" s="376"/>
      <c r="AL143" s="377"/>
      <c r="AM143" s="375">
        <f>VLOOKUP($AC143,'04. önk. int.'!$AC$8:$BH$252,11,FALSE)+VLOOKUP($AC143,'05. óvoda int.'!$AC$8:$BH$229,11,FALSE)+VLOOKUP($AC143,'06. konyha int.'!$AC$8:$BP$241,11,FALSE)</f>
        <v>0</v>
      </c>
      <c r="AN143" s="376"/>
      <c r="AO143" s="376"/>
      <c r="AP143" s="377"/>
      <c r="AQ143" s="375">
        <f>VLOOKUP($AC143,'04. önk. int.'!$AC$8:$BH$252,15,FALSE)+VLOOKUP($AC143,'05. óvoda int.'!$AC$8:$BH$229,15,FALSE)+VLOOKUP($AC143,'06. konyha int.'!$AC$8:$BP$241,15,FALSE)</f>
        <v>0</v>
      </c>
      <c r="AR143" s="376"/>
      <c r="AS143" s="376"/>
      <c r="AT143" s="377"/>
      <c r="AU143" s="375">
        <f>VLOOKUP($AC143,'04. önk. int.'!$AC$8:$BH$252,19,FALSE)+VLOOKUP($AC143,'05. óvoda int.'!$AC$8:$BH$229,19,FALSE)+VLOOKUP($AC143,'06. konyha int.'!$AC$8:$BP$241,19,FALSE)</f>
        <v>0</v>
      </c>
      <c r="AV143" s="376"/>
      <c r="AW143" s="376"/>
      <c r="AX143" s="377"/>
      <c r="AY143" s="375">
        <f>VLOOKUP($AC143,'04. önk. int.'!$AC$8:$BH$252,23,FALSE)+VLOOKUP($AC143,'05. óvoda int.'!$AC$8:$BH$229,23,FALSE)+VLOOKUP($AC143,'06. konyha int.'!$AC$8:$BP$241,23,FALSE)</f>
        <v>0</v>
      </c>
      <c r="AZ143" s="376"/>
      <c r="BA143" s="376"/>
      <c r="BB143" s="377"/>
      <c r="BC143" s="375">
        <f>VLOOKUP($AC143,'04. önk. int.'!$AC$8:$BH$252,27,FALSE)+VLOOKUP($AC143,'05. óvoda int.'!$AC$8:$BH$229,27,FALSE)+VLOOKUP($AC143,'06. konyha int.'!$AC$8:$BP$241,27,FALSE)</f>
        <v>0</v>
      </c>
      <c r="BD143" s="376"/>
      <c r="BE143" s="376"/>
      <c r="BF143" s="377"/>
      <c r="BG143" s="378" t="str">
        <f t="shared" si="13"/>
        <v>n.é.</v>
      </c>
      <c r="BH143" s="379"/>
    </row>
    <row r="144" spans="1:60" ht="20.100000000000001" customHeight="1" x14ac:dyDescent="0.2">
      <c r="A144" s="387" t="s">
        <v>647</v>
      </c>
      <c r="B144" s="436"/>
      <c r="C144" s="389" t="s">
        <v>80</v>
      </c>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1"/>
      <c r="AC144" s="420" t="s">
        <v>103</v>
      </c>
      <c r="AD144" s="421"/>
      <c r="AE144" s="375">
        <f>VLOOKUP($AC144,'04. önk. int.'!$AC$8:$BH$252,3,FALSE)+VLOOKUP($AC144,'05. óvoda int.'!$AC$8:$BH$229,3,FALSE)+VLOOKUP($AC144,'06. konyha int.'!$AC$8:$BP$225,3,FALSE)</f>
        <v>0</v>
      </c>
      <c r="AF144" s="376"/>
      <c r="AG144" s="376"/>
      <c r="AH144" s="377"/>
      <c r="AI144" s="375">
        <f>VLOOKUP($AC144,'04. önk. int.'!$AC$8:$BH$252,7,FALSE)+VLOOKUP($AC144,'05. óvoda int.'!$AC$8:$BH$229,7,FALSE)+VLOOKUP($AC144,'06. konyha int.'!$AC$8:$BP$241,7,FALSE)</f>
        <v>0</v>
      </c>
      <c r="AJ144" s="376"/>
      <c r="AK144" s="376"/>
      <c r="AL144" s="377"/>
      <c r="AM144" s="375">
        <f>VLOOKUP($AC144,'04. önk. int.'!$AC$8:$BH$252,11,FALSE)+VLOOKUP($AC144,'05. óvoda int.'!$AC$8:$BH$229,11,FALSE)+VLOOKUP($AC144,'06. konyha int.'!$AC$8:$BP$241,11,FALSE)</f>
        <v>0</v>
      </c>
      <c r="AN144" s="376"/>
      <c r="AO144" s="376"/>
      <c r="AP144" s="377"/>
      <c r="AQ144" s="375">
        <f>VLOOKUP($AC144,'04. önk. int.'!$AC$8:$BH$252,15,FALSE)+VLOOKUP($AC144,'05. óvoda int.'!$AC$8:$BH$229,15,FALSE)+VLOOKUP($AC144,'06. konyha int.'!$AC$8:$BP$241,15,FALSE)</f>
        <v>0</v>
      </c>
      <c r="AR144" s="376"/>
      <c r="AS144" s="376"/>
      <c r="AT144" s="377"/>
      <c r="AU144" s="375">
        <f>VLOOKUP($AC144,'04. önk. int.'!$AC$8:$BH$252,19,FALSE)+VLOOKUP($AC144,'05. óvoda int.'!$AC$8:$BH$229,19,FALSE)+VLOOKUP($AC144,'06. konyha int.'!$AC$8:$BP$241,19,FALSE)</f>
        <v>0</v>
      </c>
      <c r="AV144" s="376"/>
      <c r="AW144" s="376"/>
      <c r="AX144" s="377"/>
      <c r="AY144" s="375">
        <f>VLOOKUP($AC144,'04. önk. int.'!$AC$8:$BH$252,23,FALSE)+VLOOKUP($AC144,'05. óvoda int.'!$AC$8:$BH$229,23,FALSE)+VLOOKUP($AC144,'06. konyha int.'!$AC$8:$BP$241,23,FALSE)</f>
        <v>0</v>
      </c>
      <c r="AZ144" s="376"/>
      <c r="BA144" s="376"/>
      <c r="BB144" s="377"/>
      <c r="BC144" s="375">
        <f>VLOOKUP($AC144,'04. önk. int.'!$AC$8:$BH$252,27,FALSE)+VLOOKUP($AC144,'05. óvoda int.'!$AC$8:$BH$229,27,FALSE)+VLOOKUP($AC144,'06. konyha int.'!$AC$8:$BP$241,27,FALSE)</f>
        <v>0</v>
      </c>
      <c r="BD144" s="376"/>
      <c r="BE144" s="376"/>
      <c r="BF144" s="377"/>
      <c r="BG144" s="378" t="str">
        <f t="shared" si="13"/>
        <v>n.é.</v>
      </c>
      <c r="BH144" s="379"/>
    </row>
    <row r="145" spans="1:60" ht="20.100000000000001" customHeight="1" x14ac:dyDescent="0.2">
      <c r="A145" s="387" t="s">
        <v>648</v>
      </c>
      <c r="B145" s="436"/>
      <c r="C145" s="389" t="s">
        <v>81</v>
      </c>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1"/>
      <c r="AC145" s="420" t="s">
        <v>104</v>
      </c>
      <c r="AD145" s="421"/>
      <c r="AE145" s="375">
        <f>VLOOKUP($AC145,'04. önk. int.'!$AC$8:$BH$252,3,FALSE)+VLOOKUP($AC145,'05. óvoda int.'!$AC$8:$BH$229,3,FALSE)+VLOOKUP($AC145,'06. konyha int.'!$AC$8:$BP$225,3,FALSE)</f>
        <v>2152000</v>
      </c>
      <c r="AF145" s="376"/>
      <c r="AG145" s="376"/>
      <c r="AH145" s="377"/>
      <c r="AI145" s="375">
        <f>VLOOKUP($AC145,'04. önk. int.'!$AC$8:$BH$252,7,FALSE)+VLOOKUP($AC145,'05. óvoda int.'!$AC$8:$BH$229,7,FALSE)+VLOOKUP($AC145,'06. konyha int.'!$AC$8:$BP$241,7,FALSE)</f>
        <v>567635</v>
      </c>
      <c r="AJ145" s="376"/>
      <c r="AK145" s="376"/>
      <c r="AL145" s="377"/>
      <c r="AM145" s="375">
        <f>VLOOKUP($AC145,'04. önk. int.'!$AC$8:$BH$252,11,FALSE)+VLOOKUP($AC145,'05. óvoda int.'!$AC$8:$BH$229,11,FALSE)+VLOOKUP($AC145,'06. konyha int.'!$AC$8:$BP$241,11,FALSE)</f>
        <v>0</v>
      </c>
      <c r="AN145" s="376"/>
      <c r="AO145" s="376"/>
      <c r="AP145" s="377"/>
      <c r="AQ145" s="375">
        <f>VLOOKUP($AC145,'04. önk. int.'!$AC$8:$BH$252,15,FALSE)+VLOOKUP($AC145,'05. óvoda int.'!$AC$8:$BH$229,15,FALSE)+VLOOKUP($AC145,'06. konyha int.'!$AC$8:$BP$241,15,FALSE)</f>
        <v>554909</v>
      </c>
      <c r="AR145" s="376"/>
      <c r="AS145" s="376"/>
      <c r="AT145" s="377"/>
      <c r="AU145" s="375">
        <f>VLOOKUP($AC145,'04. önk. int.'!$AC$8:$BH$252,19,FALSE)+VLOOKUP($AC145,'05. óvoda int.'!$AC$8:$BH$229,19,FALSE)+VLOOKUP($AC145,'06. konyha int.'!$AC$8:$BP$241,19,FALSE)</f>
        <v>0</v>
      </c>
      <c r="AV145" s="376"/>
      <c r="AW145" s="376"/>
      <c r="AX145" s="377"/>
      <c r="AY145" s="375">
        <f>VLOOKUP($AC145,'04. önk. int.'!$AC$8:$BH$252,23,FALSE)+VLOOKUP($AC145,'05. óvoda int.'!$AC$8:$BH$229,23,FALSE)+VLOOKUP($AC145,'06. konyha int.'!$AC$8:$BP$241,23,FALSE)</f>
        <v>0</v>
      </c>
      <c r="AZ145" s="376"/>
      <c r="BA145" s="376"/>
      <c r="BB145" s="377"/>
      <c r="BC145" s="375">
        <f>VLOOKUP($AC145,'04. önk. int.'!$AC$8:$BH$252,27,FALSE)+VLOOKUP($AC145,'05. óvoda int.'!$AC$8:$BH$229,27,FALSE)+VLOOKUP($AC145,'06. konyha int.'!$AC$8:$BP$241,27,FALSE)</f>
        <v>544906</v>
      </c>
      <c r="BD145" s="376"/>
      <c r="BE145" s="376"/>
      <c r="BF145" s="377"/>
      <c r="BG145" s="378">
        <f t="shared" si="13"/>
        <v>0.95995842398724529</v>
      </c>
      <c r="BH145" s="379"/>
    </row>
    <row r="146" spans="1:60" ht="20.100000000000001" customHeight="1" x14ac:dyDescent="0.2">
      <c r="A146" s="397" t="s">
        <v>649</v>
      </c>
      <c r="B146" s="437"/>
      <c r="C146" s="410" t="s">
        <v>776</v>
      </c>
      <c r="D146" s="411"/>
      <c r="E146" s="411"/>
      <c r="F146" s="411"/>
      <c r="G146" s="411"/>
      <c r="H146" s="411"/>
      <c r="I146" s="411"/>
      <c r="J146" s="411"/>
      <c r="K146" s="411"/>
      <c r="L146" s="411"/>
      <c r="M146" s="411"/>
      <c r="N146" s="411"/>
      <c r="O146" s="411"/>
      <c r="P146" s="411"/>
      <c r="Q146" s="411"/>
      <c r="R146" s="411"/>
      <c r="S146" s="411"/>
      <c r="T146" s="411"/>
      <c r="U146" s="411"/>
      <c r="V146" s="411"/>
      <c r="W146" s="411"/>
      <c r="X146" s="411"/>
      <c r="Y146" s="411"/>
      <c r="Z146" s="411"/>
      <c r="AA146" s="411"/>
      <c r="AB146" s="412"/>
      <c r="AC146" s="418" t="s">
        <v>105</v>
      </c>
      <c r="AD146" s="419"/>
      <c r="AE146" s="407">
        <f>SUM(AE141:AH145)</f>
        <v>14637038</v>
      </c>
      <c r="AF146" s="408"/>
      <c r="AG146" s="408"/>
      <c r="AH146" s="409"/>
      <c r="AI146" s="407">
        <f>SUM(AI141:AL145)</f>
        <v>12313056</v>
      </c>
      <c r="AJ146" s="408"/>
      <c r="AK146" s="408"/>
      <c r="AL146" s="409"/>
      <c r="AM146" s="407">
        <f>SUM(AM141:AP145)</f>
        <v>0</v>
      </c>
      <c r="AN146" s="408"/>
      <c r="AO146" s="408"/>
      <c r="AP146" s="409"/>
      <c r="AQ146" s="407">
        <f t="shared" ref="AQ146" si="42">SUM(AQ141:AT145)</f>
        <v>12114317</v>
      </c>
      <c r="AR146" s="408"/>
      <c r="AS146" s="408"/>
      <c r="AT146" s="409"/>
      <c r="AU146" s="407">
        <f t="shared" ref="AU146" si="43">SUM(AU141:AX145)</f>
        <v>1529850</v>
      </c>
      <c r="AV146" s="408"/>
      <c r="AW146" s="408"/>
      <c r="AX146" s="409"/>
      <c r="AY146" s="407">
        <f t="shared" ref="AY146" si="44">SUM(AY141:BB145)</f>
        <v>0</v>
      </c>
      <c r="AZ146" s="408"/>
      <c r="BA146" s="408"/>
      <c r="BB146" s="409"/>
      <c r="BC146" s="407">
        <f t="shared" ref="BC146" si="45">SUM(BC141:BF145)</f>
        <v>12080095</v>
      </c>
      <c r="BD146" s="408"/>
      <c r="BE146" s="408"/>
      <c r="BF146" s="409"/>
      <c r="BG146" s="395">
        <f t="shared" si="13"/>
        <v>0.98108016401452247</v>
      </c>
      <c r="BH146" s="396"/>
    </row>
    <row r="147" spans="1:60" ht="20.100000000000001" customHeight="1" x14ac:dyDescent="0.2">
      <c r="A147" s="397" t="s">
        <v>650</v>
      </c>
      <c r="B147" s="437"/>
      <c r="C147" s="410" t="s">
        <v>777</v>
      </c>
      <c r="D147" s="411"/>
      <c r="E147" s="411"/>
      <c r="F147" s="411"/>
      <c r="G147" s="411"/>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8" t="s">
        <v>57</v>
      </c>
      <c r="AD147" s="419"/>
      <c r="AE147" s="407">
        <f>AE126+AE129+AE137+AE140+AE146</f>
        <v>67054556</v>
      </c>
      <c r="AF147" s="408"/>
      <c r="AG147" s="408"/>
      <c r="AH147" s="409"/>
      <c r="AI147" s="407">
        <f>AI126+AI129+AI137+AI140+AI146</f>
        <v>81928552</v>
      </c>
      <c r="AJ147" s="408"/>
      <c r="AK147" s="408"/>
      <c r="AL147" s="409"/>
      <c r="AM147" s="407">
        <f>AM126+AM129+AM137+AM140+AM146</f>
        <v>0</v>
      </c>
      <c r="AN147" s="408"/>
      <c r="AO147" s="408"/>
      <c r="AP147" s="409"/>
      <c r="AQ147" s="407">
        <f t="shared" ref="AQ147" si="46">AQ126+AQ129+AQ137+AQ140+AQ146</f>
        <v>80761381</v>
      </c>
      <c r="AR147" s="408"/>
      <c r="AS147" s="408"/>
      <c r="AT147" s="409"/>
      <c r="AU147" s="407">
        <f t="shared" ref="AU147" si="47">AU126+AU129+AU137+AU140+AU146</f>
        <v>7195964</v>
      </c>
      <c r="AV147" s="408"/>
      <c r="AW147" s="408"/>
      <c r="AX147" s="409"/>
      <c r="AY147" s="407">
        <f t="shared" ref="AY147" si="48">AY126+AY129+AY137+AY140+AY146</f>
        <v>0</v>
      </c>
      <c r="AZ147" s="408"/>
      <c r="BA147" s="408"/>
      <c r="BB147" s="409"/>
      <c r="BC147" s="407">
        <f t="shared" ref="BC147" si="49">BC126+BC129+BC137+BC140+BC146</f>
        <v>80000748</v>
      </c>
      <c r="BD147" s="408"/>
      <c r="BE147" s="408"/>
      <c r="BF147" s="409"/>
      <c r="BG147" s="395">
        <f t="shared" si="13"/>
        <v>0.97646969276351914</v>
      </c>
      <c r="BH147" s="396"/>
    </row>
    <row r="148" spans="1:60" ht="20.100000000000001" customHeight="1" x14ac:dyDescent="0.2">
      <c r="A148" s="387" t="s">
        <v>651</v>
      </c>
      <c r="B148" s="436"/>
      <c r="C148" s="389" t="s">
        <v>108</v>
      </c>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1"/>
      <c r="AC148" s="420" t="s">
        <v>116</v>
      </c>
      <c r="AD148" s="421"/>
      <c r="AE148" s="375">
        <f>VLOOKUP($AC148,'04. önk. int.'!$AC$8:$BH$252,3,FALSE)+VLOOKUP($AC148,'05. óvoda int.'!$AC$8:$BH$229,3,FALSE)+VLOOKUP($AC148,'06. konyha int.'!$AC$8:$BP$225,3,FALSE)</f>
        <v>0</v>
      </c>
      <c r="AF148" s="376"/>
      <c r="AG148" s="376"/>
      <c r="AH148" s="377"/>
      <c r="AI148" s="375">
        <f>VLOOKUP($AC148,'04. önk. int.'!$AC$8:$BH$252,7,FALSE)+VLOOKUP($AC148,'05. óvoda int.'!$AC$8:$BH$229,7,FALSE)+VLOOKUP($AC148,'06. konyha int.'!$AC$8:$BP$241,7,FALSE)</f>
        <v>0</v>
      </c>
      <c r="AJ148" s="376"/>
      <c r="AK148" s="376"/>
      <c r="AL148" s="377"/>
      <c r="AM148" s="375">
        <f>VLOOKUP($AC148,'04. önk. int.'!$AC$8:$BH$252,11,FALSE)+VLOOKUP($AC148,'05. óvoda int.'!$AC$8:$BH$229,11,FALSE)+VLOOKUP($AC148,'06. konyha int.'!$AC$8:$BP$241,11,FALSE)</f>
        <v>0</v>
      </c>
      <c r="AN148" s="376"/>
      <c r="AO148" s="376"/>
      <c r="AP148" s="377"/>
      <c r="AQ148" s="375">
        <f>VLOOKUP($AC148,'04. önk. int.'!$AC$8:$BH$252,15,FALSE)+VLOOKUP($AC148,'05. óvoda int.'!$AC$8:$BH$229,15,FALSE)+VLOOKUP($AC148,'06. konyha int.'!$AC$8:$BP$241,15,FALSE)</f>
        <v>0</v>
      </c>
      <c r="AR148" s="376"/>
      <c r="AS148" s="376"/>
      <c r="AT148" s="377"/>
      <c r="AU148" s="375">
        <f>VLOOKUP($AC148,'04. önk. int.'!$AC$8:$BH$252,19,FALSE)+VLOOKUP($AC148,'05. óvoda int.'!$AC$8:$BH$229,19,FALSE)+VLOOKUP($AC148,'06. konyha int.'!$AC$8:$BP$241,19,FALSE)</f>
        <v>0</v>
      </c>
      <c r="AV148" s="376"/>
      <c r="AW148" s="376"/>
      <c r="AX148" s="377"/>
      <c r="AY148" s="375">
        <f>VLOOKUP($AC148,'04. önk. int.'!$AC$8:$BH$252,23,FALSE)+VLOOKUP($AC148,'05. óvoda int.'!$AC$8:$BH$229,23,FALSE)+VLOOKUP($AC148,'06. konyha int.'!$AC$8:$BP$241,23,FALSE)</f>
        <v>0</v>
      </c>
      <c r="AZ148" s="376"/>
      <c r="BA148" s="376"/>
      <c r="BB148" s="377"/>
      <c r="BC148" s="375">
        <f>VLOOKUP($AC148,'04. önk. int.'!$AC$8:$BH$252,27,FALSE)+VLOOKUP($AC148,'05. óvoda int.'!$AC$8:$BH$229,27,FALSE)+VLOOKUP($AC148,'06. konyha int.'!$AC$8:$BP$241,27,FALSE)</f>
        <v>0</v>
      </c>
      <c r="BD148" s="376"/>
      <c r="BE148" s="376"/>
      <c r="BF148" s="377"/>
      <c r="BG148" s="378" t="str">
        <f t="shared" si="13"/>
        <v>n.é.</v>
      </c>
      <c r="BH148" s="379"/>
    </row>
    <row r="149" spans="1:60" ht="20.100000000000001" customHeight="1" x14ac:dyDescent="0.2">
      <c r="A149" s="387" t="s">
        <v>652</v>
      </c>
      <c r="B149" s="436"/>
      <c r="C149" s="389" t="s">
        <v>109</v>
      </c>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1"/>
      <c r="AC149" s="420" t="s">
        <v>117</v>
      </c>
      <c r="AD149" s="421"/>
      <c r="AE149" s="375">
        <f>VLOOKUP($AC149,'04. önk. int.'!$AC$8:$BH$252,3,FALSE)+VLOOKUP($AC149,'05. óvoda int.'!$AC$8:$BH$229,3,FALSE)+VLOOKUP($AC149,'06. konyha int.'!$AC$8:$BP$225,3,FALSE)</f>
        <v>0</v>
      </c>
      <c r="AF149" s="376"/>
      <c r="AG149" s="376"/>
      <c r="AH149" s="377"/>
      <c r="AI149" s="375">
        <f>VLOOKUP($AC149,'04. önk. int.'!$AC$8:$BH$252,7,FALSE)+VLOOKUP($AC149,'05. óvoda int.'!$AC$8:$BH$229,7,FALSE)+VLOOKUP($AC149,'06. konyha int.'!$AC$8:$BP$241,7,FALSE)</f>
        <v>0</v>
      </c>
      <c r="AJ149" s="376"/>
      <c r="AK149" s="376"/>
      <c r="AL149" s="377"/>
      <c r="AM149" s="375">
        <f>VLOOKUP($AC149,'04. önk. int.'!$AC$8:$BH$252,11,FALSE)+VLOOKUP($AC149,'05. óvoda int.'!$AC$8:$BH$229,11,FALSE)+VLOOKUP($AC149,'06. konyha int.'!$AC$8:$BP$241,11,FALSE)</f>
        <v>0</v>
      </c>
      <c r="AN149" s="376"/>
      <c r="AO149" s="376"/>
      <c r="AP149" s="377"/>
      <c r="AQ149" s="375">
        <f>VLOOKUP($AC149,'04. önk. int.'!$AC$8:$BH$252,15,FALSE)+VLOOKUP($AC149,'05. óvoda int.'!$AC$8:$BH$229,15,FALSE)+VLOOKUP($AC149,'06. konyha int.'!$AC$8:$BP$241,15,FALSE)</f>
        <v>0</v>
      </c>
      <c r="AR149" s="376"/>
      <c r="AS149" s="376"/>
      <c r="AT149" s="377"/>
      <c r="AU149" s="375">
        <f>VLOOKUP($AC149,'04. önk. int.'!$AC$8:$BH$252,19,FALSE)+VLOOKUP($AC149,'05. óvoda int.'!$AC$8:$BH$229,19,FALSE)+VLOOKUP($AC149,'06. konyha int.'!$AC$8:$BP$241,19,FALSE)</f>
        <v>0</v>
      </c>
      <c r="AV149" s="376"/>
      <c r="AW149" s="376"/>
      <c r="AX149" s="377"/>
      <c r="AY149" s="375">
        <f>VLOOKUP($AC149,'04. önk. int.'!$AC$8:$BH$252,23,FALSE)+VLOOKUP($AC149,'05. óvoda int.'!$AC$8:$BH$229,23,FALSE)+VLOOKUP($AC149,'06. konyha int.'!$AC$8:$BP$241,23,FALSE)</f>
        <v>0</v>
      </c>
      <c r="AZ149" s="376"/>
      <c r="BA149" s="376"/>
      <c r="BB149" s="377"/>
      <c r="BC149" s="375">
        <f>VLOOKUP($AC149,'04. önk. int.'!$AC$8:$BH$252,27,FALSE)+VLOOKUP($AC149,'05. óvoda int.'!$AC$8:$BH$229,27,FALSE)+VLOOKUP($AC149,'06. konyha int.'!$AC$8:$BP$241,27,FALSE)</f>
        <v>0</v>
      </c>
      <c r="BD149" s="376"/>
      <c r="BE149" s="376"/>
      <c r="BF149" s="377"/>
      <c r="BG149" s="378" t="str">
        <f t="shared" si="13"/>
        <v>n.é.</v>
      </c>
      <c r="BH149" s="379"/>
    </row>
    <row r="150" spans="1:60" ht="20.100000000000001" customHeight="1" x14ac:dyDescent="0.2">
      <c r="A150" s="387" t="s">
        <v>653</v>
      </c>
      <c r="B150" s="436"/>
      <c r="C150" s="438" t="s">
        <v>110</v>
      </c>
      <c r="D150" s="439"/>
      <c r="E150" s="439"/>
      <c r="F150" s="439"/>
      <c r="G150" s="439"/>
      <c r="H150" s="439"/>
      <c r="I150" s="439"/>
      <c r="J150" s="439"/>
      <c r="K150" s="439"/>
      <c r="L150" s="439"/>
      <c r="M150" s="439"/>
      <c r="N150" s="439"/>
      <c r="O150" s="439"/>
      <c r="P150" s="439"/>
      <c r="Q150" s="439"/>
      <c r="R150" s="439"/>
      <c r="S150" s="439"/>
      <c r="T150" s="439"/>
      <c r="U150" s="439"/>
      <c r="V150" s="439"/>
      <c r="W150" s="439"/>
      <c r="X150" s="439"/>
      <c r="Y150" s="439"/>
      <c r="Z150" s="439"/>
      <c r="AA150" s="439"/>
      <c r="AB150" s="440"/>
      <c r="AC150" s="420" t="s">
        <v>118</v>
      </c>
      <c r="AD150" s="421"/>
      <c r="AE150" s="375">
        <f>VLOOKUP($AC150,'04. önk. int.'!$AC$8:$BH$252,3,FALSE)+VLOOKUP($AC150,'05. óvoda int.'!$AC$8:$BH$229,3,FALSE)+VLOOKUP($AC150,'06. konyha int.'!$AC$8:$BP$225,3,FALSE)</f>
        <v>0</v>
      </c>
      <c r="AF150" s="376"/>
      <c r="AG150" s="376"/>
      <c r="AH150" s="377"/>
      <c r="AI150" s="375">
        <f>VLOOKUP($AC150,'04. önk. int.'!$AC$8:$BH$252,7,FALSE)+VLOOKUP($AC150,'05. óvoda int.'!$AC$8:$BH$229,7,FALSE)+VLOOKUP($AC150,'06. konyha int.'!$AC$8:$BP$241,7,FALSE)</f>
        <v>0</v>
      </c>
      <c r="AJ150" s="376"/>
      <c r="AK150" s="376"/>
      <c r="AL150" s="377"/>
      <c r="AM150" s="375">
        <f>VLOOKUP($AC150,'04. önk. int.'!$AC$8:$BH$252,11,FALSE)+VLOOKUP($AC150,'05. óvoda int.'!$AC$8:$BH$229,11,FALSE)+VLOOKUP($AC150,'06. konyha int.'!$AC$8:$BP$241,11,FALSE)</f>
        <v>0</v>
      </c>
      <c r="AN150" s="376"/>
      <c r="AO150" s="376"/>
      <c r="AP150" s="377"/>
      <c r="AQ150" s="375">
        <f>VLOOKUP($AC150,'04. önk. int.'!$AC$8:$BH$252,15,FALSE)+VLOOKUP($AC150,'05. óvoda int.'!$AC$8:$BH$229,15,FALSE)+VLOOKUP($AC150,'06. konyha int.'!$AC$8:$BP$241,15,FALSE)</f>
        <v>0</v>
      </c>
      <c r="AR150" s="376"/>
      <c r="AS150" s="376"/>
      <c r="AT150" s="377"/>
      <c r="AU150" s="375">
        <f>VLOOKUP($AC150,'04. önk. int.'!$AC$8:$BH$252,19,FALSE)+VLOOKUP($AC150,'05. óvoda int.'!$AC$8:$BH$229,19,FALSE)+VLOOKUP($AC150,'06. konyha int.'!$AC$8:$BP$241,19,FALSE)</f>
        <v>0</v>
      </c>
      <c r="AV150" s="376"/>
      <c r="AW150" s="376"/>
      <c r="AX150" s="377"/>
      <c r="AY150" s="375">
        <f>VLOOKUP($AC150,'04. önk. int.'!$AC$8:$BH$252,23,FALSE)+VLOOKUP($AC150,'05. óvoda int.'!$AC$8:$BH$229,23,FALSE)+VLOOKUP($AC150,'06. konyha int.'!$AC$8:$BP$241,23,FALSE)</f>
        <v>0</v>
      </c>
      <c r="AZ150" s="376"/>
      <c r="BA150" s="376"/>
      <c r="BB150" s="377"/>
      <c r="BC150" s="375">
        <f>VLOOKUP($AC150,'04. önk. int.'!$AC$8:$BH$252,27,FALSE)+VLOOKUP($AC150,'05. óvoda int.'!$AC$8:$BH$229,27,FALSE)+VLOOKUP($AC150,'06. konyha int.'!$AC$8:$BP$241,27,FALSE)</f>
        <v>0</v>
      </c>
      <c r="BD150" s="376"/>
      <c r="BE150" s="376"/>
      <c r="BF150" s="377"/>
      <c r="BG150" s="378" t="str">
        <f t="shared" si="13"/>
        <v>n.é.</v>
      </c>
      <c r="BH150" s="379"/>
    </row>
    <row r="151" spans="1:60" ht="20.100000000000001" customHeight="1" x14ac:dyDescent="0.2">
      <c r="A151" s="387" t="s">
        <v>654</v>
      </c>
      <c r="B151" s="436"/>
      <c r="C151" s="438" t="s">
        <v>111</v>
      </c>
      <c r="D151" s="439"/>
      <c r="E151" s="439"/>
      <c r="F151" s="439"/>
      <c r="G151" s="439"/>
      <c r="H151" s="439"/>
      <c r="I151" s="439"/>
      <c r="J151" s="439"/>
      <c r="K151" s="439"/>
      <c r="L151" s="439"/>
      <c r="M151" s="439"/>
      <c r="N151" s="439"/>
      <c r="O151" s="439"/>
      <c r="P151" s="439"/>
      <c r="Q151" s="439"/>
      <c r="R151" s="439"/>
      <c r="S151" s="439"/>
      <c r="T151" s="439"/>
      <c r="U151" s="439"/>
      <c r="V151" s="439"/>
      <c r="W151" s="439"/>
      <c r="X151" s="439"/>
      <c r="Y151" s="439"/>
      <c r="Z151" s="439"/>
      <c r="AA151" s="439"/>
      <c r="AB151" s="440"/>
      <c r="AC151" s="420" t="s">
        <v>119</v>
      </c>
      <c r="AD151" s="421"/>
      <c r="AE151" s="375">
        <f>VLOOKUP($AC151,'04. önk. int.'!$AC$8:$BH$252,3,FALSE)+VLOOKUP($AC151,'05. óvoda int.'!$AC$8:$BH$229,3,FALSE)+VLOOKUP($AC151,'06. konyha int.'!$AC$8:$BP$225,3,FALSE)</f>
        <v>0</v>
      </c>
      <c r="AF151" s="376"/>
      <c r="AG151" s="376"/>
      <c r="AH151" s="377"/>
      <c r="AI151" s="375">
        <f>VLOOKUP($AC151,'04. önk. int.'!$AC$8:$BH$252,7,FALSE)+VLOOKUP($AC151,'05. óvoda int.'!$AC$8:$BH$229,7,FALSE)+VLOOKUP($AC151,'06. konyha int.'!$AC$8:$BP$241,7,FALSE)</f>
        <v>0</v>
      </c>
      <c r="AJ151" s="376"/>
      <c r="AK151" s="376"/>
      <c r="AL151" s="377"/>
      <c r="AM151" s="375">
        <f>VLOOKUP($AC151,'04. önk. int.'!$AC$8:$BH$252,11,FALSE)+VLOOKUP($AC151,'05. óvoda int.'!$AC$8:$BH$229,11,FALSE)+VLOOKUP($AC151,'06. konyha int.'!$AC$8:$BP$241,11,FALSE)</f>
        <v>0</v>
      </c>
      <c r="AN151" s="376"/>
      <c r="AO151" s="376"/>
      <c r="AP151" s="377"/>
      <c r="AQ151" s="375">
        <f>VLOOKUP($AC151,'04. önk. int.'!$AC$8:$BH$252,15,FALSE)+VLOOKUP($AC151,'05. óvoda int.'!$AC$8:$BH$229,15,FALSE)+VLOOKUP($AC151,'06. konyha int.'!$AC$8:$BP$241,15,FALSE)</f>
        <v>0</v>
      </c>
      <c r="AR151" s="376"/>
      <c r="AS151" s="376"/>
      <c r="AT151" s="377"/>
      <c r="AU151" s="375">
        <f>VLOOKUP($AC151,'04. önk. int.'!$AC$8:$BH$252,19,FALSE)+VLOOKUP($AC151,'05. óvoda int.'!$AC$8:$BH$229,19,FALSE)+VLOOKUP($AC151,'06. konyha int.'!$AC$8:$BP$241,19,FALSE)</f>
        <v>0</v>
      </c>
      <c r="AV151" s="376"/>
      <c r="AW151" s="376"/>
      <c r="AX151" s="377"/>
      <c r="AY151" s="375">
        <f>VLOOKUP($AC151,'04. önk. int.'!$AC$8:$BH$252,23,FALSE)+VLOOKUP($AC151,'05. óvoda int.'!$AC$8:$BH$229,23,FALSE)+VLOOKUP($AC151,'06. konyha int.'!$AC$8:$BP$241,23,FALSE)</f>
        <v>0</v>
      </c>
      <c r="AZ151" s="376"/>
      <c r="BA151" s="376"/>
      <c r="BB151" s="377"/>
      <c r="BC151" s="375">
        <f>VLOOKUP($AC151,'04. önk. int.'!$AC$8:$BH$252,27,FALSE)+VLOOKUP($AC151,'05. óvoda int.'!$AC$8:$BH$229,27,FALSE)+VLOOKUP($AC151,'06. konyha int.'!$AC$8:$BP$241,27,FALSE)</f>
        <v>0</v>
      </c>
      <c r="BD151" s="376"/>
      <c r="BE151" s="376"/>
      <c r="BF151" s="377"/>
      <c r="BG151" s="378" t="str">
        <f t="shared" si="13"/>
        <v>n.é.</v>
      </c>
      <c r="BH151" s="379"/>
    </row>
    <row r="152" spans="1:60" ht="20.100000000000001" customHeight="1" x14ac:dyDescent="0.2">
      <c r="A152" s="387" t="s">
        <v>655</v>
      </c>
      <c r="B152" s="436"/>
      <c r="C152" s="438" t="s">
        <v>112</v>
      </c>
      <c r="D152" s="439"/>
      <c r="E152" s="439"/>
      <c r="F152" s="439"/>
      <c r="G152" s="439"/>
      <c r="H152" s="439"/>
      <c r="I152" s="439"/>
      <c r="J152" s="439"/>
      <c r="K152" s="439"/>
      <c r="L152" s="439"/>
      <c r="M152" s="439"/>
      <c r="N152" s="439"/>
      <c r="O152" s="439"/>
      <c r="P152" s="439"/>
      <c r="Q152" s="439"/>
      <c r="R152" s="439"/>
      <c r="S152" s="439"/>
      <c r="T152" s="439"/>
      <c r="U152" s="439"/>
      <c r="V152" s="439"/>
      <c r="W152" s="439"/>
      <c r="X152" s="439"/>
      <c r="Y152" s="439"/>
      <c r="Z152" s="439"/>
      <c r="AA152" s="439"/>
      <c r="AB152" s="440"/>
      <c r="AC152" s="420" t="s">
        <v>120</v>
      </c>
      <c r="AD152" s="421"/>
      <c r="AE152" s="375">
        <f>VLOOKUP($AC152,'04. önk. int.'!$AC$8:$BH$252,3,FALSE)+VLOOKUP($AC152,'05. óvoda int.'!$AC$8:$BH$229,3,FALSE)+VLOOKUP($AC152,'06. konyha int.'!$AC$8:$BP$225,3,FALSE)</f>
        <v>0</v>
      </c>
      <c r="AF152" s="376"/>
      <c r="AG152" s="376"/>
      <c r="AH152" s="377"/>
      <c r="AI152" s="375">
        <f>VLOOKUP($AC152,'04. önk. int.'!$AC$8:$BH$252,7,FALSE)+VLOOKUP($AC152,'05. óvoda int.'!$AC$8:$BH$229,7,FALSE)+VLOOKUP($AC152,'06. konyha int.'!$AC$8:$BP$241,7,FALSE)</f>
        <v>0</v>
      </c>
      <c r="AJ152" s="376"/>
      <c r="AK152" s="376"/>
      <c r="AL152" s="377"/>
      <c r="AM152" s="375">
        <f>VLOOKUP($AC152,'04. önk. int.'!$AC$8:$BH$252,11,FALSE)+VLOOKUP($AC152,'05. óvoda int.'!$AC$8:$BH$229,11,FALSE)+VLOOKUP($AC152,'06. konyha int.'!$AC$8:$BP$241,11,FALSE)</f>
        <v>0</v>
      </c>
      <c r="AN152" s="376"/>
      <c r="AO152" s="376"/>
      <c r="AP152" s="377"/>
      <c r="AQ152" s="375">
        <f>VLOOKUP($AC152,'04. önk. int.'!$AC$8:$BH$252,15,FALSE)+VLOOKUP($AC152,'05. óvoda int.'!$AC$8:$BH$229,15,FALSE)+VLOOKUP($AC152,'06. konyha int.'!$AC$8:$BP$241,15,FALSE)</f>
        <v>0</v>
      </c>
      <c r="AR152" s="376"/>
      <c r="AS152" s="376"/>
      <c r="AT152" s="377"/>
      <c r="AU152" s="375">
        <f>VLOOKUP($AC152,'04. önk. int.'!$AC$8:$BH$252,19,FALSE)+VLOOKUP($AC152,'05. óvoda int.'!$AC$8:$BH$229,19,FALSE)+VLOOKUP($AC152,'06. konyha int.'!$AC$8:$BP$241,19,FALSE)</f>
        <v>0</v>
      </c>
      <c r="AV152" s="376"/>
      <c r="AW152" s="376"/>
      <c r="AX152" s="377"/>
      <c r="AY152" s="375">
        <f>VLOOKUP($AC152,'04. önk. int.'!$AC$8:$BH$252,23,FALSE)+VLOOKUP($AC152,'05. óvoda int.'!$AC$8:$BH$229,23,FALSE)+VLOOKUP($AC152,'06. konyha int.'!$AC$8:$BP$241,23,FALSE)</f>
        <v>0</v>
      </c>
      <c r="AZ152" s="376"/>
      <c r="BA152" s="376"/>
      <c r="BB152" s="377"/>
      <c r="BC152" s="375">
        <f>VLOOKUP($AC152,'04. önk. int.'!$AC$8:$BH$252,27,FALSE)+VLOOKUP($AC152,'05. óvoda int.'!$AC$8:$BH$229,27,FALSE)+VLOOKUP($AC152,'06. konyha int.'!$AC$8:$BP$241,27,FALSE)</f>
        <v>0</v>
      </c>
      <c r="BD152" s="376"/>
      <c r="BE152" s="376"/>
      <c r="BF152" s="377"/>
      <c r="BG152" s="378" t="str">
        <f t="shared" si="13"/>
        <v>n.é.</v>
      </c>
      <c r="BH152" s="379"/>
    </row>
    <row r="153" spans="1:60" ht="20.100000000000001" customHeight="1" x14ac:dyDescent="0.2">
      <c r="A153" s="387" t="s">
        <v>656</v>
      </c>
      <c r="B153" s="436"/>
      <c r="C153" s="389" t="s">
        <v>113</v>
      </c>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1"/>
      <c r="AC153" s="420" t="s">
        <v>121</v>
      </c>
      <c r="AD153" s="421"/>
      <c r="AE153" s="375">
        <f>VLOOKUP($AC153,'04. önk. int.'!$AC$8:$BH$252,3,FALSE)+VLOOKUP($AC153,'05. óvoda int.'!$AC$8:$BH$229,3,FALSE)+VLOOKUP($AC153,'06. konyha int.'!$AC$8:$BP$225,3,FALSE)</f>
        <v>0</v>
      </c>
      <c r="AF153" s="376"/>
      <c r="AG153" s="376"/>
      <c r="AH153" s="377"/>
      <c r="AI153" s="375">
        <f>VLOOKUP($AC153,'04. önk. int.'!$AC$8:$BH$252,7,FALSE)+VLOOKUP($AC153,'05. óvoda int.'!$AC$8:$BH$229,7,FALSE)+VLOOKUP($AC153,'06. konyha int.'!$AC$8:$BP$241,7,FALSE)</f>
        <v>0</v>
      </c>
      <c r="AJ153" s="376"/>
      <c r="AK153" s="376"/>
      <c r="AL153" s="377"/>
      <c r="AM153" s="375">
        <f>VLOOKUP($AC153,'04. önk. int.'!$AC$8:$BH$252,11,FALSE)+VLOOKUP($AC153,'05. óvoda int.'!$AC$8:$BH$229,11,FALSE)+VLOOKUP($AC153,'06. konyha int.'!$AC$8:$BP$241,11,FALSE)</f>
        <v>0</v>
      </c>
      <c r="AN153" s="376"/>
      <c r="AO153" s="376"/>
      <c r="AP153" s="377"/>
      <c r="AQ153" s="375">
        <f>VLOOKUP($AC153,'04. önk. int.'!$AC$8:$BH$252,15,FALSE)+VLOOKUP($AC153,'05. óvoda int.'!$AC$8:$BH$229,15,FALSE)+VLOOKUP($AC153,'06. konyha int.'!$AC$8:$BP$241,15,FALSE)</f>
        <v>0</v>
      </c>
      <c r="AR153" s="376"/>
      <c r="AS153" s="376"/>
      <c r="AT153" s="377"/>
      <c r="AU153" s="375">
        <f>VLOOKUP($AC153,'04. önk. int.'!$AC$8:$BH$252,19,FALSE)+VLOOKUP($AC153,'05. óvoda int.'!$AC$8:$BH$229,19,FALSE)+VLOOKUP($AC153,'06. konyha int.'!$AC$8:$BP$241,19,FALSE)</f>
        <v>0</v>
      </c>
      <c r="AV153" s="376"/>
      <c r="AW153" s="376"/>
      <c r="AX153" s="377"/>
      <c r="AY153" s="375">
        <f>VLOOKUP($AC153,'04. önk. int.'!$AC$8:$BH$252,23,FALSE)+VLOOKUP($AC153,'05. óvoda int.'!$AC$8:$BH$229,23,FALSE)+VLOOKUP($AC153,'06. konyha int.'!$AC$8:$BP$241,23,FALSE)</f>
        <v>0</v>
      </c>
      <c r="AZ153" s="376"/>
      <c r="BA153" s="376"/>
      <c r="BB153" s="377"/>
      <c r="BC153" s="375">
        <f>VLOOKUP($AC153,'04. önk. int.'!$AC$8:$BH$252,27,FALSE)+VLOOKUP($AC153,'05. óvoda int.'!$AC$8:$BH$229,27,FALSE)+VLOOKUP($AC153,'06. konyha int.'!$AC$8:$BP$241,27,FALSE)</f>
        <v>0</v>
      </c>
      <c r="BD153" s="376"/>
      <c r="BE153" s="376"/>
      <c r="BF153" s="377"/>
      <c r="BG153" s="378" t="str">
        <f t="shared" si="13"/>
        <v>n.é.</v>
      </c>
      <c r="BH153" s="379"/>
    </row>
    <row r="154" spans="1:60" ht="20.100000000000001" customHeight="1" x14ac:dyDescent="0.2">
      <c r="A154" s="387" t="s">
        <v>657</v>
      </c>
      <c r="B154" s="436"/>
      <c r="C154" s="389" t="s">
        <v>114</v>
      </c>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1"/>
      <c r="AC154" s="420" t="s">
        <v>122</v>
      </c>
      <c r="AD154" s="421"/>
      <c r="AE154" s="375">
        <f>VLOOKUP($AC154,'04. önk. int.'!$AC$8:$BH$252,3,FALSE)+VLOOKUP($AC154,'05. óvoda int.'!$AC$8:$BH$229,3,FALSE)+VLOOKUP($AC154,'06. konyha int.'!$AC$8:$BP$225,3,FALSE)</f>
        <v>0</v>
      </c>
      <c r="AF154" s="376"/>
      <c r="AG154" s="376"/>
      <c r="AH154" s="377"/>
      <c r="AI154" s="375">
        <f>VLOOKUP($AC154,'04. önk. int.'!$AC$8:$BH$252,7,FALSE)+VLOOKUP($AC154,'05. óvoda int.'!$AC$8:$BH$229,7,FALSE)+VLOOKUP($AC154,'06. konyha int.'!$AC$8:$BP$241,7,FALSE)</f>
        <v>0</v>
      </c>
      <c r="AJ154" s="376"/>
      <c r="AK154" s="376"/>
      <c r="AL154" s="377"/>
      <c r="AM154" s="375">
        <f>VLOOKUP($AC154,'04. önk. int.'!$AC$8:$BH$252,11,FALSE)+VLOOKUP($AC154,'05. óvoda int.'!$AC$8:$BH$229,11,FALSE)+VLOOKUP($AC154,'06. konyha int.'!$AC$8:$BP$241,11,FALSE)</f>
        <v>0</v>
      </c>
      <c r="AN154" s="376"/>
      <c r="AO154" s="376"/>
      <c r="AP154" s="377"/>
      <c r="AQ154" s="375">
        <f>VLOOKUP($AC154,'04. önk. int.'!$AC$8:$BH$252,15,FALSE)+VLOOKUP($AC154,'05. óvoda int.'!$AC$8:$BH$229,15,FALSE)+VLOOKUP($AC154,'06. konyha int.'!$AC$8:$BP$241,15,FALSE)</f>
        <v>0</v>
      </c>
      <c r="AR154" s="376"/>
      <c r="AS154" s="376"/>
      <c r="AT154" s="377"/>
      <c r="AU154" s="375">
        <f>VLOOKUP($AC154,'04. önk. int.'!$AC$8:$BH$252,19,FALSE)+VLOOKUP($AC154,'05. óvoda int.'!$AC$8:$BH$229,19,FALSE)+VLOOKUP($AC154,'06. konyha int.'!$AC$8:$BP$241,19,FALSE)</f>
        <v>0</v>
      </c>
      <c r="AV154" s="376"/>
      <c r="AW154" s="376"/>
      <c r="AX154" s="377"/>
      <c r="AY154" s="375">
        <f>VLOOKUP($AC154,'04. önk. int.'!$AC$8:$BH$252,23,FALSE)+VLOOKUP($AC154,'05. óvoda int.'!$AC$8:$BH$229,23,FALSE)+VLOOKUP($AC154,'06. konyha int.'!$AC$8:$BP$241,23,FALSE)</f>
        <v>0</v>
      </c>
      <c r="AZ154" s="376"/>
      <c r="BA154" s="376"/>
      <c r="BB154" s="377"/>
      <c r="BC154" s="375">
        <f>VLOOKUP($AC154,'04. önk. int.'!$AC$8:$BH$252,27,FALSE)+VLOOKUP($AC154,'05. óvoda int.'!$AC$8:$BH$229,27,FALSE)+VLOOKUP($AC154,'06. konyha int.'!$AC$8:$BP$241,27,FALSE)</f>
        <v>0</v>
      </c>
      <c r="BD154" s="376"/>
      <c r="BE154" s="376"/>
      <c r="BF154" s="377"/>
      <c r="BG154" s="378" t="str">
        <f t="shared" si="13"/>
        <v>n.é.</v>
      </c>
      <c r="BH154" s="379"/>
    </row>
    <row r="155" spans="1:60" ht="20.100000000000001" customHeight="1" x14ac:dyDescent="0.2">
      <c r="A155" s="387" t="s">
        <v>658</v>
      </c>
      <c r="B155" s="436"/>
      <c r="C155" s="389" t="s">
        <v>115</v>
      </c>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1"/>
      <c r="AC155" s="420" t="s">
        <v>123</v>
      </c>
      <c r="AD155" s="421"/>
      <c r="AE155" s="375">
        <f>VLOOKUP($AC155,'04. önk. int.'!$AC$8:$BH$252,3,FALSE)+VLOOKUP($AC155,'05. óvoda int.'!$AC$8:$BH$229,3,FALSE)+VLOOKUP($AC155,'06. konyha int.'!$AC$8:$BP$225,3,FALSE)</f>
        <v>2484324</v>
      </c>
      <c r="AF155" s="376"/>
      <c r="AG155" s="376"/>
      <c r="AH155" s="377"/>
      <c r="AI155" s="375">
        <f>VLOOKUP($AC155,'04. önk. int.'!$AC$8:$BH$252,7,FALSE)+VLOOKUP($AC155,'05. óvoda int.'!$AC$8:$BH$229,7,FALSE)+VLOOKUP($AC155,'06. konyha int.'!$AC$8:$BP$241,7,FALSE)</f>
        <v>945000</v>
      </c>
      <c r="AJ155" s="376"/>
      <c r="AK155" s="376"/>
      <c r="AL155" s="377"/>
      <c r="AM155" s="375">
        <f>VLOOKUP($AC155,'04. önk. int.'!$AC$8:$BH$252,11,FALSE)+VLOOKUP($AC155,'05. óvoda int.'!$AC$8:$BH$229,11,FALSE)+VLOOKUP($AC155,'06. konyha int.'!$AC$8:$BP$241,11,FALSE)</f>
        <v>0</v>
      </c>
      <c r="AN155" s="376"/>
      <c r="AO155" s="376"/>
      <c r="AP155" s="377"/>
      <c r="AQ155" s="375">
        <f>VLOOKUP($AC155,'04. önk. int.'!$AC$8:$BH$252,15,FALSE)+VLOOKUP($AC155,'05. óvoda int.'!$AC$8:$BH$229,15,FALSE)+VLOOKUP($AC155,'06. konyha int.'!$AC$8:$BP$241,15,FALSE)</f>
        <v>945000</v>
      </c>
      <c r="AR155" s="376"/>
      <c r="AS155" s="376"/>
      <c r="AT155" s="377"/>
      <c r="AU155" s="375">
        <f>VLOOKUP($AC155,'04. önk. int.'!$AC$8:$BH$252,19,FALSE)+VLOOKUP($AC155,'05. óvoda int.'!$AC$8:$BH$229,19,FALSE)+VLOOKUP($AC155,'06. konyha int.'!$AC$8:$BP$241,19,FALSE)</f>
        <v>2835000</v>
      </c>
      <c r="AV155" s="376"/>
      <c r="AW155" s="376"/>
      <c r="AX155" s="377"/>
      <c r="AY155" s="375">
        <f>VLOOKUP($AC155,'04. önk. int.'!$AC$8:$BH$252,23,FALSE)+VLOOKUP($AC155,'05. óvoda int.'!$AC$8:$BH$229,23,FALSE)+VLOOKUP($AC155,'06. konyha int.'!$AC$8:$BP$241,23,FALSE)</f>
        <v>0</v>
      </c>
      <c r="AZ155" s="376"/>
      <c r="BA155" s="376"/>
      <c r="BB155" s="377"/>
      <c r="BC155" s="375">
        <f>VLOOKUP($AC155,'04. önk. int.'!$AC$8:$BH$252,27,FALSE)+VLOOKUP($AC155,'05. óvoda int.'!$AC$8:$BH$229,27,FALSE)+VLOOKUP($AC155,'06. konyha int.'!$AC$8:$BP$241,27,FALSE)</f>
        <v>945000</v>
      </c>
      <c r="BD155" s="376"/>
      <c r="BE155" s="376"/>
      <c r="BF155" s="377"/>
      <c r="BG155" s="378">
        <f t="shared" si="13"/>
        <v>1</v>
      </c>
      <c r="BH155" s="379"/>
    </row>
    <row r="156" spans="1:60" ht="20.100000000000001" customHeight="1" x14ac:dyDescent="0.2">
      <c r="A156" s="397" t="s">
        <v>659</v>
      </c>
      <c r="B156" s="437"/>
      <c r="C156" s="410" t="s">
        <v>778</v>
      </c>
      <c r="D156" s="411"/>
      <c r="E156" s="411"/>
      <c r="F156" s="411"/>
      <c r="G156" s="411"/>
      <c r="H156" s="411"/>
      <c r="I156" s="411"/>
      <c r="J156" s="411"/>
      <c r="K156" s="411"/>
      <c r="L156" s="411"/>
      <c r="M156" s="411"/>
      <c r="N156" s="411"/>
      <c r="O156" s="411"/>
      <c r="P156" s="411"/>
      <c r="Q156" s="411"/>
      <c r="R156" s="411"/>
      <c r="S156" s="411"/>
      <c r="T156" s="411"/>
      <c r="U156" s="411"/>
      <c r="V156" s="411"/>
      <c r="W156" s="411"/>
      <c r="X156" s="411"/>
      <c r="Y156" s="411"/>
      <c r="Z156" s="411"/>
      <c r="AA156" s="411"/>
      <c r="AB156" s="412"/>
      <c r="AC156" s="418" t="s">
        <v>58</v>
      </c>
      <c r="AD156" s="419"/>
      <c r="AE156" s="407">
        <f>SUM(AE148:AH155)</f>
        <v>2484324</v>
      </c>
      <c r="AF156" s="408"/>
      <c r="AG156" s="408"/>
      <c r="AH156" s="409"/>
      <c r="AI156" s="407">
        <f>SUM(AI148:AL155)</f>
        <v>945000</v>
      </c>
      <c r="AJ156" s="408"/>
      <c r="AK156" s="408"/>
      <c r="AL156" s="409"/>
      <c r="AM156" s="407">
        <f>SUM(AM148:AP155)</f>
        <v>0</v>
      </c>
      <c r="AN156" s="408"/>
      <c r="AO156" s="408"/>
      <c r="AP156" s="409"/>
      <c r="AQ156" s="407">
        <f t="shared" ref="AQ156" si="50">SUM(AQ148:AT155)</f>
        <v>945000</v>
      </c>
      <c r="AR156" s="408"/>
      <c r="AS156" s="408"/>
      <c r="AT156" s="409"/>
      <c r="AU156" s="407">
        <f t="shared" ref="AU156" si="51">SUM(AU148:AX155)</f>
        <v>2835000</v>
      </c>
      <c r="AV156" s="408"/>
      <c r="AW156" s="408"/>
      <c r="AX156" s="409"/>
      <c r="AY156" s="407">
        <f t="shared" ref="AY156" si="52">SUM(AY148:BB155)</f>
        <v>0</v>
      </c>
      <c r="AZ156" s="408"/>
      <c r="BA156" s="408"/>
      <c r="BB156" s="409"/>
      <c r="BC156" s="407">
        <f t="shared" ref="BC156" si="53">SUM(BC148:BF155)</f>
        <v>945000</v>
      </c>
      <c r="BD156" s="408"/>
      <c r="BE156" s="408"/>
      <c r="BF156" s="409"/>
      <c r="BG156" s="395">
        <f t="shared" si="13"/>
        <v>1</v>
      </c>
      <c r="BH156" s="396"/>
    </row>
    <row r="157" spans="1:60" ht="20.100000000000001" customHeight="1" x14ac:dyDescent="0.2">
      <c r="A157" s="387" t="s">
        <v>687</v>
      </c>
      <c r="B157" s="436"/>
      <c r="C157" s="432" t="s">
        <v>142</v>
      </c>
      <c r="D157" s="433"/>
      <c r="E157" s="433"/>
      <c r="F157" s="433"/>
      <c r="G157" s="433"/>
      <c r="H157" s="433"/>
      <c r="I157" s="433"/>
      <c r="J157" s="433"/>
      <c r="K157" s="433"/>
      <c r="L157" s="433"/>
      <c r="M157" s="433"/>
      <c r="N157" s="433"/>
      <c r="O157" s="433"/>
      <c r="P157" s="433"/>
      <c r="Q157" s="433"/>
      <c r="R157" s="433"/>
      <c r="S157" s="433"/>
      <c r="T157" s="433"/>
      <c r="U157" s="433"/>
      <c r="V157" s="433"/>
      <c r="W157" s="433"/>
      <c r="X157" s="433"/>
      <c r="Y157" s="433"/>
      <c r="Z157" s="433"/>
      <c r="AA157" s="433"/>
      <c r="AB157" s="434"/>
      <c r="AC157" s="420" t="s">
        <v>131</v>
      </c>
      <c r="AD157" s="421"/>
      <c r="AE157" s="375">
        <f>VLOOKUP($AC157,'04. önk. int.'!$AC$8:$BH$252,3,FALSE)+VLOOKUP($AC157,'05. óvoda int.'!$AC$8:$BH$229,3,FALSE)+VLOOKUP($AC157,'06. konyha int.'!$AC$8:$BP$225,3,FALSE)</f>
        <v>0</v>
      </c>
      <c r="AF157" s="376"/>
      <c r="AG157" s="376"/>
      <c r="AH157" s="377"/>
      <c r="AI157" s="375">
        <f>VLOOKUP($AC157,'04. önk. int.'!$AC$8:$BH$252,7,FALSE)+VLOOKUP($AC157,'05. óvoda int.'!$AC$8:$BH$229,7,FALSE)+VLOOKUP($AC157,'06. konyha int.'!$AC$8:$BP$241,7,FALSE)</f>
        <v>0</v>
      </c>
      <c r="AJ157" s="376"/>
      <c r="AK157" s="376"/>
      <c r="AL157" s="377"/>
      <c r="AM157" s="375">
        <f>VLOOKUP($AC157,'04. önk. int.'!$AC$8:$BH$252,11,FALSE)+VLOOKUP($AC157,'05. óvoda int.'!$AC$8:$BH$229,11,FALSE)+VLOOKUP($AC157,'06. konyha int.'!$AC$8:$BP$241,11,FALSE)</f>
        <v>0</v>
      </c>
      <c r="AN157" s="376"/>
      <c r="AO157" s="376"/>
      <c r="AP157" s="377"/>
      <c r="AQ157" s="375">
        <f>VLOOKUP($AC157,'04. önk. int.'!$AC$8:$BH$252,15,FALSE)+VLOOKUP($AC157,'05. óvoda int.'!$AC$8:$BH$229,15,FALSE)+VLOOKUP($AC157,'06. konyha int.'!$AC$8:$BP$241,15,FALSE)</f>
        <v>0</v>
      </c>
      <c r="AR157" s="376"/>
      <c r="AS157" s="376"/>
      <c r="AT157" s="377"/>
      <c r="AU157" s="375">
        <f>VLOOKUP($AC157,'04. önk. int.'!$AC$8:$BH$252,19,FALSE)+VLOOKUP($AC157,'05. óvoda int.'!$AC$8:$BH$229,19,FALSE)+VLOOKUP($AC157,'06. konyha int.'!$AC$8:$BP$241,19,FALSE)</f>
        <v>0</v>
      </c>
      <c r="AV157" s="376"/>
      <c r="AW157" s="376"/>
      <c r="AX157" s="377"/>
      <c r="AY157" s="375">
        <f>VLOOKUP($AC157,'04. önk. int.'!$AC$8:$BH$252,23,FALSE)+VLOOKUP($AC157,'05. óvoda int.'!$AC$8:$BH$229,23,FALSE)+VLOOKUP($AC157,'06. konyha int.'!$AC$8:$BP$241,23,FALSE)</f>
        <v>0</v>
      </c>
      <c r="AZ157" s="376"/>
      <c r="BA157" s="376"/>
      <c r="BB157" s="377"/>
      <c r="BC157" s="375">
        <f>VLOOKUP($AC157,'04. önk. int.'!$AC$8:$BH$252,27,FALSE)+VLOOKUP($AC157,'05. óvoda int.'!$AC$8:$BH$229,27,FALSE)+VLOOKUP($AC157,'06. konyha int.'!$AC$8:$BP$241,27,FALSE)</f>
        <v>0</v>
      </c>
      <c r="BD157" s="376"/>
      <c r="BE157" s="376"/>
      <c r="BF157" s="377"/>
      <c r="BG157" s="378" t="str">
        <f t="shared" si="13"/>
        <v>n.é.</v>
      </c>
      <c r="BH157" s="379"/>
    </row>
    <row r="158" spans="1:60" ht="20.100000000000001" customHeight="1" x14ac:dyDescent="0.2">
      <c r="A158" s="387" t="s">
        <v>688</v>
      </c>
      <c r="B158" s="388"/>
      <c r="C158" s="432" t="s">
        <v>661</v>
      </c>
      <c r="D158" s="433"/>
      <c r="E158" s="433"/>
      <c r="F158" s="433"/>
      <c r="G158" s="433"/>
      <c r="H158" s="433"/>
      <c r="I158" s="433"/>
      <c r="J158" s="433"/>
      <c r="K158" s="433"/>
      <c r="L158" s="433"/>
      <c r="M158" s="433"/>
      <c r="N158" s="433"/>
      <c r="O158" s="433"/>
      <c r="P158" s="433"/>
      <c r="Q158" s="433"/>
      <c r="R158" s="433"/>
      <c r="S158" s="433"/>
      <c r="T158" s="433"/>
      <c r="U158" s="433"/>
      <c r="V158" s="433"/>
      <c r="W158" s="433"/>
      <c r="X158" s="433"/>
      <c r="Y158" s="433"/>
      <c r="Z158" s="433"/>
      <c r="AA158" s="433"/>
      <c r="AB158" s="434"/>
      <c r="AC158" s="420" t="s">
        <v>660</v>
      </c>
      <c r="AD158" s="421"/>
      <c r="AE158" s="375">
        <f>VLOOKUP($AC158,'04. önk. int.'!$AC$8:$BH$252,3,FALSE)+VLOOKUP($AC158,'05. óvoda int.'!$AC$8:$BH$229,3,FALSE)+VLOOKUP($AC158,'06. konyha int.'!$AC$8:$BP$225,3,FALSE)</f>
        <v>0</v>
      </c>
      <c r="AF158" s="376"/>
      <c r="AG158" s="376"/>
      <c r="AH158" s="377"/>
      <c r="AI158" s="375">
        <f>VLOOKUP($AC158,'04. önk. int.'!$AC$8:$BH$252,7,FALSE)+VLOOKUP($AC158,'05. óvoda int.'!$AC$8:$BH$229,7,FALSE)+VLOOKUP($AC158,'06. konyha int.'!$AC$8:$BP$241,7,FALSE)</f>
        <v>46160</v>
      </c>
      <c r="AJ158" s="376"/>
      <c r="AK158" s="376"/>
      <c r="AL158" s="377"/>
      <c r="AM158" s="375">
        <f>VLOOKUP($AC158,'04. önk. int.'!$AC$8:$BH$252,11,FALSE)+VLOOKUP($AC158,'05. óvoda int.'!$AC$8:$BH$229,11,FALSE)+VLOOKUP($AC158,'06. konyha int.'!$AC$8:$BP$241,11,FALSE)</f>
        <v>0</v>
      </c>
      <c r="AN158" s="376"/>
      <c r="AO158" s="376"/>
      <c r="AP158" s="377"/>
      <c r="AQ158" s="375">
        <f>VLOOKUP($AC158,'04. önk. int.'!$AC$8:$BH$252,15,FALSE)+VLOOKUP($AC158,'05. óvoda int.'!$AC$8:$BH$229,15,FALSE)+VLOOKUP($AC158,'06. konyha int.'!$AC$8:$BP$241,15,FALSE)</f>
        <v>46160</v>
      </c>
      <c r="AR158" s="376"/>
      <c r="AS158" s="376"/>
      <c r="AT158" s="377"/>
      <c r="AU158" s="375">
        <f>VLOOKUP($AC158,'04. önk. int.'!$AC$8:$BH$252,19,FALSE)+VLOOKUP($AC158,'05. óvoda int.'!$AC$8:$BH$229,19,FALSE)+VLOOKUP($AC158,'06. konyha int.'!$AC$8:$BP$241,19,FALSE)</f>
        <v>0</v>
      </c>
      <c r="AV158" s="376"/>
      <c r="AW158" s="376"/>
      <c r="AX158" s="377"/>
      <c r="AY158" s="375">
        <f>VLOOKUP($AC158,'04. önk. int.'!$AC$8:$BH$252,23,FALSE)+VLOOKUP($AC158,'05. óvoda int.'!$AC$8:$BH$229,23,FALSE)+VLOOKUP($AC158,'06. konyha int.'!$AC$8:$BP$241,23,FALSE)</f>
        <v>0</v>
      </c>
      <c r="AZ158" s="376"/>
      <c r="BA158" s="376"/>
      <c r="BB158" s="377"/>
      <c r="BC158" s="375">
        <f>VLOOKUP($AC158,'04. önk. int.'!$AC$8:$BH$252,27,FALSE)+VLOOKUP($AC158,'05. óvoda int.'!$AC$8:$BH$229,27,FALSE)+VLOOKUP($AC158,'06. konyha int.'!$AC$8:$BP$241,27,FALSE)</f>
        <v>46160</v>
      </c>
      <c r="BD158" s="376"/>
      <c r="BE158" s="376"/>
      <c r="BF158" s="377"/>
      <c r="BG158" s="378">
        <f t="shared" si="13"/>
        <v>1</v>
      </c>
      <c r="BH158" s="379"/>
    </row>
    <row r="159" spans="1:60" ht="20.100000000000001" customHeight="1" x14ac:dyDescent="0.2">
      <c r="A159" s="387" t="s">
        <v>689</v>
      </c>
      <c r="B159" s="388"/>
      <c r="C159" s="432" t="s">
        <v>662</v>
      </c>
      <c r="D159" s="433"/>
      <c r="E159" s="433"/>
      <c r="F159" s="433"/>
      <c r="G159" s="433"/>
      <c r="H159" s="433"/>
      <c r="I159" s="433"/>
      <c r="J159" s="433"/>
      <c r="K159" s="433"/>
      <c r="L159" s="433"/>
      <c r="M159" s="433"/>
      <c r="N159" s="433"/>
      <c r="O159" s="433"/>
      <c r="P159" s="433"/>
      <c r="Q159" s="433"/>
      <c r="R159" s="433"/>
      <c r="S159" s="433"/>
      <c r="T159" s="433"/>
      <c r="U159" s="433"/>
      <c r="V159" s="433"/>
      <c r="W159" s="433"/>
      <c r="X159" s="433"/>
      <c r="Y159" s="433"/>
      <c r="Z159" s="433"/>
      <c r="AA159" s="433"/>
      <c r="AB159" s="434"/>
      <c r="AC159" s="420" t="s">
        <v>663</v>
      </c>
      <c r="AD159" s="421"/>
      <c r="AE159" s="375">
        <f>VLOOKUP($AC159,'04. önk. int.'!$AC$8:$BH$252,3,FALSE)+VLOOKUP($AC159,'05. óvoda int.'!$AC$8:$BH$229,3,FALSE)+VLOOKUP($AC159,'06. konyha int.'!$AC$8:$BP$225,3,FALSE)</f>
        <v>0</v>
      </c>
      <c r="AF159" s="376"/>
      <c r="AG159" s="376"/>
      <c r="AH159" s="377"/>
      <c r="AI159" s="375">
        <f>VLOOKUP($AC159,'04. önk. int.'!$AC$8:$BH$252,7,FALSE)+VLOOKUP($AC159,'05. óvoda int.'!$AC$8:$BH$229,7,FALSE)+VLOOKUP($AC159,'06. konyha int.'!$AC$8:$BP$241,7,FALSE)</f>
        <v>0</v>
      </c>
      <c r="AJ159" s="376"/>
      <c r="AK159" s="376"/>
      <c r="AL159" s="377"/>
      <c r="AM159" s="375">
        <f>VLOOKUP($AC159,'04. önk. int.'!$AC$8:$BH$252,11,FALSE)+VLOOKUP($AC159,'05. óvoda int.'!$AC$8:$BH$229,11,FALSE)+VLOOKUP($AC159,'06. konyha int.'!$AC$8:$BP$241,11,FALSE)</f>
        <v>0</v>
      </c>
      <c r="AN159" s="376"/>
      <c r="AO159" s="376"/>
      <c r="AP159" s="377"/>
      <c r="AQ159" s="375">
        <f>VLOOKUP($AC159,'04. önk. int.'!$AC$8:$BH$252,15,FALSE)+VLOOKUP($AC159,'05. óvoda int.'!$AC$8:$BH$229,15,FALSE)+VLOOKUP($AC159,'06. konyha int.'!$AC$8:$BP$241,15,FALSE)</f>
        <v>0</v>
      </c>
      <c r="AR159" s="376"/>
      <c r="AS159" s="376"/>
      <c r="AT159" s="377"/>
      <c r="AU159" s="375">
        <f>VLOOKUP($AC159,'04. önk. int.'!$AC$8:$BH$252,19,FALSE)+VLOOKUP($AC159,'05. óvoda int.'!$AC$8:$BH$229,19,FALSE)+VLOOKUP($AC159,'06. konyha int.'!$AC$8:$BP$241,19,FALSE)</f>
        <v>0</v>
      </c>
      <c r="AV159" s="376"/>
      <c r="AW159" s="376"/>
      <c r="AX159" s="377"/>
      <c r="AY159" s="375">
        <f>VLOOKUP($AC159,'04. önk. int.'!$AC$8:$BH$252,23,FALSE)+VLOOKUP($AC159,'05. óvoda int.'!$AC$8:$BH$229,23,FALSE)+VLOOKUP($AC159,'06. konyha int.'!$AC$8:$BP$241,23,FALSE)</f>
        <v>0</v>
      </c>
      <c r="AZ159" s="376"/>
      <c r="BA159" s="376"/>
      <c r="BB159" s="377"/>
      <c r="BC159" s="375">
        <f>VLOOKUP($AC159,'04. önk. int.'!$AC$8:$BH$252,27,FALSE)+VLOOKUP($AC159,'05. óvoda int.'!$AC$8:$BH$229,27,FALSE)+VLOOKUP($AC159,'06. konyha int.'!$AC$8:$BP$241,27,FALSE)</f>
        <v>0</v>
      </c>
      <c r="BD159" s="376"/>
      <c r="BE159" s="376"/>
      <c r="BF159" s="377"/>
      <c r="BG159" s="378" t="str">
        <f t="shared" si="13"/>
        <v>n.é.</v>
      </c>
      <c r="BH159" s="379"/>
    </row>
    <row r="160" spans="1:60" ht="20.100000000000001" customHeight="1" x14ac:dyDescent="0.2">
      <c r="A160" s="387" t="s">
        <v>690</v>
      </c>
      <c r="B160" s="388"/>
      <c r="C160" s="432" t="s">
        <v>664</v>
      </c>
      <c r="D160" s="433"/>
      <c r="E160" s="433"/>
      <c r="F160" s="433"/>
      <c r="G160" s="433"/>
      <c r="H160" s="433"/>
      <c r="I160" s="433"/>
      <c r="J160" s="433"/>
      <c r="K160" s="433"/>
      <c r="L160" s="433"/>
      <c r="M160" s="433"/>
      <c r="N160" s="433"/>
      <c r="O160" s="433"/>
      <c r="P160" s="433"/>
      <c r="Q160" s="433"/>
      <c r="R160" s="433"/>
      <c r="S160" s="433"/>
      <c r="T160" s="433"/>
      <c r="U160" s="433"/>
      <c r="V160" s="433"/>
      <c r="W160" s="433"/>
      <c r="X160" s="433"/>
      <c r="Y160" s="433"/>
      <c r="Z160" s="433"/>
      <c r="AA160" s="433"/>
      <c r="AB160" s="434"/>
      <c r="AC160" s="420" t="s">
        <v>665</v>
      </c>
      <c r="AD160" s="421"/>
      <c r="AE160" s="375">
        <f>VLOOKUP($AC160,'04. önk. int.'!$AC$8:$BH$252,3,FALSE)+VLOOKUP($AC160,'05. óvoda int.'!$AC$8:$BH$229,3,FALSE)+VLOOKUP($AC160,'06. konyha int.'!$AC$8:$BP$225,3,FALSE)</f>
        <v>0</v>
      </c>
      <c r="AF160" s="376"/>
      <c r="AG160" s="376"/>
      <c r="AH160" s="377"/>
      <c r="AI160" s="375">
        <f>VLOOKUP($AC160,'04. önk. int.'!$AC$8:$BH$252,7,FALSE)+VLOOKUP($AC160,'05. óvoda int.'!$AC$8:$BH$229,7,FALSE)+VLOOKUP($AC160,'06. konyha int.'!$AC$8:$BP$241,7,FALSE)</f>
        <v>0</v>
      </c>
      <c r="AJ160" s="376"/>
      <c r="AK160" s="376"/>
      <c r="AL160" s="377"/>
      <c r="AM160" s="375">
        <f>VLOOKUP($AC160,'04. önk. int.'!$AC$8:$BH$252,11,FALSE)+VLOOKUP($AC160,'05. óvoda int.'!$AC$8:$BH$229,11,FALSE)+VLOOKUP($AC160,'06. konyha int.'!$AC$8:$BP$241,11,FALSE)</f>
        <v>0</v>
      </c>
      <c r="AN160" s="376"/>
      <c r="AO160" s="376"/>
      <c r="AP160" s="377"/>
      <c r="AQ160" s="375">
        <f>VLOOKUP($AC160,'04. önk. int.'!$AC$8:$BH$252,15,FALSE)+VLOOKUP($AC160,'05. óvoda int.'!$AC$8:$BH$229,15,FALSE)+VLOOKUP($AC160,'06. konyha int.'!$AC$8:$BP$241,15,FALSE)</f>
        <v>0</v>
      </c>
      <c r="AR160" s="376"/>
      <c r="AS160" s="376"/>
      <c r="AT160" s="377"/>
      <c r="AU160" s="375">
        <f>VLOOKUP($AC160,'04. önk. int.'!$AC$8:$BH$252,19,FALSE)+VLOOKUP($AC160,'05. óvoda int.'!$AC$8:$BH$229,19,FALSE)+VLOOKUP($AC160,'06. konyha int.'!$AC$8:$BP$241,19,FALSE)</f>
        <v>0</v>
      </c>
      <c r="AV160" s="376"/>
      <c r="AW160" s="376"/>
      <c r="AX160" s="377"/>
      <c r="AY160" s="375">
        <f>VLOOKUP($AC160,'04. önk. int.'!$AC$8:$BH$252,23,FALSE)+VLOOKUP($AC160,'05. óvoda int.'!$AC$8:$BH$229,23,FALSE)+VLOOKUP($AC160,'06. konyha int.'!$AC$8:$BP$241,23,FALSE)</f>
        <v>0</v>
      </c>
      <c r="AZ160" s="376"/>
      <c r="BA160" s="376"/>
      <c r="BB160" s="377"/>
      <c r="BC160" s="375">
        <f>VLOOKUP($AC160,'04. önk. int.'!$AC$8:$BH$252,27,FALSE)+VLOOKUP($AC160,'05. óvoda int.'!$AC$8:$BH$229,27,FALSE)+VLOOKUP($AC160,'06. konyha int.'!$AC$8:$BP$241,27,FALSE)</f>
        <v>0</v>
      </c>
      <c r="BD160" s="376"/>
      <c r="BE160" s="376"/>
      <c r="BF160" s="377"/>
      <c r="BG160" s="378" t="str">
        <f t="shared" si="13"/>
        <v>n.é.</v>
      </c>
      <c r="BH160" s="379"/>
    </row>
    <row r="161" spans="1:60" ht="20.100000000000001" customHeight="1" x14ac:dyDescent="0.2">
      <c r="A161" s="387" t="s">
        <v>691</v>
      </c>
      <c r="B161" s="388"/>
      <c r="C161" s="432" t="s">
        <v>425</v>
      </c>
      <c r="D161" s="433"/>
      <c r="E161" s="433"/>
      <c r="F161" s="433"/>
      <c r="G161" s="433"/>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20" t="s">
        <v>132</v>
      </c>
      <c r="AD161" s="421"/>
      <c r="AE161" s="375">
        <f>VLOOKUP($AC161,'04. önk. int.'!$AC$8:$BH$252,3,FALSE)+VLOOKUP($AC161,'05. óvoda int.'!$AC$8:$BH$229,3,FALSE)+VLOOKUP($AC161,'06. konyha int.'!$AC$8:$BP$225,3,FALSE)</f>
        <v>0</v>
      </c>
      <c r="AF161" s="376"/>
      <c r="AG161" s="376"/>
      <c r="AH161" s="377"/>
      <c r="AI161" s="375">
        <f>VLOOKUP($AC161,'04. önk. int.'!$AC$8:$BH$252,7,FALSE)+VLOOKUP($AC161,'05. óvoda int.'!$AC$8:$BH$229,7,FALSE)+VLOOKUP($AC161,'06. konyha int.'!$AC$8:$BP$241,7,FALSE)</f>
        <v>0</v>
      </c>
      <c r="AJ161" s="376"/>
      <c r="AK161" s="376"/>
      <c r="AL161" s="377"/>
      <c r="AM161" s="375">
        <f>VLOOKUP($AC161,'04. önk. int.'!$AC$8:$BH$252,11,FALSE)+VLOOKUP($AC161,'05. óvoda int.'!$AC$8:$BH$229,11,FALSE)+VLOOKUP($AC161,'06. konyha int.'!$AC$8:$BP$241,11,FALSE)</f>
        <v>0</v>
      </c>
      <c r="AN161" s="376"/>
      <c r="AO161" s="376"/>
      <c r="AP161" s="377"/>
      <c r="AQ161" s="375">
        <f>VLOOKUP($AC161,'04. önk. int.'!$AC$8:$BH$252,15,FALSE)+VLOOKUP($AC161,'05. óvoda int.'!$AC$8:$BH$229,15,FALSE)+VLOOKUP($AC161,'06. konyha int.'!$AC$8:$BP$241,15,FALSE)</f>
        <v>0</v>
      </c>
      <c r="AR161" s="376"/>
      <c r="AS161" s="376"/>
      <c r="AT161" s="377"/>
      <c r="AU161" s="375">
        <f>VLOOKUP($AC161,'04. önk. int.'!$AC$8:$BH$252,19,FALSE)+VLOOKUP($AC161,'05. óvoda int.'!$AC$8:$BH$229,19,FALSE)+VLOOKUP($AC161,'06. konyha int.'!$AC$8:$BP$241,19,FALSE)</f>
        <v>0</v>
      </c>
      <c r="AV161" s="376"/>
      <c r="AW161" s="376"/>
      <c r="AX161" s="377"/>
      <c r="AY161" s="375">
        <f>VLOOKUP($AC161,'04. önk. int.'!$AC$8:$BH$252,23,FALSE)+VLOOKUP($AC161,'05. óvoda int.'!$AC$8:$BH$229,23,FALSE)+VLOOKUP($AC161,'06. konyha int.'!$AC$8:$BP$241,23,FALSE)</f>
        <v>0</v>
      </c>
      <c r="AZ161" s="376"/>
      <c r="BA161" s="376"/>
      <c r="BB161" s="377"/>
      <c r="BC161" s="375">
        <f>VLOOKUP($AC161,'04. önk. int.'!$AC$8:$BH$252,27,FALSE)+VLOOKUP($AC161,'05. óvoda int.'!$AC$8:$BH$229,27,FALSE)+VLOOKUP($AC161,'06. konyha int.'!$AC$8:$BP$241,27,FALSE)</f>
        <v>0</v>
      </c>
      <c r="BD161" s="376"/>
      <c r="BE161" s="376"/>
      <c r="BF161" s="377"/>
      <c r="BG161" s="378" t="str">
        <f t="shared" si="13"/>
        <v>n.é.</v>
      </c>
      <c r="BH161" s="379"/>
    </row>
    <row r="162" spans="1:60" ht="20.100000000000001" customHeight="1" x14ac:dyDescent="0.2">
      <c r="A162" s="387" t="s">
        <v>692</v>
      </c>
      <c r="B162" s="388"/>
      <c r="C162" s="432" t="s">
        <v>424</v>
      </c>
      <c r="D162" s="433"/>
      <c r="E162" s="433"/>
      <c r="F162" s="433"/>
      <c r="G162" s="433"/>
      <c r="H162" s="433"/>
      <c r="I162" s="433"/>
      <c r="J162" s="433"/>
      <c r="K162" s="433"/>
      <c r="L162" s="433"/>
      <c r="M162" s="433"/>
      <c r="N162" s="433"/>
      <c r="O162" s="433"/>
      <c r="P162" s="433"/>
      <c r="Q162" s="433"/>
      <c r="R162" s="433"/>
      <c r="S162" s="433"/>
      <c r="T162" s="433"/>
      <c r="U162" s="433"/>
      <c r="V162" s="433"/>
      <c r="W162" s="433"/>
      <c r="X162" s="433"/>
      <c r="Y162" s="433"/>
      <c r="Z162" s="433"/>
      <c r="AA162" s="433"/>
      <c r="AB162" s="434"/>
      <c r="AC162" s="420" t="s">
        <v>133</v>
      </c>
      <c r="AD162" s="421"/>
      <c r="AE162" s="375">
        <f>VLOOKUP($AC162,'04. önk. int.'!$AC$8:$BH$252,3,FALSE)+VLOOKUP($AC162,'05. óvoda int.'!$AC$8:$BH$229,3,FALSE)+VLOOKUP($AC162,'06. konyha int.'!$AC$8:$BP$225,3,FALSE)</f>
        <v>0</v>
      </c>
      <c r="AF162" s="376"/>
      <c r="AG162" s="376"/>
      <c r="AH162" s="377"/>
      <c r="AI162" s="375">
        <f>VLOOKUP($AC162,'04. önk. int.'!$AC$8:$BH$252,7,FALSE)+VLOOKUP($AC162,'05. óvoda int.'!$AC$8:$BH$229,7,FALSE)+VLOOKUP($AC162,'06. konyha int.'!$AC$8:$BP$241,7,FALSE)</f>
        <v>0</v>
      </c>
      <c r="AJ162" s="376"/>
      <c r="AK162" s="376"/>
      <c r="AL162" s="377"/>
      <c r="AM162" s="375">
        <f>VLOOKUP($AC162,'04. önk. int.'!$AC$8:$BH$252,11,FALSE)+VLOOKUP($AC162,'05. óvoda int.'!$AC$8:$BH$229,11,FALSE)+VLOOKUP($AC162,'06. konyha int.'!$AC$8:$BP$241,11,FALSE)</f>
        <v>0</v>
      </c>
      <c r="AN162" s="376"/>
      <c r="AO162" s="376"/>
      <c r="AP162" s="377"/>
      <c r="AQ162" s="375">
        <f>VLOOKUP($AC162,'04. önk. int.'!$AC$8:$BH$252,15,FALSE)+VLOOKUP($AC162,'05. óvoda int.'!$AC$8:$BH$229,15,FALSE)+VLOOKUP($AC162,'06. konyha int.'!$AC$8:$BP$241,15,FALSE)</f>
        <v>0</v>
      </c>
      <c r="AR162" s="376"/>
      <c r="AS162" s="376"/>
      <c r="AT162" s="377"/>
      <c r="AU162" s="375">
        <f>VLOOKUP($AC162,'04. önk. int.'!$AC$8:$BH$252,19,FALSE)+VLOOKUP($AC162,'05. óvoda int.'!$AC$8:$BH$229,19,FALSE)+VLOOKUP($AC162,'06. konyha int.'!$AC$8:$BP$241,19,FALSE)</f>
        <v>0</v>
      </c>
      <c r="AV162" s="376"/>
      <c r="AW162" s="376"/>
      <c r="AX162" s="377"/>
      <c r="AY162" s="375">
        <f>VLOOKUP($AC162,'04. önk. int.'!$AC$8:$BH$252,23,FALSE)+VLOOKUP($AC162,'05. óvoda int.'!$AC$8:$BH$229,23,FALSE)+VLOOKUP($AC162,'06. konyha int.'!$AC$8:$BP$241,23,FALSE)</f>
        <v>0</v>
      </c>
      <c r="AZ162" s="376"/>
      <c r="BA162" s="376"/>
      <c r="BB162" s="377"/>
      <c r="BC162" s="375">
        <f>VLOOKUP($AC162,'04. önk. int.'!$AC$8:$BH$252,27,FALSE)+VLOOKUP($AC162,'05. óvoda int.'!$AC$8:$BH$229,27,FALSE)+VLOOKUP($AC162,'06. konyha int.'!$AC$8:$BP$241,27,FALSE)</f>
        <v>0</v>
      </c>
      <c r="BD162" s="376"/>
      <c r="BE162" s="376"/>
      <c r="BF162" s="377"/>
      <c r="BG162" s="378" t="str">
        <f t="shared" si="13"/>
        <v>n.é.</v>
      </c>
      <c r="BH162" s="379"/>
    </row>
    <row r="163" spans="1:60" ht="20.100000000000001" customHeight="1" x14ac:dyDescent="0.2">
      <c r="A163" s="387" t="s">
        <v>693</v>
      </c>
      <c r="B163" s="388"/>
      <c r="C163" s="432" t="s">
        <v>423</v>
      </c>
      <c r="D163" s="433"/>
      <c r="E163" s="433"/>
      <c r="F163" s="433"/>
      <c r="G163" s="433"/>
      <c r="H163" s="433"/>
      <c r="I163" s="433"/>
      <c r="J163" s="433"/>
      <c r="K163" s="433"/>
      <c r="L163" s="433"/>
      <c r="M163" s="433"/>
      <c r="N163" s="433"/>
      <c r="O163" s="433"/>
      <c r="P163" s="433"/>
      <c r="Q163" s="433"/>
      <c r="R163" s="433"/>
      <c r="S163" s="433"/>
      <c r="T163" s="433"/>
      <c r="U163" s="433"/>
      <c r="V163" s="433"/>
      <c r="W163" s="433"/>
      <c r="X163" s="433"/>
      <c r="Y163" s="433"/>
      <c r="Z163" s="433"/>
      <c r="AA163" s="433"/>
      <c r="AB163" s="434"/>
      <c r="AC163" s="420" t="s">
        <v>134</v>
      </c>
      <c r="AD163" s="421"/>
      <c r="AE163" s="375">
        <f>VLOOKUP($AC163,'04. önk. int.'!$AC$8:$BH$252,3,FALSE)+VLOOKUP($AC163,'05. óvoda int.'!$AC$8:$BH$229,3,FALSE)+VLOOKUP($AC163,'06. konyha int.'!$AC$8:$BP$225,3,FALSE)</f>
        <v>0</v>
      </c>
      <c r="AF163" s="376"/>
      <c r="AG163" s="376"/>
      <c r="AH163" s="377"/>
      <c r="AI163" s="375">
        <f>VLOOKUP($AC163,'04. önk. int.'!$AC$8:$BH$252,7,FALSE)+VLOOKUP($AC163,'05. óvoda int.'!$AC$8:$BH$229,7,FALSE)+VLOOKUP($AC163,'06. konyha int.'!$AC$8:$BP$241,7,FALSE)</f>
        <v>0</v>
      </c>
      <c r="AJ163" s="376"/>
      <c r="AK163" s="376"/>
      <c r="AL163" s="377"/>
      <c r="AM163" s="375">
        <f>VLOOKUP($AC163,'04. önk. int.'!$AC$8:$BH$252,11,FALSE)+VLOOKUP($AC163,'05. óvoda int.'!$AC$8:$BH$229,11,FALSE)+VLOOKUP($AC163,'06. konyha int.'!$AC$8:$BP$241,11,FALSE)</f>
        <v>0</v>
      </c>
      <c r="AN163" s="376"/>
      <c r="AO163" s="376"/>
      <c r="AP163" s="377"/>
      <c r="AQ163" s="375">
        <f>VLOOKUP($AC163,'04. önk. int.'!$AC$8:$BH$252,15,FALSE)+VLOOKUP($AC163,'05. óvoda int.'!$AC$8:$BH$229,15,FALSE)+VLOOKUP($AC163,'06. konyha int.'!$AC$8:$BP$241,15,FALSE)</f>
        <v>0</v>
      </c>
      <c r="AR163" s="376"/>
      <c r="AS163" s="376"/>
      <c r="AT163" s="377"/>
      <c r="AU163" s="375">
        <f>VLOOKUP($AC163,'04. önk. int.'!$AC$8:$BH$252,19,FALSE)+VLOOKUP($AC163,'05. óvoda int.'!$AC$8:$BH$229,19,FALSE)+VLOOKUP($AC163,'06. konyha int.'!$AC$8:$BP$241,19,FALSE)</f>
        <v>0</v>
      </c>
      <c r="AV163" s="376"/>
      <c r="AW163" s="376"/>
      <c r="AX163" s="377"/>
      <c r="AY163" s="375">
        <f>VLOOKUP($AC163,'04. önk. int.'!$AC$8:$BH$252,23,FALSE)+VLOOKUP($AC163,'05. óvoda int.'!$AC$8:$BH$229,23,FALSE)+VLOOKUP($AC163,'06. konyha int.'!$AC$8:$BP$241,23,FALSE)</f>
        <v>0</v>
      </c>
      <c r="AZ163" s="376"/>
      <c r="BA163" s="376"/>
      <c r="BB163" s="377"/>
      <c r="BC163" s="375">
        <f>VLOOKUP($AC163,'04. önk. int.'!$AC$8:$BH$252,27,FALSE)+VLOOKUP($AC163,'05. óvoda int.'!$AC$8:$BH$229,27,FALSE)+VLOOKUP($AC163,'06. konyha int.'!$AC$8:$BP$241,27,FALSE)</f>
        <v>0</v>
      </c>
      <c r="BD163" s="376"/>
      <c r="BE163" s="376"/>
      <c r="BF163" s="377"/>
      <c r="BG163" s="378" t="str">
        <f t="shared" si="13"/>
        <v>n.é.</v>
      </c>
      <c r="BH163" s="379"/>
    </row>
    <row r="164" spans="1:60" ht="20.100000000000001" customHeight="1" x14ac:dyDescent="0.2">
      <c r="A164" s="387" t="s">
        <v>694</v>
      </c>
      <c r="B164" s="388"/>
      <c r="C164" s="432" t="s">
        <v>143</v>
      </c>
      <c r="D164" s="433"/>
      <c r="E164" s="433"/>
      <c r="F164" s="433"/>
      <c r="G164" s="433"/>
      <c r="H164" s="433"/>
      <c r="I164" s="433"/>
      <c r="J164" s="433"/>
      <c r="K164" s="433"/>
      <c r="L164" s="433"/>
      <c r="M164" s="433"/>
      <c r="N164" s="433"/>
      <c r="O164" s="433"/>
      <c r="P164" s="433"/>
      <c r="Q164" s="433"/>
      <c r="R164" s="433"/>
      <c r="S164" s="433"/>
      <c r="T164" s="433"/>
      <c r="U164" s="433"/>
      <c r="V164" s="433"/>
      <c r="W164" s="433"/>
      <c r="X164" s="433"/>
      <c r="Y164" s="433"/>
      <c r="Z164" s="433"/>
      <c r="AA164" s="433"/>
      <c r="AB164" s="434"/>
      <c r="AC164" s="420" t="s">
        <v>135</v>
      </c>
      <c r="AD164" s="421"/>
      <c r="AE164" s="375">
        <f>VLOOKUP($AC164,'04. önk. int.'!$AC$8:$BH$252,3,FALSE)+VLOOKUP($AC164,'05. óvoda int.'!$AC$8:$BH$229,3,FALSE)+VLOOKUP($AC164,'06. konyha int.'!$AC$8:$BP$225,3,FALSE)</f>
        <v>3084256</v>
      </c>
      <c r="AF164" s="376"/>
      <c r="AG164" s="376"/>
      <c r="AH164" s="377"/>
      <c r="AI164" s="375">
        <f>VLOOKUP($AC164,'04. önk. int.'!$AC$8:$BH$252,7,FALSE)+VLOOKUP($AC164,'05. óvoda int.'!$AC$8:$BH$229,7,FALSE)+VLOOKUP($AC164,'06. konyha int.'!$AC$8:$BP$241,7,FALSE)</f>
        <v>5725631</v>
      </c>
      <c r="AJ164" s="376"/>
      <c r="AK164" s="376"/>
      <c r="AL164" s="377"/>
      <c r="AM164" s="375">
        <f>VLOOKUP($AC164,'04. önk. int.'!$AC$8:$BH$252,11,FALSE)+VLOOKUP($AC164,'05. óvoda int.'!$AC$8:$BH$229,11,FALSE)+VLOOKUP($AC164,'06. konyha int.'!$AC$8:$BP$241,11,FALSE)</f>
        <v>0</v>
      </c>
      <c r="AN164" s="376"/>
      <c r="AO164" s="376"/>
      <c r="AP164" s="377"/>
      <c r="AQ164" s="375">
        <f>VLOOKUP($AC164,'04. önk. int.'!$AC$8:$BH$252,15,FALSE)+VLOOKUP($AC164,'05. óvoda int.'!$AC$8:$BH$229,15,FALSE)+VLOOKUP($AC164,'06. konyha int.'!$AC$8:$BP$241,15,FALSE)</f>
        <v>4293086</v>
      </c>
      <c r="AR164" s="376"/>
      <c r="AS164" s="376"/>
      <c r="AT164" s="377"/>
      <c r="AU164" s="375">
        <f>VLOOKUP($AC164,'04. önk. int.'!$AC$8:$BH$252,19,FALSE)+VLOOKUP($AC164,'05. óvoda int.'!$AC$8:$BH$229,19,FALSE)+VLOOKUP($AC164,'06. konyha int.'!$AC$8:$BP$241,19,FALSE)</f>
        <v>0</v>
      </c>
      <c r="AV164" s="376"/>
      <c r="AW164" s="376"/>
      <c r="AX164" s="377"/>
      <c r="AY164" s="375">
        <f>VLOOKUP($AC164,'04. önk. int.'!$AC$8:$BH$252,23,FALSE)+VLOOKUP($AC164,'05. óvoda int.'!$AC$8:$BH$229,23,FALSE)+VLOOKUP($AC164,'06. konyha int.'!$AC$8:$BP$241,23,FALSE)</f>
        <v>0</v>
      </c>
      <c r="AZ164" s="376"/>
      <c r="BA164" s="376"/>
      <c r="BB164" s="377"/>
      <c r="BC164" s="375">
        <f>VLOOKUP($AC164,'04. önk. int.'!$AC$8:$BH$252,27,FALSE)+VLOOKUP($AC164,'05. óvoda int.'!$AC$8:$BH$229,27,FALSE)+VLOOKUP($AC164,'06. konyha int.'!$AC$8:$BP$241,27,FALSE)</f>
        <v>4293086</v>
      </c>
      <c r="BD164" s="376"/>
      <c r="BE164" s="376"/>
      <c r="BF164" s="377"/>
      <c r="BG164" s="378">
        <f t="shared" si="13"/>
        <v>0.74980137560384175</v>
      </c>
      <c r="BH164" s="379"/>
    </row>
    <row r="165" spans="1:60" ht="20.100000000000001" customHeight="1" x14ac:dyDescent="0.2">
      <c r="A165" s="387" t="s">
        <v>695</v>
      </c>
      <c r="B165" s="388"/>
      <c r="C165" s="432" t="s">
        <v>422</v>
      </c>
      <c r="D165" s="433"/>
      <c r="E165" s="433"/>
      <c r="F165" s="433"/>
      <c r="G165" s="433"/>
      <c r="H165" s="433"/>
      <c r="I165" s="433"/>
      <c r="J165" s="433"/>
      <c r="K165" s="433"/>
      <c r="L165" s="433"/>
      <c r="M165" s="433"/>
      <c r="N165" s="433"/>
      <c r="O165" s="433"/>
      <c r="P165" s="433"/>
      <c r="Q165" s="433"/>
      <c r="R165" s="433"/>
      <c r="S165" s="433"/>
      <c r="T165" s="433"/>
      <c r="U165" s="433"/>
      <c r="V165" s="433"/>
      <c r="W165" s="433"/>
      <c r="X165" s="433"/>
      <c r="Y165" s="433"/>
      <c r="Z165" s="433"/>
      <c r="AA165" s="433"/>
      <c r="AB165" s="434"/>
      <c r="AC165" s="420" t="s">
        <v>136</v>
      </c>
      <c r="AD165" s="421"/>
      <c r="AE165" s="375">
        <f>VLOOKUP($AC165,'04. önk. int.'!$AC$8:$BH$252,3,FALSE)+VLOOKUP($AC165,'05. óvoda int.'!$AC$8:$BH$229,3,FALSE)+VLOOKUP($AC165,'06. konyha int.'!$AC$8:$BP$225,3,FALSE)</f>
        <v>0</v>
      </c>
      <c r="AF165" s="376"/>
      <c r="AG165" s="376"/>
      <c r="AH165" s="377"/>
      <c r="AI165" s="375">
        <f>VLOOKUP($AC165,'04. önk. int.'!$AC$8:$BH$252,7,FALSE)+VLOOKUP($AC165,'05. óvoda int.'!$AC$8:$BH$229,7,FALSE)+VLOOKUP($AC165,'06. konyha int.'!$AC$8:$BP$241,7,FALSE)</f>
        <v>0</v>
      </c>
      <c r="AJ165" s="376"/>
      <c r="AK165" s="376"/>
      <c r="AL165" s="377"/>
      <c r="AM165" s="375">
        <f>VLOOKUP($AC165,'04. önk. int.'!$AC$8:$BH$252,11,FALSE)+VLOOKUP($AC165,'05. óvoda int.'!$AC$8:$BH$229,11,FALSE)+VLOOKUP($AC165,'06. konyha int.'!$AC$8:$BP$241,11,FALSE)</f>
        <v>0</v>
      </c>
      <c r="AN165" s="376"/>
      <c r="AO165" s="376"/>
      <c r="AP165" s="377"/>
      <c r="AQ165" s="375">
        <f>VLOOKUP($AC165,'04. önk. int.'!$AC$8:$BH$252,15,FALSE)+VLOOKUP($AC165,'05. óvoda int.'!$AC$8:$BH$229,15,FALSE)+VLOOKUP($AC165,'06. konyha int.'!$AC$8:$BP$241,15,FALSE)</f>
        <v>0</v>
      </c>
      <c r="AR165" s="376"/>
      <c r="AS165" s="376"/>
      <c r="AT165" s="377"/>
      <c r="AU165" s="375">
        <f>VLOOKUP($AC165,'04. önk. int.'!$AC$8:$BH$252,19,FALSE)+VLOOKUP($AC165,'05. óvoda int.'!$AC$8:$BH$229,19,FALSE)+VLOOKUP($AC165,'06. konyha int.'!$AC$8:$BP$241,19,FALSE)</f>
        <v>0</v>
      </c>
      <c r="AV165" s="376"/>
      <c r="AW165" s="376"/>
      <c r="AX165" s="377"/>
      <c r="AY165" s="375">
        <f>VLOOKUP($AC165,'04. önk. int.'!$AC$8:$BH$252,23,FALSE)+VLOOKUP($AC165,'05. óvoda int.'!$AC$8:$BH$229,23,FALSE)+VLOOKUP($AC165,'06. konyha int.'!$AC$8:$BP$241,23,FALSE)</f>
        <v>0</v>
      </c>
      <c r="AZ165" s="376"/>
      <c r="BA165" s="376"/>
      <c r="BB165" s="377"/>
      <c r="BC165" s="375">
        <f>VLOOKUP($AC165,'04. önk. int.'!$AC$8:$BH$252,27,FALSE)+VLOOKUP($AC165,'05. óvoda int.'!$AC$8:$BH$229,27,FALSE)+VLOOKUP($AC165,'06. konyha int.'!$AC$8:$BP$241,27,FALSE)</f>
        <v>0</v>
      </c>
      <c r="BD165" s="376"/>
      <c r="BE165" s="376"/>
      <c r="BF165" s="377"/>
      <c r="BG165" s="378" t="str">
        <f t="shared" si="13"/>
        <v>n.é.</v>
      </c>
      <c r="BH165" s="379"/>
    </row>
    <row r="166" spans="1:60" ht="20.100000000000001" customHeight="1" x14ac:dyDescent="0.2">
      <c r="A166" s="387" t="s">
        <v>696</v>
      </c>
      <c r="B166" s="388"/>
      <c r="C166" s="432" t="s">
        <v>421</v>
      </c>
      <c r="D166" s="433"/>
      <c r="E166" s="433"/>
      <c r="F166" s="433"/>
      <c r="G166" s="433"/>
      <c r="H166" s="433"/>
      <c r="I166" s="433"/>
      <c r="J166" s="433"/>
      <c r="K166" s="433"/>
      <c r="L166" s="433"/>
      <c r="M166" s="433"/>
      <c r="N166" s="433"/>
      <c r="O166" s="433"/>
      <c r="P166" s="433"/>
      <c r="Q166" s="433"/>
      <c r="R166" s="433"/>
      <c r="S166" s="433"/>
      <c r="T166" s="433"/>
      <c r="U166" s="433"/>
      <c r="V166" s="433"/>
      <c r="W166" s="433"/>
      <c r="X166" s="433"/>
      <c r="Y166" s="433"/>
      <c r="Z166" s="433"/>
      <c r="AA166" s="433"/>
      <c r="AB166" s="434"/>
      <c r="AC166" s="420" t="s">
        <v>137</v>
      </c>
      <c r="AD166" s="421"/>
      <c r="AE166" s="375">
        <f>VLOOKUP($AC166,'04. önk. int.'!$AC$8:$BH$252,3,FALSE)+VLOOKUP($AC166,'05. óvoda int.'!$AC$8:$BH$229,3,FALSE)+VLOOKUP($AC166,'06. konyha int.'!$AC$8:$BP$225,3,FALSE)</f>
        <v>0</v>
      </c>
      <c r="AF166" s="376"/>
      <c r="AG166" s="376"/>
      <c r="AH166" s="377"/>
      <c r="AI166" s="375">
        <f>VLOOKUP($AC166,'04. önk. int.'!$AC$8:$BH$252,7,FALSE)+VLOOKUP($AC166,'05. óvoda int.'!$AC$8:$BH$229,7,FALSE)+VLOOKUP($AC166,'06. konyha int.'!$AC$8:$BP$241,7,FALSE)</f>
        <v>0</v>
      </c>
      <c r="AJ166" s="376"/>
      <c r="AK166" s="376"/>
      <c r="AL166" s="377"/>
      <c r="AM166" s="375">
        <f>VLOOKUP($AC166,'04. önk. int.'!$AC$8:$BH$252,11,FALSE)+VLOOKUP($AC166,'05. óvoda int.'!$AC$8:$BH$229,11,FALSE)+VLOOKUP($AC166,'06. konyha int.'!$AC$8:$BP$241,11,FALSE)</f>
        <v>0</v>
      </c>
      <c r="AN166" s="376"/>
      <c r="AO166" s="376"/>
      <c r="AP166" s="377"/>
      <c r="AQ166" s="375">
        <f>VLOOKUP($AC166,'04. önk. int.'!$AC$8:$BH$252,15,FALSE)+VLOOKUP($AC166,'05. óvoda int.'!$AC$8:$BH$229,15,FALSE)+VLOOKUP($AC166,'06. konyha int.'!$AC$8:$BP$241,15,FALSE)</f>
        <v>0</v>
      </c>
      <c r="AR166" s="376"/>
      <c r="AS166" s="376"/>
      <c r="AT166" s="377"/>
      <c r="AU166" s="375">
        <f>VLOOKUP($AC166,'04. önk. int.'!$AC$8:$BH$252,19,FALSE)+VLOOKUP($AC166,'05. óvoda int.'!$AC$8:$BH$229,19,FALSE)+VLOOKUP($AC166,'06. konyha int.'!$AC$8:$BP$241,19,FALSE)</f>
        <v>0</v>
      </c>
      <c r="AV166" s="376"/>
      <c r="AW166" s="376"/>
      <c r="AX166" s="377"/>
      <c r="AY166" s="375">
        <f>VLOOKUP($AC166,'04. önk. int.'!$AC$8:$BH$252,23,FALSE)+VLOOKUP($AC166,'05. óvoda int.'!$AC$8:$BH$229,23,FALSE)+VLOOKUP($AC166,'06. konyha int.'!$AC$8:$BP$241,23,FALSE)</f>
        <v>0</v>
      </c>
      <c r="AZ166" s="376"/>
      <c r="BA166" s="376"/>
      <c r="BB166" s="377"/>
      <c r="BC166" s="375">
        <f>VLOOKUP($AC166,'04. önk. int.'!$AC$8:$BH$252,27,FALSE)+VLOOKUP($AC166,'05. óvoda int.'!$AC$8:$BH$229,27,FALSE)+VLOOKUP($AC166,'06. konyha int.'!$AC$8:$BP$241,27,FALSE)</f>
        <v>0</v>
      </c>
      <c r="BD166" s="376"/>
      <c r="BE166" s="376"/>
      <c r="BF166" s="377"/>
      <c r="BG166" s="378" t="str">
        <f t="shared" si="13"/>
        <v>n.é.</v>
      </c>
      <c r="BH166" s="379"/>
    </row>
    <row r="167" spans="1:60" ht="20.100000000000001" customHeight="1" x14ac:dyDescent="0.2">
      <c r="A167" s="387" t="s">
        <v>697</v>
      </c>
      <c r="B167" s="388"/>
      <c r="C167" s="432" t="s">
        <v>144</v>
      </c>
      <c r="D167" s="433"/>
      <c r="E167" s="433"/>
      <c r="F167" s="433"/>
      <c r="G167" s="433"/>
      <c r="H167" s="433"/>
      <c r="I167" s="433"/>
      <c r="J167" s="433"/>
      <c r="K167" s="433"/>
      <c r="L167" s="433"/>
      <c r="M167" s="433"/>
      <c r="N167" s="433"/>
      <c r="O167" s="433"/>
      <c r="P167" s="433"/>
      <c r="Q167" s="433"/>
      <c r="R167" s="433"/>
      <c r="S167" s="433"/>
      <c r="T167" s="433"/>
      <c r="U167" s="433"/>
      <c r="V167" s="433"/>
      <c r="W167" s="433"/>
      <c r="X167" s="433"/>
      <c r="Y167" s="433"/>
      <c r="Z167" s="433"/>
      <c r="AA167" s="433"/>
      <c r="AB167" s="434"/>
      <c r="AC167" s="420" t="s">
        <v>138</v>
      </c>
      <c r="AD167" s="421"/>
      <c r="AE167" s="375">
        <f>VLOOKUP($AC167,'04. önk. int.'!$AC$8:$BH$252,3,FALSE)+VLOOKUP($AC167,'05. óvoda int.'!$AC$8:$BH$229,3,FALSE)+VLOOKUP($AC167,'06. konyha int.'!$AC$8:$BP$225,3,FALSE)</f>
        <v>0</v>
      </c>
      <c r="AF167" s="376"/>
      <c r="AG167" s="376"/>
      <c r="AH167" s="377"/>
      <c r="AI167" s="375">
        <f>VLOOKUP($AC167,'04. önk. int.'!$AC$8:$BH$252,7,FALSE)+VLOOKUP($AC167,'05. óvoda int.'!$AC$8:$BH$229,7,FALSE)+VLOOKUP($AC167,'06. konyha int.'!$AC$8:$BP$241,7,FALSE)</f>
        <v>0</v>
      </c>
      <c r="AJ167" s="376"/>
      <c r="AK167" s="376"/>
      <c r="AL167" s="377"/>
      <c r="AM167" s="375">
        <f>VLOOKUP($AC167,'04. önk. int.'!$AC$8:$BH$252,11,FALSE)+VLOOKUP($AC167,'05. óvoda int.'!$AC$8:$BH$229,11,FALSE)+VLOOKUP($AC167,'06. konyha int.'!$AC$8:$BP$241,11,FALSE)</f>
        <v>0</v>
      </c>
      <c r="AN167" s="376"/>
      <c r="AO167" s="376"/>
      <c r="AP167" s="377"/>
      <c r="AQ167" s="375">
        <f>VLOOKUP($AC167,'04. önk. int.'!$AC$8:$BH$252,15,FALSE)+VLOOKUP($AC167,'05. óvoda int.'!$AC$8:$BH$229,15,FALSE)+VLOOKUP($AC167,'06. konyha int.'!$AC$8:$BP$241,15,FALSE)</f>
        <v>0</v>
      </c>
      <c r="AR167" s="376"/>
      <c r="AS167" s="376"/>
      <c r="AT167" s="377"/>
      <c r="AU167" s="375">
        <f>VLOOKUP($AC167,'04. önk. int.'!$AC$8:$BH$252,19,FALSE)+VLOOKUP($AC167,'05. óvoda int.'!$AC$8:$BH$229,19,FALSE)+VLOOKUP($AC167,'06. konyha int.'!$AC$8:$BP$241,19,FALSE)</f>
        <v>0</v>
      </c>
      <c r="AV167" s="376"/>
      <c r="AW167" s="376"/>
      <c r="AX167" s="377"/>
      <c r="AY167" s="375">
        <f>VLOOKUP($AC167,'04. önk. int.'!$AC$8:$BH$252,23,FALSE)+VLOOKUP($AC167,'05. óvoda int.'!$AC$8:$BH$229,23,FALSE)+VLOOKUP($AC167,'06. konyha int.'!$AC$8:$BP$241,23,FALSE)</f>
        <v>0</v>
      </c>
      <c r="AZ167" s="376"/>
      <c r="BA167" s="376"/>
      <c r="BB167" s="377"/>
      <c r="BC167" s="375">
        <f>VLOOKUP($AC167,'04. önk. int.'!$AC$8:$BH$252,27,FALSE)+VLOOKUP($AC167,'05. óvoda int.'!$AC$8:$BH$229,27,FALSE)+VLOOKUP($AC167,'06. konyha int.'!$AC$8:$BP$241,27,FALSE)</f>
        <v>0</v>
      </c>
      <c r="BD167" s="376"/>
      <c r="BE167" s="376"/>
      <c r="BF167" s="377"/>
      <c r="BG167" s="378" t="str">
        <f t="shared" si="13"/>
        <v>n.é.</v>
      </c>
      <c r="BH167" s="379"/>
    </row>
    <row r="168" spans="1:60" ht="20.100000000000001" customHeight="1" x14ac:dyDescent="0.2">
      <c r="A168" s="387" t="s">
        <v>698</v>
      </c>
      <c r="B168" s="388"/>
      <c r="C168" s="429" t="s">
        <v>145</v>
      </c>
      <c r="D168" s="430"/>
      <c r="E168" s="430"/>
      <c r="F168" s="430"/>
      <c r="G168" s="430"/>
      <c r="H168" s="430"/>
      <c r="I168" s="430"/>
      <c r="J168" s="430"/>
      <c r="K168" s="430"/>
      <c r="L168" s="430"/>
      <c r="M168" s="430"/>
      <c r="N168" s="430"/>
      <c r="O168" s="430"/>
      <c r="P168" s="430"/>
      <c r="Q168" s="430"/>
      <c r="R168" s="430"/>
      <c r="S168" s="430"/>
      <c r="T168" s="430"/>
      <c r="U168" s="430"/>
      <c r="V168" s="430"/>
      <c r="W168" s="430"/>
      <c r="X168" s="430"/>
      <c r="Y168" s="430"/>
      <c r="Z168" s="430"/>
      <c r="AA168" s="430"/>
      <c r="AB168" s="431"/>
      <c r="AC168" s="420" t="s">
        <v>139</v>
      </c>
      <c r="AD168" s="421"/>
      <c r="AE168" s="375">
        <f>VLOOKUP($AC168,'04. önk. int.'!$AC$8:$BH$252,3,FALSE)+VLOOKUP($AC168,'05. óvoda int.'!$AC$8:$BH$229,3,FALSE)+VLOOKUP($AC168,'06. konyha int.'!$AC$8:$BP$225,3,FALSE)</f>
        <v>0</v>
      </c>
      <c r="AF168" s="376"/>
      <c r="AG168" s="376"/>
      <c r="AH168" s="377"/>
      <c r="AI168" s="375">
        <f>VLOOKUP($AC168,'04. önk. int.'!$AC$8:$BH$252,7,FALSE)+VLOOKUP($AC168,'05. óvoda int.'!$AC$8:$BH$229,7,FALSE)+VLOOKUP($AC168,'06. konyha int.'!$AC$8:$BP$241,7,FALSE)</f>
        <v>0</v>
      </c>
      <c r="AJ168" s="376"/>
      <c r="AK168" s="376"/>
      <c r="AL168" s="377"/>
      <c r="AM168" s="375">
        <f>VLOOKUP($AC168,'04. önk. int.'!$AC$8:$BH$252,11,FALSE)+VLOOKUP($AC168,'05. óvoda int.'!$AC$8:$BH$229,11,FALSE)+VLOOKUP($AC168,'06. konyha int.'!$AC$8:$BP$241,11,FALSE)</f>
        <v>0</v>
      </c>
      <c r="AN168" s="376"/>
      <c r="AO168" s="376"/>
      <c r="AP168" s="377"/>
      <c r="AQ168" s="375">
        <f>VLOOKUP($AC168,'04. önk. int.'!$AC$8:$BH$252,15,FALSE)+VLOOKUP($AC168,'05. óvoda int.'!$AC$8:$BH$229,15,FALSE)+VLOOKUP($AC168,'06. konyha int.'!$AC$8:$BP$241,15,FALSE)</f>
        <v>0</v>
      </c>
      <c r="AR168" s="376"/>
      <c r="AS168" s="376"/>
      <c r="AT168" s="377"/>
      <c r="AU168" s="375">
        <f>VLOOKUP($AC168,'04. önk. int.'!$AC$8:$BH$252,19,FALSE)+VLOOKUP($AC168,'05. óvoda int.'!$AC$8:$BH$229,19,FALSE)+VLOOKUP($AC168,'06. konyha int.'!$AC$8:$BP$241,19,FALSE)</f>
        <v>0</v>
      </c>
      <c r="AV168" s="376"/>
      <c r="AW168" s="376"/>
      <c r="AX168" s="377"/>
      <c r="AY168" s="375">
        <f>VLOOKUP($AC168,'04. önk. int.'!$AC$8:$BH$252,23,FALSE)+VLOOKUP($AC168,'05. óvoda int.'!$AC$8:$BH$229,23,FALSE)+VLOOKUP($AC168,'06. konyha int.'!$AC$8:$BP$241,23,FALSE)</f>
        <v>0</v>
      </c>
      <c r="AZ168" s="376"/>
      <c r="BA168" s="376"/>
      <c r="BB168" s="377"/>
      <c r="BC168" s="375">
        <f>VLOOKUP($AC168,'04. önk. int.'!$AC$8:$BH$252,27,FALSE)+VLOOKUP($AC168,'05. óvoda int.'!$AC$8:$BH$229,27,FALSE)+VLOOKUP($AC168,'06. konyha int.'!$AC$8:$BP$241,27,FALSE)</f>
        <v>0</v>
      </c>
      <c r="BD168" s="376"/>
      <c r="BE168" s="376"/>
      <c r="BF168" s="377"/>
      <c r="BG168" s="378" t="str">
        <f t="shared" ref="BG168:BG226" si="54">IF(AI168&gt;0,BC168/AI168,"n.é.")</f>
        <v>n.é.</v>
      </c>
      <c r="BH168" s="379"/>
    </row>
    <row r="169" spans="1:60" ht="20.100000000000001" customHeight="1" x14ac:dyDescent="0.2">
      <c r="A169" s="387" t="s">
        <v>699</v>
      </c>
      <c r="B169" s="388"/>
      <c r="C169" s="432" t="s">
        <v>666</v>
      </c>
      <c r="D169" s="433"/>
      <c r="E169" s="433"/>
      <c r="F169" s="433"/>
      <c r="G169" s="433"/>
      <c r="H169" s="433"/>
      <c r="I169" s="433"/>
      <c r="J169" s="433"/>
      <c r="K169" s="433"/>
      <c r="L169" s="433"/>
      <c r="M169" s="433"/>
      <c r="N169" s="433"/>
      <c r="O169" s="433"/>
      <c r="P169" s="433"/>
      <c r="Q169" s="433"/>
      <c r="R169" s="433"/>
      <c r="S169" s="433"/>
      <c r="T169" s="433"/>
      <c r="U169" s="433"/>
      <c r="V169" s="433"/>
      <c r="W169" s="433"/>
      <c r="X169" s="433"/>
      <c r="Y169" s="433"/>
      <c r="Z169" s="433"/>
      <c r="AA169" s="433"/>
      <c r="AB169" s="434"/>
      <c r="AC169" s="420" t="s">
        <v>140</v>
      </c>
      <c r="AD169" s="435"/>
      <c r="AE169" s="375">
        <f>VLOOKUP($AC169,'04. önk. int.'!$AC$8:$BH$252,3,FALSE)+VLOOKUP($AC169,'05. óvoda int.'!$AC$8:$BH$229,3,FALSE)+VLOOKUP($AC169,'06. konyha int.'!$AC$8:$BP$225,3,FALSE)</f>
        <v>0</v>
      </c>
      <c r="AF169" s="376"/>
      <c r="AG169" s="376"/>
      <c r="AH169" s="377"/>
      <c r="AI169" s="375">
        <f>VLOOKUP($AC169,'04. önk. int.'!$AC$8:$BH$252,7,FALSE)+VLOOKUP($AC169,'05. óvoda int.'!$AC$8:$BH$229,7,FALSE)+VLOOKUP($AC169,'06. konyha int.'!$AC$8:$BP$241,7,FALSE)</f>
        <v>0</v>
      </c>
      <c r="AJ169" s="376"/>
      <c r="AK169" s="376"/>
      <c r="AL169" s="377"/>
      <c r="AM169" s="375">
        <f>VLOOKUP($AC169,'04. önk. int.'!$AC$8:$BH$252,11,FALSE)+VLOOKUP($AC169,'05. óvoda int.'!$AC$8:$BH$229,11,FALSE)+VLOOKUP($AC169,'06. konyha int.'!$AC$8:$BP$241,11,FALSE)</f>
        <v>0</v>
      </c>
      <c r="AN169" s="376"/>
      <c r="AO169" s="376"/>
      <c r="AP169" s="377"/>
      <c r="AQ169" s="375">
        <f>VLOOKUP($AC169,'04. önk. int.'!$AC$8:$BH$252,15,FALSE)+VLOOKUP($AC169,'05. óvoda int.'!$AC$8:$BH$229,15,FALSE)+VLOOKUP($AC169,'06. konyha int.'!$AC$8:$BP$241,15,FALSE)</f>
        <v>0</v>
      </c>
      <c r="AR169" s="376"/>
      <c r="AS169" s="376"/>
      <c r="AT169" s="377"/>
      <c r="AU169" s="375">
        <f>VLOOKUP($AC169,'04. önk. int.'!$AC$8:$BH$252,19,FALSE)+VLOOKUP($AC169,'05. óvoda int.'!$AC$8:$BH$229,19,FALSE)+VLOOKUP($AC169,'06. konyha int.'!$AC$8:$BP$241,19,FALSE)</f>
        <v>0</v>
      </c>
      <c r="AV169" s="376"/>
      <c r="AW169" s="376"/>
      <c r="AX169" s="377"/>
      <c r="AY169" s="375">
        <f>VLOOKUP($AC169,'04. önk. int.'!$AC$8:$BH$252,23,FALSE)+VLOOKUP($AC169,'05. óvoda int.'!$AC$8:$BH$229,23,FALSE)+VLOOKUP($AC169,'06. konyha int.'!$AC$8:$BP$241,23,FALSE)</f>
        <v>0</v>
      </c>
      <c r="AZ169" s="376"/>
      <c r="BA169" s="376"/>
      <c r="BB169" s="377"/>
      <c r="BC169" s="375">
        <f>VLOOKUP($AC169,'04. önk. int.'!$AC$8:$BH$252,27,FALSE)+VLOOKUP($AC169,'05. óvoda int.'!$AC$8:$BH$229,27,FALSE)+VLOOKUP($AC169,'06. konyha int.'!$AC$8:$BP$241,27,FALSE)</f>
        <v>0</v>
      </c>
      <c r="BD169" s="376"/>
      <c r="BE169" s="376"/>
      <c r="BF169" s="377"/>
      <c r="BG169" s="378" t="str">
        <f t="shared" si="54"/>
        <v>n.é.</v>
      </c>
      <c r="BH169" s="379"/>
    </row>
    <row r="170" spans="1:60" ht="20.100000000000001" customHeight="1" x14ac:dyDescent="0.2">
      <c r="A170" s="387" t="s">
        <v>700</v>
      </c>
      <c r="B170" s="388"/>
      <c r="C170" s="432" t="s">
        <v>146</v>
      </c>
      <c r="D170" s="433"/>
      <c r="E170" s="433"/>
      <c r="F170" s="433"/>
      <c r="G170" s="433"/>
      <c r="H170" s="433"/>
      <c r="I170" s="433"/>
      <c r="J170" s="433"/>
      <c r="K170" s="433"/>
      <c r="L170" s="433"/>
      <c r="M170" s="433"/>
      <c r="N170" s="433"/>
      <c r="O170" s="433"/>
      <c r="P170" s="433"/>
      <c r="Q170" s="433"/>
      <c r="R170" s="433"/>
      <c r="S170" s="433"/>
      <c r="T170" s="433"/>
      <c r="U170" s="433"/>
      <c r="V170" s="433"/>
      <c r="W170" s="433"/>
      <c r="X170" s="433"/>
      <c r="Y170" s="433"/>
      <c r="Z170" s="433"/>
      <c r="AA170" s="433"/>
      <c r="AB170" s="434"/>
      <c r="AC170" s="420" t="s">
        <v>141</v>
      </c>
      <c r="AD170" s="435"/>
      <c r="AE170" s="375">
        <f>VLOOKUP($AC170,'04. önk. int.'!$AC$8:$BH$252,3,FALSE)+VLOOKUP($AC170,'05. óvoda int.'!$AC$8:$BH$229,3,FALSE)+VLOOKUP($AC170,'06. konyha int.'!$AC$8:$BP$225,3,FALSE)</f>
        <v>3000000</v>
      </c>
      <c r="AF170" s="376"/>
      <c r="AG170" s="376"/>
      <c r="AH170" s="377"/>
      <c r="AI170" s="375">
        <f>VLOOKUP($AC170,'04. önk. int.'!$AC$8:$BH$252,7,FALSE)+VLOOKUP($AC170,'05. óvoda int.'!$AC$8:$BH$229,7,FALSE)+VLOOKUP($AC170,'06. konyha int.'!$AC$8:$BP$241,7,FALSE)</f>
        <v>434000</v>
      </c>
      <c r="AJ170" s="376"/>
      <c r="AK170" s="376"/>
      <c r="AL170" s="377"/>
      <c r="AM170" s="375">
        <f>VLOOKUP($AC170,'04. önk. int.'!$AC$8:$BH$252,11,FALSE)+VLOOKUP($AC170,'05. óvoda int.'!$AC$8:$BH$229,11,FALSE)+VLOOKUP($AC170,'06. konyha int.'!$AC$8:$BP$241,11,FALSE)</f>
        <v>0</v>
      </c>
      <c r="AN170" s="376"/>
      <c r="AO170" s="376"/>
      <c r="AP170" s="377"/>
      <c r="AQ170" s="375">
        <f>VLOOKUP($AC170,'04. önk. int.'!$AC$8:$BH$252,15,FALSE)+VLOOKUP($AC170,'05. óvoda int.'!$AC$8:$BH$229,15,FALSE)+VLOOKUP($AC170,'06. konyha int.'!$AC$8:$BP$241,15,FALSE)</f>
        <v>377138</v>
      </c>
      <c r="AR170" s="376"/>
      <c r="AS170" s="376"/>
      <c r="AT170" s="377"/>
      <c r="AU170" s="375">
        <f>VLOOKUP($AC170,'04. önk. int.'!$AC$8:$BH$252,19,FALSE)+VLOOKUP($AC170,'05. óvoda int.'!$AC$8:$BH$229,19,FALSE)+VLOOKUP($AC170,'06. konyha int.'!$AC$8:$BP$241,19,FALSE)</f>
        <v>0</v>
      </c>
      <c r="AV170" s="376"/>
      <c r="AW170" s="376"/>
      <c r="AX170" s="377"/>
      <c r="AY170" s="375">
        <f>VLOOKUP($AC170,'04. önk. int.'!$AC$8:$BH$252,23,FALSE)+VLOOKUP($AC170,'05. óvoda int.'!$AC$8:$BH$229,23,FALSE)+VLOOKUP($AC170,'06. konyha int.'!$AC$8:$BP$241,23,FALSE)</f>
        <v>0</v>
      </c>
      <c r="AZ170" s="376"/>
      <c r="BA170" s="376"/>
      <c r="BB170" s="377"/>
      <c r="BC170" s="375">
        <f>VLOOKUP($AC170,'04. önk. int.'!$AC$8:$BH$252,27,FALSE)+VLOOKUP($AC170,'05. óvoda int.'!$AC$8:$BH$229,27,FALSE)+VLOOKUP($AC170,'06. konyha int.'!$AC$8:$BP$241,27,FALSE)</f>
        <v>377138</v>
      </c>
      <c r="BD170" s="376"/>
      <c r="BE170" s="376"/>
      <c r="BF170" s="377"/>
      <c r="BG170" s="378">
        <f t="shared" si="54"/>
        <v>0.8689815668202765</v>
      </c>
      <c r="BH170" s="379"/>
    </row>
    <row r="171" spans="1:60" ht="20.100000000000001" customHeight="1" x14ac:dyDescent="0.2">
      <c r="A171" s="387" t="s">
        <v>701</v>
      </c>
      <c r="B171" s="388"/>
      <c r="C171" s="429" t="s">
        <v>147</v>
      </c>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1"/>
      <c r="AC171" s="420" t="s">
        <v>667</v>
      </c>
      <c r="AD171" s="421"/>
      <c r="AE171" s="375">
        <f>VLOOKUP($AC171,'04. önk. int.'!$AC$8:$BH$252,3,FALSE)+VLOOKUP($AC171,'05. óvoda int.'!$AC$8:$BH$229,3,FALSE)+VLOOKUP($AC171,'06. konyha int.'!$AC$8:$BP$225,3,FALSE)</f>
        <v>2121771</v>
      </c>
      <c r="AF171" s="376"/>
      <c r="AG171" s="376"/>
      <c r="AH171" s="377"/>
      <c r="AI171" s="375">
        <f>VLOOKUP($AC171,'04. önk. int.'!$AC$8:$BH$252,7,FALSE)+VLOOKUP($AC171,'05. óvoda int.'!$AC$8:$BH$229,7,FALSE)+VLOOKUP($AC171,'06. konyha int.'!$AC$8:$BP$241,7,FALSE)</f>
        <v>3564581</v>
      </c>
      <c r="AJ171" s="376"/>
      <c r="AK171" s="376"/>
      <c r="AL171" s="377"/>
      <c r="AM171" s="425" t="s">
        <v>780</v>
      </c>
      <c r="AN171" s="426"/>
      <c r="AO171" s="426"/>
      <c r="AP171" s="427"/>
      <c r="AQ171" s="425" t="s">
        <v>780</v>
      </c>
      <c r="AR171" s="426"/>
      <c r="AS171" s="426"/>
      <c r="AT171" s="427"/>
      <c r="AU171" s="425" t="s">
        <v>780</v>
      </c>
      <c r="AV171" s="426"/>
      <c r="AW171" s="426"/>
      <c r="AX171" s="427"/>
      <c r="AY171" s="425" t="s">
        <v>780</v>
      </c>
      <c r="AZ171" s="426"/>
      <c r="BA171" s="426"/>
      <c r="BB171" s="427"/>
      <c r="BC171" s="425" t="s">
        <v>780</v>
      </c>
      <c r="BD171" s="426"/>
      <c r="BE171" s="426"/>
      <c r="BF171" s="427"/>
      <c r="BG171" s="428" t="s">
        <v>780</v>
      </c>
      <c r="BH171" s="379"/>
    </row>
    <row r="172" spans="1:60" ht="20.100000000000001" customHeight="1" x14ac:dyDescent="0.2">
      <c r="A172" s="397" t="s">
        <v>702</v>
      </c>
      <c r="B172" s="398"/>
      <c r="C172" s="410" t="s">
        <v>779</v>
      </c>
      <c r="D172" s="411"/>
      <c r="E172" s="411"/>
      <c r="F172" s="411"/>
      <c r="G172" s="411"/>
      <c r="H172" s="411"/>
      <c r="I172" s="411"/>
      <c r="J172" s="411"/>
      <c r="K172" s="411"/>
      <c r="L172" s="411"/>
      <c r="M172" s="411"/>
      <c r="N172" s="411"/>
      <c r="O172" s="411"/>
      <c r="P172" s="411"/>
      <c r="Q172" s="411"/>
      <c r="R172" s="411"/>
      <c r="S172" s="411"/>
      <c r="T172" s="411"/>
      <c r="U172" s="411"/>
      <c r="V172" s="411"/>
      <c r="W172" s="411"/>
      <c r="X172" s="411"/>
      <c r="Y172" s="411"/>
      <c r="Z172" s="411"/>
      <c r="AA172" s="411"/>
      <c r="AB172" s="412"/>
      <c r="AC172" s="418" t="s">
        <v>59</v>
      </c>
      <c r="AD172" s="419"/>
      <c r="AE172" s="407">
        <f>SUM(AE157:AH171)</f>
        <v>8206027</v>
      </c>
      <c r="AF172" s="408"/>
      <c r="AG172" s="408"/>
      <c r="AH172" s="409"/>
      <c r="AI172" s="407">
        <f>SUM(AI157:AL171)</f>
        <v>9770372</v>
      </c>
      <c r="AJ172" s="408"/>
      <c r="AK172" s="408"/>
      <c r="AL172" s="409"/>
      <c r="AM172" s="407">
        <f>SUM(AM157:AP171)</f>
        <v>0</v>
      </c>
      <c r="AN172" s="408"/>
      <c r="AO172" s="408"/>
      <c r="AP172" s="409"/>
      <c r="AQ172" s="407">
        <f t="shared" ref="AQ172" si="55">SUM(AQ157:AT171)</f>
        <v>4716384</v>
      </c>
      <c r="AR172" s="408"/>
      <c r="AS172" s="408"/>
      <c r="AT172" s="409"/>
      <c r="AU172" s="407">
        <f t="shared" ref="AU172" si="56">SUM(AU157:AX171)</f>
        <v>0</v>
      </c>
      <c r="AV172" s="408"/>
      <c r="AW172" s="408"/>
      <c r="AX172" s="409"/>
      <c r="AY172" s="407">
        <f t="shared" ref="AY172" si="57">SUM(AY157:BB171)</f>
        <v>0</v>
      </c>
      <c r="AZ172" s="408"/>
      <c r="BA172" s="408"/>
      <c r="BB172" s="409"/>
      <c r="BC172" s="407">
        <f t="shared" ref="BC172" si="58">SUM(BC157:BF171)</f>
        <v>4716384</v>
      </c>
      <c r="BD172" s="408"/>
      <c r="BE172" s="408"/>
      <c r="BF172" s="409"/>
      <c r="BG172" s="395">
        <f t="shared" si="54"/>
        <v>0.48272307338963144</v>
      </c>
      <c r="BH172" s="396"/>
    </row>
    <row r="173" spans="1:60" ht="20.100000000000001" customHeight="1" x14ac:dyDescent="0.2">
      <c r="A173" s="387" t="s">
        <v>703</v>
      </c>
      <c r="B173" s="388"/>
      <c r="C173" s="422" t="s">
        <v>148</v>
      </c>
      <c r="D173" s="423"/>
      <c r="E173" s="423"/>
      <c r="F173" s="423"/>
      <c r="G173" s="423"/>
      <c r="H173" s="423"/>
      <c r="I173" s="423"/>
      <c r="J173" s="423"/>
      <c r="K173" s="423"/>
      <c r="L173" s="423"/>
      <c r="M173" s="423"/>
      <c r="N173" s="423"/>
      <c r="O173" s="423"/>
      <c r="P173" s="423"/>
      <c r="Q173" s="423"/>
      <c r="R173" s="423"/>
      <c r="S173" s="423"/>
      <c r="T173" s="423"/>
      <c r="U173" s="423"/>
      <c r="V173" s="423"/>
      <c r="W173" s="423"/>
      <c r="X173" s="423"/>
      <c r="Y173" s="423"/>
      <c r="Z173" s="423"/>
      <c r="AA173" s="423"/>
      <c r="AB173" s="424"/>
      <c r="AC173" s="420" t="s">
        <v>124</v>
      </c>
      <c r="AD173" s="421"/>
      <c r="AE173" s="375">
        <f>VLOOKUP($AC173,'04. önk. int.'!$AC$8:$BH$252,3,FALSE)+VLOOKUP($AC173,'05. óvoda int.'!$AC$8:$BH$229,3,FALSE)+VLOOKUP($AC173,'06. konyha int.'!$AC$8:$BP$225,3,FALSE)</f>
        <v>0</v>
      </c>
      <c r="AF173" s="376"/>
      <c r="AG173" s="376"/>
      <c r="AH173" s="377"/>
      <c r="AI173" s="375">
        <f>VLOOKUP($AC173,'04. önk. int.'!$AC$8:$BH$252,7,FALSE)+VLOOKUP($AC173,'05. óvoda int.'!$AC$8:$BH$229,7,FALSE)+VLOOKUP($AC173,'06. konyha int.'!$AC$8:$BP$241,7,FALSE)</f>
        <v>0</v>
      </c>
      <c r="AJ173" s="376"/>
      <c r="AK173" s="376"/>
      <c r="AL173" s="377"/>
      <c r="AM173" s="375">
        <f>VLOOKUP($AC173,'04. önk. int.'!$AC$8:$BH$252,11,FALSE)+VLOOKUP($AC173,'05. óvoda int.'!$AC$8:$BH$229,11,FALSE)+VLOOKUP($AC173,'06. konyha int.'!$AC$8:$BP$241,11,FALSE)</f>
        <v>0</v>
      </c>
      <c r="AN173" s="376"/>
      <c r="AO173" s="376"/>
      <c r="AP173" s="377"/>
      <c r="AQ173" s="375">
        <f>VLOOKUP($AC173,'04. önk. int.'!$AC$8:$BH$252,15,FALSE)+VLOOKUP($AC173,'05. óvoda int.'!$AC$8:$BH$229,15,FALSE)+VLOOKUP($AC173,'06. konyha int.'!$AC$8:$BP$241,15,FALSE)</f>
        <v>0</v>
      </c>
      <c r="AR173" s="376"/>
      <c r="AS173" s="376"/>
      <c r="AT173" s="377"/>
      <c r="AU173" s="375">
        <f>VLOOKUP($AC173,'04. önk. int.'!$AC$8:$BH$252,19,FALSE)+VLOOKUP($AC173,'05. óvoda int.'!$AC$8:$BH$229,19,FALSE)+VLOOKUP($AC173,'06. konyha int.'!$AC$8:$BP$241,19,FALSE)</f>
        <v>0</v>
      </c>
      <c r="AV173" s="376"/>
      <c r="AW173" s="376"/>
      <c r="AX173" s="377"/>
      <c r="AY173" s="375">
        <f>VLOOKUP($AC173,'04. önk. int.'!$AC$8:$BH$252,23,FALSE)+VLOOKUP($AC173,'05. óvoda int.'!$AC$8:$BH$229,23,FALSE)+VLOOKUP($AC173,'06. konyha int.'!$AC$8:$BP$241,23,FALSE)</f>
        <v>0</v>
      </c>
      <c r="AZ173" s="376"/>
      <c r="BA173" s="376"/>
      <c r="BB173" s="377"/>
      <c r="BC173" s="375">
        <f>VLOOKUP($AC173,'04. önk. int.'!$AC$8:$BH$252,27,FALSE)+VLOOKUP($AC173,'05. óvoda int.'!$AC$8:$BH$229,27,FALSE)+VLOOKUP($AC173,'06. konyha int.'!$AC$8:$BP$241,27,FALSE)</f>
        <v>0</v>
      </c>
      <c r="BD173" s="376"/>
      <c r="BE173" s="376"/>
      <c r="BF173" s="377"/>
      <c r="BG173" s="378" t="str">
        <f t="shared" si="54"/>
        <v>n.é.</v>
      </c>
      <c r="BH173" s="379"/>
    </row>
    <row r="174" spans="1:60" ht="20.100000000000001" customHeight="1" x14ac:dyDescent="0.2">
      <c r="A174" s="387" t="s">
        <v>704</v>
      </c>
      <c r="B174" s="388"/>
      <c r="C174" s="422" t="s">
        <v>149</v>
      </c>
      <c r="D174" s="423"/>
      <c r="E174" s="423"/>
      <c r="F174" s="423"/>
      <c r="G174" s="423"/>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0" t="s">
        <v>125</v>
      </c>
      <c r="AD174" s="421"/>
      <c r="AE174" s="375">
        <f>VLOOKUP($AC174,'04. önk. int.'!$AC$8:$BH$252,3,FALSE)+VLOOKUP($AC174,'05. óvoda int.'!$AC$8:$BH$229,3,FALSE)+VLOOKUP($AC174,'06. konyha int.'!$AC$8:$BP$225,3,FALSE)</f>
        <v>8302805</v>
      </c>
      <c r="AF174" s="376"/>
      <c r="AG174" s="376"/>
      <c r="AH174" s="377"/>
      <c r="AI174" s="375">
        <f>VLOOKUP($AC174,'04. önk. int.'!$AC$8:$BH$252,7,FALSE)+VLOOKUP($AC174,'05. óvoda int.'!$AC$8:$BH$229,7,FALSE)+VLOOKUP($AC174,'06. konyha int.'!$AC$8:$BP$241,7,FALSE)</f>
        <v>9912805</v>
      </c>
      <c r="AJ174" s="376"/>
      <c r="AK174" s="376"/>
      <c r="AL174" s="377"/>
      <c r="AM174" s="375">
        <f>VLOOKUP($AC174,'04. önk. int.'!$AC$8:$BH$252,11,FALSE)+VLOOKUP($AC174,'05. óvoda int.'!$AC$8:$BH$229,11,FALSE)+VLOOKUP($AC174,'06. konyha int.'!$AC$8:$BP$241,11,FALSE)</f>
        <v>0</v>
      </c>
      <c r="AN174" s="376"/>
      <c r="AO174" s="376"/>
      <c r="AP174" s="377"/>
      <c r="AQ174" s="375">
        <f>VLOOKUP($AC174,'04. önk. int.'!$AC$8:$BH$252,15,FALSE)+VLOOKUP($AC174,'05. óvoda int.'!$AC$8:$BH$229,15,FALSE)+VLOOKUP($AC174,'06. konyha int.'!$AC$8:$BP$241,15,FALSE)</f>
        <v>7453400</v>
      </c>
      <c r="AR174" s="376"/>
      <c r="AS174" s="376"/>
      <c r="AT174" s="377"/>
      <c r="AU174" s="375">
        <f>VLOOKUP($AC174,'04. önk. int.'!$AC$8:$BH$252,19,FALSE)+VLOOKUP($AC174,'05. óvoda int.'!$AC$8:$BH$229,19,FALSE)+VLOOKUP($AC174,'06. konyha int.'!$AC$8:$BP$241,19,FALSE)</f>
        <v>0</v>
      </c>
      <c r="AV174" s="376"/>
      <c r="AW174" s="376"/>
      <c r="AX174" s="377"/>
      <c r="AY174" s="375">
        <f>VLOOKUP($AC174,'04. önk. int.'!$AC$8:$BH$252,23,FALSE)+VLOOKUP($AC174,'05. óvoda int.'!$AC$8:$BH$229,23,FALSE)+VLOOKUP($AC174,'06. konyha int.'!$AC$8:$BP$241,23,FALSE)</f>
        <v>0</v>
      </c>
      <c r="AZ174" s="376"/>
      <c r="BA174" s="376"/>
      <c r="BB174" s="377"/>
      <c r="BC174" s="375">
        <f>VLOOKUP($AC174,'04. önk. int.'!$AC$8:$BH$252,27,FALSE)+VLOOKUP($AC174,'05. óvoda int.'!$AC$8:$BH$229,27,FALSE)+VLOOKUP($AC174,'06. konyha int.'!$AC$8:$BP$241,27,FALSE)</f>
        <v>7453400</v>
      </c>
      <c r="BD174" s="376"/>
      <c r="BE174" s="376"/>
      <c r="BF174" s="377"/>
      <c r="BG174" s="378">
        <f t="shared" si="54"/>
        <v>0.75189615855451608</v>
      </c>
      <c r="BH174" s="379"/>
    </row>
    <row r="175" spans="1:60" ht="20.100000000000001" customHeight="1" x14ac:dyDescent="0.2">
      <c r="A175" s="387" t="s">
        <v>705</v>
      </c>
      <c r="B175" s="388"/>
      <c r="C175" s="422" t="s">
        <v>150</v>
      </c>
      <c r="D175" s="423"/>
      <c r="E175" s="423"/>
      <c r="F175" s="423"/>
      <c r="G175" s="423"/>
      <c r="H175" s="423"/>
      <c r="I175" s="423"/>
      <c r="J175" s="423"/>
      <c r="K175" s="423"/>
      <c r="L175" s="423"/>
      <c r="M175" s="423"/>
      <c r="N175" s="423"/>
      <c r="O175" s="423"/>
      <c r="P175" s="423"/>
      <c r="Q175" s="423"/>
      <c r="R175" s="423"/>
      <c r="S175" s="423"/>
      <c r="T175" s="423"/>
      <c r="U175" s="423"/>
      <c r="V175" s="423"/>
      <c r="W175" s="423"/>
      <c r="X175" s="423"/>
      <c r="Y175" s="423"/>
      <c r="Z175" s="423"/>
      <c r="AA175" s="423"/>
      <c r="AB175" s="424"/>
      <c r="AC175" s="420" t="s">
        <v>126</v>
      </c>
      <c r="AD175" s="421"/>
      <c r="AE175" s="375">
        <f>VLOOKUP($AC175,'04. önk. int.'!$AC$8:$BH$252,3,FALSE)+VLOOKUP($AC175,'05. óvoda int.'!$AC$8:$BH$229,3,FALSE)+VLOOKUP($AC175,'06. konyha int.'!$AC$8:$BP$225,3,FALSE)</f>
        <v>0</v>
      </c>
      <c r="AF175" s="376"/>
      <c r="AG175" s="376"/>
      <c r="AH175" s="377"/>
      <c r="AI175" s="375">
        <f>VLOOKUP($AC175,'04. önk. int.'!$AC$8:$BH$252,7,FALSE)+VLOOKUP($AC175,'05. óvoda int.'!$AC$8:$BH$229,7,FALSE)+VLOOKUP($AC175,'06. konyha int.'!$AC$8:$BP$241,7,FALSE)</f>
        <v>30512</v>
      </c>
      <c r="AJ175" s="376"/>
      <c r="AK175" s="376"/>
      <c r="AL175" s="377"/>
      <c r="AM175" s="375">
        <f>VLOOKUP($AC175,'04. önk. int.'!$AC$8:$BH$252,11,FALSE)+VLOOKUP($AC175,'05. óvoda int.'!$AC$8:$BH$229,11,FALSE)+VLOOKUP($AC175,'06. konyha int.'!$AC$8:$BP$241,11,FALSE)</f>
        <v>0</v>
      </c>
      <c r="AN175" s="376"/>
      <c r="AO175" s="376"/>
      <c r="AP175" s="377"/>
      <c r="AQ175" s="375">
        <f>VLOOKUP($AC175,'04. önk. int.'!$AC$8:$BH$252,15,FALSE)+VLOOKUP($AC175,'05. óvoda int.'!$AC$8:$BH$229,15,FALSE)+VLOOKUP($AC175,'06. konyha int.'!$AC$8:$BP$241,15,FALSE)</f>
        <v>30512</v>
      </c>
      <c r="AR175" s="376"/>
      <c r="AS175" s="376"/>
      <c r="AT175" s="377"/>
      <c r="AU175" s="375">
        <f>VLOOKUP($AC175,'04. önk. int.'!$AC$8:$BH$252,19,FALSE)+VLOOKUP($AC175,'05. óvoda int.'!$AC$8:$BH$229,19,FALSE)+VLOOKUP($AC175,'06. konyha int.'!$AC$8:$BP$241,19,FALSE)</f>
        <v>0</v>
      </c>
      <c r="AV175" s="376"/>
      <c r="AW175" s="376"/>
      <c r="AX175" s="377"/>
      <c r="AY175" s="375">
        <f>VLOOKUP($AC175,'04. önk. int.'!$AC$8:$BH$252,23,FALSE)+VLOOKUP($AC175,'05. óvoda int.'!$AC$8:$BH$229,23,FALSE)+VLOOKUP($AC175,'06. konyha int.'!$AC$8:$BP$241,23,FALSE)</f>
        <v>0</v>
      </c>
      <c r="AZ175" s="376"/>
      <c r="BA175" s="376"/>
      <c r="BB175" s="377"/>
      <c r="BC175" s="375">
        <f>VLOOKUP($AC175,'04. önk. int.'!$AC$8:$BH$252,27,FALSE)+VLOOKUP($AC175,'05. óvoda int.'!$AC$8:$BH$229,27,FALSE)+VLOOKUP($AC175,'06. konyha int.'!$AC$8:$BP$241,27,FALSE)</f>
        <v>30512</v>
      </c>
      <c r="BD175" s="376"/>
      <c r="BE175" s="376"/>
      <c r="BF175" s="377"/>
      <c r="BG175" s="378">
        <f t="shared" si="54"/>
        <v>1</v>
      </c>
      <c r="BH175" s="379"/>
    </row>
    <row r="176" spans="1:60" ht="20.100000000000001" customHeight="1" x14ac:dyDescent="0.2">
      <c r="A176" s="387" t="s">
        <v>706</v>
      </c>
      <c r="B176" s="388"/>
      <c r="C176" s="422" t="s">
        <v>151</v>
      </c>
      <c r="D176" s="423"/>
      <c r="E176" s="423"/>
      <c r="F176" s="423"/>
      <c r="G176" s="423"/>
      <c r="H176" s="423"/>
      <c r="I176" s="423"/>
      <c r="J176" s="423"/>
      <c r="K176" s="423"/>
      <c r="L176" s="423"/>
      <c r="M176" s="423"/>
      <c r="N176" s="423"/>
      <c r="O176" s="423"/>
      <c r="P176" s="423"/>
      <c r="Q176" s="423"/>
      <c r="R176" s="423"/>
      <c r="S176" s="423"/>
      <c r="T176" s="423"/>
      <c r="U176" s="423"/>
      <c r="V176" s="423"/>
      <c r="W176" s="423"/>
      <c r="X176" s="423"/>
      <c r="Y176" s="423"/>
      <c r="Z176" s="423"/>
      <c r="AA176" s="423"/>
      <c r="AB176" s="424"/>
      <c r="AC176" s="420" t="s">
        <v>127</v>
      </c>
      <c r="AD176" s="421"/>
      <c r="AE176" s="375">
        <f>VLOOKUP($AC176,'04. önk. int.'!$AC$8:$BH$252,3,FALSE)+VLOOKUP($AC176,'05. óvoda int.'!$AC$8:$BH$229,3,FALSE)+VLOOKUP($AC176,'06. konyha int.'!$AC$8:$BP$225,3,FALSE)</f>
        <v>6324971</v>
      </c>
      <c r="AF176" s="376"/>
      <c r="AG176" s="376"/>
      <c r="AH176" s="377"/>
      <c r="AI176" s="375">
        <f>VLOOKUP($AC176,'04. önk. int.'!$AC$8:$BH$252,7,FALSE)+VLOOKUP($AC176,'05. óvoda int.'!$AC$8:$BH$229,7,FALSE)+VLOOKUP($AC176,'06. konyha int.'!$AC$8:$BP$241,7,FALSE)</f>
        <v>6813008</v>
      </c>
      <c r="AJ176" s="376"/>
      <c r="AK176" s="376"/>
      <c r="AL176" s="377"/>
      <c r="AM176" s="375">
        <f>VLOOKUP($AC176,'04. önk. int.'!$AC$8:$BH$252,11,FALSE)+VLOOKUP($AC176,'05. óvoda int.'!$AC$8:$BH$229,11,FALSE)+VLOOKUP($AC176,'06. konyha int.'!$AC$8:$BP$241,11,FALSE)</f>
        <v>0</v>
      </c>
      <c r="AN176" s="376"/>
      <c r="AO176" s="376"/>
      <c r="AP176" s="377"/>
      <c r="AQ176" s="375">
        <f>VLOOKUP($AC176,'04. önk. int.'!$AC$8:$BH$252,15,FALSE)+VLOOKUP($AC176,'05. óvoda int.'!$AC$8:$BH$229,15,FALSE)+VLOOKUP($AC176,'06. konyha int.'!$AC$8:$BP$241,15,FALSE)</f>
        <v>6367134</v>
      </c>
      <c r="AR176" s="376"/>
      <c r="AS176" s="376"/>
      <c r="AT176" s="377"/>
      <c r="AU176" s="375">
        <f>VLOOKUP($AC176,'04. önk. int.'!$AC$8:$BH$252,19,FALSE)+VLOOKUP($AC176,'05. óvoda int.'!$AC$8:$BH$229,19,FALSE)+VLOOKUP($AC176,'06. konyha int.'!$AC$8:$BP$241,19,FALSE)</f>
        <v>0</v>
      </c>
      <c r="AV176" s="376"/>
      <c r="AW176" s="376"/>
      <c r="AX176" s="377"/>
      <c r="AY176" s="375">
        <f>VLOOKUP($AC176,'04. önk. int.'!$AC$8:$BH$252,23,FALSE)+VLOOKUP($AC176,'05. óvoda int.'!$AC$8:$BH$229,23,FALSE)+VLOOKUP($AC176,'06. konyha int.'!$AC$8:$BP$241,23,FALSE)</f>
        <v>0</v>
      </c>
      <c r="AZ176" s="376"/>
      <c r="BA176" s="376"/>
      <c r="BB176" s="377"/>
      <c r="BC176" s="375">
        <f>VLOOKUP($AC176,'04. önk. int.'!$AC$8:$BH$252,27,FALSE)+VLOOKUP($AC176,'05. óvoda int.'!$AC$8:$BH$229,27,FALSE)+VLOOKUP($AC176,'06. konyha int.'!$AC$8:$BP$241,27,FALSE)</f>
        <v>4294854</v>
      </c>
      <c r="BD176" s="376"/>
      <c r="BE176" s="376"/>
      <c r="BF176" s="377"/>
      <c r="BG176" s="378">
        <f t="shared" si="54"/>
        <v>0.630390276952559</v>
      </c>
      <c r="BH176" s="379"/>
    </row>
    <row r="177" spans="1:60" ht="20.100000000000001" customHeight="1" x14ac:dyDescent="0.2">
      <c r="A177" s="387" t="s">
        <v>707</v>
      </c>
      <c r="B177" s="388"/>
      <c r="C177" s="404" t="s">
        <v>152</v>
      </c>
      <c r="D177" s="405"/>
      <c r="E177" s="405"/>
      <c r="F177" s="405"/>
      <c r="G177" s="405"/>
      <c r="H177" s="405"/>
      <c r="I177" s="405"/>
      <c r="J177" s="405"/>
      <c r="K177" s="405"/>
      <c r="L177" s="405"/>
      <c r="M177" s="405"/>
      <c r="N177" s="405"/>
      <c r="O177" s="405"/>
      <c r="P177" s="405"/>
      <c r="Q177" s="405"/>
      <c r="R177" s="405"/>
      <c r="S177" s="405"/>
      <c r="T177" s="405"/>
      <c r="U177" s="405"/>
      <c r="V177" s="405"/>
      <c r="W177" s="405"/>
      <c r="X177" s="405"/>
      <c r="Y177" s="405"/>
      <c r="Z177" s="405"/>
      <c r="AA177" s="405"/>
      <c r="AB177" s="406"/>
      <c r="AC177" s="420" t="s">
        <v>128</v>
      </c>
      <c r="AD177" s="421"/>
      <c r="AE177" s="375">
        <f>VLOOKUP($AC177,'04. önk. int.'!$AC$8:$BH$252,3,FALSE)+VLOOKUP($AC177,'05. óvoda int.'!$AC$8:$BH$229,3,FALSE)+VLOOKUP($AC177,'06. konyha int.'!$AC$8:$BP$225,3,FALSE)</f>
        <v>0</v>
      </c>
      <c r="AF177" s="376"/>
      <c r="AG177" s="376"/>
      <c r="AH177" s="377"/>
      <c r="AI177" s="375">
        <f>VLOOKUP($AC177,'04. önk. int.'!$AC$8:$BH$252,7,FALSE)+VLOOKUP($AC177,'05. óvoda int.'!$AC$8:$BH$229,7,FALSE)+VLOOKUP($AC177,'06. konyha int.'!$AC$8:$BP$241,7,FALSE)</f>
        <v>0</v>
      </c>
      <c r="AJ177" s="376"/>
      <c r="AK177" s="376"/>
      <c r="AL177" s="377"/>
      <c r="AM177" s="375">
        <f>VLOOKUP($AC177,'04. önk. int.'!$AC$8:$BH$252,11,FALSE)+VLOOKUP($AC177,'05. óvoda int.'!$AC$8:$BH$229,11,FALSE)+VLOOKUP($AC177,'06. konyha int.'!$AC$8:$BP$241,11,FALSE)</f>
        <v>0</v>
      </c>
      <c r="AN177" s="376"/>
      <c r="AO177" s="376"/>
      <c r="AP177" s="377"/>
      <c r="AQ177" s="375">
        <f>VLOOKUP($AC177,'04. önk. int.'!$AC$8:$BH$252,15,FALSE)+VLOOKUP($AC177,'05. óvoda int.'!$AC$8:$BH$229,15,FALSE)+VLOOKUP($AC177,'06. konyha int.'!$AC$8:$BP$241,15,FALSE)</f>
        <v>0</v>
      </c>
      <c r="AR177" s="376"/>
      <c r="AS177" s="376"/>
      <c r="AT177" s="377"/>
      <c r="AU177" s="375">
        <f>VLOOKUP($AC177,'04. önk. int.'!$AC$8:$BH$252,19,FALSE)+VLOOKUP($AC177,'05. óvoda int.'!$AC$8:$BH$229,19,FALSE)+VLOOKUP($AC177,'06. konyha int.'!$AC$8:$BP$241,19,FALSE)</f>
        <v>0</v>
      </c>
      <c r="AV177" s="376"/>
      <c r="AW177" s="376"/>
      <c r="AX177" s="377"/>
      <c r="AY177" s="375">
        <f>VLOOKUP($AC177,'04. önk. int.'!$AC$8:$BH$252,23,FALSE)+VLOOKUP($AC177,'05. óvoda int.'!$AC$8:$BH$229,23,FALSE)+VLOOKUP($AC177,'06. konyha int.'!$AC$8:$BP$241,23,FALSE)</f>
        <v>0</v>
      </c>
      <c r="AZ177" s="376"/>
      <c r="BA177" s="376"/>
      <c r="BB177" s="377"/>
      <c r="BC177" s="375">
        <f>VLOOKUP($AC177,'04. önk. int.'!$AC$8:$BH$252,27,FALSE)+VLOOKUP($AC177,'05. óvoda int.'!$AC$8:$BH$229,27,FALSE)+VLOOKUP($AC177,'06. konyha int.'!$AC$8:$BP$241,27,FALSE)</f>
        <v>0</v>
      </c>
      <c r="BD177" s="376"/>
      <c r="BE177" s="376"/>
      <c r="BF177" s="377"/>
      <c r="BG177" s="378" t="str">
        <f t="shared" si="54"/>
        <v>n.é.</v>
      </c>
      <c r="BH177" s="379"/>
    </row>
    <row r="178" spans="1:60" ht="20.100000000000001" customHeight="1" x14ac:dyDescent="0.2">
      <c r="A178" s="387" t="s">
        <v>708</v>
      </c>
      <c r="B178" s="388"/>
      <c r="C178" s="404" t="s">
        <v>153</v>
      </c>
      <c r="D178" s="405"/>
      <c r="E178" s="405"/>
      <c r="F178" s="405"/>
      <c r="G178" s="405"/>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20" t="s">
        <v>129</v>
      </c>
      <c r="AD178" s="421"/>
      <c r="AE178" s="375">
        <f>VLOOKUP($AC178,'04. önk. int.'!$AC$8:$BH$252,3,FALSE)+VLOOKUP($AC178,'05. óvoda int.'!$AC$8:$BH$229,3,FALSE)+VLOOKUP($AC178,'06. konyha int.'!$AC$8:$BP$225,3,FALSE)</f>
        <v>0</v>
      </c>
      <c r="AF178" s="376"/>
      <c r="AG178" s="376"/>
      <c r="AH178" s="377"/>
      <c r="AI178" s="375">
        <f>VLOOKUP($AC178,'04. önk. int.'!$AC$8:$BH$252,7,FALSE)+VLOOKUP($AC178,'05. óvoda int.'!$AC$8:$BH$229,7,FALSE)+VLOOKUP($AC178,'06. konyha int.'!$AC$8:$BP$241,7,FALSE)</f>
        <v>0</v>
      </c>
      <c r="AJ178" s="376"/>
      <c r="AK178" s="376"/>
      <c r="AL178" s="377"/>
      <c r="AM178" s="375">
        <f>VLOOKUP($AC178,'04. önk. int.'!$AC$8:$BH$252,11,FALSE)+VLOOKUP($AC178,'05. óvoda int.'!$AC$8:$BH$229,11,FALSE)+VLOOKUP($AC178,'06. konyha int.'!$AC$8:$BP$241,11,FALSE)</f>
        <v>0</v>
      </c>
      <c r="AN178" s="376"/>
      <c r="AO178" s="376"/>
      <c r="AP178" s="377"/>
      <c r="AQ178" s="375">
        <f>VLOOKUP($AC178,'04. önk. int.'!$AC$8:$BH$252,15,FALSE)+VLOOKUP($AC178,'05. óvoda int.'!$AC$8:$BH$229,15,FALSE)+VLOOKUP($AC178,'06. konyha int.'!$AC$8:$BP$241,15,FALSE)</f>
        <v>0</v>
      </c>
      <c r="AR178" s="376"/>
      <c r="AS178" s="376"/>
      <c r="AT178" s="377"/>
      <c r="AU178" s="375">
        <f>VLOOKUP($AC178,'04. önk. int.'!$AC$8:$BH$252,19,FALSE)+VLOOKUP($AC178,'05. óvoda int.'!$AC$8:$BH$229,19,FALSE)+VLOOKUP($AC178,'06. konyha int.'!$AC$8:$BP$241,19,FALSE)</f>
        <v>0</v>
      </c>
      <c r="AV178" s="376"/>
      <c r="AW178" s="376"/>
      <c r="AX178" s="377"/>
      <c r="AY178" s="375">
        <f>VLOOKUP($AC178,'04. önk. int.'!$AC$8:$BH$252,23,FALSE)+VLOOKUP($AC178,'05. óvoda int.'!$AC$8:$BH$229,23,FALSE)+VLOOKUP($AC178,'06. konyha int.'!$AC$8:$BP$241,23,FALSE)</f>
        <v>0</v>
      </c>
      <c r="AZ178" s="376"/>
      <c r="BA178" s="376"/>
      <c r="BB178" s="377"/>
      <c r="BC178" s="375">
        <f>VLOOKUP($AC178,'04. önk. int.'!$AC$8:$BH$252,27,FALSE)+VLOOKUP($AC178,'05. óvoda int.'!$AC$8:$BH$229,27,FALSE)+VLOOKUP($AC178,'06. konyha int.'!$AC$8:$BP$241,27,FALSE)</f>
        <v>0</v>
      </c>
      <c r="BD178" s="376"/>
      <c r="BE178" s="376"/>
      <c r="BF178" s="377"/>
      <c r="BG178" s="378" t="str">
        <f t="shared" si="54"/>
        <v>n.é.</v>
      </c>
      <c r="BH178" s="379"/>
    </row>
    <row r="179" spans="1:60" ht="20.100000000000001" customHeight="1" x14ac:dyDescent="0.2">
      <c r="A179" s="387" t="s">
        <v>709</v>
      </c>
      <c r="B179" s="388"/>
      <c r="C179" s="404" t="s">
        <v>154</v>
      </c>
      <c r="D179" s="405"/>
      <c r="E179" s="405"/>
      <c r="F179" s="405"/>
      <c r="G179" s="405"/>
      <c r="H179" s="405"/>
      <c r="I179" s="405"/>
      <c r="J179" s="405"/>
      <c r="K179" s="405"/>
      <c r="L179" s="405"/>
      <c r="M179" s="405"/>
      <c r="N179" s="405"/>
      <c r="O179" s="405"/>
      <c r="P179" s="405"/>
      <c r="Q179" s="405"/>
      <c r="R179" s="405"/>
      <c r="S179" s="405"/>
      <c r="T179" s="405"/>
      <c r="U179" s="405"/>
      <c r="V179" s="405"/>
      <c r="W179" s="405"/>
      <c r="X179" s="405"/>
      <c r="Y179" s="405"/>
      <c r="Z179" s="405"/>
      <c r="AA179" s="405"/>
      <c r="AB179" s="406"/>
      <c r="AC179" s="420" t="s">
        <v>130</v>
      </c>
      <c r="AD179" s="421"/>
      <c r="AE179" s="375">
        <f>VLOOKUP($AC179,'04. önk. int.'!$AC$8:$BH$252,3,FALSE)+VLOOKUP($AC179,'05. óvoda int.'!$AC$8:$BH$229,3,FALSE)+VLOOKUP($AC179,'06. konyha int.'!$AC$8:$BP$225,3,FALSE)</f>
        <v>3004499</v>
      </c>
      <c r="AF179" s="376"/>
      <c r="AG179" s="376"/>
      <c r="AH179" s="377"/>
      <c r="AI179" s="375">
        <f>VLOOKUP($AC179,'04. önk. int.'!$AC$8:$BH$252,7,FALSE)+VLOOKUP($AC179,'05. óvoda int.'!$AC$8:$BH$229,7,FALSE)+VLOOKUP($AC179,'06. konyha int.'!$AC$8:$BP$241,7,FALSE)</f>
        <v>3579209</v>
      </c>
      <c r="AJ179" s="376"/>
      <c r="AK179" s="376"/>
      <c r="AL179" s="377"/>
      <c r="AM179" s="375">
        <f>VLOOKUP($AC179,'04. önk. int.'!$AC$8:$BH$252,11,FALSE)+VLOOKUP($AC179,'05. óvoda int.'!$AC$8:$BH$229,11,FALSE)+VLOOKUP($AC179,'06. konyha int.'!$AC$8:$BP$241,11,FALSE)</f>
        <v>0</v>
      </c>
      <c r="AN179" s="376"/>
      <c r="AO179" s="376"/>
      <c r="AP179" s="377"/>
      <c r="AQ179" s="375">
        <f>VLOOKUP($AC179,'04. önk. int.'!$AC$8:$BH$252,15,FALSE)+VLOOKUP($AC179,'05. óvoda int.'!$AC$8:$BH$229,15,FALSE)+VLOOKUP($AC179,'06. konyha int.'!$AC$8:$BP$241,15,FALSE)</f>
        <v>2794789</v>
      </c>
      <c r="AR179" s="376"/>
      <c r="AS179" s="376"/>
      <c r="AT179" s="377"/>
      <c r="AU179" s="375">
        <f>VLOOKUP($AC179,'04. önk. int.'!$AC$8:$BH$252,19,FALSE)+VLOOKUP($AC179,'05. óvoda int.'!$AC$8:$BH$229,19,FALSE)+VLOOKUP($AC179,'06. konyha int.'!$AC$8:$BP$241,19,FALSE)</f>
        <v>0</v>
      </c>
      <c r="AV179" s="376"/>
      <c r="AW179" s="376"/>
      <c r="AX179" s="377"/>
      <c r="AY179" s="375">
        <f>VLOOKUP($AC179,'04. önk. int.'!$AC$8:$BH$252,23,FALSE)+VLOOKUP($AC179,'05. óvoda int.'!$AC$8:$BH$229,23,FALSE)+VLOOKUP($AC179,'06. konyha int.'!$AC$8:$BP$241,23,FALSE)</f>
        <v>0</v>
      </c>
      <c r="AZ179" s="376"/>
      <c r="BA179" s="376"/>
      <c r="BB179" s="377"/>
      <c r="BC179" s="375">
        <f>VLOOKUP($AC179,'04. önk. int.'!$AC$8:$BH$252,27,FALSE)+VLOOKUP($AC179,'05. óvoda int.'!$AC$8:$BH$229,27,FALSE)+VLOOKUP($AC179,'06. konyha int.'!$AC$8:$BP$241,27,FALSE)</f>
        <v>2235269</v>
      </c>
      <c r="BD179" s="376"/>
      <c r="BE179" s="376"/>
      <c r="BF179" s="377"/>
      <c r="BG179" s="378">
        <f t="shared" si="54"/>
        <v>0.6245148020135175</v>
      </c>
      <c r="BH179" s="379"/>
    </row>
    <row r="180" spans="1:60" s="3" customFormat="1" ht="20.100000000000001" customHeight="1" x14ac:dyDescent="0.2">
      <c r="A180" s="397" t="s">
        <v>710</v>
      </c>
      <c r="B180" s="398"/>
      <c r="C180" s="399" t="s">
        <v>757</v>
      </c>
      <c r="D180" s="400"/>
      <c r="E180" s="400"/>
      <c r="F180" s="400"/>
      <c r="G180" s="400"/>
      <c r="H180" s="400"/>
      <c r="I180" s="400"/>
      <c r="J180" s="400"/>
      <c r="K180" s="400"/>
      <c r="L180" s="400"/>
      <c r="M180" s="400"/>
      <c r="N180" s="400"/>
      <c r="O180" s="400"/>
      <c r="P180" s="400"/>
      <c r="Q180" s="400"/>
      <c r="R180" s="400"/>
      <c r="S180" s="400"/>
      <c r="T180" s="400"/>
      <c r="U180" s="400"/>
      <c r="V180" s="400"/>
      <c r="W180" s="400"/>
      <c r="X180" s="400"/>
      <c r="Y180" s="400"/>
      <c r="Z180" s="400"/>
      <c r="AA180" s="400"/>
      <c r="AB180" s="401"/>
      <c r="AC180" s="418" t="s">
        <v>60</v>
      </c>
      <c r="AD180" s="419"/>
      <c r="AE180" s="407">
        <f>SUM(AE173:AH179)</f>
        <v>17632275</v>
      </c>
      <c r="AF180" s="408"/>
      <c r="AG180" s="408"/>
      <c r="AH180" s="409"/>
      <c r="AI180" s="407">
        <f>SUM(AI173:AL179)</f>
        <v>20335534</v>
      </c>
      <c r="AJ180" s="408"/>
      <c r="AK180" s="408"/>
      <c r="AL180" s="409"/>
      <c r="AM180" s="407">
        <f>SUM(AM173:AP179)</f>
        <v>0</v>
      </c>
      <c r="AN180" s="408"/>
      <c r="AO180" s="408"/>
      <c r="AP180" s="409"/>
      <c r="AQ180" s="407">
        <f t="shared" ref="AQ180" si="59">SUM(AQ173:AT179)</f>
        <v>16645835</v>
      </c>
      <c r="AR180" s="408"/>
      <c r="AS180" s="408"/>
      <c r="AT180" s="409"/>
      <c r="AU180" s="407">
        <f t="shared" ref="AU180" si="60">SUM(AU173:AX179)</f>
        <v>0</v>
      </c>
      <c r="AV180" s="408"/>
      <c r="AW180" s="408"/>
      <c r="AX180" s="409"/>
      <c r="AY180" s="407">
        <f t="shared" ref="AY180" si="61">SUM(AY173:BB179)</f>
        <v>0</v>
      </c>
      <c r="AZ180" s="408"/>
      <c r="BA180" s="408"/>
      <c r="BB180" s="409"/>
      <c r="BC180" s="407">
        <f t="shared" ref="BC180" si="62">SUM(BC173:BF179)</f>
        <v>14014035</v>
      </c>
      <c r="BD180" s="408"/>
      <c r="BE180" s="408"/>
      <c r="BF180" s="409"/>
      <c r="BG180" s="395">
        <f t="shared" si="54"/>
        <v>0.68914025075515595</v>
      </c>
      <c r="BH180" s="396"/>
    </row>
    <row r="181" spans="1:60" ht="20.100000000000001" customHeight="1" x14ac:dyDescent="0.2">
      <c r="A181" s="387" t="s">
        <v>711</v>
      </c>
      <c r="B181" s="388"/>
      <c r="C181" s="389" t="s">
        <v>167</v>
      </c>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1"/>
      <c r="AC181" s="420" t="s">
        <v>155</v>
      </c>
      <c r="AD181" s="421"/>
      <c r="AE181" s="375">
        <f>VLOOKUP($AC181,'04. önk. int.'!$AC$8:$BH$252,3,FALSE)+VLOOKUP($AC181,'05. óvoda int.'!$AC$8:$BH$229,3,FALSE)+VLOOKUP($AC181,'06. konyha int.'!$AC$8:$BP$225,3,FALSE)</f>
        <v>197713429</v>
      </c>
      <c r="AF181" s="376"/>
      <c r="AG181" s="376"/>
      <c r="AH181" s="377"/>
      <c r="AI181" s="375">
        <f>VLOOKUP($AC181,'04. önk. int.'!$AC$8:$BH$252,7,FALSE)+VLOOKUP($AC181,'05. óvoda int.'!$AC$8:$BH$229,7,FALSE)+VLOOKUP($AC181,'06. konyha int.'!$AC$8:$BP$241,7,FALSE)</f>
        <v>213819919</v>
      </c>
      <c r="AJ181" s="376"/>
      <c r="AK181" s="376"/>
      <c r="AL181" s="377"/>
      <c r="AM181" s="375">
        <f>VLOOKUP($AC181,'04. önk. int.'!$AC$8:$BH$252,11,FALSE)+VLOOKUP($AC181,'05. óvoda int.'!$AC$8:$BH$229,11,FALSE)+VLOOKUP($AC181,'06. konyha int.'!$AC$8:$BP$241,11,FALSE)</f>
        <v>0</v>
      </c>
      <c r="AN181" s="376"/>
      <c r="AO181" s="376"/>
      <c r="AP181" s="377"/>
      <c r="AQ181" s="375">
        <f>VLOOKUP($AC181,'04. önk. int.'!$AC$8:$BH$252,15,FALSE)+VLOOKUP($AC181,'05. óvoda int.'!$AC$8:$BH$229,15,FALSE)+VLOOKUP($AC181,'06. konyha int.'!$AC$8:$BP$241,15,FALSE)</f>
        <v>104678787</v>
      </c>
      <c r="AR181" s="376"/>
      <c r="AS181" s="376"/>
      <c r="AT181" s="377"/>
      <c r="AU181" s="375">
        <f>VLOOKUP($AC181,'04. önk. int.'!$AC$8:$BH$252,19,FALSE)+VLOOKUP($AC181,'05. óvoda int.'!$AC$8:$BH$229,19,FALSE)+VLOOKUP($AC181,'06. konyha int.'!$AC$8:$BP$241,19,FALSE)</f>
        <v>0</v>
      </c>
      <c r="AV181" s="376"/>
      <c r="AW181" s="376"/>
      <c r="AX181" s="377"/>
      <c r="AY181" s="375">
        <f>VLOOKUP($AC181,'04. önk. int.'!$AC$8:$BH$252,23,FALSE)+VLOOKUP($AC181,'05. óvoda int.'!$AC$8:$BH$229,23,FALSE)+VLOOKUP($AC181,'06. konyha int.'!$AC$8:$BP$241,23,FALSE)</f>
        <v>0</v>
      </c>
      <c r="AZ181" s="376"/>
      <c r="BA181" s="376"/>
      <c r="BB181" s="377"/>
      <c r="BC181" s="375">
        <f>VLOOKUP($AC181,'04. önk. int.'!$AC$8:$BH$252,27,FALSE)+VLOOKUP($AC181,'05. óvoda int.'!$AC$8:$BH$229,27,FALSE)+VLOOKUP($AC181,'06. konyha int.'!$AC$8:$BP$241,27,FALSE)</f>
        <v>97418105</v>
      </c>
      <c r="BD181" s="376"/>
      <c r="BE181" s="376"/>
      <c r="BF181" s="377"/>
      <c r="BG181" s="378">
        <f t="shared" si="54"/>
        <v>0.45560818400646763</v>
      </c>
      <c r="BH181" s="379"/>
    </row>
    <row r="182" spans="1:60" ht="20.100000000000001" customHeight="1" x14ac:dyDescent="0.2">
      <c r="A182" s="387" t="s">
        <v>712</v>
      </c>
      <c r="B182" s="388"/>
      <c r="C182" s="389" t="s">
        <v>168</v>
      </c>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1"/>
      <c r="AC182" s="420" t="s">
        <v>156</v>
      </c>
      <c r="AD182" s="421"/>
      <c r="AE182" s="375">
        <f>VLOOKUP($AC182,'04. önk. int.'!$AC$8:$BH$252,3,FALSE)+VLOOKUP($AC182,'05. óvoda int.'!$AC$8:$BH$229,3,FALSE)+VLOOKUP($AC182,'06. konyha int.'!$AC$8:$BP$225,3,FALSE)</f>
        <v>0</v>
      </c>
      <c r="AF182" s="376"/>
      <c r="AG182" s="376"/>
      <c r="AH182" s="377"/>
      <c r="AI182" s="375">
        <f>VLOOKUP($AC182,'04. önk. int.'!$AC$8:$BH$252,7,FALSE)+VLOOKUP($AC182,'05. óvoda int.'!$AC$8:$BH$229,7,FALSE)+VLOOKUP($AC182,'06. konyha int.'!$AC$8:$BP$241,7,FALSE)</f>
        <v>0</v>
      </c>
      <c r="AJ182" s="376"/>
      <c r="AK182" s="376"/>
      <c r="AL182" s="377"/>
      <c r="AM182" s="375">
        <f>VLOOKUP($AC182,'04. önk. int.'!$AC$8:$BH$252,11,FALSE)+VLOOKUP($AC182,'05. óvoda int.'!$AC$8:$BH$229,11,FALSE)+VLOOKUP($AC182,'06. konyha int.'!$AC$8:$BP$241,11,FALSE)</f>
        <v>0</v>
      </c>
      <c r="AN182" s="376"/>
      <c r="AO182" s="376"/>
      <c r="AP182" s="377"/>
      <c r="AQ182" s="375">
        <f>VLOOKUP($AC182,'04. önk. int.'!$AC$8:$BH$252,15,FALSE)+VLOOKUP($AC182,'05. óvoda int.'!$AC$8:$BH$229,15,FALSE)+VLOOKUP($AC182,'06. konyha int.'!$AC$8:$BP$241,15,FALSE)</f>
        <v>0</v>
      </c>
      <c r="AR182" s="376"/>
      <c r="AS182" s="376"/>
      <c r="AT182" s="377"/>
      <c r="AU182" s="375">
        <f>VLOOKUP($AC182,'04. önk. int.'!$AC$8:$BH$252,19,FALSE)+VLOOKUP($AC182,'05. óvoda int.'!$AC$8:$BH$229,19,FALSE)+VLOOKUP($AC182,'06. konyha int.'!$AC$8:$BP$241,19,FALSE)</f>
        <v>0</v>
      </c>
      <c r="AV182" s="376"/>
      <c r="AW182" s="376"/>
      <c r="AX182" s="377"/>
      <c r="AY182" s="375">
        <f>VLOOKUP($AC182,'04. önk. int.'!$AC$8:$BH$252,23,FALSE)+VLOOKUP($AC182,'05. óvoda int.'!$AC$8:$BH$229,23,FALSE)+VLOOKUP($AC182,'06. konyha int.'!$AC$8:$BP$241,23,FALSE)</f>
        <v>0</v>
      </c>
      <c r="AZ182" s="376"/>
      <c r="BA182" s="376"/>
      <c r="BB182" s="377"/>
      <c r="BC182" s="375">
        <f>VLOOKUP($AC182,'04. önk. int.'!$AC$8:$BH$252,27,FALSE)+VLOOKUP($AC182,'05. óvoda int.'!$AC$8:$BH$229,27,FALSE)+VLOOKUP($AC182,'06. konyha int.'!$AC$8:$BP$241,27,FALSE)</f>
        <v>0</v>
      </c>
      <c r="BD182" s="376"/>
      <c r="BE182" s="376"/>
      <c r="BF182" s="377"/>
      <c r="BG182" s="378" t="str">
        <f t="shared" si="54"/>
        <v>n.é.</v>
      </c>
      <c r="BH182" s="379"/>
    </row>
    <row r="183" spans="1:60" ht="20.100000000000001" customHeight="1" x14ac:dyDescent="0.2">
      <c r="A183" s="387" t="s">
        <v>713</v>
      </c>
      <c r="B183" s="388"/>
      <c r="C183" s="389" t="s">
        <v>169</v>
      </c>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391"/>
      <c r="AC183" s="420" t="s">
        <v>157</v>
      </c>
      <c r="AD183" s="421"/>
      <c r="AE183" s="375">
        <f>VLOOKUP($AC183,'04. önk. int.'!$AC$8:$BH$252,3,FALSE)+VLOOKUP($AC183,'05. óvoda int.'!$AC$8:$BH$229,3,FALSE)+VLOOKUP($AC183,'06. konyha int.'!$AC$8:$BP$225,3,FALSE)</f>
        <v>0</v>
      </c>
      <c r="AF183" s="376"/>
      <c r="AG183" s="376"/>
      <c r="AH183" s="377"/>
      <c r="AI183" s="375">
        <f>VLOOKUP($AC183,'04. önk. int.'!$AC$8:$BH$252,7,FALSE)+VLOOKUP($AC183,'05. óvoda int.'!$AC$8:$BH$229,7,FALSE)+VLOOKUP($AC183,'06. konyha int.'!$AC$8:$BP$241,7,FALSE)</f>
        <v>133858</v>
      </c>
      <c r="AJ183" s="376"/>
      <c r="AK183" s="376"/>
      <c r="AL183" s="377"/>
      <c r="AM183" s="375">
        <f>VLOOKUP($AC183,'04. önk. int.'!$AC$8:$BH$252,11,FALSE)+VLOOKUP($AC183,'05. óvoda int.'!$AC$8:$BH$229,11,FALSE)+VLOOKUP($AC183,'06. konyha int.'!$AC$8:$BP$241,11,FALSE)</f>
        <v>0</v>
      </c>
      <c r="AN183" s="376"/>
      <c r="AO183" s="376"/>
      <c r="AP183" s="377"/>
      <c r="AQ183" s="375">
        <f>VLOOKUP($AC183,'04. önk. int.'!$AC$8:$BH$252,15,FALSE)+VLOOKUP($AC183,'05. óvoda int.'!$AC$8:$BH$229,15,FALSE)+VLOOKUP($AC183,'06. konyha int.'!$AC$8:$BP$241,15,FALSE)</f>
        <v>133858</v>
      </c>
      <c r="AR183" s="376"/>
      <c r="AS183" s="376"/>
      <c r="AT183" s="377"/>
      <c r="AU183" s="375">
        <f>VLOOKUP($AC183,'04. önk. int.'!$AC$8:$BH$252,19,FALSE)+VLOOKUP($AC183,'05. óvoda int.'!$AC$8:$BH$229,19,FALSE)+VLOOKUP($AC183,'06. konyha int.'!$AC$8:$BP$241,19,FALSE)</f>
        <v>0</v>
      </c>
      <c r="AV183" s="376"/>
      <c r="AW183" s="376"/>
      <c r="AX183" s="377"/>
      <c r="AY183" s="375">
        <f>VLOOKUP($AC183,'04. önk. int.'!$AC$8:$BH$252,23,FALSE)+VLOOKUP($AC183,'05. óvoda int.'!$AC$8:$BH$229,23,FALSE)+VLOOKUP($AC183,'06. konyha int.'!$AC$8:$BP$241,23,FALSE)</f>
        <v>0</v>
      </c>
      <c r="AZ183" s="376"/>
      <c r="BA183" s="376"/>
      <c r="BB183" s="377"/>
      <c r="BC183" s="375">
        <f>VLOOKUP($AC183,'04. önk. int.'!$AC$8:$BH$252,27,FALSE)+VLOOKUP($AC183,'05. óvoda int.'!$AC$8:$BH$229,27,FALSE)+VLOOKUP($AC183,'06. konyha int.'!$AC$8:$BP$241,27,FALSE)</f>
        <v>133858</v>
      </c>
      <c r="BD183" s="376"/>
      <c r="BE183" s="376"/>
      <c r="BF183" s="377"/>
      <c r="BG183" s="378">
        <f t="shared" si="54"/>
        <v>1</v>
      </c>
      <c r="BH183" s="379"/>
    </row>
    <row r="184" spans="1:60" ht="20.100000000000001" customHeight="1" x14ac:dyDescent="0.2">
      <c r="A184" s="387" t="s">
        <v>714</v>
      </c>
      <c r="B184" s="388"/>
      <c r="C184" s="389" t="s">
        <v>170</v>
      </c>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391"/>
      <c r="AC184" s="420" t="s">
        <v>158</v>
      </c>
      <c r="AD184" s="421"/>
      <c r="AE184" s="375">
        <f>VLOOKUP($AC184,'04. önk. int.'!$AC$8:$BH$252,3,FALSE)+VLOOKUP($AC184,'05. óvoda int.'!$AC$8:$BH$229,3,FALSE)+VLOOKUP($AC184,'06. konyha int.'!$AC$8:$BP$225,3,FALSE)</f>
        <v>53381545</v>
      </c>
      <c r="AF184" s="376"/>
      <c r="AG184" s="376"/>
      <c r="AH184" s="377"/>
      <c r="AI184" s="375">
        <f>VLOOKUP($AC184,'04. önk. int.'!$AC$8:$BH$252,7,FALSE)+VLOOKUP($AC184,'05. óvoda int.'!$AC$8:$BH$229,7,FALSE)+VLOOKUP($AC184,'06. konyha int.'!$AC$8:$BP$241,7,FALSE)</f>
        <v>57690840</v>
      </c>
      <c r="AJ184" s="376"/>
      <c r="AK184" s="376"/>
      <c r="AL184" s="377"/>
      <c r="AM184" s="375">
        <f>VLOOKUP($AC184,'04. önk. int.'!$AC$8:$BH$252,11,FALSE)+VLOOKUP($AC184,'05. óvoda int.'!$AC$8:$BH$229,11,FALSE)+VLOOKUP($AC184,'06. konyha int.'!$AC$8:$BP$241,11,FALSE)</f>
        <v>0</v>
      </c>
      <c r="AN184" s="376"/>
      <c r="AO184" s="376"/>
      <c r="AP184" s="377"/>
      <c r="AQ184" s="375">
        <f>VLOOKUP($AC184,'04. önk. int.'!$AC$8:$BH$252,15,FALSE)+VLOOKUP($AC184,'05. óvoda int.'!$AC$8:$BH$229,15,FALSE)+VLOOKUP($AC184,'06. konyha int.'!$AC$8:$BP$241,15,FALSE)</f>
        <v>19468292</v>
      </c>
      <c r="AR184" s="376"/>
      <c r="AS184" s="376"/>
      <c r="AT184" s="377"/>
      <c r="AU184" s="375">
        <f>VLOOKUP($AC184,'04. önk. int.'!$AC$8:$BH$252,19,FALSE)+VLOOKUP($AC184,'05. óvoda int.'!$AC$8:$BH$229,19,FALSE)+VLOOKUP($AC184,'06. konyha int.'!$AC$8:$BP$241,19,FALSE)</f>
        <v>0</v>
      </c>
      <c r="AV184" s="376"/>
      <c r="AW184" s="376"/>
      <c r="AX184" s="377"/>
      <c r="AY184" s="375">
        <f>VLOOKUP($AC184,'04. önk. int.'!$AC$8:$BH$252,23,FALSE)+VLOOKUP($AC184,'05. óvoda int.'!$AC$8:$BH$229,23,FALSE)+VLOOKUP($AC184,'06. konyha int.'!$AC$8:$BP$241,23,FALSE)</f>
        <v>0</v>
      </c>
      <c r="AZ184" s="376"/>
      <c r="BA184" s="376"/>
      <c r="BB184" s="377"/>
      <c r="BC184" s="375">
        <f>VLOOKUP($AC184,'04. önk. int.'!$AC$8:$BH$252,27,FALSE)+VLOOKUP($AC184,'05. óvoda int.'!$AC$8:$BH$229,27,FALSE)+VLOOKUP($AC184,'06. konyha int.'!$AC$8:$BP$241,27,FALSE)</f>
        <v>17507908</v>
      </c>
      <c r="BD184" s="376"/>
      <c r="BE184" s="376"/>
      <c r="BF184" s="377"/>
      <c r="BG184" s="378">
        <f t="shared" si="54"/>
        <v>0.30347812581685413</v>
      </c>
      <c r="BH184" s="379"/>
    </row>
    <row r="185" spans="1:60" s="3" customFormat="1" ht="20.100000000000001" customHeight="1" x14ac:dyDescent="0.2">
      <c r="A185" s="397" t="s">
        <v>715</v>
      </c>
      <c r="B185" s="398"/>
      <c r="C185" s="410" t="s">
        <v>758</v>
      </c>
      <c r="D185" s="411"/>
      <c r="E185" s="411"/>
      <c r="F185" s="411"/>
      <c r="G185" s="411"/>
      <c r="H185" s="411"/>
      <c r="I185" s="411"/>
      <c r="J185" s="411"/>
      <c r="K185" s="411"/>
      <c r="L185" s="411"/>
      <c r="M185" s="411"/>
      <c r="N185" s="411"/>
      <c r="O185" s="411"/>
      <c r="P185" s="411"/>
      <c r="Q185" s="411"/>
      <c r="R185" s="411"/>
      <c r="S185" s="411"/>
      <c r="T185" s="411"/>
      <c r="U185" s="411"/>
      <c r="V185" s="411"/>
      <c r="W185" s="411"/>
      <c r="X185" s="411"/>
      <c r="Y185" s="411"/>
      <c r="Z185" s="411"/>
      <c r="AA185" s="411"/>
      <c r="AB185" s="412"/>
      <c r="AC185" s="418" t="s">
        <v>61</v>
      </c>
      <c r="AD185" s="419"/>
      <c r="AE185" s="407">
        <f>SUM(AE181:AH184)</f>
        <v>251094974</v>
      </c>
      <c r="AF185" s="408"/>
      <c r="AG185" s="408"/>
      <c r="AH185" s="409"/>
      <c r="AI185" s="407">
        <f>SUM(AI181:AL184)</f>
        <v>271644617</v>
      </c>
      <c r="AJ185" s="408"/>
      <c r="AK185" s="408"/>
      <c r="AL185" s="409"/>
      <c r="AM185" s="407">
        <f>SUM(AM181:AP184)</f>
        <v>0</v>
      </c>
      <c r="AN185" s="408"/>
      <c r="AO185" s="408"/>
      <c r="AP185" s="409"/>
      <c r="AQ185" s="407">
        <f t="shared" ref="AQ185" si="63">SUM(AQ181:AT184)</f>
        <v>124280937</v>
      </c>
      <c r="AR185" s="408"/>
      <c r="AS185" s="408"/>
      <c r="AT185" s="409"/>
      <c r="AU185" s="407">
        <f t="shared" ref="AU185" si="64">SUM(AU181:AX184)</f>
        <v>0</v>
      </c>
      <c r="AV185" s="408"/>
      <c r="AW185" s="408"/>
      <c r="AX185" s="409"/>
      <c r="AY185" s="407">
        <f t="shared" ref="AY185" si="65">SUM(AY181:BB184)</f>
        <v>0</v>
      </c>
      <c r="AZ185" s="408"/>
      <c r="BA185" s="408"/>
      <c r="BB185" s="409"/>
      <c r="BC185" s="407">
        <f t="shared" ref="BC185" si="66">SUM(BC181:BF184)</f>
        <v>115059871</v>
      </c>
      <c r="BD185" s="408"/>
      <c r="BE185" s="408"/>
      <c r="BF185" s="409"/>
      <c r="BG185" s="395">
        <f t="shared" si="54"/>
        <v>0.42356764610579417</v>
      </c>
      <c r="BH185" s="396"/>
    </row>
    <row r="186" spans="1:60" ht="29.25" customHeight="1" x14ac:dyDescent="0.2">
      <c r="A186" s="387" t="s">
        <v>716</v>
      </c>
      <c r="B186" s="388"/>
      <c r="C186" s="389" t="s">
        <v>416</v>
      </c>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1"/>
      <c r="AC186" s="420" t="s">
        <v>159</v>
      </c>
      <c r="AD186" s="421"/>
      <c r="AE186" s="375">
        <f>VLOOKUP($AC186,'04. önk. int.'!$AC$8:$BH$252,3,FALSE)+VLOOKUP($AC186,'05. óvoda int.'!$AC$8:$BH$229,3,FALSE)+VLOOKUP($AC186,'06. konyha int.'!$AC$8:$BP$225,3,FALSE)</f>
        <v>0</v>
      </c>
      <c r="AF186" s="376"/>
      <c r="AG186" s="376"/>
      <c r="AH186" s="377"/>
      <c r="AI186" s="375">
        <f>VLOOKUP($AC186,'04. önk. int.'!$AC$8:$BH$252,7,FALSE)+VLOOKUP($AC186,'05. óvoda int.'!$AC$8:$BH$229,7,FALSE)+VLOOKUP($AC186,'06. konyha int.'!$AC$8:$BP$241,7,FALSE)</f>
        <v>0</v>
      </c>
      <c r="AJ186" s="376"/>
      <c r="AK186" s="376"/>
      <c r="AL186" s="377"/>
      <c r="AM186" s="375">
        <f>VLOOKUP($AC186,'04. önk. int.'!$AC$8:$BH$252,11,FALSE)+VLOOKUP($AC186,'05. óvoda int.'!$AC$8:$BH$229,11,FALSE)+VLOOKUP($AC186,'06. konyha int.'!$AC$8:$BP$241,11,FALSE)</f>
        <v>0</v>
      </c>
      <c r="AN186" s="376"/>
      <c r="AO186" s="376"/>
      <c r="AP186" s="377"/>
      <c r="AQ186" s="375">
        <f>VLOOKUP($AC186,'04. önk. int.'!$AC$8:$BH$252,15,FALSE)+VLOOKUP($AC186,'05. óvoda int.'!$AC$8:$BH$229,15,FALSE)+VLOOKUP($AC186,'06. konyha int.'!$AC$8:$BP$241,15,FALSE)</f>
        <v>0</v>
      </c>
      <c r="AR186" s="376"/>
      <c r="AS186" s="376"/>
      <c r="AT186" s="377"/>
      <c r="AU186" s="375">
        <f>VLOOKUP($AC186,'04. önk. int.'!$AC$8:$BH$252,19,FALSE)+VLOOKUP($AC186,'05. óvoda int.'!$AC$8:$BH$229,19,FALSE)+VLOOKUP($AC186,'06. konyha int.'!$AC$8:$BP$241,19,FALSE)</f>
        <v>0</v>
      </c>
      <c r="AV186" s="376"/>
      <c r="AW186" s="376"/>
      <c r="AX186" s="377"/>
      <c r="AY186" s="375">
        <f>VLOOKUP($AC186,'04. önk. int.'!$AC$8:$BH$252,23,FALSE)+VLOOKUP($AC186,'05. óvoda int.'!$AC$8:$BH$229,23,FALSE)+VLOOKUP($AC186,'06. konyha int.'!$AC$8:$BP$241,23,FALSE)</f>
        <v>0</v>
      </c>
      <c r="AZ186" s="376"/>
      <c r="BA186" s="376"/>
      <c r="BB186" s="377"/>
      <c r="BC186" s="375">
        <f>VLOOKUP($AC186,'04. önk. int.'!$AC$8:$BH$252,27,FALSE)+VLOOKUP($AC186,'05. óvoda int.'!$AC$8:$BH$229,27,FALSE)+VLOOKUP($AC186,'06. konyha int.'!$AC$8:$BP$241,27,FALSE)</f>
        <v>0</v>
      </c>
      <c r="BD186" s="376"/>
      <c r="BE186" s="376"/>
      <c r="BF186" s="377"/>
      <c r="BG186" s="378" t="str">
        <f t="shared" si="54"/>
        <v>n.é.</v>
      </c>
      <c r="BH186" s="379"/>
    </row>
    <row r="187" spans="1:60" ht="20.100000000000001" customHeight="1" x14ac:dyDescent="0.2">
      <c r="A187" s="387" t="s">
        <v>717</v>
      </c>
      <c r="B187" s="388"/>
      <c r="C187" s="389" t="s">
        <v>417</v>
      </c>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420" t="s">
        <v>160</v>
      </c>
      <c r="AD187" s="421"/>
      <c r="AE187" s="375">
        <f>VLOOKUP($AC187,'04. önk. int.'!$AC$8:$BH$252,3,FALSE)+VLOOKUP($AC187,'05. óvoda int.'!$AC$8:$BH$229,3,FALSE)+VLOOKUP($AC187,'06. konyha int.'!$AC$8:$BP$225,3,FALSE)</f>
        <v>0</v>
      </c>
      <c r="AF187" s="376"/>
      <c r="AG187" s="376"/>
      <c r="AH187" s="377"/>
      <c r="AI187" s="375">
        <f>VLOOKUP($AC187,'04. önk. int.'!$AC$8:$BH$252,7,FALSE)+VLOOKUP($AC187,'05. óvoda int.'!$AC$8:$BH$229,7,FALSE)+VLOOKUP($AC187,'06. konyha int.'!$AC$8:$BP$241,7,FALSE)</f>
        <v>0</v>
      </c>
      <c r="AJ187" s="376"/>
      <c r="AK187" s="376"/>
      <c r="AL187" s="377"/>
      <c r="AM187" s="375">
        <f>VLOOKUP($AC187,'04. önk. int.'!$AC$8:$BH$252,11,FALSE)+VLOOKUP($AC187,'05. óvoda int.'!$AC$8:$BH$229,11,FALSE)+VLOOKUP($AC187,'06. konyha int.'!$AC$8:$BP$241,11,FALSE)</f>
        <v>0</v>
      </c>
      <c r="AN187" s="376"/>
      <c r="AO187" s="376"/>
      <c r="AP187" s="377"/>
      <c r="AQ187" s="375">
        <f>VLOOKUP($AC187,'04. önk. int.'!$AC$8:$BH$252,15,FALSE)+VLOOKUP($AC187,'05. óvoda int.'!$AC$8:$BH$229,15,FALSE)+VLOOKUP($AC187,'06. konyha int.'!$AC$8:$BP$241,15,FALSE)</f>
        <v>0</v>
      </c>
      <c r="AR187" s="376"/>
      <c r="AS187" s="376"/>
      <c r="AT187" s="377"/>
      <c r="AU187" s="375">
        <f>VLOOKUP($AC187,'04. önk. int.'!$AC$8:$BH$252,19,FALSE)+VLOOKUP($AC187,'05. óvoda int.'!$AC$8:$BH$229,19,FALSE)+VLOOKUP($AC187,'06. konyha int.'!$AC$8:$BP$241,19,FALSE)</f>
        <v>0</v>
      </c>
      <c r="AV187" s="376"/>
      <c r="AW187" s="376"/>
      <c r="AX187" s="377"/>
      <c r="AY187" s="375">
        <f>VLOOKUP($AC187,'04. önk. int.'!$AC$8:$BH$252,23,FALSE)+VLOOKUP($AC187,'05. óvoda int.'!$AC$8:$BH$229,23,FALSE)+VLOOKUP($AC187,'06. konyha int.'!$AC$8:$BP$241,23,FALSE)</f>
        <v>0</v>
      </c>
      <c r="AZ187" s="376"/>
      <c r="BA187" s="376"/>
      <c r="BB187" s="377"/>
      <c r="BC187" s="375">
        <f>VLOOKUP($AC187,'04. önk. int.'!$AC$8:$BH$252,27,FALSE)+VLOOKUP($AC187,'05. óvoda int.'!$AC$8:$BH$229,27,FALSE)+VLOOKUP($AC187,'06. konyha int.'!$AC$8:$BP$241,27,FALSE)</f>
        <v>0</v>
      </c>
      <c r="BD187" s="376"/>
      <c r="BE187" s="376"/>
      <c r="BF187" s="377"/>
      <c r="BG187" s="378" t="str">
        <f t="shared" si="54"/>
        <v>n.é.</v>
      </c>
      <c r="BH187" s="379"/>
    </row>
    <row r="188" spans="1:60" ht="27.75" customHeight="1" x14ac:dyDescent="0.2">
      <c r="A188" s="387" t="s">
        <v>718</v>
      </c>
      <c r="B188" s="388"/>
      <c r="C188" s="389" t="s">
        <v>418</v>
      </c>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1"/>
      <c r="AC188" s="420" t="s">
        <v>161</v>
      </c>
      <c r="AD188" s="421"/>
      <c r="AE188" s="375">
        <f>VLOOKUP($AC188,'04. önk. int.'!$AC$8:$BH$252,3,FALSE)+VLOOKUP($AC188,'05. óvoda int.'!$AC$8:$BH$229,3,FALSE)+VLOOKUP($AC188,'06. konyha int.'!$AC$8:$BP$225,3,FALSE)</f>
        <v>0</v>
      </c>
      <c r="AF188" s="376"/>
      <c r="AG188" s="376"/>
      <c r="AH188" s="377"/>
      <c r="AI188" s="375">
        <f>VLOOKUP($AC188,'04. önk. int.'!$AC$8:$BH$252,7,FALSE)+VLOOKUP($AC188,'05. óvoda int.'!$AC$8:$BH$229,7,FALSE)+VLOOKUP($AC188,'06. konyha int.'!$AC$8:$BP$241,7,FALSE)</f>
        <v>0</v>
      </c>
      <c r="AJ188" s="376"/>
      <c r="AK188" s="376"/>
      <c r="AL188" s="377"/>
      <c r="AM188" s="375">
        <f>VLOOKUP($AC188,'04. önk. int.'!$AC$8:$BH$252,11,FALSE)+VLOOKUP($AC188,'05. óvoda int.'!$AC$8:$BH$229,11,FALSE)+VLOOKUP($AC188,'06. konyha int.'!$AC$8:$BP$241,11,FALSE)</f>
        <v>0</v>
      </c>
      <c r="AN188" s="376"/>
      <c r="AO188" s="376"/>
      <c r="AP188" s="377"/>
      <c r="AQ188" s="375">
        <f>VLOOKUP($AC188,'04. önk. int.'!$AC$8:$BH$252,15,FALSE)+VLOOKUP($AC188,'05. óvoda int.'!$AC$8:$BH$229,15,FALSE)+VLOOKUP($AC188,'06. konyha int.'!$AC$8:$BP$241,15,FALSE)</f>
        <v>0</v>
      </c>
      <c r="AR188" s="376"/>
      <c r="AS188" s="376"/>
      <c r="AT188" s="377"/>
      <c r="AU188" s="375">
        <f>VLOOKUP($AC188,'04. önk. int.'!$AC$8:$BH$252,19,FALSE)+VLOOKUP($AC188,'05. óvoda int.'!$AC$8:$BH$229,19,FALSE)+VLOOKUP($AC188,'06. konyha int.'!$AC$8:$BP$241,19,FALSE)</f>
        <v>0</v>
      </c>
      <c r="AV188" s="376"/>
      <c r="AW188" s="376"/>
      <c r="AX188" s="377"/>
      <c r="AY188" s="375">
        <f>VLOOKUP($AC188,'04. önk. int.'!$AC$8:$BH$252,23,FALSE)+VLOOKUP($AC188,'05. óvoda int.'!$AC$8:$BH$229,23,FALSE)+VLOOKUP($AC188,'06. konyha int.'!$AC$8:$BP$241,23,FALSE)</f>
        <v>0</v>
      </c>
      <c r="AZ188" s="376"/>
      <c r="BA188" s="376"/>
      <c r="BB188" s="377"/>
      <c r="BC188" s="375">
        <f>VLOOKUP($AC188,'04. önk. int.'!$AC$8:$BH$252,27,FALSE)+VLOOKUP($AC188,'05. óvoda int.'!$AC$8:$BH$229,27,FALSE)+VLOOKUP($AC188,'06. konyha int.'!$AC$8:$BP$241,27,FALSE)</f>
        <v>0</v>
      </c>
      <c r="BD188" s="376"/>
      <c r="BE188" s="376"/>
      <c r="BF188" s="377"/>
      <c r="BG188" s="378" t="str">
        <f t="shared" si="54"/>
        <v>n.é.</v>
      </c>
      <c r="BH188" s="379"/>
    </row>
    <row r="189" spans="1:60" ht="25.5" customHeight="1" x14ac:dyDescent="0.2">
      <c r="A189" s="387" t="s">
        <v>719</v>
      </c>
      <c r="B189" s="388"/>
      <c r="C189" s="389" t="s">
        <v>171</v>
      </c>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1"/>
      <c r="AC189" s="420" t="s">
        <v>162</v>
      </c>
      <c r="AD189" s="421"/>
      <c r="AE189" s="375">
        <f>VLOOKUP($AC189,'04. önk. int.'!$AC$8:$BH$252,3,FALSE)+VLOOKUP($AC189,'05. óvoda int.'!$AC$8:$BH$229,3,FALSE)+VLOOKUP($AC189,'06. konyha int.'!$AC$8:$BP$225,3,FALSE)</f>
        <v>0</v>
      </c>
      <c r="AF189" s="376"/>
      <c r="AG189" s="376"/>
      <c r="AH189" s="377"/>
      <c r="AI189" s="375">
        <f>VLOOKUP($AC189,'04. önk. int.'!$AC$8:$BH$252,7,FALSE)+VLOOKUP($AC189,'05. óvoda int.'!$AC$8:$BH$229,7,FALSE)+VLOOKUP($AC189,'06. konyha int.'!$AC$8:$BP$241,7,FALSE)</f>
        <v>0</v>
      </c>
      <c r="AJ189" s="376"/>
      <c r="AK189" s="376"/>
      <c r="AL189" s="377"/>
      <c r="AM189" s="375">
        <f>VLOOKUP($AC189,'04. önk. int.'!$AC$8:$BH$252,11,FALSE)+VLOOKUP($AC189,'05. óvoda int.'!$AC$8:$BH$229,11,FALSE)+VLOOKUP($AC189,'06. konyha int.'!$AC$8:$BP$241,11,FALSE)</f>
        <v>0</v>
      </c>
      <c r="AN189" s="376"/>
      <c r="AO189" s="376"/>
      <c r="AP189" s="377"/>
      <c r="AQ189" s="375">
        <f>VLOOKUP($AC189,'04. önk. int.'!$AC$8:$BH$252,15,FALSE)+VLOOKUP($AC189,'05. óvoda int.'!$AC$8:$BH$229,15,FALSE)+VLOOKUP($AC189,'06. konyha int.'!$AC$8:$BP$241,15,FALSE)</f>
        <v>0</v>
      </c>
      <c r="AR189" s="376"/>
      <c r="AS189" s="376"/>
      <c r="AT189" s="377"/>
      <c r="AU189" s="375">
        <f>VLOOKUP($AC189,'04. önk. int.'!$AC$8:$BH$252,19,FALSE)+VLOOKUP($AC189,'05. óvoda int.'!$AC$8:$BH$229,19,FALSE)+VLOOKUP($AC189,'06. konyha int.'!$AC$8:$BP$241,19,FALSE)</f>
        <v>0</v>
      </c>
      <c r="AV189" s="376"/>
      <c r="AW189" s="376"/>
      <c r="AX189" s="377"/>
      <c r="AY189" s="375">
        <f>VLOOKUP($AC189,'04. önk. int.'!$AC$8:$BH$252,23,FALSE)+VLOOKUP($AC189,'05. óvoda int.'!$AC$8:$BH$229,23,FALSE)+VLOOKUP($AC189,'06. konyha int.'!$AC$8:$BP$241,23,FALSE)</f>
        <v>0</v>
      </c>
      <c r="AZ189" s="376"/>
      <c r="BA189" s="376"/>
      <c r="BB189" s="377"/>
      <c r="BC189" s="375">
        <f>VLOOKUP($AC189,'04. önk. int.'!$AC$8:$BH$252,27,FALSE)+VLOOKUP($AC189,'05. óvoda int.'!$AC$8:$BH$229,27,FALSE)+VLOOKUP($AC189,'06. konyha int.'!$AC$8:$BP$241,27,FALSE)</f>
        <v>0</v>
      </c>
      <c r="BD189" s="376"/>
      <c r="BE189" s="376"/>
      <c r="BF189" s="377"/>
      <c r="BG189" s="378" t="str">
        <f t="shared" si="54"/>
        <v>n.é.</v>
      </c>
      <c r="BH189" s="379"/>
    </row>
    <row r="190" spans="1:60" ht="27" customHeight="1" x14ac:dyDescent="0.2">
      <c r="A190" s="387" t="s">
        <v>720</v>
      </c>
      <c r="B190" s="388"/>
      <c r="C190" s="389" t="s">
        <v>419</v>
      </c>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c r="AB190" s="391"/>
      <c r="AC190" s="420" t="s">
        <v>163</v>
      </c>
      <c r="AD190" s="421"/>
      <c r="AE190" s="375">
        <f>VLOOKUP($AC190,'04. önk. int.'!$AC$8:$BH$252,3,FALSE)+VLOOKUP($AC190,'05. óvoda int.'!$AC$8:$BH$229,3,FALSE)+VLOOKUP($AC190,'06. konyha int.'!$AC$8:$BP$225,3,FALSE)</f>
        <v>0</v>
      </c>
      <c r="AF190" s="376"/>
      <c r="AG190" s="376"/>
      <c r="AH190" s="377"/>
      <c r="AI190" s="375">
        <f>VLOOKUP($AC190,'04. önk. int.'!$AC$8:$BH$252,7,FALSE)+VLOOKUP($AC190,'05. óvoda int.'!$AC$8:$BH$229,7,FALSE)+VLOOKUP($AC190,'06. konyha int.'!$AC$8:$BP$241,7,FALSE)</f>
        <v>0</v>
      </c>
      <c r="AJ190" s="376"/>
      <c r="AK190" s="376"/>
      <c r="AL190" s="377"/>
      <c r="AM190" s="375">
        <f>VLOOKUP($AC190,'04. önk. int.'!$AC$8:$BH$252,11,FALSE)+VLOOKUP($AC190,'05. óvoda int.'!$AC$8:$BH$229,11,FALSE)+VLOOKUP($AC190,'06. konyha int.'!$AC$8:$BP$241,11,FALSE)</f>
        <v>0</v>
      </c>
      <c r="AN190" s="376"/>
      <c r="AO190" s="376"/>
      <c r="AP190" s="377"/>
      <c r="AQ190" s="375">
        <f>VLOOKUP($AC190,'04. önk. int.'!$AC$8:$BH$252,15,FALSE)+VLOOKUP($AC190,'05. óvoda int.'!$AC$8:$BH$229,15,FALSE)+VLOOKUP($AC190,'06. konyha int.'!$AC$8:$BP$241,15,FALSE)</f>
        <v>0</v>
      </c>
      <c r="AR190" s="376"/>
      <c r="AS190" s="376"/>
      <c r="AT190" s="377"/>
      <c r="AU190" s="375">
        <f>VLOOKUP($AC190,'04. önk. int.'!$AC$8:$BH$252,19,FALSE)+VLOOKUP($AC190,'05. óvoda int.'!$AC$8:$BH$229,19,FALSE)+VLOOKUP($AC190,'06. konyha int.'!$AC$8:$BP$241,19,FALSE)</f>
        <v>0</v>
      </c>
      <c r="AV190" s="376"/>
      <c r="AW190" s="376"/>
      <c r="AX190" s="377"/>
      <c r="AY190" s="375">
        <f>VLOOKUP($AC190,'04. önk. int.'!$AC$8:$BH$252,23,FALSE)+VLOOKUP($AC190,'05. óvoda int.'!$AC$8:$BH$229,23,FALSE)+VLOOKUP($AC190,'06. konyha int.'!$AC$8:$BP$241,23,FALSE)</f>
        <v>0</v>
      </c>
      <c r="AZ190" s="376"/>
      <c r="BA190" s="376"/>
      <c r="BB190" s="377"/>
      <c r="BC190" s="375">
        <f>VLOOKUP($AC190,'04. önk. int.'!$AC$8:$BH$252,27,FALSE)+VLOOKUP($AC190,'05. óvoda int.'!$AC$8:$BH$229,27,FALSE)+VLOOKUP($AC190,'06. konyha int.'!$AC$8:$BP$241,27,FALSE)</f>
        <v>0</v>
      </c>
      <c r="BD190" s="376"/>
      <c r="BE190" s="376"/>
      <c r="BF190" s="377"/>
      <c r="BG190" s="378" t="str">
        <f t="shared" si="54"/>
        <v>n.é.</v>
      </c>
      <c r="BH190" s="379"/>
    </row>
    <row r="191" spans="1:60" ht="20.100000000000001" customHeight="1" x14ac:dyDescent="0.2">
      <c r="A191" s="387" t="s">
        <v>721</v>
      </c>
      <c r="B191" s="388"/>
      <c r="C191" s="389" t="s">
        <v>420</v>
      </c>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420" t="s">
        <v>164</v>
      </c>
      <c r="AD191" s="421"/>
      <c r="AE191" s="375">
        <f>VLOOKUP($AC191,'04. önk. int.'!$AC$8:$BH$252,3,FALSE)+VLOOKUP($AC191,'05. óvoda int.'!$AC$8:$BH$229,3,FALSE)+VLOOKUP($AC191,'06. konyha int.'!$AC$8:$BP$225,3,FALSE)</f>
        <v>0</v>
      </c>
      <c r="AF191" s="376"/>
      <c r="AG191" s="376"/>
      <c r="AH191" s="377"/>
      <c r="AI191" s="375">
        <f>VLOOKUP($AC191,'04. önk. int.'!$AC$8:$BH$252,7,FALSE)+VLOOKUP($AC191,'05. óvoda int.'!$AC$8:$BH$229,7,FALSE)+VLOOKUP($AC191,'06. konyha int.'!$AC$8:$BP$241,7,FALSE)</f>
        <v>0</v>
      </c>
      <c r="AJ191" s="376"/>
      <c r="AK191" s="376"/>
      <c r="AL191" s="377"/>
      <c r="AM191" s="375">
        <f>VLOOKUP($AC191,'04. önk. int.'!$AC$8:$BH$252,11,FALSE)+VLOOKUP($AC191,'05. óvoda int.'!$AC$8:$BH$229,11,FALSE)+VLOOKUP($AC191,'06. konyha int.'!$AC$8:$BP$241,11,FALSE)</f>
        <v>0</v>
      </c>
      <c r="AN191" s="376"/>
      <c r="AO191" s="376"/>
      <c r="AP191" s="377"/>
      <c r="AQ191" s="375">
        <f>VLOOKUP($AC191,'04. önk. int.'!$AC$8:$BH$252,15,FALSE)+VLOOKUP($AC191,'05. óvoda int.'!$AC$8:$BH$229,15,FALSE)+VLOOKUP($AC191,'06. konyha int.'!$AC$8:$BP$241,15,FALSE)</f>
        <v>0</v>
      </c>
      <c r="AR191" s="376"/>
      <c r="AS191" s="376"/>
      <c r="AT191" s="377"/>
      <c r="AU191" s="375">
        <f>VLOOKUP($AC191,'04. önk. int.'!$AC$8:$BH$252,19,FALSE)+VLOOKUP($AC191,'05. óvoda int.'!$AC$8:$BH$229,19,FALSE)+VLOOKUP($AC191,'06. konyha int.'!$AC$8:$BP$241,19,FALSE)</f>
        <v>0</v>
      </c>
      <c r="AV191" s="376"/>
      <c r="AW191" s="376"/>
      <c r="AX191" s="377"/>
      <c r="AY191" s="375">
        <f>VLOOKUP($AC191,'04. önk. int.'!$AC$8:$BH$252,23,FALSE)+VLOOKUP($AC191,'05. óvoda int.'!$AC$8:$BH$229,23,FALSE)+VLOOKUP($AC191,'06. konyha int.'!$AC$8:$BP$241,23,FALSE)</f>
        <v>0</v>
      </c>
      <c r="AZ191" s="376"/>
      <c r="BA191" s="376"/>
      <c r="BB191" s="377"/>
      <c r="BC191" s="375">
        <f>VLOOKUP($AC191,'04. önk. int.'!$AC$8:$BH$252,27,FALSE)+VLOOKUP($AC191,'05. óvoda int.'!$AC$8:$BH$229,27,FALSE)+VLOOKUP($AC191,'06. konyha int.'!$AC$8:$BP$241,27,FALSE)</f>
        <v>0</v>
      </c>
      <c r="BD191" s="376"/>
      <c r="BE191" s="376"/>
      <c r="BF191" s="377"/>
      <c r="BG191" s="378" t="str">
        <f t="shared" si="54"/>
        <v>n.é.</v>
      </c>
      <c r="BH191" s="379"/>
    </row>
    <row r="192" spans="1:60" ht="20.100000000000001" customHeight="1" x14ac:dyDescent="0.2">
      <c r="A192" s="387" t="s">
        <v>722</v>
      </c>
      <c r="B192" s="388"/>
      <c r="C192" s="389" t="s">
        <v>172</v>
      </c>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1"/>
      <c r="AC192" s="420" t="s">
        <v>165</v>
      </c>
      <c r="AD192" s="421"/>
      <c r="AE192" s="375">
        <f>VLOOKUP($AC192,'04. önk. int.'!$AC$8:$BH$252,3,FALSE)+VLOOKUP($AC192,'05. óvoda int.'!$AC$8:$BH$229,3,FALSE)+VLOOKUP($AC192,'06. konyha int.'!$AC$8:$BP$225,3,FALSE)</f>
        <v>0</v>
      </c>
      <c r="AF192" s="376"/>
      <c r="AG192" s="376"/>
      <c r="AH192" s="377"/>
      <c r="AI192" s="375">
        <f>VLOOKUP($AC192,'04. önk. int.'!$AC$8:$BH$252,7,FALSE)+VLOOKUP($AC192,'05. óvoda int.'!$AC$8:$BH$229,7,FALSE)+VLOOKUP($AC192,'06. konyha int.'!$AC$8:$BP$241,7,FALSE)</f>
        <v>0</v>
      </c>
      <c r="AJ192" s="376"/>
      <c r="AK192" s="376"/>
      <c r="AL192" s="377"/>
      <c r="AM192" s="375">
        <f>VLOOKUP($AC192,'04. önk. int.'!$AC$8:$BH$252,11,FALSE)+VLOOKUP($AC192,'05. óvoda int.'!$AC$8:$BH$229,11,FALSE)+VLOOKUP($AC192,'06. konyha int.'!$AC$8:$BP$241,11,FALSE)</f>
        <v>0</v>
      </c>
      <c r="AN192" s="376"/>
      <c r="AO192" s="376"/>
      <c r="AP192" s="377"/>
      <c r="AQ192" s="375">
        <f>VLOOKUP($AC192,'04. önk. int.'!$AC$8:$BH$252,15,FALSE)+VLOOKUP($AC192,'05. óvoda int.'!$AC$8:$BH$229,15,FALSE)+VLOOKUP($AC192,'06. konyha int.'!$AC$8:$BP$241,15,FALSE)</f>
        <v>0</v>
      </c>
      <c r="AR192" s="376"/>
      <c r="AS192" s="376"/>
      <c r="AT192" s="377"/>
      <c r="AU192" s="375">
        <f>VLOOKUP($AC192,'04. önk. int.'!$AC$8:$BH$252,19,FALSE)+VLOOKUP($AC192,'05. óvoda int.'!$AC$8:$BH$229,19,FALSE)+VLOOKUP($AC192,'06. konyha int.'!$AC$8:$BP$241,19,FALSE)</f>
        <v>0</v>
      </c>
      <c r="AV192" s="376"/>
      <c r="AW192" s="376"/>
      <c r="AX192" s="377"/>
      <c r="AY192" s="375">
        <f>VLOOKUP($AC192,'04. önk. int.'!$AC$8:$BH$252,23,FALSE)+VLOOKUP($AC192,'05. óvoda int.'!$AC$8:$BH$229,23,FALSE)+VLOOKUP($AC192,'06. konyha int.'!$AC$8:$BP$241,23,FALSE)</f>
        <v>0</v>
      </c>
      <c r="AZ192" s="376"/>
      <c r="BA192" s="376"/>
      <c r="BB192" s="377"/>
      <c r="BC192" s="375">
        <f>VLOOKUP($AC192,'04. önk. int.'!$AC$8:$BH$252,27,FALSE)+VLOOKUP($AC192,'05. óvoda int.'!$AC$8:$BH$229,27,FALSE)+VLOOKUP($AC192,'06. konyha int.'!$AC$8:$BP$241,27,FALSE)</f>
        <v>0</v>
      </c>
      <c r="BD192" s="376"/>
      <c r="BE192" s="376"/>
      <c r="BF192" s="377"/>
      <c r="BG192" s="378" t="str">
        <f t="shared" si="54"/>
        <v>n.é.</v>
      </c>
      <c r="BH192" s="379"/>
    </row>
    <row r="193" spans="1:60" ht="20.100000000000001" customHeight="1" x14ac:dyDescent="0.2">
      <c r="A193" s="387" t="s">
        <v>723</v>
      </c>
      <c r="B193" s="388"/>
      <c r="C193" s="389" t="s">
        <v>668</v>
      </c>
      <c r="D193" s="390"/>
      <c r="E193" s="390"/>
      <c r="F193" s="390"/>
      <c r="G193" s="390"/>
      <c r="H193" s="390"/>
      <c r="I193" s="390"/>
      <c r="J193" s="390"/>
      <c r="K193" s="390"/>
      <c r="L193" s="390"/>
      <c r="M193" s="390"/>
      <c r="N193" s="390"/>
      <c r="O193" s="390"/>
      <c r="P193" s="390"/>
      <c r="Q193" s="390"/>
      <c r="R193" s="390"/>
      <c r="S193" s="390"/>
      <c r="T193" s="390"/>
      <c r="U193" s="390"/>
      <c r="V193" s="390"/>
      <c r="W193" s="390"/>
      <c r="X193" s="390"/>
      <c r="Y193" s="390"/>
      <c r="Z193" s="390"/>
      <c r="AA193" s="390"/>
      <c r="AB193" s="391"/>
      <c r="AC193" s="420" t="s">
        <v>166</v>
      </c>
      <c r="AD193" s="421"/>
      <c r="AE193" s="375">
        <f>VLOOKUP($AC193,'04. önk. int.'!$AC$8:$BH$252,3,FALSE)+VLOOKUP($AC193,'05. óvoda int.'!$AC$8:$BH$229,3,FALSE)+VLOOKUP($AC193,'06. konyha int.'!$AC$8:$BP$225,3,FALSE)</f>
        <v>0</v>
      </c>
      <c r="AF193" s="376"/>
      <c r="AG193" s="376"/>
      <c r="AH193" s="377"/>
      <c r="AI193" s="375">
        <f>VLOOKUP($AC193,'04. önk. int.'!$AC$8:$BH$252,7,FALSE)+VLOOKUP($AC193,'05. óvoda int.'!$AC$8:$BH$229,7,FALSE)+VLOOKUP($AC193,'06. konyha int.'!$AC$8:$BP$241,7,FALSE)</f>
        <v>0</v>
      </c>
      <c r="AJ193" s="376"/>
      <c r="AK193" s="376"/>
      <c r="AL193" s="377"/>
      <c r="AM193" s="375">
        <f>VLOOKUP($AC193,'04. önk. int.'!$AC$8:$BH$252,11,FALSE)+VLOOKUP($AC193,'05. óvoda int.'!$AC$8:$BH$229,11,FALSE)+VLOOKUP($AC193,'06. konyha int.'!$AC$8:$BP$241,11,FALSE)</f>
        <v>0</v>
      </c>
      <c r="AN193" s="376"/>
      <c r="AO193" s="376"/>
      <c r="AP193" s="377"/>
      <c r="AQ193" s="375">
        <f>VLOOKUP($AC193,'04. önk. int.'!$AC$8:$BH$252,15,FALSE)+VLOOKUP($AC193,'05. óvoda int.'!$AC$8:$BH$229,15,FALSE)+VLOOKUP($AC193,'06. konyha int.'!$AC$8:$BP$241,15,FALSE)</f>
        <v>0</v>
      </c>
      <c r="AR193" s="376"/>
      <c r="AS193" s="376"/>
      <c r="AT193" s="377"/>
      <c r="AU193" s="375">
        <f>VLOOKUP($AC193,'04. önk. int.'!$AC$8:$BH$252,19,FALSE)+VLOOKUP($AC193,'05. óvoda int.'!$AC$8:$BH$229,19,FALSE)+VLOOKUP($AC193,'06. konyha int.'!$AC$8:$BP$241,19,FALSE)</f>
        <v>0</v>
      </c>
      <c r="AV193" s="376"/>
      <c r="AW193" s="376"/>
      <c r="AX193" s="377"/>
      <c r="AY193" s="375">
        <f>VLOOKUP($AC193,'04. önk. int.'!$AC$8:$BH$252,23,FALSE)+VLOOKUP($AC193,'05. óvoda int.'!$AC$8:$BH$229,23,FALSE)+VLOOKUP($AC193,'06. konyha int.'!$AC$8:$BP$241,23,FALSE)</f>
        <v>0</v>
      </c>
      <c r="AZ193" s="376"/>
      <c r="BA193" s="376"/>
      <c r="BB193" s="377"/>
      <c r="BC193" s="375">
        <f>VLOOKUP($AC193,'04. önk. int.'!$AC$8:$BH$252,27,FALSE)+VLOOKUP($AC193,'05. óvoda int.'!$AC$8:$BH$229,27,FALSE)+VLOOKUP($AC193,'06. konyha int.'!$AC$8:$BP$241,27,FALSE)</f>
        <v>0</v>
      </c>
      <c r="BD193" s="376"/>
      <c r="BE193" s="376"/>
      <c r="BF193" s="377"/>
      <c r="BG193" s="378" t="str">
        <f t="shared" si="54"/>
        <v>n.é.</v>
      </c>
      <c r="BH193" s="379"/>
    </row>
    <row r="194" spans="1:60" ht="20.100000000000001" customHeight="1" x14ac:dyDescent="0.2">
      <c r="A194" s="387" t="s">
        <v>724</v>
      </c>
      <c r="B194" s="388"/>
      <c r="C194" s="389" t="s">
        <v>173</v>
      </c>
      <c r="D194" s="390"/>
      <c r="E194" s="390"/>
      <c r="F194" s="390"/>
      <c r="G194" s="390"/>
      <c r="H194" s="390"/>
      <c r="I194" s="390"/>
      <c r="J194" s="390"/>
      <c r="K194" s="390"/>
      <c r="L194" s="390"/>
      <c r="M194" s="390"/>
      <c r="N194" s="390"/>
      <c r="O194" s="390"/>
      <c r="P194" s="390"/>
      <c r="Q194" s="390"/>
      <c r="R194" s="390"/>
      <c r="S194" s="390"/>
      <c r="T194" s="390"/>
      <c r="U194" s="390"/>
      <c r="V194" s="390"/>
      <c r="W194" s="390"/>
      <c r="X194" s="390"/>
      <c r="Y194" s="390"/>
      <c r="Z194" s="390"/>
      <c r="AA194" s="390"/>
      <c r="AB194" s="391"/>
      <c r="AC194" s="420" t="s">
        <v>669</v>
      </c>
      <c r="AD194" s="421"/>
      <c r="AE194" s="375">
        <f>VLOOKUP($AC194,'04. önk. int.'!$AC$8:$BH$252,3,FALSE)+VLOOKUP($AC194,'05. óvoda int.'!$AC$8:$BH$229,3,FALSE)+VLOOKUP($AC194,'06. konyha int.'!$AC$8:$BP$225,3,FALSE)</f>
        <v>0</v>
      </c>
      <c r="AF194" s="376"/>
      <c r="AG194" s="376"/>
      <c r="AH194" s="377"/>
      <c r="AI194" s="375">
        <f>VLOOKUP($AC194,'04. önk. int.'!$AC$8:$BH$252,7,FALSE)+VLOOKUP($AC194,'05. óvoda int.'!$AC$8:$BH$229,7,FALSE)+VLOOKUP($AC194,'06. konyha int.'!$AC$8:$BP$241,7,FALSE)</f>
        <v>0</v>
      </c>
      <c r="AJ194" s="376"/>
      <c r="AK194" s="376"/>
      <c r="AL194" s="377"/>
      <c r="AM194" s="375">
        <f>VLOOKUP($AC194,'04. önk. int.'!$AC$8:$BH$252,11,FALSE)+VLOOKUP($AC194,'05. óvoda int.'!$AC$8:$BH$229,11,FALSE)+VLOOKUP($AC194,'06. konyha int.'!$AC$8:$BP$241,11,FALSE)</f>
        <v>0</v>
      </c>
      <c r="AN194" s="376"/>
      <c r="AO194" s="376"/>
      <c r="AP194" s="377"/>
      <c r="AQ194" s="375">
        <f>VLOOKUP($AC194,'04. önk. int.'!$AC$8:$BH$252,15,FALSE)+VLOOKUP($AC194,'05. óvoda int.'!$AC$8:$BH$229,15,FALSE)+VLOOKUP($AC194,'06. konyha int.'!$AC$8:$BP$241,15,FALSE)</f>
        <v>0</v>
      </c>
      <c r="AR194" s="376"/>
      <c r="AS194" s="376"/>
      <c r="AT194" s="377"/>
      <c r="AU194" s="375">
        <f>VLOOKUP($AC194,'04. önk. int.'!$AC$8:$BH$252,19,FALSE)+VLOOKUP($AC194,'05. óvoda int.'!$AC$8:$BH$229,19,FALSE)+VLOOKUP($AC194,'06. konyha int.'!$AC$8:$BP$241,19,FALSE)</f>
        <v>0</v>
      </c>
      <c r="AV194" s="376"/>
      <c r="AW194" s="376"/>
      <c r="AX194" s="377"/>
      <c r="AY194" s="375">
        <f>VLOOKUP($AC194,'04. önk. int.'!$AC$8:$BH$252,23,FALSE)+VLOOKUP($AC194,'05. óvoda int.'!$AC$8:$BH$229,23,FALSE)+VLOOKUP($AC194,'06. konyha int.'!$AC$8:$BP$241,23,FALSE)</f>
        <v>0</v>
      </c>
      <c r="AZ194" s="376"/>
      <c r="BA194" s="376"/>
      <c r="BB194" s="377"/>
      <c r="BC194" s="375">
        <f>VLOOKUP($AC194,'04. önk. int.'!$AC$8:$BH$252,27,FALSE)+VLOOKUP($AC194,'05. óvoda int.'!$AC$8:$BH$229,27,FALSE)+VLOOKUP($AC194,'06. konyha int.'!$AC$8:$BP$241,27,FALSE)</f>
        <v>0</v>
      </c>
      <c r="BD194" s="376"/>
      <c r="BE194" s="376"/>
      <c r="BF194" s="377"/>
      <c r="BG194" s="378" t="str">
        <f t="shared" si="54"/>
        <v>n.é.</v>
      </c>
      <c r="BH194" s="379"/>
    </row>
    <row r="195" spans="1:60" ht="20.100000000000001" customHeight="1" x14ac:dyDescent="0.2">
      <c r="A195" s="397" t="s">
        <v>725</v>
      </c>
      <c r="B195" s="398"/>
      <c r="C195" s="410" t="s">
        <v>759</v>
      </c>
      <c r="D195" s="411"/>
      <c r="E195" s="411"/>
      <c r="F195" s="411"/>
      <c r="G195" s="411"/>
      <c r="H195" s="411"/>
      <c r="I195" s="411"/>
      <c r="J195" s="411"/>
      <c r="K195" s="411"/>
      <c r="L195" s="411"/>
      <c r="M195" s="411"/>
      <c r="N195" s="411"/>
      <c r="O195" s="411"/>
      <c r="P195" s="411"/>
      <c r="Q195" s="411"/>
      <c r="R195" s="411"/>
      <c r="S195" s="411"/>
      <c r="T195" s="411"/>
      <c r="U195" s="411"/>
      <c r="V195" s="411"/>
      <c r="W195" s="411"/>
      <c r="X195" s="411"/>
      <c r="Y195" s="411"/>
      <c r="Z195" s="411"/>
      <c r="AA195" s="411"/>
      <c r="AB195" s="412"/>
      <c r="AC195" s="418" t="s">
        <v>62</v>
      </c>
      <c r="AD195" s="419"/>
      <c r="AE195" s="407">
        <f>SUM(AE186:AH194)</f>
        <v>0</v>
      </c>
      <c r="AF195" s="408"/>
      <c r="AG195" s="408"/>
      <c r="AH195" s="409"/>
      <c r="AI195" s="407">
        <f>SUM(AI186:AL194)</f>
        <v>0</v>
      </c>
      <c r="AJ195" s="408"/>
      <c r="AK195" s="408"/>
      <c r="AL195" s="409"/>
      <c r="AM195" s="407">
        <f>SUM(AM186:AP194)</f>
        <v>0</v>
      </c>
      <c r="AN195" s="408"/>
      <c r="AO195" s="408"/>
      <c r="AP195" s="409"/>
      <c r="AQ195" s="407">
        <f t="shared" ref="AQ195" si="67">SUM(AQ186:AT194)</f>
        <v>0</v>
      </c>
      <c r="AR195" s="408"/>
      <c r="AS195" s="408"/>
      <c r="AT195" s="409"/>
      <c r="AU195" s="407">
        <f t="shared" ref="AU195" si="68">SUM(AU186:AX194)</f>
        <v>0</v>
      </c>
      <c r="AV195" s="408"/>
      <c r="AW195" s="408"/>
      <c r="AX195" s="409"/>
      <c r="AY195" s="407">
        <f t="shared" ref="AY195" si="69">SUM(AY186:BB194)</f>
        <v>0</v>
      </c>
      <c r="AZ195" s="408"/>
      <c r="BA195" s="408"/>
      <c r="BB195" s="409"/>
      <c r="BC195" s="407">
        <f t="shared" ref="BC195" si="70">SUM(BC186:BF194)</f>
        <v>0</v>
      </c>
      <c r="BD195" s="408"/>
      <c r="BE195" s="408"/>
      <c r="BF195" s="409"/>
      <c r="BG195" s="378" t="str">
        <f t="shared" si="54"/>
        <v>n.é.</v>
      </c>
      <c r="BH195" s="379"/>
    </row>
    <row r="196" spans="1:60" s="3" customFormat="1" ht="20.100000000000001" customHeight="1" x14ac:dyDescent="0.2">
      <c r="A196" s="380" t="s">
        <v>726</v>
      </c>
      <c r="B196" s="381"/>
      <c r="C196" s="382" t="s">
        <v>760</v>
      </c>
      <c r="D196" s="383"/>
      <c r="E196" s="383"/>
      <c r="F196" s="383"/>
      <c r="G196" s="383"/>
      <c r="H196" s="383"/>
      <c r="I196" s="383"/>
      <c r="J196" s="383"/>
      <c r="K196" s="383"/>
      <c r="L196" s="383"/>
      <c r="M196" s="383"/>
      <c r="N196" s="383"/>
      <c r="O196" s="383"/>
      <c r="P196" s="383"/>
      <c r="Q196" s="383"/>
      <c r="R196" s="383"/>
      <c r="S196" s="383"/>
      <c r="T196" s="383"/>
      <c r="U196" s="383"/>
      <c r="V196" s="383"/>
      <c r="W196" s="383"/>
      <c r="X196" s="383"/>
      <c r="Y196" s="383"/>
      <c r="Z196" s="383"/>
      <c r="AA196" s="383"/>
      <c r="AB196" s="384"/>
      <c r="AC196" s="416" t="s">
        <v>174</v>
      </c>
      <c r="AD196" s="417"/>
      <c r="AE196" s="413">
        <f>AE121+AE122+AE147+AE156+AE172+AE180+AE185+AE195</f>
        <v>426691760</v>
      </c>
      <c r="AF196" s="414"/>
      <c r="AG196" s="414"/>
      <c r="AH196" s="415"/>
      <c r="AI196" s="413">
        <f>AI121+AI122+AI147+AI156+AI172+AI180+AI185+AI195</f>
        <v>471679206</v>
      </c>
      <c r="AJ196" s="414"/>
      <c r="AK196" s="414"/>
      <c r="AL196" s="415"/>
      <c r="AM196" s="413">
        <f>AM121+AM122+AM147+AM156+AM172+AM180+AM185+AM195</f>
        <v>0</v>
      </c>
      <c r="AN196" s="414"/>
      <c r="AO196" s="414"/>
      <c r="AP196" s="415"/>
      <c r="AQ196" s="413">
        <f t="shared" ref="AQ196" si="71">AQ121+AQ122+AQ147+AQ156+AQ172+AQ180+AQ185+AQ195</f>
        <v>313395290</v>
      </c>
      <c r="AR196" s="414"/>
      <c r="AS196" s="414"/>
      <c r="AT196" s="415"/>
      <c r="AU196" s="413">
        <f t="shared" ref="AU196" si="72">AU121+AU122+AU147+AU156+AU172+AU180+AU185+AU195</f>
        <v>206729756</v>
      </c>
      <c r="AV196" s="414"/>
      <c r="AW196" s="414"/>
      <c r="AX196" s="415"/>
      <c r="AY196" s="413">
        <f t="shared" ref="AY196" si="73">AY121+AY122+AY147+AY156+AY172+AY180+AY185+AY195</f>
        <v>0</v>
      </c>
      <c r="AZ196" s="414"/>
      <c r="BA196" s="414"/>
      <c r="BB196" s="415"/>
      <c r="BC196" s="413">
        <f t="shared" ref="BC196" si="74">BC121+BC122+BC147+BC156+BC172+BC180+BC185+BC195</f>
        <v>300632806</v>
      </c>
      <c r="BD196" s="414"/>
      <c r="BE196" s="414"/>
      <c r="BF196" s="415"/>
      <c r="BG196" s="373">
        <f t="shared" si="54"/>
        <v>0.6373670964837912</v>
      </c>
      <c r="BH196" s="374"/>
    </row>
    <row r="197" spans="1:60" ht="20.100000000000001" customHeight="1" x14ac:dyDescent="0.2">
      <c r="A197" s="387" t="s">
        <v>727</v>
      </c>
      <c r="B197" s="388"/>
      <c r="C197" s="389" t="s">
        <v>670</v>
      </c>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1"/>
      <c r="AC197" s="392" t="s">
        <v>381</v>
      </c>
      <c r="AD197" s="393"/>
      <c r="AE197" s="375">
        <f>VLOOKUP($AC197,'04. önk. int.'!$AC$8:$BH$252,3,FALSE)+VLOOKUP($AC197,'05. óvoda int.'!$AC$8:$BH$229,3,FALSE)+VLOOKUP($AC197,'06. konyha int.'!$AC$8:$BP$225,3,FALSE)</f>
        <v>0</v>
      </c>
      <c r="AF197" s="376"/>
      <c r="AG197" s="376"/>
      <c r="AH197" s="377"/>
      <c r="AI197" s="375">
        <f>VLOOKUP($AC197,'04. önk. int.'!$AC$8:$BH$252,7,FALSE)+VLOOKUP($AC197,'05. óvoda int.'!$AC$8:$BH$229,7,FALSE)+VLOOKUP($AC197,'06. konyha int.'!$AC$8:$BP$241,7,FALSE)</f>
        <v>0</v>
      </c>
      <c r="AJ197" s="376"/>
      <c r="AK197" s="376"/>
      <c r="AL197" s="377"/>
      <c r="AM197" s="375">
        <f>VLOOKUP($AC197,'04. önk. int.'!$AC$8:$BH$252,11,FALSE)+VLOOKUP($AC197,'05. óvoda int.'!$AC$8:$BH$229,11,FALSE)+VLOOKUP($AC197,'06. konyha int.'!$AC$8:$BP$241,11,FALSE)</f>
        <v>0</v>
      </c>
      <c r="AN197" s="376"/>
      <c r="AO197" s="376"/>
      <c r="AP197" s="377"/>
      <c r="AQ197" s="375">
        <f>VLOOKUP($AC197,'04. önk. int.'!$AC$8:$BH$252,15,FALSE)+VLOOKUP($AC197,'05. óvoda int.'!$AC$8:$BH$229,15,FALSE)+VLOOKUP($AC197,'06. konyha int.'!$AC$8:$BP$241,15,FALSE)</f>
        <v>0</v>
      </c>
      <c r="AR197" s="376"/>
      <c r="AS197" s="376"/>
      <c r="AT197" s="377"/>
      <c r="AU197" s="375">
        <f>VLOOKUP($AC197,'04. önk. int.'!$AC$8:$BH$252,19,FALSE)+VLOOKUP($AC197,'05. óvoda int.'!$AC$8:$BH$229,19,FALSE)+VLOOKUP($AC197,'06. konyha int.'!$AC$8:$BP$241,19,FALSE)</f>
        <v>0</v>
      </c>
      <c r="AV197" s="376"/>
      <c r="AW197" s="376"/>
      <c r="AX197" s="377"/>
      <c r="AY197" s="375">
        <f>VLOOKUP($AC197,'04. önk. int.'!$AC$8:$BH$252,23,FALSE)+VLOOKUP($AC197,'05. óvoda int.'!$AC$8:$BH$229,23,FALSE)+VLOOKUP($AC197,'06. konyha int.'!$AC$8:$BP$241,23,FALSE)</f>
        <v>0</v>
      </c>
      <c r="AZ197" s="376"/>
      <c r="BA197" s="376"/>
      <c r="BB197" s="377"/>
      <c r="BC197" s="375">
        <f>VLOOKUP($AC197,'04. önk. int.'!$AC$8:$BH$252,27,FALSE)+VLOOKUP($AC197,'05. óvoda int.'!$AC$8:$BH$229,27,FALSE)+VLOOKUP($AC197,'06. konyha int.'!$AC$8:$BP$241,27,FALSE)</f>
        <v>0</v>
      </c>
      <c r="BD197" s="376"/>
      <c r="BE197" s="376"/>
      <c r="BF197" s="377"/>
      <c r="BG197" s="378" t="str">
        <f t="shared" si="54"/>
        <v>n.é.</v>
      </c>
      <c r="BH197" s="379"/>
    </row>
    <row r="198" spans="1:60" ht="20.100000000000001" customHeight="1" x14ac:dyDescent="0.2">
      <c r="A198" s="387" t="s">
        <v>728</v>
      </c>
      <c r="B198" s="388"/>
      <c r="C198" s="389" t="s">
        <v>382</v>
      </c>
      <c r="D198" s="390"/>
      <c r="E198" s="390"/>
      <c r="F198" s="390"/>
      <c r="G198" s="390"/>
      <c r="H198" s="390"/>
      <c r="I198" s="390"/>
      <c r="J198" s="390"/>
      <c r="K198" s="390"/>
      <c r="L198" s="390"/>
      <c r="M198" s="390"/>
      <c r="N198" s="390"/>
      <c r="O198" s="390"/>
      <c r="P198" s="390"/>
      <c r="Q198" s="390"/>
      <c r="R198" s="390"/>
      <c r="S198" s="390"/>
      <c r="T198" s="390"/>
      <c r="U198" s="390"/>
      <c r="V198" s="390"/>
      <c r="W198" s="390"/>
      <c r="X198" s="390"/>
      <c r="Y198" s="390"/>
      <c r="Z198" s="390"/>
      <c r="AA198" s="390"/>
      <c r="AB198" s="391"/>
      <c r="AC198" s="392" t="s">
        <v>383</v>
      </c>
      <c r="AD198" s="393"/>
      <c r="AE198" s="375">
        <f>VLOOKUP($AC198,'04. önk. int.'!$AC$8:$BH$252,3,FALSE)+VLOOKUP($AC198,'05. óvoda int.'!$AC$8:$BH$229,3,FALSE)+VLOOKUP($AC198,'06. konyha int.'!$AC$8:$BP$225,3,FALSE)</f>
        <v>0</v>
      </c>
      <c r="AF198" s="376"/>
      <c r="AG198" s="376"/>
      <c r="AH198" s="377"/>
      <c r="AI198" s="375">
        <f>VLOOKUP($AC198,'04. önk. int.'!$AC$8:$BH$252,7,FALSE)+VLOOKUP($AC198,'05. óvoda int.'!$AC$8:$BH$229,7,FALSE)+VLOOKUP($AC198,'06. konyha int.'!$AC$8:$BP$241,7,FALSE)</f>
        <v>0</v>
      </c>
      <c r="AJ198" s="376"/>
      <c r="AK198" s="376"/>
      <c r="AL198" s="377"/>
      <c r="AM198" s="375">
        <f>VLOOKUP($AC198,'04. önk. int.'!$AC$8:$BH$252,11,FALSE)+VLOOKUP($AC198,'05. óvoda int.'!$AC$8:$BH$229,11,FALSE)+VLOOKUP($AC198,'06. konyha int.'!$AC$8:$BP$241,11,FALSE)</f>
        <v>0</v>
      </c>
      <c r="AN198" s="376"/>
      <c r="AO198" s="376"/>
      <c r="AP198" s="377"/>
      <c r="AQ198" s="375">
        <f>VLOOKUP($AC198,'04. önk. int.'!$AC$8:$BH$252,15,FALSE)+VLOOKUP($AC198,'05. óvoda int.'!$AC$8:$BH$229,15,FALSE)+VLOOKUP($AC198,'06. konyha int.'!$AC$8:$BP$241,15,FALSE)</f>
        <v>0</v>
      </c>
      <c r="AR198" s="376"/>
      <c r="AS198" s="376"/>
      <c r="AT198" s="377"/>
      <c r="AU198" s="375">
        <f>VLOOKUP($AC198,'04. önk. int.'!$AC$8:$BH$252,19,FALSE)+VLOOKUP($AC198,'05. óvoda int.'!$AC$8:$BH$229,19,FALSE)+VLOOKUP($AC198,'06. konyha int.'!$AC$8:$BP$241,19,FALSE)</f>
        <v>0</v>
      </c>
      <c r="AV198" s="376"/>
      <c r="AW198" s="376"/>
      <c r="AX198" s="377"/>
      <c r="AY198" s="375">
        <f>VLOOKUP($AC198,'04. önk. int.'!$AC$8:$BH$252,23,FALSE)+VLOOKUP($AC198,'05. óvoda int.'!$AC$8:$BH$229,23,FALSE)+VLOOKUP($AC198,'06. konyha int.'!$AC$8:$BP$241,23,FALSE)</f>
        <v>0</v>
      </c>
      <c r="AZ198" s="376"/>
      <c r="BA198" s="376"/>
      <c r="BB198" s="377"/>
      <c r="BC198" s="375">
        <f>VLOOKUP($AC198,'04. önk. int.'!$AC$8:$BH$252,27,FALSE)+VLOOKUP($AC198,'05. óvoda int.'!$AC$8:$BH$229,27,FALSE)+VLOOKUP($AC198,'06. konyha int.'!$AC$8:$BP$241,27,FALSE)</f>
        <v>0</v>
      </c>
      <c r="BD198" s="376"/>
      <c r="BE198" s="376"/>
      <c r="BF198" s="377"/>
      <c r="BG198" s="378" t="str">
        <f t="shared" si="54"/>
        <v>n.é.</v>
      </c>
      <c r="BH198" s="379"/>
    </row>
    <row r="199" spans="1:60" ht="20.100000000000001" customHeight="1" x14ac:dyDescent="0.2">
      <c r="A199" s="387" t="s">
        <v>729</v>
      </c>
      <c r="B199" s="388"/>
      <c r="C199" s="389" t="s">
        <v>671</v>
      </c>
      <c r="D199" s="390"/>
      <c r="E199" s="390"/>
      <c r="F199" s="390"/>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391"/>
      <c r="AC199" s="392" t="s">
        <v>384</v>
      </c>
      <c r="AD199" s="393"/>
      <c r="AE199" s="375">
        <f>VLOOKUP($AC199,'04. önk. int.'!$AC$8:$BH$252,3,FALSE)+VLOOKUP($AC199,'05. óvoda int.'!$AC$8:$BH$229,3,FALSE)+VLOOKUP($AC199,'06. konyha int.'!$AC$8:$BP$225,3,FALSE)</f>
        <v>0</v>
      </c>
      <c r="AF199" s="376"/>
      <c r="AG199" s="376"/>
      <c r="AH199" s="377"/>
      <c r="AI199" s="375">
        <f>VLOOKUP($AC199,'04. önk. int.'!$AC$8:$BH$252,7,FALSE)+VLOOKUP($AC199,'05. óvoda int.'!$AC$8:$BH$229,7,FALSE)+VLOOKUP($AC199,'06. konyha int.'!$AC$8:$BP$241,7,FALSE)</f>
        <v>0</v>
      </c>
      <c r="AJ199" s="376"/>
      <c r="AK199" s="376"/>
      <c r="AL199" s="377"/>
      <c r="AM199" s="375">
        <f>VLOOKUP($AC199,'04. önk. int.'!$AC$8:$BH$252,11,FALSE)+VLOOKUP($AC199,'05. óvoda int.'!$AC$8:$BH$229,11,FALSE)+VLOOKUP($AC199,'06. konyha int.'!$AC$8:$BP$241,11,FALSE)</f>
        <v>0</v>
      </c>
      <c r="AN199" s="376"/>
      <c r="AO199" s="376"/>
      <c r="AP199" s="377"/>
      <c r="AQ199" s="375">
        <f>VLOOKUP($AC199,'04. önk. int.'!$AC$8:$BH$252,15,FALSE)+VLOOKUP($AC199,'05. óvoda int.'!$AC$8:$BH$229,15,FALSE)+VLOOKUP($AC199,'06. konyha int.'!$AC$8:$BP$241,15,FALSE)</f>
        <v>0</v>
      </c>
      <c r="AR199" s="376"/>
      <c r="AS199" s="376"/>
      <c r="AT199" s="377"/>
      <c r="AU199" s="375">
        <f>VLOOKUP($AC199,'04. önk. int.'!$AC$8:$BH$252,19,FALSE)+VLOOKUP($AC199,'05. óvoda int.'!$AC$8:$BH$229,19,FALSE)+VLOOKUP($AC199,'06. konyha int.'!$AC$8:$BP$241,19,FALSE)</f>
        <v>0</v>
      </c>
      <c r="AV199" s="376"/>
      <c r="AW199" s="376"/>
      <c r="AX199" s="377"/>
      <c r="AY199" s="375">
        <f>VLOOKUP($AC199,'04. önk. int.'!$AC$8:$BH$252,23,FALSE)+VLOOKUP($AC199,'05. óvoda int.'!$AC$8:$BH$229,23,FALSE)+VLOOKUP($AC199,'06. konyha int.'!$AC$8:$BP$241,23,FALSE)</f>
        <v>0</v>
      </c>
      <c r="AZ199" s="376"/>
      <c r="BA199" s="376"/>
      <c r="BB199" s="377"/>
      <c r="BC199" s="375">
        <f>VLOOKUP($AC199,'04. önk. int.'!$AC$8:$BH$252,27,FALSE)+VLOOKUP($AC199,'05. óvoda int.'!$AC$8:$BH$229,27,FALSE)+VLOOKUP($AC199,'06. konyha int.'!$AC$8:$BP$241,27,FALSE)</f>
        <v>0</v>
      </c>
      <c r="BD199" s="376"/>
      <c r="BE199" s="376"/>
      <c r="BF199" s="377"/>
      <c r="BG199" s="378" t="str">
        <f t="shared" si="54"/>
        <v>n.é.</v>
      </c>
      <c r="BH199" s="379"/>
    </row>
    <row r="200" spans="1:60" ht="20.100000000000001" customHeight="1" x14ac:dyDescent="0.2">
      <c r="A200" s="397" t="s">
        <v>730</v>
      </c>
      <c r="B200" s="398"/>
      <c r="C200" s="410" t="s">
        <v>761</v>
      </c>
      <c r="D200" s="411"/>
      <c r="E200" s="411"/>
      <c r="F200" s="411"/>
      <c r="G200" s="411"/>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02" t="s">
        <v>385</v>
      </c>
      <c r="AD200" s="403"/>
      <c r="AE200" s="407">
        <f>SUM(AE197:AH199)</f>
        <v>0</v>
      </c>
      <c r="AF200" s="408"/>
      <c r="AG200" s="408"/>
      <c r="AH200" s="409"/>
      <c r="AI200" s="407">
        <f>SUM(AI197:AL199)</f>
        <v>0</v>
      </c>
      <c r="AJ200" s="408"/>
      <c r="AK200" s="408"/>
      <c r="AL200" s="409"/>
      <c r="AM200" s="407">
        <f>SUM(AM197:AP199)</f>
        <v>0</v>
      </c>
      <c r="AN200" s="408"/>
      <c r="AO200" s="408"/>
      <c r="AP200" s="409"/>
      <c r="AQ200" s="407">
        <f t="shared" ref="AQ200" si="75">SUM(AQ197:AT199)</f>
        <v>0</v>
      </c>
      <c r="AR200" s="408"/>
      <c r="AS200" s="408"/>
      <c r="AT200" s="409"/>
      <c r="AU200" s="407">
        <f t="shared" ref="AU200" si="76">SUM(AU197:AX199)</f>
        <v>0</v>
      </c>
      <c r="AV200" s="408"/>
      <c r="AW200" s="408"/>
      <c r="AX200" s="409"/>
      <c r="AY200" s="407">
        <f t="shared" ref="AY200" si="77">SUM(AY197:BB199)</f>
        <v>0</v>
      </c>
      <c r="AZ200" s="408"/>
      <c r="BA200" s="408"/>
      <c r="BB200" s="409"/>
      <c r="BC200" s="407">
        <f t="shared" ref="BC200" si="78">SUM(BC197:BF199)</f>
        <v>0</v>
      </c>
      <c r="BD200" s="408"/>
      <c r="BE200" s="408"/>
      <c r="BF200" s="409"/>
      <c r="BG200" s="395" t="str">
        <f t="shared" si="54"/>
        <v>n.é.</v>
      </c>
      <c r="BH200" s="396"/>
    </row>
    <row r="201" spans="1:60" ht="20.100000000000001" customHeight="1" x14ac:dyDescent="0.2">
      <c r="A201" s="387" t="s">
        <v>731</v>
      </c>
      <c r="B201" s="388"/>
      <c r="C201" s="404" t="s">
        <v>386</v>
      </c>
      <c r="D201" s="405"/>
      <c r="E201" s="405"/>
      <c r="F201" s="405"/>
      <c r="G201" s="405"/>
      <c r="H201" s="405"/>
      <c r="I201" s="405"/>
      <c r="J201" s="405"/>
      <c r="K201" s="405"/>
      <c r="L201" s="405"/>
      <c r="M201" s="405"/>
      <c r="N201" s="405"/>
      <c r="O201" s="405"/>
      <c r="P201" s="405"/>
      <c r="Q201" s="405"/>
      <c r="R201" s="405"/>
      <c r="S201" s="405"/>
      <c r="T201" s="405"/>
      <c r="U201" s="405"/>
      <c r="V201" s="405"/>
      <c r="W201" s="405"/>
      <c r="X201" s="405"/>
      <c r="Y201" s="405"/>
      <c r="Z201" s="405"/>
      <c r="AA201" s="405"/>
      <c r="AB201" s="406"/>
      <c r="AC201" s="392" t="s">
        <v>387</v>
      </c>
      <c r="AD201" s="393"/>
      <c r="AE201" s="375">
        <f>VLOOKUP($AC201,'04. önk. int.'!$AC$8:$BH$252,3,FALSE)+VLOOKUP($AC201,'05. óvoda int.'!$AC$8:$BH$229,3,FALSE)+VLOOKUP($AC201,'06. konyha int.'!$AC$8:$BP$225,3,FALSE)</f>
        <v>0</v>
      </c>
      <c r="AF201" s="376"/>
      <c r="AG201" s="376"/>
      <c r="AH201" s="377"/>
      <c r="AI201" s="375">
        <f>VLOOKUP($AC201,'04. önk. int.'!$AC$8:$BH$252,7,FALSE)+VLOOKUP($AC201,'05. óvoda int.'!$AC$8:$BH$229,7,FALSE)+VLOOKUP($AC201,'06. konyha int.'!$AC$8:$BP$241,7,FALSE)</f>
        <v>0</v>
      </c>
      <c r="AJ201" s="376"/>
      <c r="AK201" s="376"/>
      <c r="AL201" s="377"/>
      <c r="AM201" s="375">
        <f>VLOOKUP($AC201,'04. önk. int.'!$AC$8:$BH$252,11,FALSE)+VLOOKUP($AC201,'05. óvoda int.'!$AC$8:$BH$229,11,FALSE)+VLOOKUP($AC201,'06. konyha int.'!$AC$8:$BP$241,11,FALSE)</f>
        <v>0</v>
      </c>
      <c r="AN201" s="376"/>
      <c r="AO201" s="376"/>
      <c r="AP201" s="377"/>
      <c r="AQ201" s="375">
        <f>VLOOKUP($AC201,'04. önk. int.'!$AC$8:$BH$252,15,FALSE)+VLOOKUP($AC201,'05. óvoda int.'!$AC$8:$BH$229,15,FALSE)+VLOOKUP($AC201,'06. konyha int.'!$AC$8:$BP$241,15,FALSE)</f>
        <v>0</v>
      </c>
      <c r="AR201" s="376"/>
      <c r="AS201" s="376"/>
      <c r="AT201" s="377"/>
      <c r="AU201" s="375">
        <f>VLOOKUP($AC201,'04. önk. int.'!$AC$8:$BH$252,19,FALSE)+VLOOKUP($AC201,'05. óvoda int.'!$AC$8:$BH$229,19,FALSE)+VLOOKUP($AC201,'06. konyha int.'!$AC$8:$BP$241,19,FALSE)</f>
        <v>0</v>
      </c>
      <c r="AV201" s="376"/>
      <c r="AW201" s="376"/>
      <c r="AX201" s="377"/>
      <c r="AY201" s="375">
        <f>VLOOKUP($AC201,'04. önk. int.'!$AC$8:$BH$252,23,FALSE)+VLOOKUP($AC201,'05. óvoda int.'!$AC$8:$BH$229,23,FALSE)+VLOOKUP($AC201,'06. konyha int.'!$AC$8:$BP$241,23,FALSE)</f>
        <v>0</v>
      </c>
      <c r="AZ201" s="376"/>
      <c r="BA201" s="376"/>
      <c r="BB201" s="377"/>
      <c r="BC201" s="375">
        <f>VLOOKUP($AC201,'04. önk. int.'!$AC$8:$BH$252,27,FALSE)+VLOOKUP($AC201,'05. óvoda int.'!$AC$8:$BH$229,27,FALSE)+VLOOKUP($AC201,'06. konyha int.'!$AC$8:$BP$241,27,FALSE)</f>
        <v>0</v>
      </c>
      <c r="BD201" s="376"/>
      <c r="BE201" s="376"/>
      <c r="BF201" s="377"/>
      <c r="BG201" s="378" t="str">
        <f t="shared" si="54"/>
        <v>n.é.</v>
      </c>
      <c r="BH201" s="379"/>
    </row>
    <row r="202" spans="1:60" ht="20.100000000000001" customHeight="1" x14ac:dyDescent="0.2">
      <c r="A202" s="387" t="s">
        <v>732</v>
      </c>
      <c r="B202" s="388"/>
      <c r="C202" s="389" t="s">
        <v>389</v>
      </c>
      <c r="D202" s="390"/>
      <c r="E202" s="390"/>
      <c r="F202" s="390"/>
      <c r="G202" s="390"/>
      <c r="H202" s="390"/>
      <c r="I202" s="390"/>
      <c r="J202" s="390"/>
      <c r="K202" s="390"/>
      <c r="L202" s="390"/>
      <c r="M202" s="390"/>
      <c r="N202" s="390"/>
      <c r="O202" s="390"/>
      <c r="P202" s="390"/>
      <c r="Q202" s="390"/>
      <c r="R202" s="390"/>
      <c r="S202" s="390"/>
      <c r="T202" s="390"/>
      <c r="U202" s="390"/>
      <c r="V202" s="390"/>
      <c r="W202" s="390"/>
      <c r="X202" s="390"/>
      <c r="Y202" s="390"/>
      <c r="Z202" s="390"/>
      <c r="AA202" s="390"/>
      <c r="AB202" s="391"/>
      <c r="AC202" s="392" t="s">
        <v>388</v>
      </c>
      <c r="AD202" s="393"/>
      <c r="AE202" s="375">
        <f>VLOOKUP($AC202,'04. önk. int.'!$AC$8:$BH$252,3,FALSE)+VLOOKUP($AC202,'05. óvoda int.'!$AC$8:$BH$229,3,FALSE)+VLOOKUP($AC202,'06. konyha int.'!$AC$8:$BP$225,3,FALSE)</f>
        <v>0</v>
      </c>
      <c r="AF202" s="376"/>
      <c r="AG202" s="376"/>
      <c r="AH202" s="377"/>
      <c r="AI202" s="375">
        <f>VLOOKUP($AC202,'04. önk. int.'!$AC$8:$BH$252,7,FALSE)+VLOOKUP($AC202,'05. óvoda int.'!$AC$8:$BH$229,7,FALSE)+VLOOKUP($AC202,'06. konyha int.'!$AC$8:$BP$241,7,FALSE)</f>
        <v>0</v>
      </c>
      <c r="AJ202" s="376"/>
      <c r="AK202" s="376"/>
      <c r="AL202" s="377"/>
      <c r="AM202" s="375">
        <f>VLOOKUP($AC202,'04. önk. int.'!$AC$8:$BH$252,11,FALSE)+VLOOKUP($AC202,'05. óvoda int.'!$AC$8:$BH$229,11,FALSE)+VLOOKUP($AC202,'06. konyha int.'!$AC$8:$BP$241,11,FALSE)</f>
        <v>0</v>
      </c>
      <c r="AN202" s="376"/>
      <c r="AO202" s="376"/>
      <c r="AP202" s="377"/>
      <c r="AQ202" s="375">
        <f>VLOOKUP($AC202,'04. önk. int.'!$AC$8:$BH$252,15,FALSE)+VLOOKUP($AC202,'05. óvoda int.'!$AC$8:$BH$229,15,FALSE)+VLOOKUP($AC202,'06. konyha int.'!$AC$8:$BP$241,15,FALSE)</f>
        <v>0</v>
      </c>
      <c r="AR202" s="376"/>
      <c r="AS202" s="376"/>
      <c r="AT202" s="377"/>
      <c r="AU202" s="375">
        <f>VLOOKUP($AC202,'04. önk. int.'!$AC$8:$BH$252,19,FALSE)+VLOOKUP($AC202,'05. óvoda int.'!$AC$8:$BH$229,19,FALSE)+VLOOKUP($AC202,'06. konyha int.'!$AC$8:$BP$241,19,FALSE)</f>
        <v>0</v>
      </c>
      <c r="AV202" s="376"/>
      <c r="AW202" s="376"/>
      <c r="AX202" s="377"/>
      <c r="AY202" s="375">
        <f>VLOOKUP($AC202,'04. önk. int.'!$AC$8:$BH$252,23,FALSE)+VLOOKUP($AC202,'05. óvoda int.'!$AC$8:$BH$229,23,FALSE)+VLOOKUP($AC202,'06. konyha int.'!$AC$8:$BP$241,23,FALSE)</f>
        <v>0</v>
      </c>
      <c r="AZ202" s="376"/>
      <c r="BA202" s="376"/>
      <c r="BB202" s="377"/>
      <c r="BC202" s="375">
        <f>VLOOKUP($AC202,'04. önk. int.'!$AC$8:$BH$252,27,FALSE)+VLOOKUP($AC202,'05. óvoda int.'!$AC$8:$BH$229,27,FALSE)+VLOOKUP($AC202,'06. konyha int.'!$AC$8:$BP$241,27,FALSE)</f>
        <v>0</v>
      </c>
      <c r="BD202" s="376"/>
      <c r="BE202" s="376"/>
      <c r="BF202" s="377"/>
      <c r="BG202" s="378" t="str">
        <f t="shared" si="54"/>
        <v>n.é.</v>
      </c>
      <c r="BH202" s="379"/>
    </row>
    <row r="203" spans="1:60" ht="20.100000000000001" customHeight="1" x14ac:dyDescent="0.2">
      <c r="A203" s="387" t="s">
        <v>733</v>
      </c>
      <c r="B203" s="388"/>
      <c r="C203" s="389" t="s">
        <v>672</v>
      </c>
      <c r="D203" s="390"/>
      <c r="E203" s="390"/>
      <c r="F203" s="390"/>
      <c r="G203" s="390"/>
      <c r="H203" s="390"/>
      <c r="I203" s="390"/>
      <c r="J203" s="390"/>
      <c r="K203" s="390"/>
      <c r="L203" s="390"/>
      <c r="M203" s="390"/>
      <c r="N203" s="390"/>
      <c r="O203" s="390"/>
      <c r="P203" s="390"/>
      <c r="Q203" s="390"/>
      <c r="R203" s="390"/>
      <c r="S203" s="390"/>
      <c r="T203" s="390"/>
      <c r="U203" s="390"/>
      <c r="V203" s="390"/>
      <c r="W203" s="390"/>
      <c r="X203" s="390"/>
      <c r="Y203" s="390"/>
      <c r="Z203" s="390"/>
      <c r="AA203" s="390"/>
      <c r="AB203" s="391"/>
      <c r="AC203" s="392" t="s">
        <v>390</v>
      </c>
      <c r="AD203" s="393"/>
      <c r="AE203" s="375">
        <f>VLOOKUP($AC203,'04. önk. int.'!$AC$8:$BH$252,3,FALSE)+VLOOKUP($AC203,'05. óvoda int.'!$AC$8:$BH$229,3,FALSE)+VLOOKUP($AC203,'06. konyha int.'!$AC$8:$BP$225,3,FALSE)</f>
        <v>0</v>
      </c>
      <c r="AF203" s="376"/>
      <c r="AG203" s="376"/>
      <c r="AH203" s="377"/>
      <c r="AI203" s="375">
        <f>VLOOKUP($AC203,'04. önk. int.'!$AC$8:$BH$252,7,FALSE)+VLOOKUP($AC203,'05. óvoda int.'!$AC$8:$BH$229,7,FALSE)+VLOOKUP($AC203,'06. konyha int.'!$AC$8:$BP$241,7,FALSE)</f>
        <v>0</v>
      </c>
      <c r="AJ203" s="376"/>
      <c r="AK203" s="376"/>
      <c r="AL203" s="377"/>
      <c r="AM203" s="375">
        <f>VLOOKUP($AC203,'04. önk. int.'!$AC$8:$BH$252,11,FALSE)+VLOOKUP($AC203,'05. óvoda int.'!$AC$8:$BH$229,11,FALSE)+VLOOKUP($AC203,'06. konyha int.'!$AC$8:$BP$241,11,FALSE)</f>
        <v>0</v>
      </c>
      <c r="AN203" s="376"/>
      <c r="AO203" s="376"/>
      <c r="AP203" s="377"/>
      <c r="AQ203" s="375">
        <f>VLOOKUP($AC203,'04. önk. int.'!$AC$8:$BH$252,15,FALSE)+VLOOKUP($AC203,'05. óvoda int.'!$AC$8:$BH$229,15,FALSE)+VLOOKUP($AC203,'06. konyha int.'!$AC$8:$BP$241,15,FALSE)</f>
        <v>0</v>
      </c>
      <c r="AR203" s="376"/>
      <c r="AS203" s="376"/>
      <c r="AT203" s="377"/>
      <c r="AU203" s="375">
        <f>VLOOKUP($AC203,'04. önk. int.'!$AC$8:$BH$252,19,FALSE)+VLOOKUP($AC203,'05. óvoda int.'!$AC$8:$BH$229,19,FALSE)+VLOOKUP($AC203,'06. konyha int.'!$AC$8:$BP$241,19,FALSE)</f>
        <v>0</v>
      </c>
      <c r="AV203" s="376"/>
      <c r="AW203" s="376"/>
      <c r="AX203" s="377"/>
      <c r="AY203" s="375">
        <f>VLOOKUP($AC203,'04. önk. int.'!$AC$8:$BH$252,23,FALSE)+VLOOKUP($AC203,'05. óvoda int.'!$AC$8:$BH$229,23,FALSE)+VLOOKUP($AC203,'06. konyha int.'!$AC$8:$BP$241,23,FALSE)</f>
        <v>0</v>
      </c>
      <c r="AZ203" s="376"/>
      <c r="BA203" s="376"/>
      <c r="BB203" s="377"/>
      <c r="BC203" s="375">
        <f>VLOOKUP($AC203,'04. önk. int.'!$AC$8:$BH$252,27,FALSE)+VLOOKUP($AC203,'05. óvoda int.'!$AC$8:$BH$229,27,FALSE)+VLOOKUP($AC203,'06. konyha int.'!$AC$8:$BP$241,27,FALSE)</f>
        <v>0</v>
      </c>
      <c r="BD203" s="376"/>
      <c r="BE203" s="376"/>
      <c r="BF203" s="377"/>
      <c r="BG203" s="378" t="str">
        <f t="shared" si="54"/>
        <v>n.é.</v>
      </c>
      <c r="BH203" s="379"/>
    </row>
    <row r="204" spans="1:60" ht="20.100000000000001" customHeight="1" x14ac:dyDescent="0.2">
      <c r="A204" s="387" t="s">
        <v>734</v>
      </c>
      <c r="B204" s="388"/>
      <c r="C204" s="389" t="s">
        <v>673</v>
      </c>
      <c r="D204" s="390"/>
      <c r="E204" s="390"/>
      <c r="F204" s="390"/>
      <c r="G204" s="390"/>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92" t="s">
        <v>391</v>
      </c>
      <c r="AD204" s="393"/>
      <c r="AE204" s="375">
        <f>VLOOKUP($AC204,'04. önk. int.'!$AC$8:$BH$252,3,FALSE)+VLOOKUP($AC204,'05. óvoda int.'!$AC$8:$BH$229,3,FALSE)+VLOOKUP($AC204,'06. konyha int.'!$AC$8:$BP$225,3,FALSE)</f>
        <v>0</v>
      </c>
      <c r="AF204" s="376"/>
      <c r="AG204" s="376"/>
      <c r="AH204" s="377"/>
      <c r="AI204" s="375">
        <f>VLOOKUP($AC204,'04. önk. int.'!$AC$8:$BH$252,7,FALSE)+VLOOKUP($AC204,'05. óvoda int.'!$AC$8:$BH$229,7,FALSE)+VLOOKUP($AC204,'06. konyha int.'!$AC$8:$BP$241,7,FALSE)</f>
        <v>0</v>
      </c>
      <c r="AJ204" s="376"/>
      <c r="AK204" s="376"/>
      <c r="AL204" s="377"/>
      <c r="AM204" s="375">
        <f>VLOOKUP($AC204,'04. önk. int.'!$AC$8:$BH$252,11,FALSE)+VLOOKUP($AC204,'05. óvoda int.'!$AC$8:$BH$229,11,FALSE)+VLOOKUP($AC204,'06. konyha int.'!$AC$8:$BP$241,11,FALSE)</f>
        <v>0</v>
      </c>
      <c r="AN204" s="376"/>
      <c r="AO204" s="376"/>
      <c r="AP204" s="377"/>
      <c r="AQ204" s="375">
        <f>VLOOKUP($AC204,'04. önk. int.'!$AC$8:$BH$252,15,FALSE)+VLOOKUP($AC204,'05. óvoda int.'!$AC$8:$BH$229,15,FALSE)+VLOOKUP($AC204,'06. konyha int.'!$AC$8:$BP$241,15,FALSE)</f>
        <v>0</v>
      </c>
      <c r="AR204" s="376"/>
      <c r="AS204" s="376"/>
      <c r="AT204" s="377"/>
      <c r="AU204" s="375">
        <f>VLOOKUP($AC204,'04. önk. int.'!$AC$8:$BH$252,19,FALSE)+VLOOKUP($AC204,'05. óvoda int.'!$AC$8:$BH$229,19,FALSE)+VLOOKUP($AC204,'06. konyha int.'!$AC$8:$BP$241,19,FALSE)</f>
        <v>0</v>
      </c>
      <c r="AV204" s="376"/>
      <c r="AW204" s="376"/>
      <c r="AX204" s="377"/>
      <c r="AY204" s="375">
        <f>VLOOKUP($AC204,'04. önk. int.'!$AC$8:$BH$252,23,FALSE)+VLOOKUP($AC204,'05. óvoda int.'!$AC$8:$BH$229,23,FALSE)+VLOOKUP($AC204,'06. konyha int.'!$AC$8:$BP$241,23,FALSE)</f>
        <v>0</v>
      </c>
      <c r="AZ204" s="376"/>
      <c r="BA204" s="376"/>
      <c r="BB204" s="377"/>
      <c r="BC204" s="375">
        <f>VLOOKUP($AC204,'04. önk. int.'!$AC$8:$BH$252,27,FALSE)+VLOOKUP($AC204,'05. óvoda int.'!$AC$8:$BH$229,27,FALSE)+VLOOKUP($AC204,'06. konyha int.'!$AC$8:$BP$241,27,FALSE)</f>
        <v>0</v>
      </c>
      <c r="BD204" s="376"/>
      <c r="BE204" s="376"/>
      <c r="BF204" s="377"/>
      <c r="BG204" s="378" t="str">
        <f t="shared" si="54"/>
        <v>n.é.</v>
      </c>
      <c r="BH204" s="379"/>
    </row>
    <row r="205" spans="1:60" ht="20.100000000000001" customHeight="1" x14ac:dyDescent="0.2">
      <c r="A205" s="387" t="s">
        <v>735</v>
      </c>
      <c r="B205" s="388"/>
      <c r="C205" s="389" t="s">
        <v>674</v>
      </c>
      <c r="D205" s="390"/>
      <c r="E205" s="390"/>
      <c r="F205" s="390"/>
      <c r="G205" s="390"/>
      <c r="H205" s="390"/>
      <c r="I205" s="390"/>
      <c r="J205" s="390"/>
      <c r="K205" s="390"/>
      <c r="L205" s="390"/>
      <c r="M205" s="390"/>
      <c r="N205" s="390"/>
      <c r="O205" s="390"/>
      <c r="P205" s="390"/>
      <c r="Q205" s="390"/>
      <c r="R205" s="390"/>
      <c r="S205" s="390"/>
      <c r="T205" s="390"/>
      <c r="U205" s="390"/>
      <c r="V205" s="390"/>
      <c r="W205" s="390"/>
      <c r="X205" s="390"/>
      <c r="Y205" s="390"/>
      <c r="Z205" s="390"/>
      <c r="AA205" s="390"/>
      <c r="AB205" s="391"/>
      <c r="AC205" s="392" t="s">
        <v>675</v>
      </c>
      <c r="AD205" s="393"/>
      <c r="AE205" s="375">
        <f>VLOOKUP($AC205,'04. önk. int.'!$AC$8:$BH$252,3,FALSE)+VLOOKUP($AC205,'05. óvoda int.'!$AC$8:$BH$229,3,FALSE)+VLOOKUP($AC205,'06. konyha int.'!$AC$8:$BP$225,3,FALSE)</f>
        <v>0</v>
      </c>
      <c r="AF205" s="376"/>
      <c r="AG205" s="376"/>
      <c r="AH205" s="377"/>
      <c r="AI205" s="375">
        <f>VLOOKUP($AC205,'04. önk. int.'!$AC$8:$BH$252,7,FALSE)+VLOOKUP($AC205,'05. óvoda int.'!$AC$8:$BH$229,7,FALSE)+VLOOKUP($AC205,'06. konyha int.'!$AC$8:$BP$241,7,FALSE)</f>
        <v>0</v>
      </c>
      <c r="AJ205" s="376"/>
      <c r="AK205" s="376"/>
      <c r="AL205" s="377"/>
      <c r="AM205" s="375">
        <f>VLOOKUP($AC205,'04. önk. int.'!$AC$8:$BH$252,11,FALSE)+VLOOKUP($AC205,'05. óvoda int.'!$AC$8:$BH$229,11,FALSE)+VLOOKUP($AC205,'06. konyha int.'!$AC$8:$BP$241,11,FALSE)</f>
        <v>0</v>
      </c>
      <c r="AN205" s="376"/>
      <c r="AO205" s="376"/>
      <c r="AP205" s="377"/>
      <c r="AQ205" s="375">
        <f>VLOOKUP($AC205,'04. önk. int.'!$AC$8:$BH$252,15,FALSE)+VLOOKUP($AC205,'05. óvoda int.'!$AC$8:$BH$229,15,FALSE)+VLOOKUP($AC205,'06. konyha int.'!$AC$8:$BP$241,15,FALSE)</f>
        <v>0</v>
      </c>
      <c r="AR205" s="376"/>
      <c r="AS205" s="376"/>
      <c r="AT205" s="377"/>
      <c r="AU205" s="375">
        <f>VLOOKUP($AC205,'04. önk. int.'!$AC$8:$BH$252,19,FALSE)+VLOOKUP($AC205,'05. óvoda int.'!$AC$8:$BH$229,19,FALSE)+VLOOKUP($AC205,'06. konyha int.'!$AC$8:$BP$241,19,FALSE)</f>
        <v>0</v>
      </c>
      <c r="AV205" s="376"/>
      <c r="AW205" s="376"/>
      <c r="AX205" s="377"/>
      <c r="AY205" s="375">
        <f>VLOOKUP($AC205,'04. önk. int.'!$AC$8:$BH$252,23,FALSE)+VLOOKUP($AC205,'05. óvoda int.'!$AC$8:$BH$229,23,FALSE)+VLOOKUP($AC205,'06. konyha int.'!$AC$8:$BP$241,23,FALSE)</f>
        <v>0</v>
      </c>
      <c r="AZ205" s="376"/>
      <c r="BA205" s="376"/>
      <c r="BB205" s="377"/>
      <c r="BC205" s="375">
        <f>VLOOKUP($AC205,'04. önk. int.'!$AC$8:$BH$252,27,FALSE)+VLOOKUP($AC205,'05. óvoda int.'!$AC$8:$BH$229,27,FALSE)+VLOOKUP($AC205,'06. konyha int.'!$AC$8:$BP$241,27,FALSE)</f>
        <v>0</v>
      </c>
      <c r="BD205" s="376"/>
      <c r="BE205" s="376"/>
      <c r="BF205" s="377"/>
      <c r="BG205" s="378" t="str">
        <f t="shared" si="54"/>
        <v>n.é.</v>
      </c>
      <c r="BH205" s="379"/>
    </row>
    <row r="206" spans="1:60" ht="20.100000000000001" customHeight="1" x14ac:dyDescent="0.2">
      <c r="A206" s="397" t="s">
        <v>736</v>
      </c>
      <c r="B206" s="398"/>
      <c r="C206" s="399" t="s">
        <v>762</v>
      </c>
      <c r="D206" s="400"/>
      <c r="E206" s="400"/>
      <c r="F206" s="400"/>
      <c r="G206" s="400"/>
      <c r="H206" s="400"/>
      <c r="I206" s="400"/>
      <c r="J206" s="400"/>
      <c r="K206" s="400"/>
      <c r="L206" s="400"/>
      <c r="M206" s="400"/>
      <c r="N206" s="400"/>
      <c r="O206" s="400"/>
      <c r="P206" s="400"/>
      <c r="Q206" s="400"/>
      <c r="R206" s="400"/>
      <c r="S206" s="400"/>
      <c r="T206" s="400"/>
      <c r="U206" s="400"/>
      <c r="V206" s="400"/>
      <c r="W206" s="400"/>
      <c r="X206" s="400"/>
      <c r="Y206" s="400"/>
      <c r="Z206" s="400"/>
      <c r="AA206" s="400"/>
      <c r="AB206" s="401"/>
      <c r="AC206" s="402" t="s">
        <v>392</v>
      </c>
      <c r="AD206" s="403"/>
      <c r="AE206" s="394">
        <f>SUM(AE201:AH205)</f>
        <v>0</v>
      </c>
      <c r="AF206" s="394"/>
      <c r="AG206" s="394"/>
      <c r="AH206" s="394"/>
      <c r="AI206" s="394">
        <f>SUM(AI201:AL205)</f>
        <v>0</v>
      </c>
      <c r="AJ206" s="394"/>
      <c r="AK206" s="394"/>
      <c r="AL206" s="394"/>
      <c r="AM206" s="394">
        <f>SUM(AM201:AP205)</f>
        <v>0</v>
      </c>
      <c r="AN206" s="394"/>
      <c r="AO206" s="394"/>
      <c r="AP206" s="394"/>
      <c r="AQ206" s="394">
        <f t="shared" ref="AQ206" si="79">SUM(AQ201:AT205)</f>
        <v>0</v>
      </c>
      <c r="AR206" s="394"/>
      <c r="AS206" s="394"/>
      <c r="AT206" s="394"/>
      <c r="AU206" s="394">
        <f t="shared" ref="AU206" si="80">SUM(AU201:AX205)</f>
        <v>0</v>
      </c>
      <c r="AV206" s="394"/>
      <c r="AW206" s="394"/>
      <c r="AX206" s="394"/>
      <c r="AY206" s="394">
        <f t="shared" ref="AY206" si="81">SUM(AY201:BB205)</f>
        <v>0</v>
      </c>
      <c r="AZ206" s="394"/>
      <c r="BA206" s="394"/>
      <c r="BB206" s="394"/>
      <c r="BC206" s="394">
        <f t="shared" ref="BC206" si="82">SUM(BC201:BF205)</f>
        <v>0</v>
      </c>
      <c r="BD206" s="394"/>
      <c r="BE206" s="394"/>
      <c r="BF206" s="394"/>
      <c r="BG206" s="395" t="str">
        <f t="shared" si="54"/>
        <v>n.é.</v>
      </c>
      <c r="BH206" s="396"/>
    </row>
    <row r="207" spans="1:60" ht="20.100000000000001" customHeight="1" x14ac:dyDescent="0.2">
      <c r="A207" s="387" t="s">
        <v>737</v>
      </c>
      <c r="B207" s="388"/>
      <c r="C207" s="404" t="s">
        <v>393</v>
      </c>
      <c r="D207" s="405"/>
      <c r="E207" s="405"/>
      <c r="F207" s="405"/>
      <c r="G207" s="405"/>
      <c r="H207" s="405"/>
      <c r="I207" s="405"/>
      <c r="J207" s="405"/>
      <c r="K207" s="405"/>
      <c r="L207" s="405"/>
      <c r="M207" s="405"/>
      <c r="N207" s="405"/>
      <c r="O207" s="405"/>
      <c r="P207" s="405"/>
      <c r="Q207" s="405"/>
      <c r="R207" s="405"/>
      <c r="S207" s="405"/>
      <c r="T207" s="405"/>
      <c r="U207" s="405"/>
      <c r="V207" s="405"/>
      <c r="W207" s="405"/>
      <c r="X207" s="405"/>
      <c r="Y207" s="405"/>
      <c r="Z207" s="405"/>
      <c r="AA207" s="405"/>
      <c r="AB207" s="406"/>
      <c r="AC207" s="392" t="s">
        <v>394</v>
      </c>
      <c r="AD207" s="393"/>
      <c r="AE207" s="375">
        <f>VLOOKUP($AC207,'04. önk. int.'!$AC$8:$BH$252,3,FALSE)+VLOOKUP($AC207,'05. óvoda int.'!$AC$8:$BH$229,3,FALSE)+VLOOKUP($AC207,'06. konyha int.'!$AC$8:$BP$225,3,FALSE)</f>
        <v>0</v>
      </c>
      <c r="AF207" s="376"/>
      <c r="AG207" s="376"/>
      <c r="AH207" s="377"/>
      <c r="AI207" s="375">
        <f>VLOOKUP($AC207,'04. önk. int.'!$AC$8:$BH$252,7,FALSE)+VLOOKUP($AC207,'05. óvoda int.'!$AC$8:$BH$229,7,FALSE)+VLOOKUP($AC207,'06. konyha int.'!$AC$8:$BP$241,7,FALSE)</f>
        <v>0</v>
      </c>
      <c r="AJ207" s="376"/>
      <c r="AK207" s="376"/>
      <c r="AL207" s="377"/>
      <c r="AM207" s="375">
        <f>VLOOKUP($AC207,'04. önk. int.'!$AC$8:$BH$252,11,FALSE)+VLOOKUP($AC207,'05. óvoda int.'!$AC$8:$BH$229,11,FALSE)+VLOOKUP($AC207,'06. konyha int.'!$AC$8:$BP$241,11,FALSE)</f>
        <v>0</v>
      </c>
      <c r="AN207" s="376"/>
      <c r="AO207" s="376"/>
      <c r="AP207" s="377"/>
      <c r="AQ207" s="375">
        <f>VLOOKUP($AC207,'04. önk. int.'!$AC$8:$BH$252,15,FALSE)+VLOOKUP($AC207,'05. óvoda int.'!$AC$8:$BH$229,15,FALSE)+VLOOKUP($AC207,'06. konyha int.'!$AC$8:$BP$241,15,FALSE)</f>
        <v>0</v>
      </c>
      <c r="AR207" s="376"/>
      <c r="AS207" s="376"/>
      <c r="AT207" s="377"/>
      <c r="AU207" s="375">
        <f>VLOOKUP($AC207,'04. önk. int.'!$AC$8:$BH$252,19,FALSE)+VLOOKUP($AC207,'05. óvoda int.'!$AC$8:$BH$229,19,FALSE)+VLOOKUP($AC207,'06. konyha int.'!$AC$8:$BP$241,19,FALSE)</f>
        <v>0</v>
      </c>
      <c r="AV207" s="376"/>
      <c r="AW207" s="376"/>
      <c r="AX207" s="377"/>
      <c r="AY207" s="375">
        <f>VLOOKUP($AC207,'04. önk. int.'!$AC$8:$BH$252,23,FALSE)+VLOOKUP($AC207,'05. óvoda int.'!$AC$8:$BH$229,23,FALSE)+VLOOKUP($AC207,'06. konyha int.'!$AC$8:$BP$241,23,FALSE)</f>
        <v>0</v>
      </c>
      <c r="AZ207" s="376"/>
      <c r="BA207" s="376"/>
      <c r="BB207" s="377"/>
      <c r="BC207" s="375">
        <f>VLOOKUP($AC207,'04. önk. int.'!$AC$8:$BH$252,27,FALSE)+VLOOKUP($AC207,'05. óvoda int.'!$AC$8:$BH$229,27,FALSE)+VLOOKUP($AC207,'06. konyha int.'!$AC$8:$BP$241,27,FALSE)</f>
        <v>0</v>
      </c>
      <c r="BD207" s="376"/>
      <c r="BE207" s="376"/>
      <c r="BF207" s="377"/>
      <c r="BG207" s="378" t="str">
        <f t="shared" si="54"/>
        <v>n.é.</v>
      </c>
      <c r="BH207" s="379"/>
    </row>
    <row r="208" spans="1:60" ht="20.100000000000001" customHeight="1" x14ac:dyDescent="0.2">
      <c r="A208" s="387" t="s">
        <v>738</v>
      </c>
      <c r="B208" s="388"/>
      <c r="C208" s="404" t="s">
        <v>395</v>
      </c>
      <c r="D208" s="405"/>
      <c r="E208" s="405"/>
      <c r="F208" s="405"/>
      <c r="G208" s="405"/>
      <c r="H208" s="405"/>
      <c r="I208" s="405"/>
      <c r="J208" s="405"/>
      <c r="K208" s="405"/>
      <c r="L208" s="405"/>
      <c r="M208" s="405"/>
      <c r="N208" s="405"/>
      <c r="O208" s="405"/>
      <c r="P208" s="405"/>
      <c r="Q208" s="405"/>
      <c r="R208" s="405"/>
      <c r="S208" s="405"/>
      <c r="T208" s="405"/>
      <c r="U208" s="405"/>
      <c r="V208" s="405"/>
      <c r="W208" s="405"/>
      <c r="X208" s="405"/>
      <c r="Y208" s="405"/>
      <c r="Z208" s="405"/>
      <c r="AA208" s="405"/>
      <c r="AB208" s="406"/>
      <c r="AC208" s="392" t="s">
        <v>396</v>
      </c>
      <c r="AD208" s="393"/>
      <c r="AE208" s="375">
        <f>VLOOKUP($AC208,'04. önk. int.'!$AC$8:$BH$252,3,FALSE)+VLOOKUP($AC208,'05. óvoda int.'!$AC$8:$BH$229,3,FALSE)+VLOOKUP($AC208,'06. konyha int.'!$AC$8:$BP$225,3,FALSE)</f>
        <v>2879394</v>
      </c>
      <c r="AF208" s="376"/>
      <c r="AG208" s="376"/>
      <c r="AH208" s="377"/>
      <c r="AI208" s="375">
        <f>VLOOKUP($AC208,'04. önk. int.'!$AC$8:$BH$252,7,FALSE)+VLOOKUP($AC208,'05. óvoda int.'!$AC$8:$BH$229,7,FALSE)+VLOOKUP($AC208,'06. konyha int.'!$AC$8:$BP$241,7,FALSE)</f>
        <v>2971135</v>
      </c>
      <c r="AJ208" s="376"/>
      <c r="AK208" s="376"/>
      <c r="AL208" s="377"/>
      <c r="AM208" s="375">
        <f>VLOOKUP($AC208,'04. önk. int.'!$AC$8:$BH$252,11,FALSE)+VLOOKUP($AC208,'05. óvoda int.'!$AC$8:$BH$229,11,FALSE)+VLOOKUP($AC208,'06. konyha int.'!$AC$8:$BP$241,11,FALSE)</f>
        <v>0</v>
      </c>
      <c r="AN208" s="376"/>
      <c r="AO208" s="376"/>
      <c r="AP208" s="377"/>
      <c r="AQ208" s="375">
        <f>VLOOKUP($AC208,'04. önk. int.'!$AC$8:$BH$252,15,FALSE)+VLOOKUP($AC208,'05. óvoda int.'!$AC$8:$BH$229,15,FALSE)+VLOOKUP($AC208,'06. konyha int.'!$AC$8:$BP$241,15,FALSE)</f>
        <v>2971135</v>
      </c>
      <c r="AR208" s="376"/>
      <c r="AS208" s="376"/>
      <c r="AT208" s="377"/>
      <c r="AU208" s="375">
        <f>VLOOKUP($AC208,'04. önk. int.'!$AC$8:$BH$252,19,FALSE)+VLOOKUP($AC208,'05. óvoda int.'!$AC$8:$BH$229,19,FALSE)+VLOOKUP($AC208,'06. konyha int.'!$AC$8:$BP$241,19,FALSE)</f>
        <v>0</v>
      </c>
      <c r="AV208" s="376"/>
      <c r="AW208" s="376"/>
      <c r="AX208" s="377"/>
      <c r="AY208" s="375">
        <f>VLOOKUP($AC208,'04. önk. int.'!$AC$8:$BH$252,23,FALSE)+VLOOKUP($AC208,'05. óvoda int.'!$AC$8:$BH$229,23,FALSE)+VLOOKUP($AC208,'06. konyha int.'!$AC$8:$BP$241,23,FALSE)</f>
        <v>0</v>
      </c>
      <c r="AZ208" s="376"/>
      <c r="BA208" s="376"/>
      <c r="BB208" s="377"/>
      <c r="BC208" s="375">
        <f>VLOOKUP($AC208,'04. önk. int.'!$AC$8:$BH$252,27,FALSE)+VLOOKUP($AC208,'05. óvoda int.'!$AC$8:$BH$229,27,FALSE)+VLOOKUP($AC208,'06. konyha int.'!$AC$8:$BP$241,27,FALSE)</f>
        <v>2971135</v>
      </c>
      <c r="BD208" s="376"/>
      <c r="BE208" s="376"/>
      <c r="BF208" s="377"/>
      <c r="BG208" s="378">
        <f t="shared" si="54"/>
        <v>1</v>
      </c>
      <c r="BH208" s="379"/>
    </row>
    <row r="209" spans="1:60" ht="20.100000000000001" customHeight="1" x14ac:dyDescent="0.2">
      <c r="A209" s="387" t="s">
        <v>739</v>
      </c>
      <c r="B209" s="388"/>
      <c r="C209" s="404" t="s">
        <v>397</v>
      </c>
      <c r="D209" s="405"/>
      <c r="E209" s="405"/>
      <c r="F209" s="405"/>
      <c r="G209" s="405"/>
      <c r="H209" s="405"/>
      <c r="I209" s="405"/>
      <c r="J209" s="405"/>
      <c r="K209" s="405"/>
      <c r="L209" s="405"/>
      <c r="M209" s="405"/>
      <c r="N209" s="405"/>
      <c r="O209" s="405"/>
      <c r="P209" s="405"/>
      <c r="Q209" s="405"/>
      <c r="R209" s="405"/>
      <c r="S209" s="405"/>
      <c r="T209" s="405"/>
      <c r="U209" s="405"/>
      <c r="V209" s="405"/>
      <c r="W209" s="405"/>
      <c r="X209" s="405"/>
      <c r="Y209" s="405"/>
      <c r="Z209" s="405"/>
      <c r="AA209" s="405"/>
      <c r="AB209" s="406"/>
      <c r="AC209" s="392" t="s">
        <v>398</v>
      </c>
      <c r="AD209" s="393"/>
      <c r="AE209" s="375">
        <f>VLOOKUP($AC209,'04. önk. int.'!$AC$8:$BH$252,3,FALSE)+VLOOKUP($AC209,'05. óvoda int.'!$AC$8:$BH$229,3,FALSE)+VLOOKUP($AC209,'06. konyha int.'!$AC$8:$BP$225,3,FALSE)</f>
        <v>47607718</v>
      </c>
      <c r="AF209" s="376"/>
      <c r="AG209" s="376"/>
      <c r="AH209" s="377"/>
      <c r="AI209" s="375">
        <f>VLOOKUP($AC209,'04. önk. int.'!$AC$8:$BH$252,7,FALSE)+VLOOKUP($AC209,'05. óvoda int.'!$AC$8:$BH$229,7,FALSE)+VLOOKUP($AC209,'06. konyha int.'!$AC$8:$BP$241,7,FALSE)</f>
        <v>51828521</v>
      </c>
      <c r="AJ209" s="376"/>
      <c r="AK209" s="376"/>
      <c r="AL209" s="377"/>
      <c r="AM209" s="375">
        <f>VLOOKUP($AC209,'04. önk. int.'!$AC$8:$BH$252,11,FALSE)+VLOOKUP($AC209,'05. óvoda int.'!$AC$8:$BH$229,11,FALSE)+VLOOKUP($AC209,'06. konyha int.'!$AC$8:$BP$241,11,FALSE)</f>
        <v>0</v>
      </c>
      <c r="AN209" s="376"/>
      <c r="AO209" s="376"/>
      <c r="AP209" s="377"/>
      <c r="AQ209" s="375">
        <f>VLOOKUP($AC209,'04. önk. int.'!$AC$8:$BH$252,15,FALSE)+VLOOKUP($AC209,'05. óvoda int.'!$AC$8:$BH$229,15,FALSE)+VLOOKUP($AC209,'06. konyha int.'!$AC$8:$BP$241,15,FALSE)</f>
        <v>49817004</v>
      </c>
      <c r="AR209" s="376"/>
      <c r="AS209" s="376"/>
      <c r="AT209" s="377"/>
      <c r="AU209" s="375">
        <f>VLOOKUP($AC209,'04. önk. int.'!$AC$8:$BH$252,19,FALSE)+VLOOKUP($AC209,'05. óvoda int.'!$AC$8:$BH$229,19,FALSE)+VLOOKUP($AC209,'06. konyha int.'!$AC$8:$BP$241,19,FALSE)</f>
        <v>0</v>
      </c>
      <c r="AV209" s="376"/>
      <c r="AW209" s="376"/>
      <c r="AX209" s="377"/>
      <c r="AY209" s="375">
        <f>VLOOKUP($AC209,'04. önk. int.'!$AC$8:$BH$252,23,FALSE)+VLOOKUP($AC209,'05. óvoda int.'!$AC$8:$BH$229,23,FALSE)+VLOOKUP($AC209,'06. konyha int.'!$AC$8:$BP$241,23,FALSE)</f>
        <v>0</v>
      </c>
      <c r="AZ209" s="376"/>
      <c r="BA209" s="376"/>
      <c r="BB209" s="377"/>
      <c r="BC209" s="375">
        <f>VLOOKUP($AC209,'04. önk. int.'!$AC$8:$BH$252,27,FALSE)+VLOOKUP($AC209,'05. óvoda int.'!$AC$8:$BH$229,27,FALSE)+VLOOKUP($AC209,'06. konyha int.'!$AC$8:$BP$241,27,FALSE)</f>
        <v>49817004</v>
      </c>
      <c r="BD209" s="376"/>
      <c r="BE209" s="376"/>
      <c r="BF209" s="377"/>
      <c r="BG209" s="378">
        <f t="shared" si="54"/>
        <v>0.96118899476216968</v>
      </c>
      <c r="BH209" s="379"/>
    </row>
    <row r="210" spans="1:60" ht="20.100000000000001" customHeight="1" x14ac:dyDescent="0.2">
      <c r="A210" s="387" t="s">
        <v>740</v>
      </c>
      <c r="B210" s="388"/>
      <c r="C210" s="404" t="s">
        <v>676</v>
      </c>
      <c r="D210" s="405"/>
      <c r="E210" s="405"/>
      <c r="F210" s="405"/>
      <c r="G210" s="405"/>
      <c r="H210" s="405"/>
      <c r="I210" s="405"/>
      <c r="J210" s="405"/>
      <c r="K210" s="405"/>
      <c r="L210" s="405"/>
      <c r="M210" s="405"/>
      <c r="N210" s="405"/>
      <c r="O210" s="405"/>
      <c r="P210" s="405"/>
      <c r="Q210" s="405"/>
      <c r="R210" s="405"/>
      <c r="S210" s="405"/>
      <c r="T210" s="405"/>
      <c r="U210" s="405"/>
      <c r="V210" s="405"/>
      <c r="W210" s="405"/>
      <c r="X210" s="405"/>
      <c r="Y210" s="405"/>
      <c r="Z210" s="405"/>
      <c r="AA210" s="405"/>
      <c r="AB210" s="406"/>
      <c r="AC210" s="392" t="s">
        <v>399</v>
      </c>
      <c r="AD210" s="393"/>
      <c r="AE210" s="375">
        <f>VLOOKUP($AC210,'04. önk. int.'!$AC$8:$BH$252,3,FALSE)+VLOOKUP($AC210,'05. óvoda int.'!$AC$8:$BH$229,3,FALSE)+VLOOKUP($AC210,'06. konyha int.'!$AC$8:$BP$225,3,FALSE)</f>
        <v>0</v>
      </c>
      <c r="AF210" s="376"/>
      <c r="AG210" s="376"/>
      <c r="AH210" s="377"/>
      <c r="AI210" s="375">
        <f>VLOOKUP($AC210,'04. önk. int.'!$AC$8:$BH$252,7,FALSE)+VLOOKUP($AC210,'05. óvoda int.'!$AC$8:$BH$229,7,FALSE)+VLOOKUP($AC210,'06. konyha int.'!$AC$8:$BP$241,7,FALSE)</f>
        <v>0</v>
      </c>
      <c r="AJ210" s="376"/>
      <c r="AK210" s="376"/>
      <c r="AL210" s="377"/>
      <c r="AM210" s="375">
        <f>VLOOKUP($AC210,'04. önk. int.'!$AC$8:$BH$252,11,FALSE)+VLOOKUP($AC210,'05. óvoda int.'!$AC$8:$BH$229,11,FALSE)+VLOOKUP($AC210,'06. konyha int.'!$AC$8:$BP$241,11,FALSE)</f>
        <v>0</v>
      </c>
      <c r="AN210" s="376"/>
      <c r="AO210" s="376"/>
      <c r="AP210" s="377"/>
      <c r="AQ210" s="375">
        <f>VLOOKUP($AC210,'04. önk. int.'!$AC$8:$BH$252,15,FALSE)+VLOOKUP($AC210,'05. óvoda int.'!$AC$8:$BH$229,15,FALSE)+VLOOKUP($AC210,'06. konyha int.'!$AC$8:$BP$241,15,FALSE)</f>
        <v>0</v>
      </c>
      <c r="AR210" s="376"/>
      <c r="AS210" s="376"/>
      <c r="AT210" s="377"/>
      <c r="AU210" s="375">
        <f>VLOOKUP($AC210,'04. önk. int.'!$AC$8:$BH$252,19,FALSE)+VLOOKUP($AC210,'05. óvoda int.'!$AC$8:$BH$229,19,FALSE)+VLOOKUP($AC210,'06. konyha int.'!$AC$8:$BP$241,19,FALSE)</f>
        <v>0</v>
      </c>
      <c r="AV210" s="376"/>
      <c r="AW210" s="376"/>
      <c r="AX210" s="377"/>
      <c r="AY210" s="375">
        <f>VLOOKUP($AC210,'04. önk. int.'!$AC$8:$BH$252,23,FALSE)+VLOOKUP($AC210,'05. óvoda int.'!$AC$8:$BH$229,23,FALSE)+VLOOKUP($AC210,'06. konyha int.'!$AC$8:$BP$241,23,FALSE)</f>
        <v>0</v>
      </c>
      <c r="AZ210" s="376"/>
      <c r="BA210" s="376"/>
      <c r="BB210" s="377"/>
      <c r="BC210" s="375">
        <f>VLOOKUP($AC210,'04. önk. int.'!$AC$8:$BH$252,27,FALSE)+VLOOKUP($AC210,'05. óvoda int.'!$AC$8:$BH$229,27,FALSE)+VLOOKUP($AC210,'06. konyha int.'!$AC$8:$BP$241,27,FALSE)</f>
        <v>0</v>
      </c>
      <c r="BD210" s="376"/>
      <c r="BE210" s="376"/>
      <c r="BF210" s="377"/>
      <c r="BG210" s="378" t="str">
        <f t="shared" si="54"/>
        <v>n.é.</v>
      </c>
      <c r="BH210" s="379"/>
    </row>
    <row r="211" spans="1:60" ht="20.100000000000001" customHeight="1" x14ac:dyDescent="0.2">
      <c r="A211" s="387" t="s">
        <v>741</v>
      </c>
      <c r="B211" s="388"/>
      <c r="C211" s="404" t="s">
        <v>400</v>
      </c>
      <c r="D211" s="405"/>
      <c r="E211" s="405"/>
      <c r="F211" s="405"/>
      <c r="G211" s="405"/>
      <c r="H211" s="405"/>
      <c r="I211" s="405"/>
      <c r="J211" s="405"/>
      <c r="K211" s="405"/>
      <c r="L211" s="405"/>
      <c r="M211" s="405"/>
      <c r="N211" s="405"/>
      <c r="O211" s="405"/>
      <c r="P211" s="405"/>
      <c r="Q211" s="405"/>
      <c r="R211" s="405"/>
      <c r="S211" s="405"/>
      <c r="T211" s="405"/>
      <c r="U211" s="405"/>
      <c r="V211" s="405"/>
      <c r="W211" s="405"/>
      <c r="X211" s="405"/>
      <c r="Y211" s="405"/>
      <c r="Z211" s="405"/>
      <c r="AA211" s="405"/>
      <c r="AB211" s="406"/>
      <c r="AC211" s="392" t="s">
        <v>401</v>
      </c>
      <c r="AD211" s="393"/>
      <c r="AE211" s="375">
        <f>VLOOKUP($AC211,'04. önk. int.'!$AC$8:$BH$252,3,FALSE)+VLOOKUP($AC211,'05. óvoda int.'!$AC$8:$BH$229,3,FALSE)+VLOOKUP($AC211,'06. konyha int.'!$AC$8:$BP$349,3,FALSE)</f>
        <v>0</v>
      </c>
      <c r="AF211" s="376"/>
      <c r="AG211" s="376"/>
      <c r="AH211" s="377"/>
      <c r="AI211" s="375">
        <f>VLOOKUP($AC211,'04. önk. int.'!$AC$8:$BH$252,7,FALSE)+VLOOKUP($AC211,'05. óvoda int.'!$AC$8:$BH$229,7,FALSE)+VLOOKUP($AC211,'06. konyha int.'!$AC$8:$BP$241,7,FALSE)</f>
        <v>0</v>
      </c>
      <c r="AJ211" s="376"/>
      <c r="AK211" s="376"/>
      <c r="AL211" s="377"/>
      <c r="AM211" s="375">
        <f>VLOOKUP($AC211,'04. önk. int.'!$AC$8:$BH$252,11,FALSE)+VLOOKUP($AC211,'05. óvoda int.'!$AC$8:$BH$229,11,FALSE)+VLOOKUP($AC211,'06. konyha int.'!$AC$8:$BP$241,11,FALSE)</f>
        <v>0</v>
      </c>
      <c r="AN211" s="376"/>
      <c r="AO211" s="376"/>
      <c r="AP211" s="377"/>
      <c r="AQ211" s="375">
        <f>VLOOKUP($AC211,'04. önk. int.'!$AC$8:$BH$252,15,FALSE)+VLOOKUP($AC211,'05. óvoda int.'!$AC$8:$BH$229,15,FALSE)+VLOOKUP($AC211,'06. konyha int.'!$AC$8:$BP$241,15,FALSE)</f>
        <v>0</v>
      </c>
      <c r="AR211" s="376"/>
      <c r="AS211" s="376"/>
      <c r="AT211" s="377"/>
      <c r="AU211" s="375">
        <f>VLOOKUP($AC211,'04. önk. int.'!$AC$8:$BH$252,19,FALSE)+VLOOKUP($AC211,'05. óvoda int.'!$AC$8:$BH$229,19,FALSE)+VLOOKUP($AC211,'06. konyha int.'!$AC$8:$BP$241,19,FALSE)</f>
        <v>0</v>
      </c>
      <c r="AV211" s="376"/>
      <c r="AW211" s="376"/>
      <c r="AX211" s="377"/>
      <c r="AY211" s="375">
        <f>VLOOKUP($AC211,'04. önk. int.'!$AC$8:$BH$252,23,FALSE)+VLOOKUP($AC211,'05. óvoda int.'!$AC$8:$BH$229,23,FALSE)+VLOOKUP($AC211,'06. konyha int.'!$AC$8:$BP$241,23,FALSE)</f>
        <v>0</v>
      </c>
      <c r="AZ211" s="376"/>
      <c r="BA211" s="376"/>
      <c r="BB211" s="377"/>
      <c r="BC211" s="375">
        <f>VLOOKUP($AC211,'04. önk. int.'!$AC$8:$BH$252,27,FALSE)+VLOOKUP($AC211,'05. óvoda int.'!$AC$8:$BH$229,27,FALSE)+VLOOKUP($AC211,'06. konyha int.'!$AC$8:$BP$241,27,FALSE)</f>
        <v>0</v>
      </c>
      <c r="BD211" s="376"/>
      <c r="BE211" s="376"/>
      <c r="BF211" s="377"/>
      <c r="BG211" s="378" t="str">
        <f t="shared" si="54"/>
        <v>n.é.</v>
      </c>
      <c r="BH211" s="379"/>
    </row>
    <row r="212" spans="1:60" ht="20.100000000000001" customHeight="1" x14ac:dyDescent="0.2">
      <c r="A212" s="387" t="s">
        <v>742</v>
      </c>
      <c r="B212" s="388"/>
      <c r="C212" s="404" t="s">
        <v>402</v>
      </c>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405"/>
      <c r="Z212" s="405"/>
      <c r="AA212" s="405"/>
      <c r="AB212" s="406"/>
      <c r="AC212" s="392" t="s">
        <v>403</v>
      </c>
      <c r="AD212" s="393"/>
      <c r="AE212" s="375">
        <f>VLOOKUP($AC212,'04. önk. int.'!$AC$8:$BH$252,3,FALSE)+VLOOKUP($AC212,'05. óvoda int.'!$AC$8:$BH$229,3,FALSE)+VLOOKUP($AC212,'06. konyha int.'!$AC$8:$BP$349,3,FALSE)</f>
        <v>0</v>
      </c>
      <c r="AF212" s="376"/>
      <c r="AG212" s="376"/>
      <c r="AH212" s="377"/>
      <c r="AI212" s="375">
        <f>VLOOKUP($AC212,'04. önk. int.'!$AC$8:$BH$252,7,FALSE)+VLOOKUP($AC212,'05. óvoda int.'!$AC$8:$BH$229,7,FALSE)+VLOOKUP($AC212,'06. konyha int.'!$AC$8:$BP$241,7,FALSE)</f>
        <v>0</v>
      </c>
      <c r="AJ212" s="376"/>
      <c r="AK212" s="376"/>
      <c r="AL212" s="377"/>
      <c r="AM212" s="375">
        <f>VLOOKUP($AC212,'04. önk. int.'!$AC$8:$BH$252,11,FALSE)+VLOOKUP($AC212,'05. óvoda int.'!$AC$8:$BH$229,11,FALSE)+VLOOKUP($AC212,'06. konyha int.'!$AC$8:$BP$241,11,FALSE)</f>
        <v>0</v>
      </c>
      <c r="AN212" s="376"/>
      <c r="AO212" s="376"/>
      <c r="AP212" s="377"/>
      <c r="AQ212" s="375">
        <f>VLOOKUP($AC212,'04. önk. int.'!$AC$8:$BH$252,15,FALSE)+VLOOKUP($AC212,'05. óvoda int.'!$AC$8:$BH$229,15,FALSE)+VLOOKUP($AC212,'06. konyha int.'!$AC$8:$BP$241,15,FALSE)</f>
        <v>0</v>
      </c>
      <c r="AR212" s="376"/>
      <c r="AS212" s="376"/>
      <c r="AT212" s="377"/>
      <c r="AU212" s="375">
        <f>VLOOKUP($AC212,'04. önk. int.'!$AC$8:$BH$252,19,FALSE)+VLOOKUP($AC212,'05. óvoda int.'!$AC$8:$BH$229,19,FALSE)+VLOOKUP($AC212,'06. konyha int.'!$AC$8:$BP$241,19,FALSE)</f>
        <v>0</v>
      </c>
      <c r="AV212" s="376"/>
      <c r="AW212" s="376"/>
      <c r="AX212" s="377"/>
      <c r="AY212" s="375">
        <f>VLOOKUP($AC212,'04. önk. int.'!$AC$8:$BH$252,23,FALSE)+VLOOKUP($AC212,'05. óvoda int.'!$AC$8:$BH$229,23,FALSE)+VLOOKUP($AC212,'06. konyha int.'!$AC$8:$BP$241,23,FALSE)</f>
        <v>0</v>
      </c>
      <c r="AZ212" s="376"/>
      <c r="BA212" s="376"/>
      <c r="BB212" s="377"/>
      <c r="BC212" s="375">
        <f>VLOOKUP($AC212,'04. önk. int.'!$AC$8:$BH$252,27,FALSE)+VLOOKUP($AC212,'05. óvoda int.'!$AC$8:$BH$229,27,FALSE)+VLOOKUP($AC212,'06. konyha int.'!$AC$8:$BP$241,27,FALSE)</f>
        <v>0</v>
      </c>
      <c r="BD212" s="376"/>
      <c r="BE212" s="376"/>
      <c r="BF212" s="377"/>
      <c r="BG212" s="378" t="str">
        <f t="shared" si="54"/>
        <v>n.é.</v>
      </c>
      <c r="BH212" s="379"/>
    </row>
    <row r="213" spans="1:60" ht="20.100000000000001" customHeight="1" x14ac:dyDescent="0.2">
      <c r="A213" s="387" t="s">
        <v>743</v>
      </c>
      <c r="B213" s="388"/>
      <c r="C213" s="404" t="s">
        <v>679</v>
      </c>
      <c r="D213" s="405"/>
      <c r="E213" s="405"/>
      <c r="F213" s="405"/>
      <c r="G213" s="405"/>
      <c r="H213" s="405"/>
      <c r="I213" s="405"/>
      <c r="J213" s="405"/>
      <c r="K213" s="405"/>
      <c r="L213" s="405"/>
      <c r="M213" s="405"/>
      <c r="N213" s="405"/>
      <c r="O213" s="405"/>
      <c r="P213" s="405"/>
      <c r="Q213" s="405"/>
      <c r="R213" s="405"/>
      <c r="S213" s="405"/>
      <c r="T213" s="405"/>
      <c r="U213" s="405"/>
      <c r="V213" s="405"/>
      <c r="W213" s="405"/>
      <c r="X213" s="405"/>
      <c r="Y213" s="405"/>
      <c r="Z213" s="405"/>
      <c r="AA213" s="405"/>
      <c r="AB213" s="406"/>
      <c r="AC213" s="392" t="s">
        <v>680</v>
      </c>
      <c r="AD213" s="393"/>
      <c r="AE213" s="375">
        <f>VLOOKUP($AC213,'04. önk. int.'!$AC$8:$BH$252,3,FALSE)+VLOOKUP($AC213,'05. óvoda int.'!$AC$8:$BH$229,3,FALSE)+VLOOKUP($AC213,'06. konyha int.'!$AC$8:$BP$349,3,FALSE)</f>
        <v>0</v>
      </c>
      <c r="AF213" s="376"/>
      <c r="AG213" s="376"/>
      <c r="AH213" s="377"/>
      <c r="AI213" s="375">
        <f>VLOOKUP($AC213,'04. önk. int.'!$AC$8:$BH$252,7,FALSE)+VLOOKUP($AC213,'05. óvoda int.'!$AC$8:$BH$229,7,FALSE)+VLOOKUP($AC213,'06. konyha int.'!$AC$8:$BP$241,7,FALSE)</f>
        <v>0</v>
      </c>
      <c r="AJ213" s="376"/>
      <c r="AK213" s="376"/>
      <c r="AL213" s="377"/>
      <c r="AM213" s="375">
        <f>VLOOKUP($AC213,'04. önk. int.'!$AC$8:$BH$252,11,FALSE)+VLOOKUP($AC213,'05. óvoda int.'!$AC$8:$BH$229,11,FALSE)+VLOOKUP($AC213,'06. konyha int.'!$AC$8:$BP$241,11,FALSE)</f>
        <v>0</v>
      </c>
      <c r="AN213" s="376"/>
      <c r="AO213" s="376"/>
      <c r="AP213" s="377"/>
      <c r="AQ213" s="375">
        <f>VLOOKUP($AC213,'04. önk. int.'!$AC$8:$BH$252,15,FALSE)+VLOOKUP($AC213,'05. óvoda int.'!$AC$8:$BH$229,15,FALSE)+VLOOKUP($AC213,'06. konyha int.'!$AC$8:$BP$241,15,FALSE)</f>
        <v>0</v>
      </c>
      <c r="AR213" s="376"/>
      <c r="AS213" s="376"/>
      <c r="AT213" s="377"/>
      <c r="AU213" s="375">
        <f>VLOOKUP($AC213,'04. önk. int.'!$AC$8:$BH$252,19,FALSE)+VLOOKUP($AC213,'05. óvoda int.'!$AC$8:$BH$229,19,FALSE)+VLOOKUP($AC213,'06. konyha int.'!$AC$8:$BP$241,19,FALSE)</f>
        <v>0</v>
      </c>
      <c r="AV213" s="376"/>
      <c r="AW213" s="376"/>
      <c r="AX213" s="377"/>
      <c r="AY213" s="375">
        <f>VLOOKUP($AC213,'04. önk. int.'!$AC$8:$BH$252,23,FALSE)+VLOOKUP($AC213,'05. óvoda int.'!$AC$8:$BH$229,23,FALSE)+VLOOKUP($AC213,'06. konyha int.'!$AC$8:$BP$241,23,FALSE)</f>
        <v>0</v>
      </c>
      <c r="AZ213" s="376"/>
      <c r="BA213" s="376"/>
      <c r="BB213" s="377"/>
      <c r="BC213" s="375">
        <f>VLOOKUP($AC213,'04. önk. int.'!$AC$8:$BH$252,27,FALSE)+VLOOKUP($AC213,'05. óvoda int.'!$AC$8:$BH$229,27,FALSE)+VLOOKUP($AC213,'06. konyha int.'!$AC$8:$BP$241,27,FALSE)</f>
        <v>0</v>
      </c>
      <c r="BD213" s="376"/>
      <c r="BE213" s="376"/>
      <c r="BF213" s="377"/>
      <c r="BG213" s="378" t="str">
        <f t="shared" si="54"/>
        <v>n.é.</v>
      </c>
      <c r="BH213" s="379"/>
    </row>
    <row r="214" spans="1:60" ht="20.100000000000001" customHeight="1" x14ac:dyDescent="0.2">
      <c r="A214" s="387" t="s">
        <v>744</v>
      </c>
      <c r="B214" s="388"/>
      <c r="C214" s="404" t="s">
        <v>678</v>
      </c>
      <c r="D214" s="405"/>
      <c r="E214" s="405"/>
      <c r="F214" s="405"/>
      <c r="G214" s="405"/>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392" t="s">
        <v>681</v>
      </c>
      <c r="AD214" s="393"/>
      <c r="AE214" s="375">
        <f>VLOOKUP($AC214,'04. önk. int.'!$AC$8:$BH$252,3,FALSE)+VLOOKUP($AC214,'05. óvoda int.'!$AC$8:$BH$229,3,FALSE)+VLOOKUP($AC214,'06. konyha int.'!$AC$8:$BP$349,3,FALSE)</f>
        <v>0</v>
      </c>
      <c r="AF214" s="376"/>
      <c r="AG214" s="376"/>
      <c r="AH214" s="377"/>
      <c r="AI214" s="375">
        <f>VLOOKUP($AC214,'04. önk. int.'!$AC$8:$BH$252,7,FALSE)+VLOOKUP($AC214,'05. óvoda int.'!$AC$8:$BH$229,7,FALSE)+VLOOKUP($AC214,'06. konyha int.'!$AC$8:$BP$241,7,FALSE)</f>
        <v>0</v>
      </c>
      <c r="AJ214" s="376"/>
      <c r="AK214" s="376"/>
      <c r="AL214" s="377"/>
      <c r="AM214" s="375">
        <f>VLOOKUP($AC214,'04. önk. int.'!$AC$8:$BH$252,11,FALSE)+VLOOKUP($AC214,'05. óvoda int.'!$AC$8:$BH$229,11,FALSE)+VLOOKUP($AC214,'06. konyha int.'!$AC$8:$BP$241,11,FALSE)</f>
        <v>0</v>
      </c>
      <c r="AN214" s="376"/>
      <c r="AO214" s="376"/>
      <c r="AP214" s="377"/>
      <c r="AQ214" s="375">
        <f>VLOOKUP($AC214,'04. önk. int.'!$AC$8:$BH$252,15,FALSE)+VLOOKUP($AC214,'05. óvoda int.'!$AC$8:$BH$229,15,FALSE)+VLOOKUP($AC214,'06. konyha int.'!$AC$8:$BP$241,15,FALSE)</f>
        <v>0</v>
      </c>
      <c r="AR214" s="376"/>
      <c r="AS214" s="376"/>
      <c r="AT214" s="377"/>
      <c r="AU214" s="375">
        <f>VLOOKUP($AC214,'04. önk. int.'!$AC$8:$BH$252,19,FALSE)+VLOOKUP($AC214,'05. óvoda int.'!$AC$8:$BH$229,19,FALSE)+VLOOKUP($AC214,'06. konyha int.'!$AC$8:$BP$241,19,FALSE)</f>
        <v>0</v>
      </c>
      <c r="AV214" s="376"/>
      <c r="AW214" s="376"/>
      <c r="AX214" s="377"/>
      <c r="AY214" s="375">
        <f>VLOOKUP($AC214,'04. önk. int.'!$AC$8:$BH$252,23,FALSE)+VLOOKUP($AC214,'05. óvoda int.'!$AC$8:$BH$229,23,FALSE)+VLOOKUP($AC214,'06. konyha int.'!$AC$8:$BP$241,23,FALSE)</f>
        <v>0</v>
      </c>
      <c r="AZ214" s="376"/>
      <c r="BA214" s="376"/>
      <c r="BB214" s="377"/>
      <c r="BC214" s="375">
        <f>VLOOKUP($AC214,'04. önk. int.'!$AC$8:$BH$252,27,FALSE)+VLOOKUP($AC214,'05. óvoda int.'!$AC$8:$BH$229,27,FALSE)+VLOOKUP($AC214,'06. konyha int.'!$AC$8:$BP$241,27,FALSE)</f>
        <v>0</v>
      </c>
      <c r="BD214" s="376"/>
      <c r="BE214" s="376"/>
      <c r="BF214" s="377"/>
      <c r="BG214" s="378" t="str">
        <f t="shared" si="54"/>
        <v>n.é.</v>
      </c>
      <c r="BH214" s="379"/>
    </row>
    <row r="215" spans="1:60" s="3" customFormat="1" ht="20.100000000000001" customHeight="1" x14ac:dyDescent="0.2">
      <c r="A215" s="397" t="s">
        <v>745</v>
      </c>
      <c r="B215" s="398"/>
      <c r="C215" s="399" t="s">
        <v>763</v>
      </c>
      <c r="D215" s="400"/>
      <c r="E215" s="400"/>
      <c r="F215" s="400"/>
      <c r="G215" s="400"/>
      <c r="H215" s="400"/>
      <c r="I215" s="400"/>
      <c r="J215" s="400"/>
      <c r="K215" s="400"/>
      <c r="L215" s="400"/>
      <c r="M215" s="400"/>
      <c r="N215" s="400"/>
      <c r="O215" s="400"/>
      <c r="P215" s="400"/>
      <c r="Q215" s="400"/>
      <c r="R215" s="400"/>
      <c r="S215" s="400"/>
      <c r="T215" s="400"/>
      <c r="U215" s="400"/>
      <c r="V215" s="400"/>
      <c r="W215" s="400"/>
      <c r="X215" s="400"/>
      <c r="Y215" s="400"/>
      <c r="Z215" s="400"/>
      <c r="AA215" s="400"/>
      <c r="AB215" s="401"/>
      <c r="AC215" s="402" t="s">
        <v>677</v>
      </c>
      <c r="AD215" s="403"/>
      <c r="AE215" s="394">
        <f>SUM(AE213:AH214)</f>
        <v>0</v>
      </c>
      <c r="AF215" s="394"/>
      <c r="AG215" s="394"/>
      <c r="AH215" s="394"/>
      <c r="AI215" s="394">
        <f>SUM(AI213:AL214)</f>
        <v>0</v>
      </c>
      <c r="AJ215" s="394"/>
      <c r="AK215" s="394"/>
      <c r="AL215" s="394"/>
      <c r="AM215" s="394">
        <f>SUM(AM213:AP214)</f>
        <v>0</v>
      </c>
      <c r="AN215" s="394"/>
      <c r="AO215" s="394"/>
      <c r="AP215" s="394"/>
      <c r="AQ215" s="394">
        <f t="shared" ref="AQ215" si="83">SUM(AQ213:AT214)</f>
        <v>0</v>
      </c>
      <c r="AR215" s="394"/>
      <c r="AS215" s="394"/>
      <c r="AT215" s="394"/>
      <c r="AU215" s="394">
        <f t="shared" ref="AU215" si="84">SUM(AU213:AX214)</f>
        <v>0</v>
      </c>
      <c r="AV215" s="394"/>
      <c r="AW215" s="394"/>
      <c r="AX215" s="394"/>
      <c r="AY215" s="407">
        <f t="shared" ref="AY215" si="85">SUM(AY213:BB214)</f>
        <v>0</v>
      </c>
      <c r="AZ215" s="408"/>
      <c r="BA215" s="408"/>
      <c r="BB215" s="409"/>
      <c r="BC215" s="394">
        <f t="shared" ref="BC215" si="86">SUM(BC213:BF214)</f>
        <v>0</v>
      </c>
      <c r="BD215" s="394"/>
      <c r="BE215" s="394"/>
      <c r="BF215" s="394"/>
      <c r="BG215" s="395" t="str">
        <f t="shared" si="54"/>
        <v>n.é.</v>
      </c>
      <c r="BH215" s="396"/>
    </row>
    <row r="216" spans="1:60" ht="20.100000000000001" customHeight="1" x14ac:dyDescent="0.2">
      <c r="A216" s="397" t="s">
        <v>746</v>
      </c>
      <c r="B216" s="398"/>
      <c r="C216" s="399" t="s">
        <v>764</v>
      </c>
      <c r="D216" s="400"/>
      <c r="E216" s="400"/>
      <c r="F216" s="400"/>
      <c r="G216" s="400"/>
      <c r="H216" s="400"/>
      <c r="I216" s="400"/>
      <c r="J216" s="400"/>
      <c r="K216" s="400"/>
      <c r="L216" s="400"/>
      <c r="M216" s="400"/>
      <c r="N216" s="400"/>
      <c r="O216" s="400"/>
      <c r="P216" s="400"/>
      <c r="Q216" s="400"/>
      <c r="R216" s="400"/>
      <c r="S216" s="400"/>
      <c r="T216" s="400"/>
      <c r="U216" s="400"/>
      <c r="V216" s="400"/>
      <c r="W216" s="400"/>
      <c r="X216" s="400"/>
      <c r="Y216" s="400"/>
      <c r="Z216" s="400"/>
      <c r="AA216" s="400"/>
      <c r="AB216" s="401"/>
      <c r="AC216" s="402" t="s">
        <v>404</v>
      </c>
      <c r="AD216" s="403"/>
      <c r="AE216" s="394">
        <f>AE200+SUM(AE206:AH212)+AE215</f>
        <v>50487112</v>
      </c>
      <c r="AF216" s="394"/>
      <c r="AG216" s="394"/>
      <c r="AH216" s="394"/>
      <c r="AI216" s="394">
        <f>AI200+SUM(AI206:AL212)+AI215</f>
        <v>54799656</v>
      </c>
      <c r="AJ216" s="394"/>
      <c r="AK216" s="394"/>
      <c r="AL216" s="394"/>
      <c r="AM216" s="394">
        <f>AM200+SUM(AM206:AP212)+AM215</f>
        <v>0</v>
      </c>
      <c r="AN216" s="394"/>
      <c r="AO216" s="394"/>
      <c r="AP216" s="394"/>
      <c r="AQ216" s="394">
        <f t="shared" ref="AQ216" si="87">AQ200+SUM(AQ206:AT212)+AQ215</f>
        <v>52788139</v>
      </c>
      <c r="AR216" s="394"/>
      <c r="AS216" s="394"/>
      <c r="AT216" s="394"/>
      <c r="AU216" s="394">
        <f t="shared" ref="AU216" si="88">AU200+SUM(AU206:AX212)+AU215</f>
        <v>0</v>
      </c>
      <c r="AV216" s="394"/>
      <c r="AW216" s="394"/>
      <c r="AX216" s="394"/>
      <c r="AY216" s="407">
        <f t="shared" ref="AY216" si="89">AY200+SUM(AY206:BB212)+AY215</f>
        <v>0</v>
      </c>
      <c r="AZ216" s="408"/>
      <c r="BA216" s="408"/>
      <c r="BB216" s="409"/>
      <c r="BC216" s="394">
        <f t="shared" ref="BC216" si="90">BC200+SUM(BC206:BF212)+BC215</f>
        <v>52788139</v>
      </c>
      <c r="BD216" s="394"/>
      <c r="BE216" s="394"/>
      <c r="BF216" s="394"/>
      <c r="BG216" s="395">
        <f t="shared" si="54"/>
        <v>0.96329325497955676</v>
      </c>
      <c r="BH216" s="396"/>
    </row>
    <row r="217" spans="1:60" ht="20.100000000000001" customHeight="1" x14ac:dyDescent="0.2">
      <c r="A217" s="387" t="s">
        <v>747</v>
      </c>
      <c r="B217" s="388"/>
      <c r="C217" s="404" t="s">
        <v>405</v>
      </c>
      <c r="D217" s="405"/>
      <c r="E217" s="405"/>
      <c r="F217" s="405"/>
      <c r="G217" s="405"/>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392" t="s">
        <v>406</v>
      </c>
      <c r="AD217" s="393"/>
      <c r="AE217" s="375">
        <f>VLOOKUP($AC217,'04. önk. int.'!$AC$8:$BH$252,3,FALSE)+VLOOKUP($AC217,'05. óvoda int.'!$AC$8:$BH$229,3,FALSE)+VLOOKUP($AC217,'06. konyha int.'!$AC$8:$BP$349,3,FALSE)</f>
        <v>0</v>
      </c>
      <c r="AF217" s="376"/>
      <c r="AG217" s="376"/>
      <c r="AH217" s="377"/>
      <c r="AI217" s="375">
        <f>VLOOKUP($AC217,'04. önk. int.'!$AC$8:$BH$252,7,FALSE)+VLOOKUP($AC217,'05. óvoda int.'!$AC$8:$BH$229,7,FALSE)+VLOOKUP($AC217,'06. konyha int.'!$AC$8:$BP$241,7,FALSE)</f>
        <v>0</v>
      </c>
      <c r="AJ217" s="376"/>
      <c r="AK217" s="376"/>
      <c r="AL217" s="377"/>
      <c r="AM217" s="375">
        <f>VLOOKUP($AC217,'04. önk. int.'!$AC$8:$BH$252,11,FALSE)+VLOOKUP($AC217,'05. óvoda int.'!$AC$8:$BH$229,11,FALSE)+VLOOKUP($AC217,'06. konyha int.'!$AC$8:$BP$241,11,FALSE)</f>
        <v>0</v>
      </c>
      <c r="AN217" s="376"/>
      <c r="AO217" s="376"/>
      <c r="AP217" s="377"/>
      <c r="AQ217" s="375">
        <f>VLOOKUP($AC217,'04. önk. int.'!$AC$8:$BH$252,15,FALSE)+VLOOKUP($AC217,'05. óvoda int.'!$AC$8:$BH$229,15,FALSE)+VLOOKUP($AC217,'06. konyha int.'!$AC$8:$BP$241,15,FALSE)</f>
        <v>0</v>
      </c>
      <c r="AR217" s="376"/>
      <c r="AS217" s="376"/>
      <c r="AT217" s="377"/>
      <c r="AU217" s="375">
        <f>VLOOKUP($AC217,'04. önk. int.'!$AC$8:$BH$252,19,FALSE)+VLOOKUP($AC217,'05. óvoda int.'!$AC$8:$BH$229,19,FALSE)+VLOOKUP($AC217,'06. konyha int.'!$AC$8:$BP$241,19,FALSE)</f>
        <v>0</v>
      </c>
      <c r="AV217" s="376"/>
      <c r="AW217" s="376"/>
      <c r="AX217" s="377"/>
      <c r="AY217" s="375">
        <f>VLOOKUP($AC217,'04. önk. int.'!$AC$8:$BH$252,23,FALSE)+VLOOKUP($AC217,'05. óvoda int.'!$AC$8:$BH$229,23,FALSE)+VLOOKUP($AC217,'06. konyha int.'!$AC$8:$BP$241,23,FALSE)</f>
        <v>0</v>
      </c>
      <c r="AZ217" s="376"/>
      <c r="BA217" s="376"/>
      <c r="BB217" s="377"/>
      <c r="BC217" s="375">
        <f>VLOOKUP($AC217,'04. önk. int.'!$AC$8:$BH$252,27,FALSE)+VLOOKUP($AC217,'05. óvoda int.'!$AC$8:$BH$229,27,FALSE)+VLOOKUP($AC217,'06. konyha int.'!$AC$8:$BP$241,27,FALSE)</f>
        <v>0</v>
      </c>
      <c r="BD217" s="376"/>
      <c r="BE217" s="376"/>
      <c r="BF217" s="377"/>
      <c r="BG217" s="378" t="str">
        <f t="shared" si="54"/>
        <v>n.é.</v>
      </c>
      <c r="BH217" s="379"/>
    </row>
    <row r="218" spans="1:60" ht="20.100000000000001" customHeight="1" x14ac:dyDescent="0.2">
      <c r="A218" s="387" t="s">
        <v>748</v>
      </c>
      <c r="B218" s="388"/>
      <c r="C218" s="389" t="s">
        <v>407</v>
      </c>
      <c r="D218" s="390"/>
      <c r="E218" s="390"/>
      <c r="F218" s="390"/>
      <c r="G218" s="390"/>
      <c r="H218" s="390"/>
      <c r="I218" s="390"/>
      <c r="J218" s="390"/>
      <c r="K218" s="390"/>
      <c r="L218" s="390"/>
      <c r="M218" s="390"/>
      <c r="N218" s="390"/>
      <c r="O218" s="390"/>
      <c r="P218" s="390"/>
      <c r="Q218" s="390"/>
      <c r="R218" s="390"/>
      <c r="S218" s="390"/>
      <c r="T218" s="390"/>
      <c r="U218" s="390"/>
      <c r="V218" s="390"/>
      <c r="W218" s="390"/>
      <c r="X218" s="390"/>
      <c r="Y218" s="390"/>
      <c r="Z218" s="390"/>
      <c r="AA218" s="390"/>
      <c r="AB218" s="391"/>
      <c r="AC218" s="392" t="s">
        <v>408</v>
      </c>
      <c r="AD218" s="393"/>
      <c r="AE218" s="375">
        <f>VLOOKUP($AC218,'04. önk. int.'!$AC$8:$BH$252,3,FALSE)+VLOOKUP($AC218,'05. óvoda int.'!$AC$8:$BH$229,3,FALSE)+VLOOKUP($AC218,'06. konyha int.'!$AC$8:$BP$349,3,FALSE)</f>
        <v>0</v>
      </c>
      <c r="AF218" s="376"/>
      <c r="AG218" s="376"/>
      <c r="AH218" s="377"/>
      <c r="AI218" s="375">
        <f>VLOOKUP($AC218,'04. önk. int.'!$AC$8:$BH$252,7,FALSE)+VLOOKUP($AC218,'05. óvoda int.'!$AC$8:$BH$229,7,FALSE)+VLOOKUP($AC218,'06. konyha int.'!$AC$8:$BP$241,7,FALSE)</f>
        <v>0</v>
      </c>
      <c r="AJ218" s="376"/>
      <c r="AK218" s="376"/>
      <c r="AL218" s="377"/>
      <c r="AM218" s="375">
        <f>VLOOKUP($AC218,'04. önk. int.'!$AC$8:$BH$252,11,FALSE)+VLOOKUP($AC218,'05. óvoda int.'!$AC$8:$BH$229,11,FALSE)+VLOOKUP($AC218,'06. konyha int.'!$AC$8:$BP$241,11,FALSE)</f>
        <v>0</v>
      </c>
      <c r="AN218" s="376"/>
      <c r="AO218" s="376"/>
      <c r="AP218" s="377"/>
      <c r="AQ218" s="375">
        <f>VLOOKUP($AC218,'04. önk. int.'!$AC$8:$BH$252,15,FALSE)+VLOOKUP($AC218,'05. óvoda int.'!$AC$8:$BH$229,15,FALSE)+VLOOKUP($AC218,'06. konyha int.'!$AC$8:$BP$241,15,FALSE)</f>
        <v>0</v>
      </c>
      <c r="AR218" s="376"/>
      <c r="AS218" s="376"/>
      <c r="AT218" s="377"/>
      <c r="AU218" s="375">
        <f>VLOOKUP($AC218,'04. önk. int.'!$AC$8:$BH$252,19,FALSE)+VLOOKUP($AC218,'05. óvoda int.'!$AC$8:$BH$229,19,FALSE)+VLOOKUP($AC218,'06. konyha int.'!$AC$8:$BP$241,19,FALSE)</f>
        <v>0</v>
      </c>
      <c r="AV218" s="376"/>
      <c r="AW218" s="376"/>
      <c r="AX218" s="377"/>
      <c r="AY218" s="375">
        <f>VLOOKUP($AC218,'04. önk. int.'!$AC$8:$BH$252,23,FALSE)+VLOOKUP($AC218,'05. óvoda int.'!$AC$8:$BH$229,23,FALSE)+VLOOKUP($AC218,'06. konyha int.'!$AC$8:$BP$241,23,FALSE)</f>
        <v>0</v>
      </c>
      <c r="AZ218" s="376"/>
      <c r="BA218" s="376"/>
      <c r="BB218" s="377"/>
      <c r="BC218" s="375">
        <f>VLOOKUP($AC218,'04. önk. int.'!$AC$8:$BH$252,27,FALSE)+VLOOKUP($AC218,'05. óvoda int.'!$AC$8:$BH$229,27,FALSE)+VLOOKUP($AC218,'06. konyha int.'!$AC$8:$BP$241,27,FALSE)</f>
        <v>0</v>
      </c>
      <c r="BD218" s="376"/>
      <c r="BE218" s="376"/>
      <c r="BF218" s="377"/>
      <c r="BG218" s="378" t="str">
        <f t="shared" si="54"/>
        <v>n.é.</v>
      </c>
      <c r="BH218" s="379"/>
    </row>
    <row r="219" spans="1:60" ht="20.100000000000001" customHeight="1" x14ac:dyDescent="0.2">
      <c r="A219" s="387" t="s">
        <v>749</v>
      </c>
      <c r="B219" s="388"/>
      <c r="C219" s="404" t="s">
        <v>409</v>
      </c>
      <c r="D219" s="405"/>
      <c r="E219" s="405"/>
      <c r="F219" s="405"/>
      <c r="G219" s="405"/>
      <c r="H219" s="405"/>
      <c r="I219" s="405"/>
      <c r="J219" s="405"/>
      <c r="K219" s="405"/>
      <c r="L219" s="405"/>
      <c r="M219" s="405"/>
      <c r="N219" s="405"/>
      <c r="O219" s="405"/>
      <c r="P219" s="405"/>
      <c r="Q219" s="405"/>
      <c r="R219" s="405"/>
      <c r="S219" s="405"/>
      <c r="T219" s="405"/>
      <c r="U219" s="405"/>
      <c r="V219" s="405"/>
      <c r="W219" s="405"/>
      <c r="X219" s="405"/>
      <c r="Y219" s="405"/>
      <c r="Z219" s="405"/>
      <c r="AA219" s="405"/>
      <c r="AB219" s="406"/>
      <c r="AC219" s="392" t="s">
        <v>410</v>
      </c>
      <c r="AD219" s="393"/>
      <c r="AE219" s="375">
        <f>VLOOKUP($AC219,'04. önk. int.'!$AC$8:$BH$252,3,FALSE)+VLOOKUP($AC219,'05. óvoda int.'!$AC$8:$BH$229,3,FALSE)+VLOOKUP($AC219,'06. konyha int.'!$AC$8:$BP$349,3,FALSE)</f>
        <v>0</v>
      </c>
      <c r="AF219" s="376"/>
      <c r="AG219" s="376"/>
      <c r="AH219" s="377"/>
      <c r="AI219" s="375">
        <f>VLOOKUP($AC219,'04. önk. int.'!$AC$8:$BH$252,7,FALSE)+VLOOKUP($AC219,'05. óvoda int.'!$AC$8:$BH$229,7,FALSE)+VLOOKUP($AC219,'06. konyha int.'!$AC$8:$BP$241,7,FALSE)</f>
        <v>0</v>
      </c>
      <c r="AJ219" s="376"/>
      <c r="AK219" s="376"/>
      <c r="AL219" s="377"/>
      <c r="AM219" s="375">
        <f>VLOOKUP($AC219,'04. önk. int.'!$AC$8:$BH$252,11,FALSE)+VLOOKUP($AC219,'05. óvoda int.'!$AC$8:$BH$229,11,FALSE)+VLOOKUP($AC219,'06. konyha int.'!$AC$8:$BP$241,11,FALSE)</f>
        <v>0</v>
      </c>
      <c r="AN219" s="376"/>
      <c r="AO219" s="376"/>
      <c r="AP219" s="377"/>
      <c r="AQ219" s="375">
        <f>VLOOKUP($AC219,'04. önk. int.'!$AC$8:$BH$252,15,FALSE)+VLOOKUP($AC219,'05. óvoda int.'!$AC$8:$BH$229,15,FALSE)+VLOOKUP($AC219,'06. konyha int.'!$AC$8:$BP$241,15,FALSE)</f>
        <v>0</v>
      </c>
      <c r="AR219" s="376"/>
      <c r="AS219" s="376"/>
      <c r="AT219" s="377"/>
      <c r="AU219" s="375">
        <f>VLOOKUP($AC219,'04. önk. int.'!$AC$8:$BH$252,19,FALSE)+VLOOKUP($AC219,'05. óvoda int.'!$AC$8:$BH$229,19,FALSE)+VLOOKUP($AC219,'06. konyha int.'!$AC$8:$BP$241,19,FALSE)</f>
        <v>0</v>
      </c>
      <c r="AV219" s="376"/>
      <c r="AW219" s="376"/>
      <c r="AX219" s="377"/>
      <c r="AY219" s="375">
        <f>VLOOKUP($AC219,'04. önk. int.'!$AC$8:$BH$252,23,FALSE)+VLOOKUP($AC219,'05. óvoda int.'!$AC$8:$BH$229,23,FALSE)+VLOOKUP($AC219,'06. konyha int.'!$AC$8:$BP$241,23,FALSE)</f>
        <v>0</v>
      </c>
      <c r="AZ219" s="376"/>
      <c r="BA219" s="376"/>
      <c r="BB219" s="377"/>
      <c r="BC219" s="375">
        <f>VLOOKUP($AC219,'04. önk. int.'!$AC$8:$BH$252,27,FALSE)+VLOOKUP($AC219,'05. óvoda int.'!$AC$8:$BH$229,27,FALSE)+VLOOKUP($AC219,'06. konyha int.'!$AC$8:$BP$241,27,FALSE)</f>
        <v>0</v>
      </c>
      <c r="BD219" s="376"/>
      <c r="BE219" s="376"/>
      <c r="BF219" s="377"/>
      <c r="BG219" s="378" t="str">
        <f t="shared" si="54"/>
        <v>n.é.</v>
      </c>
      <c r="BH219" s="379"/>
    </row>
    <row r="220" spans="1:60" ht="20.100000000000001" customHeight="1" x14ac:dyDescent="0.2">
      <c r="A220" s="387" t="s">
        <v>750</v>
      </c>
      <c r="B220" s="388"/>
      <c r="C220" s="404" t="s">
        <v>684</v>
      </c>
      <c r="D220" s="405"/>
      <c r="E220" s="405"/>
      <c r="F220" s="405"/>
      <c r="G220" s="405"/>
      <c r="H220" s="405"/>
      <c r="I220" s="405"/>
      <c r="J220" s="405"/>
      <c r="K220" s="405"/>
      <c r="L220" s="405"/>
      <c r="M220" s="405"/>
      <c r="N220" s="405"/>
      <c r="O220" s="405"/>
      <c r="P220" s="405"/>
      <c r="Q220" s="405"/>
      <c r="R220" s="405"/>
      <c r="S220" s="405"/>
      <c r="T220" s="405"/>
      <c r="U220" s="405"/>
      <c r="V220" s="405"/>
      <c r="W220" s="405"/>
      <c r="X220" s="405"/>
      <c r="Y220" s="405"/>
      <c r="Z220" s="405"/>
      <c r="AA220" s="405"/>
      <c r="AB220" s="406"/>
      <c r="AC220" s="392" t="s">
        <v>411</v>
      </c>
      <c r="AD220" s="393"/>
      <c r="AE220" s="375">
        <f>VLOOKUP($AC220,'04. önk. int.'!$AC$8:$BH$252,3,FALSE)+VLOOKUP($AC220,'05. óvoda int.'!$AC$8:$BH$229,3,FALSE)+VLOOKUP($AC220,'06. konyha int.'!$AC$8:$BP$349,3,FALSE)</f>
        <v>0</v>
      </c>
      <c r="AF220" s="376"/>
      <c r="AG220" s="376"/>
      <c r="AH220" s="377"/>
      <c r="AI220" s="375">
        <f>VLOOKUP($AC220,'04. önk. int.'!$AC$8:$BH$252,7,FALSE)+VLOOKUP($AC220,'05. óvoda int.'!$AC$8:$BH$229,7,FALSE)+VLOOKUP($AC220,'06. konyha int.'!$AC$8:$BP$241,7,FALSE)</f>
        <v>0</v>
      </c>
      <c r="AJ220" s="376"/>
      <c r="AK220" s="376"/>
      <c r="AL220" s="377"/>
      <c r="AM220" s="375">
        <f>VLOOKUP($AC220,'04. önk. int.'!$AC$8:$BH$252,11,FALSE)+VLOOKUP($AC220,'05. óvoda int.'!$AC$8:$BH$229,11,FALSE)+VLOOKUP($AC220,'06. konyha int.'!$AC$8:$BP$241,11,FALSE)</f>
        <v>0</v>
      </c>
      <c r="AN220" s="376"/>
      <c r="AO220" s="376"/>
      <c r="AP220" s="377"/>
      <c r="AQ220" s="375">
        <f>VLOOKUP($AC220,'04. önk. int.'!$AC$8:$BH$252,15,FALSE)+VLOOKUP($AC220,'05. óvoda int.'!$AC$8:$BH$229,15,FALSE)+VLOOKUP($AC220,'06. konyha int.'!$AC$8:$BP$241,15,FALSE)</f>
        <v>0</v>
      </c>
      <c r="AR220" s="376"/>
      <c r="AS220" s="376"/>
      <c r="AT220" s="377"/>
      <c r="AU220" s="375">
        <f>VLOOKUP($AC220,'04. önk. int.'!$AC$8:$BH$252,19,FALSE)+VLOOKUP($AC220,'05. óvoda int.'!$AC$8:$BH$229,19,FALSE)+VLOOKUP($AC220,'06. konyha int.'!$AC$8:$BP$241,19,FALSE)</f>
        <v>0</v>
      </c>
      <c r="AV220" s="376"/>
      <c r="AW220" s="376"/>
      <c r="AX220" s="377"/>
      <c r="AY220" s="375">
        <f>VLOOKUP($AC220,'04. önk. int.'!$AC$8:$BH$252,23,FALSE)+VLOOKUP($AC220,'05. óvoda int.'!$AC$8:$BH$229,23,FALSE)+VLOOKUP($AC220,'06. konyha int.'!$AC$8:$BP$241,23,FALSE)</f>
        <v>0</v>
      </c>
      <c r="AZ220" s="376"/>
      <c r="BA220" s="376"/>
      <c r="BB220" s="377"/>
      <c r="BC220" s="375">
        <f>VLOOKUP($AC220,'04. önk. int.'!$AC$8:$BH$252,27,FALSE)+VLOOKUP($AC220,'05. óvoda int.'!$AC$8:$BH$229,27,FALSE)+VLOOKUP($AC220,'06. konyha int.'!$AC$8:$BP$241,27,FALSE)</f>
        <v>0</v>
      </c>
      <c r="BD220" s="376"/>
      <c r="BE220" s="376"/>
      <c r="BF220" s="377"/>
      <c r="BG220" s="378" t="str">
        <f t="shared" si="54"/>
        <v>n.é.</v>
      </c>
      <c r="BH220" s="379"/>
    </row>
    <row r="221" spans="1:60" ht="20.100000000000001" customHeight="1" x14ac:dyDescent="0.2">
      <c r="A221" s="387" t="s">
        <v>751</v>
      </c>
      <c r="B221" s="388"/>
      <c r="C221" s="404" t="s">
        <v>682</v>
      </c>
      <c r="D221" s="405"/>
      <c r="E221" s="405"/>
      <c r="F221" s="405"/>
      <c r="G221" s="405"/>
      <c r="H221" s="405"/>
      <c r="I221" s="405"/>
      <c r="J221" s="405"/>
      <c r="K221" s="405"/>
      <c r="L221" s="405"/>
      <c r="M221" s="405"/>
      <c r="N221" s="405"/>
      <c r="O221" s="405"/>
      <c r="P221" s="405"/>
      <c r="Q221" s="405"/>
      <c r="R221" s="405"/>
      <c r="S221" s="405"/>
      <c r="T221" s="405"/>
      <c r="U221" s="405"/>
      <c r="V221" s="405"/>
      <c r="W221" s="405"/>
      <c r="X221" s="405"/>
      <c r="Y221" s="405"/>
      <c r="Z221" s="405"/>
      <c r="AA221" s="405"/>
      <c r="AB221" s="406"/>
      <c r="AC221" s="392" t="s">
        <v>683</v>
      </c>
      <c r="AD221" s="393"/>
      <c r="AE221" s="375">
        <f>VLOOKUP($AC221,'04. önk. int.'!$AC$8:$BH$252,3,FALSE)+VLOOKUP($AC221,'05. óvoda int.'!$AC$8:$BH$229,3,FALSE)+VLOOKUP($AC221,'06. konyha int.'!$AC$8:$BP$349,3,FALSE)</f>
        <v>0</v>
      </c>
      <c r="AF221" s="376"/>
      <c r="AG221" s="376"/>
      <c r="AH221" s="377"/>
      <c r="AI221" s="375">
        <f>VLOOKUP($AC221,'04. önk. int.'!$AC$8:$BH$252,7,FALSE)+VLOOKUP($AC221,'05. óvoda int.'!$AC$8:$BH$229,7,FALSE)+VLOOKUP($AC221,'06. konyha int.'!$AC$8:$BP$241,7,FALSE)</f>
        <v>0</v>
      </c>
      <c r="AJ221" s="376"/>
      <c r="AK221" s="376"/>
      <c r="AL221" s="377"/>
      <c r="AM221" s="375">
        <f>VLOOKUP($AC221,'04. önk. int.'!$AC$8:$BH$252,11,FALSE)+VLOOKUP($AC221,'05. óvoda int.'!$AC$8:$BH$229,11,FALSE)+VLOOKUP($AC221,'06. konyha int.'!$AC$8:$BP$241,11,FALSE)</f>
        <v>0</v>
      </c>
      <c r="AN221" s="376"/>
      <c r="AO221" s="376"/>
      <c r="AP221" s="377"/>
      <c r="AQ221" s="375">
        <f>VLOOKUP($AC221,'04. önk. int.'!$AC$8:$BH$252,15,FALSE)+VLOOKUP($AC221,'05. óvoda int.'!$AC$8:$BH$229,15,FALSE)+VLOOKUP($AC221,'06. konyha int.'!$AC$8:$BP$241,15,FALSE)</f>
        <v>0</v>
      </c>
      <c r="AR221" s="376"/>
      <c r="AS221" s="376"/>
      <c r="AT221" s="377"/>
      <c r="AU221" s="375">
        <f>VLOOKUP($AC221,'04. önk. int.'!$AC$8:$BH$252,19,FALSE)+VLOOKUP($AC221,'05. óvoda int.'!$AC$8:$BH$229,19,FALSE)+VLOOKUP($AC221,'06. konyha int.'!$AC$8:$BP$241,19,FALSE)</f>
        <v>0</v>
      </c>
      <c r="AV221" s="376"/>
      <c r="AW221" s="376"/>
      <c r="AX221" s="377"/>
      <c r="AY221" s="375">
        <f>VLOOKUP($AC221,'04. önk. int.'!$AC$8:$BH$252,23,FALSE)+VLOOKUP($AC221,'05. óvoda int.'!$AC$8:$BH$229,23,FALSE)+VLOOKUP($AC221,'06. konyha int.'!$AC$8:$BP$241,23,FALSE)</f>
        <v>0</v>
      </c>
      <c r="AZ221" s="376"/>
      <c r="BA221" s="376"/>
      <c r="BB221" s="377"/>
      <c r="BC221" s="375">
        <f>VLOOKUP($AC221,'04. önk. int.'!$AC$8:$BH$252,27,FALSE)+VLOOKUP($AC221,'05. óvoda int.'!$AC$8:$BH$229,27,FALSE)+VLOOKUP($AC221,'06. konyha int.'!$AC$8:$BP$241,27,FALSE)</f>
        <v>0</v>
      </c>
      <c r="BD221" s="376"/>
      <c r="BE221" s="376"/>
      <c r="BF221" s="377"/>
      <c r="BG221" s="378" t="str">
        <f t="shared" si="54"/>
        <v>n.é.</v>
      </c>
      <c r="BH221" s="379"/>
    </row>
    <row r="222" spans="1:60" s="3" customFormat="1" ht="20.100000000000001" customHeight="1" x14ac:dyDescent="0.2">
      <c r="A222" s="397" t="s">
        <v>752</v>
      </c>
      <c r="B222" s="398"/>
      <c r="C222" s="399" t="s">
        <v>765</v>
      </c>
      <c r="D222" s="400"/>
      <c r="E222" s="400"/>
      <c r="F222" s="400"/>
      <c r="G222" s="400"/>
      <c r="H222" s="400"/>
      <c r="I222" s="400"/>
      <c r="J222" s="400"/>
      <c r="K222" s="400"/>
      <c r="L222" s="400"/>
      <c r="M222" s="400"/>
      <c r="N222" s="400"/>
      <c r="O222" s="400"/>
      <c r="P222" s="400"/>
      <c r="Q222" s="400"/>
      <c r="R222" s="400"/>
      <c r="S222" s="400"/>
      <c r="T222" s="400"/>
      <c r="U222" s="400"/>
      <c r="V222" s="400"/>
      <c r="W222" s="400"/>
      <c r="X222" s="400"/>
      <c r="Y222" s="400"/>
      <c r="Z222" s="400"/>
      <c r="AA222" s="400"/>
      <c r="AB222" s="401"/>
      <c r="AC222" s="402" t="s">
        <v>412</v>
      </c>
      <c r="AD222" s="403"/>
      <c r="AE222" s="394">
        <f>SUM(AE217:AH221)</f>
        <v>0</v>
      </c>
      <c r="AF222" s="394"/>
      <c r="AG222" s="394"/>
      <c r="AH222" s="394"/>
      <c r="AI222" s="394">
        <f>SUM(AI217:AL221)</f>
        <v>0</v>
      </c>
      <c r="AJ222" s="394"/>
      <c r="AK222" s="394"/>
      <c r="AL222" s="394"/>
      <c r="AM222" s="394">
        <f>SUM(AM217:AP221)</f>
        <v>0</v>
      </c>
      <c r="AN222" s="394"/>
      <c r="AO222" s="394"/>
      <c r="AP222" s="394"/>
      <c r="AQ222" s="394">
        <f t="shared" ref="AQ222" si="91">SUM(AQ217:AT221)</f>
        <v>0</v>
      </c>
      <c r="AR222" s="394"/>
      <c r="AS222" s="394"/>
      <c r="AT222" s="394"/>
      <c r="AU222" s="394">
        <f t="shared" ref="AU222" si="92">SUM(AU217:AX221)</f>
        <v>0</v>
      </c>
      <c r="AV222" s="394"/>
      <c r="AW222" s="394"/>
      <c r="AX222" s="394"/>
      <c r="AY222" s="394">
        <f t="shared" ref="AY222" si="93">SUM(AY217:BB221)</f>
        <v>0</v>
      </c>
      <c r="AZ222" s="394"/>
      <c r="BA222" s="394"/>
      <c r="BB222" s="394"/>
      <c r="BC222" s="394">
        <f t="shared" ref="BC222" si="94">SUM(BC217:BF221)</f>
        <v>0</v>
      </c>
      <c r="BD222" s="394"/>
      <c r="BE222" s="394"/>
      <c r="BF222" s="394"/>
      <c r="BG222" s="395" t="str">
        <f t="shared" si="54"/>
        <v>n.é.</v>
      </c>
      <c r="BH222" s="396"/>
    </row>
    <row r="223" spans="1:60" ht="20.100000000000001" customHeight="1" x14ac:dyDescent="0.2">
      <c r="A223" s="387" t="s">
        <v>753</v>
      </c>
      <c r="B223" s="388"/>
      <c r="C223" s="389" t="s">
        <v>413</v>
      </c>
      <c r="D223" s="390"/>
      <c r="E223" s="390"/>
      <c r="F223" s="390"/>
      <c r="G223" s="390"/>
      <c r="H223" s="390"/>
      <c r="I223" s="390"/>
      <c r="J223" s="390"/>
      <c r="K223" s="390"/>
      <c r="L223" s="390"/>
      <c r="M223" s="390"/>
      <c r="N223" s="390"/>
      <c r="O223" s="390"/>
      <c r="P223" s="390"/>
      <c r="Q223" s="390"/>
      <c r="R223" s="390"/>
      <c r="S223" s="390"/>
      <c r="T223" s="390"/>
      <c r="U223" s="390"/>
      <c r="V223" s="390"/>
      <c r="W223" s="390"/>
      <c r="X223" s="390"/>
      <c r="Y223" s="390"/>
      <c r="Z223" s="390"/>
      <c r="AA223" s="390"/>
      <c r="AB223" s="391"/>
      <c r="AC223" s="392" t="s">
        <v>414</v>
      </c>
      <c r="AD223" s="393"/>
      <c r="AE223" s="375">
        <f>VLOOKUP($AC223,'04. önk. int.'!$AC$8:$BH$252,3,FALSE)+VLOOKUP($AC223,'05. óvoda int.'!$AC$8:$BH$229,3,FALSE)+VLOOKUP($AC223,'06. konyha int.'!$AC$8:$BP$349,3,FALSE)</f>
        <v>0</v>
      </c>
      <c r="AF223" s="376"/>
      <c r="AG223" s="376"/>
      <c r="AH223" s="377"/>
      <c r="AI223" s="375">
        <f>VLOOKUP($AC223,'04. önk. int.'!$AC$8:$BH$252,7,FALSE)+VLOOKUP($AC223,'05. óvoda int.'!$AC$8:$BH$229,7,FALSE)+VLOOKUP($AC223,'06. konyha int.'!$AC$8:$BP$241,7,FALSE)</f>
        <v>0</v>
      </c>
      <c r="AJ223" s="376"/>
      <c r="AK223" s="376"/>
      <c r="AL223" s="377"/>
      <c r="AM223" s="375">
        <f>VLOOKUP($AC223,'04. önk. int.'!$AC$8:$BH$252,11,FALSE)+VLOOKUP($AC223,'05. óvoda int.'!$AC$8:$BH$229,11,FALSE)+VLOOKUP($AC223,'06. konyha int.'!$AC$8:$BP$241,11,FALSE)</f>
        <v>0</v>
      </c>
      <c r="AN223" s="376"/>
      <c r="AO223" s="376"/>
      <c r="AP223" s="377"/>
      <c r="AQ223" s="375">
        <f>VLOOKUP($AC223,'04. önk. int.'!$AC$8:$BH$252,15,FALSE)+VLOOKUP($AC223,'05. óvoda int.'!$AC$8:$BH$229,15,FALSE)+VLOOKUP($AC223,'06. konyha int.'!$AC$8:$BP$241,15,FALSE)</f>
        <v>0</v>
      </c>
      <c r="AR223" s="376"/>
      <c r="AS223" s="376"/>
      <c r="AT223" s="377"/>
      <c r="AU223" s="375">
        <f>VLOOKUP($AC223,'04. önk. int.'!$AC$8:$BH$252,19,FALSE)+VLOOKUP($AC223,'05. óvoda int.'!$AC$8:$BH$229,19,FALSE)+VLOOKUP($AC223,'06. konyha int.'!$AC$8:$BP$241,19,FALSE)</f>
        <v>0</v>
      </c>
      <c r="AV223" s="376"/>
      <c r="AW223" s="376"/>
      <c r="AX223" s="377"/>
      <c r="AY223" s="375">
        <f>VLOOKUP($AC223,'04. önk. int.'!$AC$8:$BH$252,23,FALSE)+VLOOKUP($AC223,'05. óvoda int.'!$AC$8:$BH$229,23,FALSE)+VLOOKUP($AC223,'06. konyha int.'!$AC$8:$BP$241,23,FALSE)</f>
        <v>0</v>
      </c>
      <c r="AZ223" s="376"/>
      <c r="BA223" s="376"/>
      <c r="BB223" s="377"/>
      <c r="BC223" s="375">
        <f>VLOOKUP($AC223,'04. önk. int.'!$AC$8:$BH$252,27,FALSE)+VLOOKUP($AC223,'05. óvoda int.'!$AC$8:$BH$229,27,FALSE)+VLOOKUP($AC223,'06. konyha int.'!$AC$8:$BP$241,27,FALSE)</f>
        <v>0</v>
      </c>
      <c r="BD223" s="376"/>
      <c r="BE223" s="376"/>
      <c r="BF223" s="377"/>
      <c r="BG223" s="378" t="str">
        <f t="shared" si="54"/>
        <v>n.é.</v>
      </c>
      <c r="BH223" s="379"/>
    </row>
    <row r="224" spans="1:60" ht="20.100000000000001" customHeight="1" x14ac:dyDescent="0.2">
      <c r="A224" s="387" t="s">
        <v>754</v>
      </c>
      <c r="B224" s="388"/>
      <c r="C224" s="389" t="s">
        <v>685</v>
      </c>
      <c r="D224" s="390"/>
      <c r="E224" s="390"/>
      <c r="F224" s="390"/>
      <c r="G224" s="390"/>
      <c r="H224" s="390"/>
      <c r="I224" s="390"/>
      <c r="J224" s="390"/>
      <c r="K224" s="390"/>
      <c r="L224" s="390"/>
      <c r="M224" s="390"/>
      <c r="N224" s="390"/>
      <c r="O224" s="390"/>
      <c r="P224" s="390"/>
      <c r="Q224" s="390"/>
      <c r="R224" s="390"/>
      <c r="S224" s="390"/>
      <c r="T224" s="390"/>
      <c r="U224" s="390"/>
      <c r="V224" s="390"/>
      <c r="W224" s="390"/>
      <c r="X224" s="390"/>
      <c r="Y224" s="390"/>
      <c r="Z224" s="390"/>
      <c r="AA224" s="390"/>
      <c r="AB224" s="391"/>
      <c r="AC224" s="392" t="s">
        <v>686</v>
      </c>
      <c r="AD224" s="393"/>
      <c r="AE224" s="375">
        <f>VLOOKUP($AC224,'04. önk. int.'!$AC$8:$BH$252,3,FALSE)+VLOOKUP($AC224,'05. óvoda int.'!$AC$8:$BH$229,3,FALSE)+VLOOKUP($AC224,'06. konyha int.'!$AC$8:$BP$349,3,FALSE)</f>
        <v>0</v>
      </c>
      <c r="AF224" s="376"/>
      <c r="AG224" s="376"/>
      <c r="AH224" s="377"/>
      <c r="AI224" s="375">
        <f>VLOOKUP($AC224,'04. önk. int.'!$AC$8:$BH$252,7,FALSE)+VLOOKUP($AC224,'05. óvoda int.'!$AC$8:$BH$229,7,FALSE)+VLOOKUP($AC224,'06. konyha int.'!$AC$8:$BP$241,7,FALSE)</f>
        <v>0</v>
      </c>
      <c r="AJ224" s="376"/>
      <c r="AK224" s="376"/>
      <c r="AL224" s="377"/>
      <c r="AM224" s="375">
        <f>VLOOKUP($AC224,'04. önk. int.'!$AC$8:$BH$252,11,FALSE)+VLOOKUP($AC224,'05. óvoda int.'!$AC$8:$BH$229,11,FALSE)+VLOOKUP($AC224,'06. konyha int.'!$AC$8:$BP$241,11,FALSE)</f>
        <v>0</v>
      </c>
      <c r="AN224" s="376"/>
      <c r="AO224" s="376"/>
      <c r="AP224" s="377"/>
      <c r="AQ224" s="375">
        <f>VLOOKUP($AC224,'04. önk. int.'!$AC$8:$BH$252,15,FALSE)+VLOOKUP($AC224,'05. óvoda int.'!$AC$8:$BH$229,15,FALSE)+VLOOKUP($AC224,'06. konyha int.'!$AC$8:$BP$241,15,FALSE)</f>
        <v>0</v>
      </c>
      <c r="AR224" s="376"/>
      <c r="AS224" s="376"/>
      <c r="AT224" s="377"/>
      <c r="AU224" s="375">
        <f>VLOOKUP($AC224,'04. önk. int.'!$AC$8:$BH$252,19,FALSE)+VLOOKUP($AC224,'05. óvoda int.'!$AC$8:$BH$229,19,FALSE)+VLOOKUP($AC224,'06. konyha int.'!$AC$8:$BP$241,19,FALSE)</f>
        <v>0</v>
      </c>
      <c r="AV224" s="376"/>
      <c r="AW224" s="376"/>
      <c r="AX224" s="377"/>
      <c r="AY224" s="375">
        <f>VLOOKUP($AC224,'04. önk. int.'!$AC$8:$BH$252,23,FALSE)+VLOOKUP($AC224,'05. óvoda int.'!$AC$8:$BH$229,23,FALSE)+VLOOKUP($AC224,'06. konyha int.'!$AC$8:$BP$241,23,FALSE)</f>
        <v>0</v>
      </c>
      <c r="AZ224" s="376"/>
      <c r="BA224" s="376"/>
      <c r="BB224" s="377"/>
      <c r="BC224" s="375">
        <f>VLOOKUP($AC224,'04. önk. int.'!$AC$8:$BH$252,27,FALSE)+VLOOKUP($AC224,'05. óvoda int.'!$AC$8:$BH$229,27,FALSE)+VLOOKUP($AC224,'06. konyha int.'!$AC$8:$BP$241,27,FALSE)</f>
        <v>0</v>
      </c>
      <c r="BD224" s="376"/>
      <c r="BE224" s="376"/>
      <c r="BF224" s="377"/>
      <c r="BG224" s="378" t="str">
        <f t="shared" si="54"/>
        <v>n.é.</v>
      </c>
      <c r="BH224" s="379"/>
    </row>
    <row r="225" spans="1:60" s="3" customFormat="1" ht="20.100000000000001" customHeight="1" x14ac:dyDescent="0.2">
      <c r="A225" s="380" t="s">
        <v>755</v>
      </c>
      <c r="B225" s="381"/>
      <c r="C225" s="382" t="s">
        <v>766</v>
      </c>
      <c r="D225" s="383"/>
      <c r="E225" s="383"/>
      <c r="F225" s="383"/>
      <c r="G225" s="383"/>
      <c r="H225" s="383"/>
      <c r="I225" s="383"/>
      <c r="J225" s="383"/>
      <c r="K225" s="383"/>
      <c r="L225" s="383"/>
      <c r="M225" s="383"/>
      <c r="N225" s="383"/>
      <c r="O225" s="383"/>
      <c r="P225" s="383"/>
      <c r="Q225" s="383"/>
      <c r="R225" s="383"/>
      <c r="S225" s="383"/>
      <c r="T225" s="383"/>
      <c r="U225" s="383"/>
      <c r="V225" s="383"/>
      <c r="W225" s="383"/>
      <c r="X225" s="383"/>
      <c r="Y225" s="383"/>
      <c r="Z225" s="383"/>
      <c r="AA225" s="383"/>
      <c r="AB225" s="384"/>
      <c r="AC225" s="385" t="s">
        <v>415</v>
      </c>
      <c r="AD225" s="386"/>
      <c r="AE225" s="372">
        <f>SUM(AE216,AE222,AE223,AE224)</f>
        <v>50487112</v>
      </c>
      <c r="AF225" s="372"/>
      <c r="AG225" s="372"/>
      <c r="AH225" s="372"/>
      <c r="AI225" s="372">
        <f>SUM(AI216,AI222,AI223,AI224)</f>
        <v>54799656</v>
      </c>
      <c r="AJ225" s="372"/>
      <c r="AK225" s="372"/>
      <c r="AL225" s="372"/>
      <c r="AM225" s="372">
        <f>SUM(AM216,AM222,AM223,AM224)</f>
        <v>0</v>
      </c>
      <c r="AN225" s="372"/>
      <c r="AO225" s="372"/>
      <c r="AP225" s="372"/>
      <c r="AQ225" s="372">
        <f t="shared" ref="AQ225" si="95">SUM(AQ216,AQ222,AQ223,AQ224)</f>
        <v>52788139</v>
      </c>
      <c r="AR225" s="372"/>
      <c r="AS225" s="372"/>
      <c r="AT225" s="372"/>
      <c r="AU225" s="372">
        <f t="shared" ref="AU225" si="96">SUM(AU216,AU222,AU223,AU224)</f>
        <v>0</v>
      </c>
      <c r="AV225" s="372"/>
      <c r="AW225" s="372"/>
      <c r="AX225" s="372"/>
      <c r="AY225" s="372">
        <f t="shared" ref="AY225" si="97">SUM(AY216,AY222,AY223,AY224)</f>
        <v>0</v>
      </c>
      <c r="AZ225" s="372"/>
      <c r="BA225" s="372"/>
      <c r="BB225" s="372"/>
      <c r="BC225" s="372">
        <f t="shared" ref="BC225" si="98">SUM(BC216,BC222,BC223,BC224)</f>
        <v>52788139</v>
      </c>
      <c r="BD225" s="372"/>
      <c r="BE225" s="372"/>
      <c r="BF225" s="372"/>
      <c r="BG225" s="373">
        <f t="shared" si="54"/>
        <v>0.96329325497955676</v>
      </c>
      <c r="BH225" s="374"/>
    </row>
    <row r="226" spans="1:60" s="3" customFormat="1" ht="20.100000000000001" customHeight="1" x14ac:dyDescent="0.2">
      <c r="A226" s="365" t="s">
        <v>756</v>
      </c>
      <c r="B226" s="366"/>
      <c r="C226" s="367" t="s">
        <v>767</v>
      </c>
      <c r="D226" s="368"/>
      <c r="E226" s="368"/>
      <c r="F226" s="368"/>
      <c r="G226" s="368"/>
      <c r="H226" s="368"/>
      <c r="I226" s="368"/>
      <c r="J226" s="368"/>
      <c r="K226" s="368"/>
      <c r="L226" s="368"/>
      <c r="M226" s="368"/>
      <c r="N226" s="368"/>
      <c r="O226" s="368"/>
      <c r="P226" s="368"/>
      <c r="Q226" s="368"/>
      <c r="R226" s="368"/>
      <c r="S226" s="368"/>
      <c r="T226" s="368"/>
      <c r="U226" s="368"/>
      <c r="V226" s="368"/>
      <c r="W226" s="368"/>
      <c r="X226" s="368"/>
      <c r="Y226" s="368"/>
      <c r="Z226" s="368"/>
      <c r="AA226" s="368"/>
      <c r="AB226" s="369"/>
      <c r="AC226" s="370"/>
      <c r="AD226" s="371"/>
      <c r="AE226" s="361">
        <f>AE196+AE225</f>
        <v>477178872</v>
      </c>
      <c r="AF226" s="361"/>
      <c r="AG226" s="361"/>
      <c r="AH226" s="361"/>
      <c r="AI226" s="361">
        <f>AI196+AI225</f>
        <v>526478862</v>
      </c>
      <c r="AJ226" s="361"/>
      <c r="AK226" s="361"/>
      <c r="AL226" s="361"/>
      <c r="AM226" s="361">
        <f>AM196+AM225</f>
        <v>0</v>
      </c>
      <c r="AN226" s="361"/>
      <c r="AO226" s="361"/>
      <c r="AP226" s="361"/>
      <c r="AQ226" s="361">
        <f>AQ196+AQ225</f>
        <v>366183429</v>
      </c>
      <c r="AR226" s="361"/>
      <c r="AS226" s="361"/>
      <c r="AT226" s="361"/>
      <c r="AU226" s="361">
        <f t="shared" ref="AU226" si="99">AU196+AU225</f>
        <v>206729756</v>
      </c>
      <c r="AV226" s="361"/>
      <c r="AW226" s="361"/>
      <c r="AX226" s="361"/>
      <c r="AY226" s="361">
        <f>AY196+AY225</f>
        <v>0</v>
      </c>
      <c r="AZ226" s="361"/>
      <c r="BA226" s="361"/>
      <c r="BB226" s="361"/>
      <c r="BC226" s="361">
        <f t="shared" ref="BC226" si="100">BC196+BC225</f>
        <v>353420945</v>
      </c>
      <c r="BD226" s="361"/>
      <c r="BE226" s="361"/>
      <c r="BF226" s="361"/>
      <c r="BG226" s="362">
        <f t="shared" si="54"/>
        <v>0.67129180392431409</v>
      </c>
      <c r="BH226" s="363"/>
    </row>
    <row r="228" spans="1:60" x14ac:dyDescent="0.2">
      <c r="AC228" s="364"/>
      <c r="AD228" s="364"/>
      <c r="AE228" s="359">
        <f>AE226-AE102</f>
        <v>0</v>
      </c>
      <c r="AF228" s="359"/>
      <c r="AG228" s="359"/>
      <c r="AH228" s="359"/>
      <c r="AI228" s="359">
        <f>AI226-AI102</f>
        <v>0</v>
      </c>
      <c r="AJ228" s="359"/>
      <c r="AK228" s="359"/>
      <c r="AL228" s="359"/>
      <c r="AM228" s="358"/>
      <c r="AN228" s="358"/>
      <c r="AO228" s="358"/>
      <c r="AP228" s="358"/>
      <c r="AQ228" s="358"/>
      <c r="AR228" s="358"/>
      <c r="AS228" s="358"/>
      <c r="AT228" s="358"/>
      <c r="AU228" s="358"/>
      <c r="AV228" s="358"/>
      <c r="AW228" s="358"/>
      <c r="AX228" s="358"/>
      <c r="AY228" s="358"/>
      <c r="AZ228" s="358"/>
      <c r="BA228" s="358"/>
      <c r="BB228" s="358"/>
      <c r="BC228" s="359">
        <f>BC102-BC226</f>
        <v>184905263</v>
      </c>
      <c r="BD228" s="359"/>
      <c r="BE228" s="359"/>
      <c r="BF228" s="359"/>
      <c r="BG228" s="360"/>
      <c r="BH228" s="360"/>
    </row>
  </sheetData>
  <mergeCells count="2444">
    <mergeCell ref="A1:BH1"/>
    <mergeCell ref="A2:BH2"/>
    <mergeCell ref="A3:BH3"/>
    <mergeCell ref="A4:BH4"/>
    <mergeCell ref="A5:B6"/>
    <mergeCell ref="C5:AB6"/>
    <mergeCell ref="AC5:AD6"/>
    <mergeCell ref="AE5:AL5"/>
    <mergeCell ref="AM5:BB5"/>
    <mergeCell ref="BC5:BF6"/>
    <mergeCell ref="AQ7:AT7"/>
    <mergeCell ref="AU7:AX7"/>
    <mergeCell ref="AY7:BB7"/>
    <mergeCell ref="BC7:BF7"/>
    <mergeCell ref="BG7:BH7"/>
    <mergeCell ref="A8:B8"/>
    <mergeCell ref="C8:AB8"/>
    <mergeCell ref="AC8:AD8"/>
    <mergeCell ref="AE8:AH8"/>
    <mergeCell ref="AI8:AL8"/>
    <mergeCell ref="A7:B7"/>
    <mergeCell ref="C7:AB7"/>
    <mergeCell ref="AC7:AD7"/>
    <mergeCell ref="AE7:AH7"/>
    <mergeCell ref="AI7:AL7"/>
    <mergeCell ref="AM7:AP7"/>
    <mergeCell ref="BG5:BH6"/>
    <mergeCell ref="AE6:AH6"/>
    <mergeCell ref="AI6:AL6"/>
    <mergeCell ref="AM6:AP6"/>
    <mergeCell ref="AQ6:AT6"/>
    <mergeCell ref="AU6:AX6"/>
    <mergeCell ref="AY6:BB6"/>
    <mergeCell ref="AQ9:AT9"/>
    <mergeCell ref="AU9:AX9"/>
    <mergeCell ref="AY9:BB9"/>
    <mergeCell ref="BC9:BF9"/>
    <mergeCell ref="BG9:BH9"/>
    <mergeCell ref="A10:B10"/>
    <mergeCell ref="C10:AB10"/>
    <mergeCell ref="AC10:AD10"/>
    <mergeCell ref="AE10:AH10"/>
    <mergeCell ref="AI10:AL10"/>
    <mergeCell ref="A9:B9"/>
    <mergeCell ref="C9:AB9"/>
    <mergeCell ref="AC9:AD9"/>
    <mergeCell ref="AE9:AH9"/>
    <mergeCell ref="AI9:AL9"/>
    <mergeCell ref="AM9:AP9"/>
    <mergeCell ref="AM8:AP8"/>
    <mergeCell ref="AQ8:AT8"/>
    <mergeCell ref="AU8:AX8"/>
    <mergeCell ref="AY8:BB8"/>
    <mergeCell ref="BC8:BF8"/>
    <mergeCell ref="BG8:BH8"/>
    <mergeCell ref="AQ11:AT11"/>
    <mergeCell ref="AU11:AX11"/>
    <mergeCell ref="AY11:BB11"/>
    <mergeCell ref="BC11:BF11"/>
    <mergeCell ref="BG11:BH11"/>
    <mergeCell ref="A12:B12"/>
    <mergeCell ref="C12:AB12"/>
    <mergeCell ref="AC12:AD12"/>
    <mergeCell ref="AE12:AH12"/>
    <mergeCell ref="AI12:AL12"/>
    <mergeCell ref="A11:B11"/>
    <mergeCell ref="C11:AB11"/>
    <mergeCell ref="AC11:AD11"/>
    <mergeCell ref="AE11:AH11"/>
    <mergeCell ref="AI11:AL11"/>
    <mergeCell ref="AM11:AP11"/>
    <mergeCell ref="AM10:AP10"/>
    <mergeCell ref="AQ10:AT10"/>
    <mergeCell ref="AU10:AX10"/>
    <mergeCell ref="AY10:BB10"/>
    <mergeCell ref="BC10:BF10"/>
    <mergeCell ref="BG10:BH10"/>
    <mergeCell ref="AQ13:AT13"/>
    <mergeCell ref="AU13:AX13"/>
    <mergeCell ref="AY13:BB13"/>
    <mergeCell ref="BC13:BF13"/>
    <mergeCell ref="BG13:BH13"/>
    <mergeCell ref="A14:B14"/>
    <mergeCell ref="C14:AB14"/>
    <mergeCell ref="AC14:AD14"/>
    <mergeCell ref="AE14:AH14"/>
    <mergeCell ref="AI14:AL14"/>
    <mergeCell ref="A13:B13"/>
    <mergeCell ref="C13:AB13"/>
    <mergeCell ref="AC13:AD13"/>
    <mergeCell ref="AE13:AH13"/>
    <mergeCell ref="AI13:AL13"/>
    <mergeCell ref="AM13:AP13"/>
    <mergeCell ref="AM12:AP12"/>
    <mergeCell ref="AQ12:AT12"/>
    <mergeCell ref="AU12:AX12"/>
    <mergeCell ref="AY12:BB12"/>
    <mergeCell ref="BC12:BF12"/>
    <mergeCell ref="BG12:BH12"/>
    <mergeCell ref="AQ15:AT15"/>
    <mergeCell ref="AU15:AX15"/>
    <mergeCell ref="AY15:BB15"/>
    <mergeCell ref="BC15:BF15"/>
    <mergeCell ref="BG15:BH15"/>
    <mergeCell ref="A16:B16"/>
    <mergeCell ref="C16:AB16"/>
    <mergeCell ref="AC16:AD16"/>
    <mergeCell ref="AE16:AH16"/>
    <mergeCell ref="AI16:AL16"/>
    <mergeCell ref="A15:B15"/>
    <mergeCell ref="C15:AB15"/>
    <mergeCell ref="AC15:AD15"/>
    <mergeCell ref="AE15:AH15"/>
    <mergeCell ref="AI15:AL15"/>
    <mergeCell ref="AM15:AP15"/>
    <mergeCell ref="AM14:AP14"/>
    <mergeCell ref="AQ14:AT14"/>
    <mergeCell ref="AU14:AX14"/>
    <mergeCell ref="AY14:BB14"/>
    <mergeCell ref="BC14:BF14"/>
    <mergeCell ref="BG14:BH14"/>
    <mergeCell ref="AQ17:AT17"/>
    <mergeCell ref="AU17:AX17"/>
    <mergeCell ref="AY17:BB17"/>
    <mergeCell ref="BC17:BF17"/>
    <mergeCell ref="BG17:BH17"/>
    <mergeCell ref="A18:B18"/>
    <mergeCell ref="C18:AB18"/>
    <mergeCell ref="AC18:AD18"/>
    <mergeCell ref="AE18:AH18"/>
    <mergeCell ref="AI18:AL18"/>
    <mergeCell ref="A17:B17"/>
    <mergeCell ref="C17:AB17"/>
    <mergeCell ref="AC17:AD17"/>
    <mergeCell ref="AE17:AH17"/>
    <mergeCell ref="AI17:AL17"/>
    <mergeCell ref="AM17:AP17"/>
    <mergeCell ref="AM16:AP16"/>
    <mergeCell ref="AQ16:AT16"/>
    <mergeCell ref="AU16:AX16"/>
    <mergeCell ref="AY16:BB16"/>
    <mergeCell ref="BC16:BF16"/>
    <mergeCell ref="BG16:BH16"/>
    <mergeCell ref="AQ19:AT19"/>
    <mergeCell ref="AU19:AX19"/>
    <mergeCell ref="AY19:BB19"/>
    <mergeCell ref="BC19:BF19"/>
    <mergeCell ref="BG19:BH19"/>
    <mergeCell ref="A20:B20"/>
    <mergeCell ref="C20:AB20"/>
    <mergeCell ref="AC20:AD20"/>
    <mergeCell ref="AE20:AH20"/>
    <mergeCell ref="AI20:AL20"/>
    <mergeCell ref="A19:B19"/>
    <mergeCell ref="C19:AB19"/>
    <mergeCell ref="AC19:AD19"/>
    <mergeCell ref="AE19:AH19"/>
    <mergeCell ref="AI19:AL19"/>
    <mergeCell ref="AM19:AP19"/>
    <mergeCell ref="AM18:AP18"/>
    <mergeCell ref="AQ18:AT18"/>
    <mergeCell ref="AU18:AX18"/>
    <mergeCell ref="AY18:BB18"/>
    <mergeCell ref="BC18:BF18"/>
    <mergeCell ref="BG18:BH18"/>
    <mergeCell ref="AQ21:AT21"/>
    <mergeCell ref="AU21:AX21"/>
    <mergeCell ref="AY21:BB21"/>
    <mergeCell ref="BC21:BF21"/>
    <mergeCell ref="BG21:BH21"/>
    <mergeCell ref="A22:B22"/>
    <mergeCell ref="C22:AB22"/>
    <mergeCell ref="AC22:AD22"/>
    <mergeCell ref="AE22:AH22"/>
    <mergeCell ref="AI22:AL22"/>
    <mergeCell ref="A21:B21"/>
    <mergeCell ref="C21:AB21"/>
    <mergeCell ref="AC21:AD21"/>
    <mergeCell ref="AE21:AH21"/>
    <mergeCell ref="AI21:AL21"/>
    <mergeCell ref="AM21:AP21"/>
    <mergeCell ref="AM20:AP20"/>
    <mergeCell ref="AQ20:AT20"/>
    <mergeCell ref="AU20:AX20"/>
    <mergeCell ref="AY20:BB20"/>
    <mergeCell ref="BC20:BF20"/>
    <mergeCell ref="BG20:BH20"/>
    <mergeCell ref="AQ23:AT23"/>
    <mergeCell ref="AU23:AX23"/>
    <mergeCell ref="AY23:BB23"/>
    <mergeCell ref="BC23:BF23"/>
    <mergeCell ref="BG23:BH23"/>
    <mergeCell ref="A24:B24"/>
    <mergeCell ref="C24:AB24"/>
    <mergeCell ref="AC24:AD24"/>
    <mergeCell ref="AE24:AH24"/>
    <mergeCell ref="AI24:AL24"/>
    <mergeCell ref="A23:B23"/>
    <mergeCell ref="C23:AB23"/>
    <mergeCell ref="AC23:AD23"/>
    <mergeCell ref="AE23:AH23"/>
    <mergeCell ref="AI23:AL23"/>
    <mergeCell ref="AM23:AP23"/>
    <mergeCell ref="AM22:AP22"/>
    <mergeCell ref="AQ22:AT22"/>
    <mergeCell ref="AU22:AX22"/>
    <mergeCell ref="AY22:BB22"/>
    <mergeCell ref="BC22:BF22"/>
    <mergeCell ref="BG22:BH22"/>
    <mergeCell ref="AQ25:AT25"/>
    <mergeCell ref="AU25:AX25"/>
    <mergeCell ref="AY25:BB25"/>
    <mergeCell ref="BC25:BF25"/>
    <mergeCell ref="BG25:BH25"/>
    <mergeCell ref="A26:B26"/>
    <mergeCell ref="C26:AB26"/>
    <mergeCell ref="AC26:AD26"/>
    <mergeCell ref="AE26:AH26"/>
    <mergeCell ref="AI26:AL26"/>
    <mergeCell ref="A25:B25"/>
    <mergeCell ref="C25:AB25"/>
    <mergeCell ref="AC25:AD25"/>
    <mergeCell ref="AE25:AH25"/>
    <mergeCell ref="AI25:AL25"/>
    <mergeCell ref="AM25:AP25"/>
    <mergeCell ref="AM24:AP24"/>
    <mergeCell ref="AQ24:AT24"/>
    <mergeCell ref="AU24:AX24"/>
    <mergeCell ref="AY24:BB24"/>
    <mergeCell ref="BC24:BF24"/>
    <mergeCell ref="BG24:BH24"/>
    <mergeCell ref="AQ27:AT27"/>
    <mergeCell ref="AU27:AX27"/>
    <mergeCell ref="AY27:BB27"/>
    <mergeCell ref="BC27:BF27"/>
    <mergeCell ref="BG27:BH27"/>
    <mergeCell ref="A28:B28"/>
    <mergeCell ref="C28:AB28"/>
    <mergeCell ref="AC28:AD28"/>
    <mergeCell ref="AE28:AH28"/>
    <mergeCell ref="AI28:AL28"/>
    <mergeCell ref="A27:B27"/>
    <mergeCell ref="C27:AB27"/>
    <mergeCell ref="AC27:AD27"/>
    <mergeCell ref="AE27:AH27"/>
    <mergeCell ref="AI27:AL27"/>
    <mergeCell ref="AM27:AP27"/>
    <mergeCell ref="AM26:AP26"/>
    <mergeCell ref="AQ26:AT26"/>
    <mergeCell ref="AU26:AX26"/>
    <mergeCell ref="AY26:BB26"/>
    <mergeCell ref="BC26:BF26"/>
    <mergeCell ref="BG26:BH26"/>
    <mergeCell ref="AQ29:AT29"/>
    <mergeCell ref="AU29:AX29"/>
    <mergeCell ref="AY29:BB29"/>
    <mergeCell ref="BC29:BF29"/>
    <mergeCell ref="BG29:BH29"/>
    <mergeCell ref="A30:B30"/>
    <mergeCell ref="C30:AB30"/>
    <mergeCell ref="AC30:AD30"/>
    <mergeCell ref="AE30:AH30"/>
    <mergeCell ref="AI30:AL30"/>
    <mergeCell ref="A29:B29"/>
    <mergeCell ref="C29:AB29"/>
    <mergeCell ref="AC29:AD29"/>
    <mergeCell ref="AE29:AH29"/>
    <mergeCell ref="AI29:AL29"/>
    <mergeCell ref="AM29:AP29"/>
    <mergeCell ref="AM28:AP28"/>
    <mergeCell ref="AQ28:AT28"/>
    <mergeCell ref="AU28:AX28"/>
    <mergeCell ref="AY28:BB28"/>
    <mergeCell ref="BC28:BF28"/>
    <mergeCell ref="BG28:BH28"/>
    <mergeCell ref="AQ31:AT31"/>
    <mergeCell ref="AU31:AX31"/>
    <mergeCell ref="AY31:BB31"/>
    <mergeCell ref="BC31:BF31"/>
    <mergeCell ref="BG31:BH31"/>
    <mergeCell ref="A32:B32"/>
    <mergeCell ref="C32:AB32"/>
    <mergeCell ref="AC32:AD32"/>
    <mergeCell ref="AE32:AH32"/>
    <mergeCell ref="AI32:AL32"/>
    <mergeCell ref="A31:B31"/>
    <mergeCell ref="C31:AB31"/>
    <mergeCell ref="AC31:AD31"/>
    <mergeCell ref="AE31:AH31"/>
    <mergeCell ref="AI31:AL31"/>
    <mergeCell ref="AM31:AP31"/>
    <mergeCell ref="AM30:AP30"/>
    <mergeCell ref="AQ30:AT30"/>
    <mergeCell ref="AU30:AX30"/>
    <mergeCell ref="AY30:BB30"/>
    <mergeCell ref="BC30:BF30"/>
    <mergeCell ref="BG30:BH30"/>
    <mergeCell ref="AQ33:AT33"/>
    <mergeCell ref="AU33:AX33"/>
    <mergeCell ref="AY33:BB33"/>
    <mergeCell ref="BC33:BF33"/>
    <mergeCell ref="BG33:BH33"/>
    <mergeCell ref="A34:B34"/>
    <mergeCell ref="C34:AB34"/>
    <mergeCell ref="AC34:AD34"/>
    <mergeCell ref="AE34:AH34"/>
    <mergeCell ref="AI34:AL34"/>
    <mergeCell ref="A33:B33"/>
    <mergeCell ref="C33:AB33"/>
    <mergeCell ref="AC33:AD33"/>
    <mergeCell ref="AE33:AH33"/>
    <mergeCell ref="AI33:AL33"/>
    <mergeCell ref="AM33:AP33"/>
    <mergeCell ref="AM32:AP32"/>
    <mergeCell ref="AQ32:AT32"/>
    <mergeCell ref="AU32:AX32"/>
    <mergeCell ref="AY32:BB32"/>
    <mergeCell ref="BC32:BF32"/>
    <mergeCell ref="BG32:BH32"/>
    <mergeCell ref="AQ35:AT35"/>
    <mergeCell ref="AU35:AX35"/>
    <mergeCell ref="AY35:BB35"/>
    <mergeCell ref="BC35:BF35"/>
    <mergeCell ref="BG35:BH35"/>
    <mergeCell ref="A36:B36"/>
    <mergeCell ref="C36:AB36"/>
    <mergeCell ref="AC36:AD36"/>
    <mergeCell ref="AE36:AH36"/>
    <mergeCell ref="AI36:AL36"/>
    <mergeCell ref="A35:B35"/>
    <mergeCell ref="C35:AB35"/>
    <mergeCell ref="AC35:AD35"/>
    <mergeCell ref="AE35:AH35"/>
    <mergeCell ref="AI35:AL35"/>
    <mergeCell ref="AM35:AP35"/>
    <mergeCell ref="AM34:AP34"/>
    <mergeCell ref="AQ34:AT34"/>
    <mergeCell ref="AU34:AX34"/>
    <mergeCell ref="AY34:BB34"/>
    <mergeCell ref="BC34:BF34"/>
    <mergeCell ref="BG34:BH34"/>
    <mergeCell ref="AQ37:AT37"/>
    <mergeCell ref="AU37:AX37"/>
    <mergeCell ref="AY37:BB37"/>
    <mergeCell ref="BC37:BF37"/>
    <mergeCell ref="BG37:BH37"/>
    <mergeCell ref="A38:B38"/>
    <mergeCell ref="C38:AB38"/>
    <mergeCell ref="AC38:AD38"/>
    <mergeCell ref="AE38:AH38"/>
    <mergeCell ref="AI38:AL38"/>
    <mergeCell ref="A37:B37"/>
    <mergeCell ref="C37:AB37"/>
    <mergeCell ref="AC37:AD37"/>
    <mergeCell ref="AE37:AH37"/>
    <mergeCell ref="AI37:AL37"/>
    <mergeCell ref="AM37:AP37"/>
    <mergeCell ref="AM36:AP36"/>
    <mergeCell ref="AQ36:AT36"/>
    <mergeCell ref="AU36:AX36"/>
    <mergeCell ref="AY36:BB36"/>
    <mergeCell ref="BC36:BF36"/>
    <mergeCell ref="BG36:BH36"/>
    <mergeCell ref="AQ39:AT39"/>
    <mergeCell ref="AU39:AX39"/>
    <mergeCell ref="AY39:BB39"/>
    <mergeCell ref="BC39:BF39"/>
    <mergeCell ref="BG39:BH39"/>
    <mergeCell ref="A40:B40"/>
    <mergeCell ref="C40:AB40"/>
    <mergeCell ref="AC40:AD40"/>
    <mergeCell ref="AE40:AH40"/>
    <mergeCell ref="AI40:AL40"/>
    <mergeCell ref="A39:B39"/>
    <mergeCell ref="C39:AB39"/>
    <mergeCell ref="AC39:AD39"/>
    <mergeCell ref="AE39:AH39"/>
    <mergeCell ref="AI39:AL39"/>
    <mergeCell ref="AM39:AP39"/>
    <mergeCell ref="AM38:AP38"/>
    <mergeCell ref="AQ38:AT38"/>
    <mergeCell ref="AU38:AX38"/>
    <mergeCell ref="AY38:BB38"/>
    <mergeCell ref="BC38:BF38"/>
    <mergeCell ref="BG38:BH38"/>
    <mergeCell ref="AQ41:AT41"/>
    <mergeCell ref="AU41:AX41"/>
    <mergeCell ref="AY41:BB41"/>
    <mergeCell ref="BC41:BF41"/>
    <mergeCell ref="BG41:BH41"/>
    <mergeCell ref="A42:B42"/>
    <mergeCell ref="C42:AB42"/>
    <mergeCell ref="AC42:AD42"/>
    <mergeCell ref="AE42:AH42"/>
    <mergeCell ref="AI42:AL42"/>
    <mergeCell ref="A41:B41"/>
    <mergeCell ref="C41:AB41"/>
    <mergeCell ref="AC41:AD41"/>
    <mergeCell ref="AE41:AH41"/>
    <mergeCell ref="AI41:AL41"/>
    <mergeCell ref="AM41:AP41"/>
    <mergeCell ref="AM40:AP40"/>
    <mergeCell ref="AQ40:AT40"/>
    <mergeCell ref="AU40:AX40"/>
    <mergeCell ref="AY40:BB40"/>
    <mergeCell ref="BC40:BF40"/>
    <mergeCell ref="BG40:BH40"/>
    <mergeCell ref="AQ43:AT43"/>
    <mergeCell ref="AU43:AX43"/>
    <mergeCell ref="AY43:BB43"/>
    <mergeCell ref="BC43:BF43"/>
    <mergeCell ref="BG43:BH43"/>
    <mergeCell ref="A44:B44"/>
    <mergeCell ref="C44:AB44"/>
    <mergeCell ref="AC44:AD44"/>
    <mergeCell ref="AE44:AH44"/>
    <mergeCell ref="AI44:AL44"/>
    <mergeCell ref="A43:B43"/>
    <mergeCell ref="C43:AB43"/>
    <mergeCell ref="AC43:AD43"/>
    <mergeCell ref="AE43:AH43"/>
    <mergeCell ref="AI43:AL43"/>
    <mergeCell ref="AM43:AP43"/>
    <mergeCell ref="AM42:AP42"/>
    <mergeCell ref="AQ42:AT42"/>
    <mergeCell ref="AU42:AX42"/>
    <mergeCell ref="AY42:BB42"/>
    <mergeCell ref="BC42:BF42"/>
    <mergeCell ref="BG42:BH42"/>
    <mergeCell ref="AQ45:AT45"/>
    <mergeCell ref="AU45:AX45"/>
    <mergeCell ref="AY45:BB45"/>
    <mergeCell ref="BC45:BF45"/>
    <mergeCell ref="BG45:BH45"/>
    <mergeCell ref="A46:B46"/>
    <mergeCell ref="C46:AB46"/>
    <mergeCell ref="AC46:AD46"/>
    <mergeCell ref="AE46:AH46"/>
    <mergeCell ref="AI46:AL46"/>
    <mergeCell ref="A45:B45"/>
    <mergeCell ref="C45:AB45"/>
    <mergeCell ref="AC45:AD45"/>
    <mergeCell ref="AE45:AH45"/>
    <mergeCell ref="AI45:AL45"/>
    <mergeCell ref="AM45:AP45"/>
    <mergeCell ref="AM44:AP44"/>
    <mergeCell ref="AQ44:AT44"/>
    <mergeCell ref="AU44:AX44"/>
    <mergeCell ref="AY44:BB44"/>
    <mergeCell ref="BC44:BF44"/>
    <mergeCell ref="BG44:BH44"/>
    <mergeCell ref="AQ47:AT47"/>
    <mergeCell ref="AU47:AX47"/>
    <mergeCell ref="AY47:BB47"/>
    <mergeCell ref="BC47:BF47"/>
    <mergeCell ref="BG47:BH47"/>
    <mergeCell ref="A48:B48"/>
    <mergeCell ref="C48:AB48"/>
    <mergeCell ref="AC48:AD48"/>
    <mergeCell ref="AE48:AH48"/>
    <mergeCell ref="AI48:AL48"/>
    <mergeCell ref="A47:B47"/>
    <mergeCell ref="C47:AB47"/>
    <mergeCell ref="AC47:AD47"/>
    <mergeCell ref="AE47:AH47"/>
    <mergeCell ref="AI47:AL47"/>
    <mergeCell ref="AM47:AP47"/>
    <mergeCell ref="AM46:AP46"/>
    <mergeCell ref="AQ46:AT46"/>
    <mergeCell ref="AU46:AX46"/>
    <mergeCell ref="AY46:BB46"/>
    <mergeCell ref="BC46:BF46"/>
    <mergeCell ref="BG46:BH46"/>
    <mergeCell ref="AQ49:AT49"/>
    <mergeCell ref="AU49:AX49"/>
    <mergeCell ref="AY49:BB49"/>
    <mergeCell ref="BC49:BF49"/>
    <mergeCell ref="BG49:BH49"/>
    <mergeCell ref="A50:B50"/>
    <mergeCell ref="C50:AB50"/>
    <mergeCell ref="AC50:AD50"/>
    <mergeCell ref="AE50:AH50"/>
    <mergeCell ref="AI50:AL50"/>
    <mergeCell ref="A49:B49"/>
    <mergeCell ref="C49:AB49"/>
    <mergeCell ref="AC49:AD49"/>
    <mergeCell ref="AE49:AH49"/>
    <mergeCell ref="AI49:AL49"/>
    <mergeCell ref="AM49:AP49"/>
    <mergeCell ref="AM48:AP48"/>
    <mergeCell ref="AQ48:AT48"/>
    <mergeCell ref="AU48:AX48"/>
    <mergeCell ref="AY48:BB48"/>
    <mergeCell ref="BC48:BF48"/>
    <mergeCell ref="BG48:BH48"/>
    <mergeCell ref="AQ51:AT51"/>
    <mergeCell ref="AU51:AX51"/>
    <mergeCell ref="AY51:BB51"/>
    <mergeCell ref="BC51:BF51"/>
    <mergeCell ref="BG51:BH51"/>
    <mergeCell ref="A52:B52"/>
    <mergeCell ref="C52:AB52"/>
    <mergeCell ref="AC52:AD52"/>
    <mergeCell ref="AE52:AH52"/>
    <mergeCell ref="AI52:AL52"/>
    <mergeCell ref="A51:B51"/>
    <mergeCell ref="C51:AB51"/>
    <mergeCell ref="AC51:AD51"/>
    <mergeCell ref="AE51:AH51"/>
    <mergeCell ref="AI51:AL51"/>
    <mergeCell ref="AM51:AP51"/>
    <mergeCell ref="AM50:AP50"/>
    <mergeCell ref="AQ50:AT50"/>
    <mergeCell ref="AU50:AX50"/>
    <mergeCell ref="AY50:BB50"/>
    <mergeCell ref="BC50:BF50"/>
    <mergeCell ref="BG50:BH50"/>
    <mergeCell ref="AQ53:AT53"/>
    <mergeCell ref="AU53:AX53"/>
    <mergeCell ref="AY53:BB53"/>
    <mergeCell ref="BC53:BF53"/>
    <mergeCell ref="BG53:BH53"/>
    <mergeCell ref="A54:B54"/>
    <mergeCell ref="C54:AB54"/>
    <mergeCell ref="AC54:AD54"/>
    <mergeCell ref="AE54:AH54"/>
    <mergeCell ref="AI54:AL54"/>
    <mergeCell ref="A53:B53"/>
    <mergeCell ref="C53:AB53"/>
    <mergeCell ref="AC53:AD53"/>
    <mergeCell ref="AE53:AH53"/>
    <mergeCell ref="AI53:AL53"/>
    <mergeCell ref="AM53:AP53"/>
    <mergeCell ref="AM52:AP52"/>
    <mergeCell ref="AQ52:AT52"/>
    <mergeCell ref="AU52:AX52"/>
    <mergeCell ref="AY52:BB52"/>
    <mergeCell ref="BC52:BF52"/>
    <mergeCell ref="BG52:BH52"/>
    <mergeCell ref="AQ55:AT55"/>
    <mergeCell ref="AU55:AX55"/>
    <mergeCell ref="AY55:BB55"/>
    <mergeCell ref="BC55:BF55"/>
    <mergeCell ref="BG55:BH55"/>
    <mergeCell ref="A56:B56"/>
    <mergeCell ref="C56:AB56"/>
    <mergeCell ref="AC56:AD56"/>
    <mergeCell ref="AE56:AH56"/>
    <mergeCell ref="AI56:AL56"/>
    <mergeCell ref="A55:B55"/>
    <mergeCell ref="C55:AB55"/>
    <mergeCell ref="AC55:AD55"/>
    <mergeCell ref="AE55:AH55"/>
    <mergeCell ref="AI55:AL55"/>
    <mergeCell ref="AM55:AP55"/>
    <mergeCell ref="AM54:AP54"/>
    <mergeCell ref="AQ54:AT54"/>
    <mergeCell ref="AU54:AX54"/>
    <mergeCell ref="AY54:BB54"/>
    <mergeCell ref="BC54:BF54"/>
    <mergeCell ref="BG54:BH54"/>
    <mergeCell ref="AQ57:AT57"/>
    <mergeCell ref="AU57:AX57"/>
    <mergeCell ref="AY57:BB57"/>
    <mergeCell ref="BC57:BF57"/>
    <mergeCell ref="BG57:BH57"/>
    <mergeCell ref="A58:B58"/>
    <mergeCell ref="C58:AB58"/>
    <mergeCell ref="AC58:AD58"/>
    <mergeCell ref="AE58:AH58"/>
    <mergeCell ref="AI58:AL58"/>
    <mergeCell ref="A57:B57"/>
    <mergeCell ref="C57:AB57"/>
    <mergeCell ref="AC57:AD57"/>
    <mergeCell ref="AE57:AH57"/>
    <mergeCell ref="AI57:AL57"/>
    <mergeCell ref="AM57:AP57"/>
    <mergeCell ref="AM56:AP56"/>
    <mergeCell ref="AQ56:AT56"/>
    <mergeCell ref="AU56:AX56"/>
    <mergeCell ref="AY56:BB56"/>
    <mergeCell ref="BC56:BF56"/>
    <mergeCell ref="BG56:BH56"/>
    <mergeCell ref="AQ59:AT59"/>
    <mergeCell ref="AU59:AX59"/>
    <mergeCell ref="AY59:BB59"/>
    <mergeCell ref="BC59:BF59"/>
    <mergeCell ref="BG59:BH59"/>
    <mergeCell ref="A60:B60"/>
    <mergeCell ref="C60:AB60"/>
    <mergeCell ref="AC60:AD60"/>
    <mergeCell ref="AE60:AH60"/>
    <mergeCell ref="AI60:AL60"/>
    <mergeCell ref="A59:B59"/>
    <mergeCell ref="C59:AB59"/>
    <mergeCell ref="AC59:AD59"/>
    <mergeCell ref="AE59:AH59"/>
    <mergeCell ref="AI59:AL59"/>
    <mergeCell ref="AM59:AP59"/>
    <mergeCell ref="AM58:AP58"/>
    <mergeCell ref="AQ58:AT58"/>
    <mergeCell ref="AU58:AX58"/>
    <mergeCell ref="AY58:BB58"/>
    <mergeCell ref="BC58:BF58"/>
    <mergeCell ref="BG58:BH58"/>
    <mergeCell ref="AQ61:AT61"/>
    <mergeCell ref="AU61:AX61"/>
    <mergeCell ref="AY61:BB61"/>
    <mergeCell ref="BC61:BF61"/>
    <mergeCell ref="BG61:BH61"/>
    <mergeCell ref="A62:B62"/>
    <mergeCell ref="C62:AB62"/>
    <mergeCell ref="AC62:AD62"/>
    <mergeCell ref="AE62:AH62"/>
    <mergeCell ref="AI62:AL62"/>
    <mergeCell ref="A61:B61"/>
    <mergeCell ref="C61:AB61"/>
    <mergeCell ref="AC61:AD61"/>
    <mergeCell ref="AE61:AH61"/>
    <mergeCell ref="AI61:AL61"/>
    <mergeCell ref="AM61:AP61"/>
    <mergeCell ref="AM60:AP60"/>
    <mergeCell ref="AQ60:AT60"/>
    <mergeCell ref="AU60:AX60"/>
    <mergeCell ref="AY60:BB60"/>
    <mergeCell ref="BC60:BF60"/>
    <mergeCell ref="BG60:BH60"/>
    <mergeCell ref="AQ63:AT63"/>
    <mergeCell ref="AU63:AX63"/>
    <mergeCell ref="AY63:BB63"/>
    <mergeCell ref="BC63:BF63"/>
    <mergeCell ref="BG63:BH63"/>
    <mergeCell ref="A64:B64"/>
    <mergeCell ref="C64:AB64"/>
    <mergeCell ref="AC64:AD64"/>
    <mergeCell ref="AE64:AH64"/>
    <mergeCell ref="AI64:AL64"/>
    <mergeCell ref="A63:B63"/>
    <mergeCell ref="C63:AB63"/>
    <mergeCell ref="AC63:AD63"/>
    <mergeCell ref="AE63:AH63"/>
    <mergeCell ref="AI63:AL63"/>
    <mergeCell ref="AM63:AP63"/>
    <mergeCell ref="AM62:AP62"/>
    <mergeCell ref="AQ62:AT62"/>
    <mergeCell ref="AU62:AX62"/>
    <mergeCell ref="AY62:BB62"/>
    <mergeCell ref="BC62:BF62"/>
    <mergeCell ref="BG62:BH62"/>
    <mergeCell ref="AQ65:AT65"/>
    <mergeCell ref="AU65:AX65"/>
    <mergeCell ref="AY65:BB65"/>
    <mergeCell ref="BC65:BF65"/>
    <mergeCell ref="BG65:BH65"/>
    <mergeCell ref="A66:B66"/>
    <mergeCell ref="C66:AB66"/>
    <mergeCell ref="AC66:AD66"/>
    <mergeCell ref="AE66:AH66"/>
    <mergeCell ref="AI66:AL66"/>
    <mergeCell ref="A65:B65"/>
    <mergeCell ref="C65:AB65"/>
    <mergeCell ref="AC65:AD65"/>
    <mergeCell ref="AE65:AH65"/>
    <mergeCell ref="AI65:AL65"/>
    <mergeCell ref="AM65:AP65"/>
    <mergeCell ref="AM64:AP64"/>
    <mergeCell ref="AQ64:AT64"/>
    <mergeCell ref="AU64:AX64"/>
    <mergeCell ref="AY64:BB64"/>
    <mergeCell ref="BC64:BF64"/>
    <mergeCell ref="BG64:BH64"/>
    <mergeCell ref="AQ67:AT67"/>
    <mergeCell ref="AU67:AX67"/>
    <mergeCell ref="AY67:BB67"/>
    <mergeCell ref="BC67:BF67"/>
    <mergeCell ref="BG67:BH67"/>
    <mergeCell ref="A68:B68"/>
    <mergeCell ref="C68:AB68"/>
    <mergeCell ref="AC68:AD68"/>
    <mergeCell ref="AE68:AH68"/>
    <mergeCell ref="AI68:AL68"/>
    <mergeCell ref="A67:B67"/>
    <mergeCell ref="C67:AB67"/>
    <mergeCell ref="AC67:AD67"/>
    <mergeCell ref="AE67:AH67"/>
    <mergeCell ref="AI67:AL67"/>
    <mergeCell ref="AM67:AP67"/>
    <mergeCell ref="AM66:AP66"/>
    <mergeCell ref="AQ66:AT66"/>
    <mergeCell ref="AU66:AX66"/>
    <mergeCell ref="AY66:BB66"/>
    <mergeCell ref="BC66:BF66"/>
    <mergeCell ref="BG66:BH66"/>
    <mergeCell ref="AQ69:AT69"/>
    <mergeCell ref="AU69:AX69"/>
    <mergeCell ref="AY69:BB69"/>
    <mergeCell ref="BC69:BF69"/>
    <mergeCell ref="BG69:BH69"/>
    <mergeCell ref="A70:B70"/>
    <mergeCell ref="C70:AB70"/>
    <mergeCell ref="AC70:AD70"/>
    <mergeCell ref="AE70:AH70"/>
    <mergeCell ref="AI70:AL70"/>
    <mergeCell ref="A69:B69"/>
    <mergeCell ref="C69:AB69"/>
    <mergeCell ref="AC69:AD69"/>
    <mergeCell ref="AE69:AH69"/>
    <mergeCell ref="AI69:AL69"/>
    <mergeCell ref="AM69:AP69"/>
    <mergeCell ref="AM68:AP68"/>
    <mergeCell ref="AQ68:AT68"/>
    <mergeCell ref="AU68:AX68"/>
    <mergeCell ref="AY68:BB68"/>
    <mergeCell ref="BC68:BF68"/>
    <mergeCell ref="BG68:BH68"/>
    <mergeCell ref="AQ71:AT71"/>
    <mergeCell ref="AU71:AX71"/>
    <mergeCell ref="AY71:BB71"/>
    <mergeCell ref="BC71:BF71"/>
    <mergeCell ref="BG71:BH71"/>
    <mergeCell ref="A72:B72"/>
    <mergeCell ref="C72:AB72"/>
    <mergeCell ref="AC72:AD72"/>
    <mergeCell ref="AE72:AH72"/>
    <mergeCell ref="AI72:AL72"/>
    <mergeCell ref="A71:B71"/>
    <mergeCell ref="C71:AB71"/>
    <mergeCell ref="AC71:AD71"/>
    <mergeCell ref="AE71:AH71"/>
    <mergeCell ref="AI71:AL71"/>
    <mergeCell ref="AM71:AP71"/>
    <mergeCell ref="AM70:AP70"/>
    <mergeCell ref="AQ70:AT70"/>
    <mergeCell ref="AU70:AX70"/>
    <mergeCell ref="AY70:BB70"/>
    <mergeCell ref="BC70:BF70"/>
    <mergeCell ref="BG70:BH70"/>
    <mergeCell ref="AQ73:AT73"/>
    <mergeCell ref="AU73:AX73"/>
    <mergeCell ref="AY73:BB73"/>
    <mergeCell ref="BC73:BF73"/>
    <mergeCell ref="BG73:BH73"/>
    <mergeCell ref="A74:B74"/>
    <mergeCell ref="C74:AB74"/>
    <mergeCell ref="AC74:AD74"/>
    <mergeCell ref="AE74:AH74"/>
    <mergeCell ref="AI74:AL74"/>
    <mergeCell ref="A73:B73"/>
    <mergeCell ref="C73:AB73"/>
    <mergeCell ref="AC73:AD73"/>
    <mergeCell ref="AE73:AH73"/>
    <mergeCell ref="AI73:AL73"/>
    <mergeCell ref="AM73:AP73"/>
    <mergeCell ref="AM72:AP72"/>
    <mergeCell ref="AQ72:AT72"/>
    <mergeCell ref="AU72:AX72"/>
    <mergeCell ref="AY72:BB72"/>
    <mergeCell ref="BC72:BF72"/>
    <mergeCell ref="BG72:BH72"/>
    <mergeCell ref="AQ75:AT75"/>
    <mergeCell ref="AU75:AX75"/>
    <mergeCell ref="AY75:BB75"/>
    <mergeCell ref="BC75:BF75"/>
    <mergeCell ref="BG75:BH75"/>
    <mergeCell ref="A76:B76"/>
    <mergeCell ref="C76:AB76"/>
    <mergeCell ref="AC76:AD76"/>
    <mergeCell ref="AE76:AH76"/>
    <mergeCell ref="AI76:AL76"/>
    <mergeCell ref="A75:B75"/>
    <mergeCell ref="C75:AB75"/>
    <mergeCell ref="AC75:AD75"/>
    <mergeCell ref="AE75:AH75"/>
    <mergeCell ref="AI75:AL75"/>
    <mergeCell ref="AM75:AP75"/>
    <mergeCell ref="AM74:AP74"/>
    <mergeCell ref="AQ74:AT74"/>
    <mergeCell ref="AU74:AX74"/>
    <mergeCell ref="AY74:BB74"/>
    <mergeCell ref="BC74:BF74"/>
    <mergeCell ref="BG74:BH74"/>
    <mergeCell ref="AQ77:AT77"/>
    <mergeCell ref="AU77:AX77"/>
    <mergeCell ref="AY77:BB77"/>
    <mergeCell ref="BC77:BF77"/>
    <mergeCell ref="BG77:BH77"/>
    <mergeCell ref="A78:B78"/>
    <mergeCell ref="C78:AB78"/>
    <mergeCell ref="AC78:AD78"/>
    <mergeCell ref="AE78:AH78"/>
    <mergeCell ref="AI78:AL78"/>
    <mergeCell ref="A77:B77"/>
    <mergeCell ref="C77:AB77"/>
    <mergeCell ref="AC77:AD77"/>
    <mergeCell ref="AE77:AH77"/>
    <mergeCell ref="AI77:AL77"/>
    <mergeCell ref="AM77:AP77"/>
    <mergeCell ref="AM76:AP76"/>
    <mergeCell ref="AQ76:AT76"/>
    <mergeCell ref="AU76:AX76"/>
    <mergeCell ref="AY76:BB76"/>
    <mergeCell ref="BC76:BF76"/>
    <mergeCell ref="BG76:BH76"/>
    <mergeCell ref="AQ79:AT79"/>
    <mergeCell ref="AU79:AX79"/>
    <mergeCell ref="AY79:BB79"/>
    <mergeCell ref="BC79:BF79"/>
    <mergeCell ref="BG79:BH79"/>
    <mergeCell ref="A80:B80"/>
    <mergeCell ref="C80:AB80"/>
    <mergeCell ref="AC80:AD80"/>
    <mergeCell ref="AE80:AH80"/>
    <mergeCell ref="AI80:AL80"/>
    <mergeCell ref="A79:B79"/>
    <mergeCell ref="C79:AB79"/>
    <mergeCell ref="AC79:AD79"/>
    <mergeCell ref="AE79:AH79"/>
    <mergeCell ref="AI79:AL79"/>
    <mergeCell ref="AM79:AP79"/>
    <mergeCell ref="AM78:AP78"/>
    <mergeCell ref="AQ78:AT78"/>
    <mergeCell ref="AU78:AX78"/>
    <mergeCell ref="AY78:BB78"/>
    <mergeCell ref="BC78:BF78"/>
    <mergeCell ref="BG78:BH78"/>
    <mergeCell ref="AQ81:AT81"/>
    <mergeCell ref="AU81:AX81"/>
    <mergeCell ref="AY81:BB81"/>
    <mergeCell ref="BC81:BF81"/>
    <mergeCell ref="BG81:BH81"/>
    <mergeCell ref="A82:B82"/>
    <mergeCell ref="C82:AB82"/>
    <mergeCell ref="AC82:AD82"/>
    <mergeCell ref="AE82:AH82"/>
    <mergeCell ref="AI82:AL82"/>
    <mergeCell ref="A81:B81"/>
    <mergeCell ref="C81:AB81"/>
    <mergeCell ref="AC81:AD81"/>
    <mergeCell ref="AE81:AH81"/>
    <mergeCell ref="AI81:AL81"/>
    <mergeCell ref="AM81:AP81"/>
    <mergeCell ref="AM80:AP80"/>
    <mergeCell ref="AQ80:AT80"/>
    <mergeCell ref="AU80:AX80"/>
    <mergeCell ref="AY80:BB80"/>
    <mergeCell ref="BC80:BF80"/>
    <mergeCell ref="BG80:BH80"/>
    <mergeCell ref="AQ83:AT83"/>
    <mergeCell ref="AU83:AX83"/>
    <mergeCell ref="AY83:BB83"/>
    <mergeCell ref="BC83:BF83"/>
    <mergeCell ref="BG83:BH83"/>
    <mergeCell ref="A84:B84"/>
    <mergeCell ref="C84:AB84"/>
    <mergeCell ref="AC84:AD84"/>
    <mergeCell ref="AE84:AH84"/>
    <mergeCell ref="AI84:AL84"/>
    <mergeCell ref="A83:B83"/>
    <mergeCell ref="C83:AB83"/>
    <mergeCell ref="AC83:AD83"/>
    <mergeCell ref="AE83:AH83"/>
    <mergeCell ref="AI83:AL83"/>
    <mergeCell ref="AM83:AP83"/>
    <mergeCell ref="AM82:AP82"/>
    <mergeCell ref="AQ82:AT82"/>
    <mergeCell ref="AU82:AX82"/>
    <mergeCell ref="AY82:BB82"/>
    <mergeCell ref="BC82:BF82"/>
    <mergeCell ref="BG82:BH82"/>
    <mergeCell ref="AQ85:AT85"/>
    <mergeCell ref="AU85:AX85"/>
    <mergeCell ref="AY85:BB85"/>
    <mergeCell ref="BC85:BF85"/>
    <mergeCell ref="BG85:BH85"/>
    <mergeCell ref="A86:B86"/>
    <mergeCell ref="C86:AB86"/>
    <mergeCell ref="AC86:AD86"/>
    <mergeCell ref="AE86:AH86"/>
    <mergeCell ref="AI86:AL86"/>
    <mergeCell ref="A85:B85"/>
    <mergeCell ref="C85:AB85"/>
    <mergeCell ref="AC85:AD85"/>
    <mergeCell ref="AE85:AH85"/>
    <mergeCell ref="AI85:AL85"/>
    <mergeCell ref="AM85:AP85"/>
    <mergeCell ref="AM84:AP84"/>
    <mergeCell ref="AQ84:AT84"/>
    <mergeCell ref="AU84:AX84"/>
    <mergeCell ref="AY84:BB84"/>
    <mergeCell ref="BC84:BF84"/>
    <mergeCell ref="BG84:BH84"/>
    <mergeCell ref="AQ87:AT87"/>
    <mergeCell ref="AU87:AX87"/>
    <mergeCell ref="AY87:BB87"/>
    <mergeCell ref="BC87:BF87"/>
    <mergeCell ref="BG87:BH87"/>
    <mergeCell ref="A88:B88"/>
    <mergeCell ref="C88:AB88"/>
    <mergeCell ref="AC88:AD88"/>
    <mergeCell ref="AE88:AH88"/>
    <mergeCell ref="AI88:AL88"/>
    <mergeCell ref="A87:B87"/>
    <mergeCell ref="C87:AB87"/>
    <mergeCell ref="AC87:AD87"/>
    <mergeCell ref="AE87:AH87"/>
    <mergeCell ref="AI87:AL87"/>
    <mergeCell ref="AM87:AP87"/>
    <mergeCell ref="AM86:AP86"/>
    <mergeCell ref="AQ86:AT86"/>
    <mergeCell ref="AU86:AX86"/>
    <mergeCell ref="AY86:BB86"/>
    <mergeCell ref="BC86:BF86"/>
    <mergeCell ref="BG86:BH86"/>
    <mergeCell ref="AQ89:AT89"/>
    <mergeCell ref="AU89:AX89"/>
    <mergeCell ref="AY89:BB89"/>
    <mergeCell ref="BC89:BF89"/>
    <mergeCell ref="BG89:BH89"/>
    <mergeCell ref="A90:B90"/>
    <mergeCell ref="C90:AB90"/>
    <mergeCell ref="AC90:AD90"/>
    <mergeCell ref="AE90:AH90"/>
    <mergeCell ref="AI90:AL90"/>
    <mergeCell ref="A89:B89"/>
    <mergeCell ref="C89:AB89"/>
    <mergeCell ref="AC89:AD89"/>
    <mergeCell ref="AE89:AH89"/>
    <mergeCell ref="AI89:AL89"/>
    <mergeCell ref="AM89:AP89"/>
    <mergeCell ref="AM88:AP88"/>
    <mergeCell ref="AQ88:AT88"/>
    <mergeCell ref="AU88:AX88"/>
    <mergeCell ref="AY88:BB88"/>
    <mergeCell ref="BC88:BF88"/>
    <mergeCell ref="BG88:BH88"/>
    <mergeCell ref="AQ91:AT91"/>
    <mergeCell ref="AU91:AX91"/>
    <mergeCell ref="AY91:BB91"/>
    <mergeCell ref="BC91:BF91"/>
    <mergeCell ref="BG91:BH91"/>
    <mergeCell ref="A92:B92"/>
    <mergeCell ref="C92:AB92"/>
    <mergeCell ref="AC92:AD92"/>
    <mergeCell ref="AE92:AH92"/>
    <mergeCell ref="AI92:AL92"/>
    <mergeCell ref="A91:B91"/>
    <mergeCell ref="C91:AB91"/>
    <mergeCell ref="AC91:AD91"/>
    <mergeCell ref="AE91:AH91"/>
    <mergeCell ref="AI91:AL91"/>
    <mergeCell ref="AM91:AP91"/>
    <mergeCell ref="AM90:AP90"/>
    <mergeCell ref="AQ90:AT90"/>
    <mergeCell ref="AU90:AX90"/>
    <mergeCell ref="AY90:BB90"/>
    <mergeCell ref="BC90:BF90"/>
    <mergeCell ref="BG90:BH90"/>
    <mergeCell ref="AQ93:AT93"/>
    <mergeCell ref="AU93:AX93"/>
    <mergeCell ref="AY93:BB93"/>
    <mergeCell ref="BC93:BF93"/>
    <mergeCell ref="BG93:BH93"/>
    <mergeCell ref="A94:B94"/>
    <mergeCell ref="C94:AB94"/>
    <mergeCell ref="AC94:AD94"/>
    <mergeCell ref="AE94:AH94"/>
    <mergeCell ref="AI94:AL94"/>
    <mergeCell ref="A93:B93"/>
    <mergeCell ref="C93:AB93"/>
    <mergeCell ref="AC93:AD93"/>
    <mergeCell ref="AE93:AH93"/>
    <mergeCell ref="AI93:AL93"/>
    <mergeCell ref="AM93:AP93"/>
    <mergeCell ref="AM92:AP92"/>
    <mergeCell ref="AQ92:AT92"/>
    <mergeCell ref="AU92:AX92"/>
    <mergeCell ref="AY92:BB92"/>
    <mergeCell ref="BC92:BF92"/>
    <mergeCell ref="BG92:BH92"/>
    <mergeCell ref="AQ95:AT95"/>
    <mergeCell ref="AU95:AX95"/>
    <mergeCell ref="AY95:BB95"/>
    <mergeCell ref="BC95:BF95"/>
    <mergeCell ref="BG95:BH95"/>
    <mergeCell ref="A96:B96"/>
    <mergeCell ref="C96:AB96"/>
    <mergeCell ref="AC96:AD96"/>
    <mergeCell ref="AE96:AH96"/>
    <mergeCell ref="AI96:AL96"/>
    <mergeCell ref="A95:B95"/>
    <mergeCell ref="C95:AB95"/>
    <mergeCell ref="AC95:AD95"/>
    <mergeCell ref="AE95:AH95"/>
    <mergeCell ref="AI95:AL95"/>
    <mergeCell ref="AM95:AP95"/>
    <mergeCell ref="AM94:AP94"/>
    <mergeCell ref="AQ94:AT94"/>
    <mergeCell ref="AU94:AX94"/>
    <mergeCell ref="AY94:BB94"/>
    <mergeCell ref="BC94:BF94"/>
    <mergeCell ref="BG94:BH94"/>
    <mergeCell ref="AQ97:AT97"/>
    <mergeCell ref="AU97:AX97"/>
    <mergeCell ref="AY97:BB97"/>
    <mergeCell ref="BC97:BF97"/>
    <mergeCell ref="BG97:BH97"/>
    <mergeCell ref="A98:B98"/>
    <mergeCell ref="C98:AB98"/>
    <mergeCell ref="AC98:AD98"/>
    <mergeCell ref="AE98:AH98"/>
    <mergeCell ref="AI98:AL98"/>
    <mergeCell ref="A97:B97"/>
    <mergeCell ref="C97:AB97"/>
    <mergeCell ref="AC97:AD97"/>
    <mergeCell ref="AE97:AH97"/>
    <mergeCell ref="AI97:AL97"/>
    <mergeCell ref="AM97:AP97"/>
    <mergeCell ref="AM96:AP96"/>
    <mergeCell ref="AQ96:AT96"/>
    <mergeCell ref="AU96:AX96"/>
    <mergeCell ref="AY96:BB96"/>
    <mergeCell ref="BC96:BF96"/>
    <mergeCell ref="BG96:BH96"/>
    <mergeCell ref="AQ99:AT99"/>
    <mergeCell ref="AU99:AX99"/>
    <mergeCell ref="AY99:BB99"/>
    <mergeCell ref="BC99:BF99"/>
    <mergeCell ref="BG99:BH99"/>
    <mergeCell ref="A100:B100"/>
    <mergeCell ref="C100:AB100"/>
    <mergeCell ref="AC100:AD100"/>
    <mergeCell ref="AE100:AH100"/>
    <mergeCell ref="AI100:AL100"/>
    <mergeCell ref="A99:B99"/>
    <mergeCell ref="C99:AB99"/>
    <mergeCell ref="AC99:AD99"/>
    <mergeCell ref="AE99:AH99"/>
    <mergeCell ref="AI99:AL99"/>
    <mergeCell ref="AM99:AP99"/>
    <mergeCell ref="AM98:AP98"/>
    <mergeCell ref="AQ98:AT98"/>
    <mergeCell ref="AU98:AX98"/>
    <mergeCell ref="AY98:BB98"/>
    <mergeCell ref="BC98:BF98"/>
    <mergeCell ref="BG98:BH98"/>
    <mergeCell ref="AQ101:AT101"/>
    <mergeCell ref="AU101:AX101"/>
    <mergeCell ref="AY101:BB101"/>
    <mergeCell ref="BC101:BF101"/>
    <mergeCell ref="BG101:BH101"/>
    <mergeCell ref="A102:B102"/>
    <mergeCell ref="AE102:AH102"/>
    <mergeCell ref="AI102:AL102"/>
    <mergeCell ref="AM102:AP102"/>
    <mergeCell ref="AQ102:AT102"/>
    <mergeCell ref="A101:B101"/>
    <mergeCell ref="C101:AB101"/>
    <mergeCell ref="AC101:AD101"/>
    <mergeCell ref="AE101:AH101"/>
    <mergeCell ref="AI101:AL101"/>
    <mergeCell ref="AM101:AP101"/>
    <mergeCell ref="AM100:AP100"/>
    <mergeCell ref="AQ100:AT100"/>
    <mergeCell ref="AU100:AX100"/>
    <mergeCell ref="AY100:BB100"/>
    <mergeCell ref="BC100:BF100"/>
    <mergeCell ref="BG100:BH100"/>
    <mergeCell ref="AQ103:AT103"/>
    <mergeCell ref="AU103:AX103"/>
    <mergeCell ref="AY103:BB103"/>
    <mergeCell ref="BC103:BF103"/>
    <mergeCell ref="BG103:BH103"/>
    <mergeCell ref="A104:B104"/>
    <mergeCell ref="C104:AB104"/>
    <mergeCell ref="AC104:AD104"/>
    <mergeCell ref="AE104:AH104"/>
    <mergeCell ref="AI104:AL104"/>
    <mergeCell ref="AU102:AX102"/>
    <mergeCell ref="AY102:BB102"/>
    <mergeCell ref="BC102:BF102"/>
    <mergeCell ref="BG102:BH102"/>
    <mergeCell ref="A103:B103"/>
    <mergeCell ref="C103:AB103"/>
    <mergeCell ref="AC103:AD103"/>
    <mergeCell ref="AE103:AH103"/>
    <mergeCell ref="AI103:AL103"/>
    <mergeCell ref="AM103:AP103"/>
    <mergeCell ref="AQ105:AT105"/>
    <mergeCell ref="AU105:AX105"/>
    <mergeCell ref="AY105:BB105"/>
    <mergeCell ref="BC105:BF105"/>
    <mergeCell ref="BG105:BH105"/>
    <mergeCell ref="A106:B106"/>
    <mergeCell ref="C106:AB106"/>
    <mergeCell ref="AC106:AD106"/>
    <mergeCell ref="AE106:AH106"/>
    <mergeCell ref="AI106:AL106"/>
    <mergeCell ref="A105:B105"/>
    <mergeCell ref="C105:AB105"/>
    <mergeCell ref="AC105:AD105"/>
    <mergeCell ref="AE105:AH105"/>
    <mergeCell ref="AI105:AL105"/>
    <mergeCell ref="AM105:AP105"/>
    <mergeCell ref="AM104:AP104"/>
    <mergeCell ref="AQ104:AT104"/>
    <mergeCell ref="AU104:AX104"/>
    <mergeCell ref="AY104:BB104"/>
    <mergeCell ref="BC104:BF104"/>
    <mergeCell ref="BG104:BH104"/>
    <mergeCell ref="AQ107:AT107"/>
    <mergeCell ref="AU107:AX107"/>
    <mergeCell ref="AY107:BB107"/>
    <mergeCell ref="BC107:BF107"/>
    <mergeCell ref="BG107:BH107"/>
    <mergeCell ref="A108:B108"/>
    <mergeCell ref="C108:AB108"/>
    <mergeCell ref="AC108:AD108"/>
    <mergeCell ref="AE108:AH108"/>
    <mergeCell ref="AI108:AL108"/>
    <mergeCell ref="A107:B107"/>
    <mergeCell ref="C107:AB107"/>
    <mergeCell ref="AC107:AD107"/>
    <mergeCell ref="AE107:AH107"/>
    <mergeCell ref="AI107:AL107"/>
    <mergeCell ref="AM107:AP107"/>
    <mergeCell ref="AM106:AP106"/>
    <mergeCell ref="AQ106:AT106"/>
    <mergeCell ref="AU106:AX106"/>
    <mergeCell ref="AY106:BB106"/>
    <mergeCell ref="BC106:BF106"/>
    <mergeCell ref="BG106:BH106"/>
    <mergeCell ref="AQ109:AT109"/>
    <mergeCell ref="AU109:AX109"/>
    <mergeCell ref="AY109:BB109"/>
    <mergeCell ref="BC109:BF109"/>
    <mergeCell ref="BG109:BH109"/>
    <mergeCell ref="A110:B110"/>
    <mergeCell ref="C110:AB110"/>
    <mergeCell ref="AC110:AD110"/>
    <mergeCell ref="AE110:AH110"/>
    <mergeCell ref="AI110:AL110"/>
    <mergeCell ref="A109:B109"/>
    <mergeCell ref="C109:AB109"/>
    <mergeCell ref="AC109:AD109"/>
    <mergeCell ref="AE109:AH109"/>
    <mergeCell ref="AI109:AL109"/>
    <mergeCell ref="AM109:AP109"/>
    <mergeCell ref="AM108:AP108"/>
    <mergeCell ref="AQ108:AT108"/>
    <mergeCell ref="AU108:AX108"/>
    <mergeCell ref="AY108:BB108"/>
    <mergeCell ref="BC108:BF108"/>
    <mergeCell ref="BG108:BH108"/>
    <mergeCell ref="AQ111:AT111"/>
    <mergeCell ref="AU111:AX111"/>
    <mergeCell ref="AY111:BB111"/>
    <mergeCell ref="BC111:BF111"/>
    <mergeCell ref="BG111:BH111"/>
    <mergeCell ref="A112:B112"/>
    <mergeCell ref="C112:AB112"/>
    <mergeCell ref="AC112:AD112"/>
    <mergeCell ref="AE112:AH112"/>
    <mergeCell ref="AI112:AL112"/>
    <mergeCell ref="A111:B111"/>
    <mergeCell ref="C111:AB111"/>
    <mergeCell ref="AC111:AD111"/>
    <mergeCell ref="AE111:AH111"/>
    <mergeCell ref="AI111:AL111"/>
    <mergeCell ref="AM111:AP111"/>
    <mergeCell ref="AM110:AP110"/>
    <mergeCell ref="AQ110:AT110"/>
    <mergeCell ref="AU110:AX110"/>
    <mergeCell ref="AY110:BB110"/>
    <mergeCell ref="BC110:BF110"/>
    <mergeCell ref="BG110:BH110"/>
    <mergeCell ref="AQ113:AT113"/>
    <mergeCell ref="AU113:AX113"/>
    <mergeCell ref="AY113:BB113"/>
    <mergeCell ref="BC113:BF113"/>
    <mergeCell ref="BG113:BH113"/>
    <mergeCell ref="A114:B114"/>
    <mergeCell ref="C114:AB114"/>
    <mergeCell ref="AC114:AD114"/>
    <mergeCell ref="AE114:AH114"/>
    <mergeCell ref="AI114:AL114"/>
    <mergeCell ref="A113:B113"/>
    <mergeCell ref="C113:AB113"/>
    <mergeCell ref="AC113:AD113"/>
    <mergeCell ref="AE113:AH113"/>
    <mergeCell ref="AI113:AL113"/>
    <mergeCell ref="AM113:AP113"/>
    <mergeCell ref="AM112:AP112"/>
    <mergeCell ref="AQ112:AT112"/>
    <mergeCell ref="AU112:AX112"/>
    <mergeCell ref="AY112:BB112"/>
    <mergeCell ref="BC112:BF112"/>
    <mergeCell ref="BG112:BH112"/>
    <mergeCell ref="AQ115:AT115"/>
    <mergeCell ref="AU115:AX115"/>
    <mergeCell ref="AY115:BB115"/>
    <mergeCell ref="BC115:BF115"/>
    <mergeCell ref="BG115:BH115"/>
    <mergeCell ref="A116:B116"/>
    <mergeCell ref="C116:AB116"/>
    <mergeCell ref="AC116:AD116"/>
    <mergeCell ref="AE116:AH116"/>
    <mergeCell ref="AI116:AL116"/>
    <mergeCell ref="A115:B115"/>
    <mergeCell ref="C115:AB115"/>
    <mergeCell ref="AC115:AD115"/>
    <mergeCell ref="AE115:AH115"/>
    <mergeCell ref="AI115:AL115"/>
    <mergeCell ref="AM115:AP115"/>
    <mergeCell ref="AM114:AP114"/>
    <mergeCell ref="AQ114:AT114"/>
    <mergeCell ref="AU114:AX114"/>
    <mergeCell ref="AY114:BB114"/>
    <mergeCell ref="BC114:BF114"/>
    <mergeCell ref="BG114:BH114"/>
    <mergeCell ref="AQ117:AT117"/>
    <mergeCell ref="AU117:AX117"/>
    <mergeCell ref="AY117:BB117"/>
    <mergeCell ref="BC117:BF117"/>
    <mergeCell ref="BG117:BH117"/>
    <mergeCell ref="A118:B118"/>
    <mergeCell ref="C118:AB118"/>
    <mergeCell ref="AC118:AD118"/>
    <mergeCell ref="AE118:AH118"/>
    <mergeCell ref="AI118:AL118"/>
    <mergeCell ref="A117:B117"/>
    <mergeCell ref="C117:AB117"/>
    <mergeCell ref="AC117:AD117"/>
    <mergeCell ref="AE117:AH117"/>
    <mergeCell ref="AI117:AL117"/>
    <mergeCell ref="AM117:AP117"/>
    <mergeCell ref="AM116:AP116"/>
    <mergeCell ref="AQ116:AT116"/>
    <mergeCell ref="AU116:AX116"/>
    <mergeCell ref="AY116:BB116"/>
    <mergeCell ref="BC116:BF116"/>
    <mergeCell ref="BG116:BH116"/>
    <mergeCell ref="AQ119:AT119"/>
    <mergeCell ref="AU119:AX119"/>
    <mergeCell ref="AY119:BB119"/>
    <mergeCell ref="BC119:BF119"/>
    <mergeCell ref="BG119:BH119"/>
    <mergeCell ref="A120:B120"/>
    <mergeCell ref="C120:AB120"/>
    <mergeCell ref="AC120:AD120"/>
    <mergeCell ref="AE120:AH120"/>
    <mergeCell ref="AI120:AL120"/>
    <mergeCell ref="A119:B119"/>
    <mergeCell ref="C119:AB119"/>
    <mergeCell ref="AC119:AD119"/>
    <mergeCell ref="AE119:AH119"/>
    <mergeCell ref="AI119:AL119"/>
    <mergeCell ref="AM119:AP119"/>
    <mergeCell ref="AM118:AP118"/>
    <mergeCell ref="AQ118:AT118"/>
    <mergeCell ref="AU118:AX118"/>
    <mergeCell ref="AY118:BB118"/>
    <mergeCell ref="BC118:BF118"/>
    <mergeCell ref="BG118:BH118"/>
    <mergeCell ref="AQ121:AT121"/>
    <mergeCell ref="AU121:AX121"/>
    <mergeCell ref="AY121:BB121"/>
    <mergeCell ref="BC121:BF121"/>
    <mergeCell ref="BG121:BH121"/>
    <mergeCell ref="A122:B122"/>
    <mergeCell ref="C122:AB122"/>
    <mergeCell ref="AC122:AD122"/>
    <mergeCell ref="AE122:AH122"/>
    <mergeCell ref="AI122:AL122"/>
    <mergeCell ref="A121:B121"/>
    <mergeCell ref="C121:AB121"/>
    <mergeCell ref="AC121:AD121"/>
    <mergeCell ref="AE121:AH121"/>
    <mergeCell ref="AI121:AL121"/>
    <mergeCell ref="AM121:AP121"/>
    <mergeCell ref="AM120:AP120"/>
    <mergeCell ref="AQ120:AT120"/>
    <mergeCell ref="AU120:AX120"/>
    <mergeCell ref="AY120:BB120"/>
    <mergeCell ref="BC120:BF120"/>
    <mergeCell ref="BG120:BH120"/>
    <mergeCell ref="AQ123:AT123"/>
    <mergeCell ref="AU123:AX123"/>
    <mergeCell ref="AY123:BB123"/>
    <mergeCell ref="BC123:BF123"/>
    <mergeCell ref="BG123:BH123"/>
    <mergeCell ref="A124:B124"/>
    <mergeCell ref="C124:AB124"/>
    <mergeCell ref="AC124:AD124"/>
    <mergeCell ref="AE124:AH124"/>
    <mergeCell ref="AI124:AL124"/>
    <mergeCell ref="A123:B123"/>
    <mergeCell ref="C123:AB123"/>
    <mergeCell ref="AC123:AD123"/>
    <mergeCell ref="AE123:AH123"/>
    <mergeCell ref="AI123:AL123"/>
    <mergeCell ref="AM123:AP123"/>
    <mergeCell ref="AM122:AP122"/>
    <mergeCell ref="AQ122:AT122"/>
    <mergeCell ref="AU122:AX122"/>
    <mergeCell ref="AY122:BB122"/>
    <mergeCell ref="BC122:BF122"/>
    <mergeCell ref="BG122:BH122"/>
    <mergeCell ref="AQ125:AT125"/>
    <mergeCell ref="AU125:AX125"/>
    <mergeCell ref="AY125:BB125"/>
    <mergeCell ref="BC125:BF125"/>
    <mergeCell ref="BG125:BH125"/>
    <mergeCell ref="A126:B126"/>
    <mergeCell ref="C126:AB126"/>
    <mergeCell ref="AC126:AD126"/>
    <mergeCell ref="AE126:AH126"/>
    <mergeCell ref="AI126:AL126"/>
    <mergeCell ref="A125:B125"/>
    <mergeCell ref="C125:AB125"/>
    <mergeCell ref="AC125:AD125"/>
    <mergeCell ref="AE125:AH125"/>
    <mergeCell ref="AI125:AL125"/>
    <mergeCell ref="AM125:AP125"/>
    <mergeCell ref="AM124:AP124"/>
    <mergeCell ref="AQ124:AT124"/>
    <mergeCell ref="AU124:AX124"/>
    <mergeCell ref="AY124:BB124"/>
    <mergeCell ref="BC124:BF124"/>
    <mergeCell ref="BG124:BH124"/>
    <mergeCell ref="AQ127:AT127"/>
    <mergeCell ref="AU127:AX127"/>
    <mergeCell ref="AY127:BB127"/>
    <mergeCell ref="BC127:BF127"/>
    <mergeCell ref="BG127:BH127"/>
    <mergeCell ref="A128:B128"/>
    <mergeCell ref="C128:AB128"/>
    <mergeCell ref="AC128:AD128"/>
    <mergeCell ref="AE128:AH128"/>
    <mergeCell ref="AI128:AL128"/>
    <mergeCell ref="A127:B127"/>
    <mergeCell ref="C127:AB127"/>
    <mergeCell ref="AC127:AD127"/>
    <mergeCell ref="AE127:AH127"/>
    <mergeCell ref="AI127:AL127"/>
    <mergeCell ref="AM127:AP127"/>
    <mergeCell ref="AM126:AP126"/>
    <mergeCell ref="AQ126:AT126"/>
    <mergeCell ref="AU126:AX126"/>
    <mergeCell ref="AY126:BB126"/>
    <mergeCell ref="BC126:BF126"/>
    <mergeCell ref="BG126:BH126"/>
    <mergeCell ref="AQ129:AT129"/>
    <mergeCell ref="AU129:AX129"/>
    <mergeCell ref="AY129:BB129"/>
    <mergeCell ref="BC129:BF129"/>
    <mergeCell ref="BG129:BH129"/>
    <mergeCell ref="A130:B130"/>
    <mergeCell ref="C130:AB130"/>
    <mergeCell ref="AC130:AD130"/>
    <mergeCell ref="AE130:AH130"/>
    <mergeCell ref="AI130:AL130"/>
    <mergeCell ref="A129:B129"/>
    <mergeCell ref="C129:AB129"/>
    <mergeCell ref="AC129:AD129"/>
    <mergeCell ref="AE129:AH129"/>
    <mergeCell ref="AI129:AL129"/>
    <mergeCell ref="AM129:AP129"/>
    <mergeCell ref="AM128:AP128"/>
    <mergeCell ref="AQ128:AT128"/>
    <mergeCell ref="AU128:AX128"/>
    <mergeCell ref="AY128:BB128"/>
    <mergeCell ref="BC128:BF128"/>
    <mergeCell ref="BG128:BH128"/>
    <mergeCell ref="AM131:AP131"/>
    <mergeCell ref="AQ131:AT131"/>
    <mergeCell ref="AU131:AX131"/>
    <mergeCell ref="AY131:BB131"/>
    <mergeCell ref="BC131:BF131"/>
    <mergeCell ref="BG131:BH131"/>
    <mergeCell ref="A131:B131"/>
    <mergeCell ref="C131:AB131"/>
    <mergeCell ref="AC131:AD131"/>
    <mergeCell ref="AE131:AH131"/>
    <mergeCell ref="AI131:AL131"/>
    <mergeCell ref="AM130:AP130"/>
    <mergeCell ref="AQ130:AT130"/>
    <mergeCell ref="AU130:AX130"/>
    <mergeCell ref="AY130:BB130"/>
    <mergeCell ref="BC130:BF130"/>
    <mergeCell ref="BG130:BH130"/>
    <mergeCell ref="AM133:AP133"/>
    <mergeCell ref="AQ133:AT133"/>
    <mergeCell ref="AU133:AX133"/>
    <mergeCell ref="AY133:BB133"/>
    <mergeCell ref="BC133:BF133"/>
    <mergeCell ref="BG133:BH133"/>
    <mergeCell ref="AQ132:AT132"/>
    <mergeCell ref="AU132:AX132"/>
    <mergeCell ref="AY132:BB132"/>
    <mergeCell ref="BC132:BF132"/>
    <mergeCell ref="BG132:BH132"/>
    <mergeCell ref="A133:B133"/>
    <mergeCell ref="C133:AB133"/>
    <mergeCell ref="AC133:AD133"/>
    <mergeCell ref="AE133:AH133"/>
    <mergeCell ref="AI133:AL133"/>
    <mergeCell ref="A132:B132"/>
    <mergeCell ref="C132:AB132"/>
    <mergeCell ref="AC132:AD132"/>
    <mergeCell ref="AE132:AH132"/>
    <mergeCell ref="AI132:AL132"/>
    <mergeCell ref="AM132:AP132"/>
    <mergeCell ref="AM135:AP135"/>
    <mergeCell ref="AQ135:AT135"/>
    <mergeCell ref="AU135:AX135"/>
    <mergeCell ref="AY135:BB135"/>
    <mergeCell ref="BC135:BF135"/>
    <mergeCell ref="BG135:BH135"/>
    <mergeCell ref="AQ134:AT134"/>
    <mergeCell ref="AU134:AX134"/>
    <mergeCell ref="AY134:BB134"/>
    <mergeCell ref="BC134:BF134"/>
    <mergeCell ref="BG134:BH134"/>
    <mergeCell ref="A135:B135"/>
    <mergeCell ref="C135:AB135"/>
    <mergeCell ref="AC135:AD135"/>
    <mergeCell ref="AE135:AH135"/>
    <mergeCell ref="AI135:AL135"/>
    <mergeCell ref="A134:B134"/>
    <mergeCell ref="C134:AB134"/>
    <mergeCell ref="AC134:AD134"/>
    <mergeCell ref="AE134:AH134"/>
    <mergeCell ref="AI134:AL134"/>
    <mergeCell ref="AM134:AP134"/>
    <mergeCell ref="AM137:AP137"/>
    <mergeCell ref="AQ137:AT137"/>
    <mergeCell ref="AU137:AX137"/>
    <mergeCell ref="AY137:BB137"/>
    <mergeCell ref="BC137:BF137"/>
    <mergeCell ref="BG137:BH137"/>
    <mergeCell ref="AQ136:AT136"/>
    <mergeCell ref="AU136:AX136"/>
    <mergeCell ref="AY136:BB136"/>
    <mergeCell ref="BC136:BF136"/>
    <mergeCell ref="BG136:BH136"/>
    <mergeCell ref="A137:B137"/>
    <mergeCell ref="C137:AB137"/>
    <mergeCell ref="AC137:AD137"/>
    <mergeCell ref="AE137:AH137"/>
    <mergeCell ref="AI137:AL137"/>
    <mergeCell ref="A136:B136"/>
    <mergeCell ref="C136:AB136"/>
    <mergeCell ref="AC136:AD136"/>
    <mergeCell ref="AE136:AH136"/>
    <mergeCell ref="AI136:AL136"/>
    <mergeCell ref="AM136:AP136"/>
    <mergeCell ref="AM139:AP139"/>
    <mergeCell ref="AQ139:AT139"/>
    <mergeCell ref="AU139:AX139"/>
    <mergeCell ref="AY139:BB139"/>
    <mergeCell ref="BC139:BF139"/>
    <mergeCell ref="BG139:BH139"/>
    <mergeCell ref="AQ138:AT138"/>
    <mergeCell ref="AU138:AX138"/>
    <mergeCell ref="AY138:BB138"/>
    <mergeCell ref="BC138:BF138"/>
    <mergeCell ref="BG138:BH138"/>
    <mergeCell ref="A139:B139"/>
    <mergeCell ref="C139:AB139"/>
    <mergeCell ref="AC139:AD139"/>
    <mergeCell ref="AE139:AH139"/>
    <mergeCell ref="AI139:AL139"/>
    <mergeCell ref="A138:B138"/>
    <mergeCell ref="C138:AB138"/>
    <mergeCell ref="AC138:AD138"/>
    <mergeCell ref="AE138:AH138"/>
    <mergeCell ref="AI138:AL138"/>
    <mergeCell ref="AM138:AP138"/>
    <mergeCell ref="AM141:AP141"/>
    <mergeCell ref="AQ141:AT141"/>
    <mergeCell ref="AU141:AX141"/>
    <mergeCell ref="AY141:BB141"/>
    <mergeCell ref="BC141:BF141"/>
    <mergeCell ref="BG141:BH141"/>
    <mergeCell ref="AQ140:AT140"/>
    <mergeCell ref="AU140:AX140"/>
    <mergeCell ref="AY140:BB140"/>
    <mergeCell ref="BC140:BF140"/>
    <mergeCell ref="BG140:BH140"/>
    <mergeCell ref="A141:B141"/>
    <mergeCell ref="C141:AB141"/>
    <mergeCell ref="AC141:AD141"/>
    <mergeCell ref="AE141:AH141"/>
    <mergeCell ref="AI141:AL141"/>
    <mergeCell ref="A140:B140"/>
    <mergeCell ref="C140:AB140"/>
    <mergeCell ref="AC140:AD140"/>
    <mergeCell ref="AE140:AH140"/>
    <mergeCell ref="AI140:AL140"/>
    <mergeCell ref="AM140:AP140"/>
    <mergeCell ref="AM143:AP143"/>
    <mergeCell ref="AQ143:AT143"/>
    <mergeCell ref="AU143:AX143"/>
    <mergeCell ref="AY143:BB143"/>
    <mergeCell ref="BC143:BF143"/>
    <mergeCell ref="BG143:BH143"/>
    <mergeCell ref="AQ142:AT142"/>
    <mergeCell ref="AU142:AX142"/>
    <mergeCell ref="AY142:BB142"/>
    <mergeCell ref="BC142:BF142"/>
    <mergeCell ref="BG142:BH142"/>
    <mergeCell ref="A143:B143"/>
    <mergeCell ref="C143:AB143"/>
    <mergeCell ref="AC143:AD143"/>
    <mergeCell ref="AE143:AH143"/>
    <mergeCell ref="AI143:AL143"/>
    <mergeCell ref="A142:B142"/>
    <mergeCell ref="C142:AB142"/>
    <mergeCell ref="AC142:AD142"/>
    <mergeCell ref="AE142:AH142"/>
    <mergeCell ref="AI142:AL142"/>
    <mergeCell ref="AM142:AP142"/>
    <mergeCell ref="AM145:AP145"/>
    <mergeCell ref="AQ145:AT145"/>
    <mergeCell ref="AU145:AX145"/>
    <mergeCell ref="AY145:BB145"/>
    <mergeCell ref="BC145:BF145"/>
    <mergeCell ref="BG145:BH145"/>
    <mergeCell ref="AQ144:AT144"/>
    <mergeCell ref="AU144:AX144"/>
    <mergeCell ref="AY144:BB144"/>
    <mergeCell ref="BC144:BF144"/>
    <mergeCell ref="BG144:BH144"/>
    <mergeCell ref="A145:B145"/>
    <mergeCell ref="C145:AB145"/>
    <mergeCell ref="AC145:AD145"/>
    <mergeCell ref="AE145:AH145"/>
    <mergeCell ref="AI145:AL145"/>
    <mergeCell ref="A144:B144"/>
    <mergeCell ref="C144:AB144"/>
    <mergeCell ref="AC144:AD144"/>
    <mergeCell ref="AE144:AH144"/>
    <mergeCell ref="AI144:AL144"/>
    <mergeCell ref="AM144:AP144"/>
    <mergeCell ref="AM147:AP147"/>
    <mergeCell ref="AQ147:AT147"/>
    <mergeCell ref="AU147:AX147"/>
    <mergeCell ref="AY147:BB147"/>
    <mergeCell ref="BC147:BF147"/>
    <mergeCell ref="BG147:BH147"/>
    <mergeCell ref="AQ146:AT146"/>
    <mergeCell ref="AU146:AX146"/>
    <mergeCell ref="AY146:BB146"/>
    <mergeCell ref="BC146:BF146"/>
    <mergeCell ref="BG146:BH146"/>
    <mergeCell ref="A147:B147"/>
    <mergeCell ref="C147:AB147"/>
    <mergeCell ref="AC147:AD147"/>
    <mergeCell ref="AE147:AH147"/>
    <mergeCell ref="AI147:AL147"/>
    <mergeCell ref="A146:B146"/>
    <mergeCell ref="C146:AB146"/>
    <mergeCell ref="AC146:AD146"/>
    <mergeCell ref="AE146:AH146"/>
    <mergeCell ref="AI146:AL146"/>
    <mergeCell ref="AM146:AP146"/>
    <mergeCell ref="AM149:AP149"/>
    <mergeCell ref="AQ149:AT149"/>
    <mergeCell ref="AU149:AX149"/>
    <mergeCell ref="AY149:BB149"/>
    <mergeCell ref="BC149:BF149"/>
    <mergeCell ref="BG149:BH149"/>
    <mergeCell ref="AQ148:AT148"/>
    <mergeCell ref="AU148:AX148"/>
    <mergeCell ref="AY148:BB148"/>
    <mergeCell ref="BC148:BF148"/>
    <mergeCell ref="BG148:BH148"/>
    <mergeCell ref="A149:B149"/>
    <mergeCell ref="C149:AB149"/>
    <mergeCell ref="AC149:AD149"/>
    <mergeCell ref="AE149:AH149"/>
    <mergeCell ref="AI149:AL149"/>
    <mergeCell ref="A148:B148"/>
    <mergeCell ref="C148:AB148"/>
    <mergeCell ref="AC148:AD148"/>
    <mergeCell ref="AE148:AH148"/>
    <mergeCell ref="AI148:AL148"/>
    <mergeCell ref="AM148:AP148"/>
    <mergeCell ref="AM151:AP151"/>
    <mergeCell ref="AQ151:AT151"/>
    <mergeCell ref="AU151:AX151"/>
    <mergeCell ref="AY151:BB151"/>
    <mergeCell ref="BC151:BF151"/>
    <mergeCell ref="BG151:BH151"/>
    <mergeCell ref="AQ150:AT150"/>
    <mergeCell ref="AU150:AX150"/>
    <mergeCell ref="AY150:BB150"/>
    <mergeCell ref="BC150:BF150"/>
    <mergeCell ref="BG150:BH150"/>
    <mergeCell ref="A151:B151"/>
    <mergeCell ref="C151:AB151"/>
    <mergeCell ref="AC151:AD151"/>
    <mergeCell ref="AE151:AH151"/>
    <mergeCell ref="AI151:AL151"/>
    <mergeCell ref="A150:B150"/>
    <mergeCell ref="C150:AB150"/>
    <mergeCell ref="AC150:AD150"/>
    <mergeCell ref="AE150:AH150"/>
    <mergeCell ref="AI150:AL150"/>
    <mergeCell ref="AM150:AP150"/>
    <mergeCell ref="AM153:AP153"/>
    <mergeCell ref="AQ153:AT153"/>
    <mergeCell ref="AU153:AX153"/>
    <mergeCell ref="AY153:BB153"/>
    <mergeCell ref="BC153:BF153"/>
    <mergeCell ref="BG153:BH153"/>
    <mergeCell ref="AQ152:AT152"/>
    <mergeCell ref="AU152:AX152"/>
    <mergeCell ref="AY152:BB152"/>
    <mergeCell ref="BC152:BF152"/>
    <mergeCell ref="BG152:BH152"/>
    <mergeCell ref="A153:B153"/>
    <mergeCell ref="C153:AB153"/>
    <mergeCell ref="AC153:AD153"/>
    <mergeCell ref="AE153:AH153"/>
    <mergeCell ref="AI153:AL153"/>
    <mergeCell ref="A152:B152"/>
    <mergeCell ref="C152:AB152"/>
    <mergeCell ref="AC152:AD152"/>
    <mergeCell ref="AE152:AH152"/>
    <mergeCell ref="AI152:AL152"/>
    <mergeCell ref="AM152:AP152"/>
    <mergeCell ref="AM155:AP155"/>
    <mergeCell ref="AQ155:AT155"/>
    <mergeCell ref="AU155:AX155"/>
    <mergeCell ref="AY155:BB155"/>
    <mergeCell ref="BC155:BF155"/>
    <mergeCell ref="BG155:BH155"/>
    <mergeCell ref="AQ154:AT154"/>
    <mergeCell ref="AU154:AX154"/>
    <mergeCell ref="AY154:BB154"/>
    <mergeCell ref="BC154:BF154"/>
    <mergeCell ref="BG154:BH154"/>
    <mergeCell ref="A155:B155"/>
    <mergeCell ref="C155:AB155"/>
    <mergeCell ref="AC155:AD155"/>
    <mergeCell ref="AE155:AH155"/>
    <mergeCell ref="AI155:AL155"/>
    <mergeCell ref="A154:B154"/>
    <mergeCell ref="C154:AB154"/>
    <mergeCell ref="AC154:AD154"/>
    <mergeCell ref="AE154:AH154"/>
    <mergeCell ref="AI154:AL154"/>
    <mergeCell ref="AM154:AP154"/>
    <mergeCell ref="AM157:AP157"/>
    <mergeCell ref="AQ157:AT157"/>
    <mergeCell ref="AU157:AX157"/>
    <mergeCell ref="AY157:BB157"/>
    <mergeCell ref="BC157:BF157"/>
    <mergeCell ref="BG157:BH157"/>
    <mergeCell ref="AQ156:AT156"/>
    <mergeCell ref="AU156:AX156"/>
    <mergeCell ref="AY156:BB156"/>
    <mergeCell ref="BC156:BF156"/>
    <mergeCell ref="BG156:BH156"/>
    <mergeCell ref="A157:B157"/>
    <mergeCell ref="C157:AB157"/>
    <mergeCell ref="AC157:AD157"/>
    <mergeCell ref="AE157:AH157"/>
    <mergeCell ref="AI157:AL157"/>
    <mergeCell ref="A156:B156"/>
    <mergeCell ref="C156:AB156"/>
    <mergeCell ref="AC156:AD156"/>
    <mergeCell ref="AE156:AH156"/>
    <mergeCell ref="AI156:AL156"/>
    <mergeCell ref="AM156:AP156"/>
    <mergeCell ref="AM159:AP159"/>
    <mergeCell ref="AQ159:AT159"/>
    <mergeCell ref="AU159:AX159"/>
    <mergeCell ref="AY159:BB159"/>
    <mergeCell ref="BC159:BF159"/>
    <mergeCell ref="BG159:BH159"/>
    <mergeCell ref="AQ158:AT158"/>
    <mergeCell ref="AU158:AX158"/>
    <mergeCell ref="AY158:BB158"/>
    <mergeCell ref="BC158:BF158"/>
    <mergeCell ref="BG158:BH158"/>
    <mergeCell ref="A159:B159"/>
    <mergeCell ref="C159:AB159"/>
    <mergeCell ref="AC159:AD159"/>
    <mergeCell ref="AE159:AH159"/>
    <mergeCell ref="AI159:AL159"/>
    <mergeCell ref="A158:B158"/>
    <mergeCell ref="C158:AB158"/>
    <mergeCell ref="AC158:AD158"/>
    <mergeCell ref="AE158:AH158"/>
    <mergeCell ref="AI158:AL158"/>
    <mergeCell ref="AM158:AP158"/>
    <mergeCell ref="AM161:AP161"/>
    <mergeCell ref="AQ161:AT161"/>
    <mergeCell ref="AU161:AX161"/>
    <mergeCell ref="AY161:BB161"/>
    <mergeCell ref="BC161:BF161"/>
    <mergeCell ref="BG161:BH161"/>
    <mergeCell ref="AQ160:AT160"/>
    <mergeCell ref="AU160:AX160"/>
    <mergeCell ref="AY160:BB160"/>
    <mergeCell ref="BC160:BF160"/>
    <mergeCell ref="BG160:BH160"/>
    <mergeCell ref="A161:B161"/>
    <mergeCell ref="C161:AB161"/>
    <mergeCell ref="AC161:AD161"/>
    <mergeCell ref="AE161:AH161"/>
    <mergeCell ref="AI161:AL161"/>
    <mergeCell ref="A160:B160"/>
    <mergeCell ref="C160:AB160"/>
    <mergeCell ref="AC160:AD160"/>
    <mergeCell ref="AE160:AH160"/>
    <mergeCell ref="AI160:AL160"/>
    <mergeCell ref="AM160:AP160"/>
    <mergeCell ref="AM163:AP163"/>
    <mergeCell ref="AQ163:AT163"/>
    <mergeCell ref="AU163:AX163"/>
    <mergeCell ref="AY163:BB163"/>
    <mergeCell ref="BC163:BF163"/>
    <mergeCell ref="BG163:BH163"/>
    <mergeCell ref="AQ162:AT162"/>
    <mergeCell ref="AU162:AX162"/>
    <mergeCell ref="AY162:BB162"/>
    <mergeCell ref="BC162:BF162"/>
    <mergeCell ref="BG162:BH162"/>
    <mergeCell ref="A163:B163"/>
    <mergeCell ref="C163:AB163"/>
    <mergeCell ref="AC163:AD163"/>
    <mergeCell ref="AE163:AH163"/>
    <mergeCell ref="AI163:AL163"/>
    <mergeCell ref="A162:B162"/>
    <mergeCell ref="C162:AB162"/>
    <mergeCell ref="AC162:AD162"/>
    <mergeCell ref="AE162:AH162"/>
    <mergeCell ref="AI162:AL162"/>
    <mergeCell ref="AM162:AP162"/>
    <mergeCell ref="AM165:AP165"/>
    <mergeCell ref="AQ165:AT165"/>
    <mergeCell ref="AU165:AX165"/>
    <mergeCell ref="AY165:BB165"/>
    <mergeCell ref="BC165:BF165"/>
    <mergeCell ref="BG165:BH165"/>
    <mergeCell ref="AQ164:AT164"/>
    <mergeCell ref="AU164:AX164"/>
    <mergeCell ref="AY164:BB164"/>
    <mergeCell ref="BC164:BF164"/>
    <mergeCell ref="BG164:BH164"/>
    <mergeCell ref="A165:B165"/>
    <mergeCell ref="C165:AB165"/>
    <mergeCell ref="AC165:AD165"/>
    <mergeCell ref="AE165:AH165"/>
    <mergeCell ref="AI165:AL165"/>
    <mergeCell ref="A164:B164"/>
    <mergeCell ref="C164:AB164"/>
    <mergeCell ref="AC164:AD164"/>
    <mergeCell ref="AE164:AH164"/>
    <mergeCell ref="AI164:AL164"/>
    <mergeCell ref="AM164:AP164"/>
    <mergeCell ref="AM167:AP167"/>
    <mergeCell ref="AQ167:AT167"/>
    <mergeCell ref="AU167:AX167"/>
    <mergeCell ref="AY167:BB167"/>
    <mergeCell ref="BC167:BF167"/>
    <mergeCell ref="BG167:BH167"/>
    <mergeCell ref="AQ166:AT166"/>
    <mergeCell ref="AU166:AX166"/>
    <mergeCell ref="AY166:BB166"/>
    <mergeCell ref="BC166:BF166"/>
    <mergeCell ref="BG166:BH166"/>
    <mergeCell ref="A167:B167"/>
    <mergeCell ref="C167:AB167"/>
    <mergeCell ref="AC167:AD167"/>
    <mergeCell ref="AE167:AH167"/>
    <mergeCell ref="AI167:AL167"/>
    <mergeCell ref="A166:B166"/>
    <mergeCell ref="C166:AB166"/>
    <mergeCell ref="AC166:AD166"/>
    <mergeCell ref="AE166:AH166"/>
    <mergeCell ref="AI166:AL166"/>
    <mergeCell ref="AM166:AP166"/>
    <mergeCell ref="AM169:AP169"/>
    <mergeCell ref="AQ169:AT169"/>
    <mergeCell ref="AU169:AX169"/>
    <mergeCell ref="AY169:BB169"/>
    <mergeCell ref="BC169:BF169"/>
    <mergeCell ref="BG169:BH169"/>
    <mergeCell ref="AQ168:AT168"/>
    <mergeCell ref="AU168:AX168"/>
    <mergeCell ref="AY168:BB168"/>
    <mergeCell ref="BC168:BF168"/>
    <mergeCell ref="BG168:BH168"/>
    <mergeCell ref="A169:B169"/>
    <mergeCell ref="C169:AB169"/>
    <mergeCell ref="AC169:AD169"/>
    <mergeCell ref="AE169:AH169"/>
    <mergeCell ref="AI169:AL169"/>
    <mergeCell ref="A168:B168"/>
    <mergeCell ref="C168:AB168"/>
    <mergeCell ref="AC168:AD168"/>
    <mergeCell ref="AE168:AH168"/>
    <mergeCell ref="AI168:AL168"/>
    <mergeCell ref="AM168:AP168"/>
    <mergeCell ref="AM171:AP171"/>
    <mergeCell ref="AQ171:AT171"/>
    <mergeCell ref="AU171:AX171"/>
    <mergeCell ref="AY171:BB171"/>
    <mergeCell ref="BC171:BF171"/>
    <mergeCell ref="BG171:BH171"/>
    <mergeCell ref="AQ170:AT170"/>
    <mergeCell ref="AU170:AX170"/>
    <mergeCell ref="AY170:BB170"/>
    <mergeCell ref="BC170:BF170"/>
    <mergeCell ref="BG170:BH170"/>
    <mergeCell ref="A171:B171"/>
    <mergeCell ref="C171:AB171"/>
    <mergeCell ref="AC171:AD171"/>
    <mergeCell ref="AE171:AH171"/>
    <mergeCell ref="AI171:AL171"/>
    <mergeCell ref="A170:B170"/>
    <mergeCell ref="C170:AB170"/>
    <mergeCell ref="AC170:AD170"/>
    <mergeCell ref="AE170:AH170"/>
    <mergeCell ref="AI170:AL170"/>
    <mergeCell ref="AM170:AP170"/>
    <mergeCell ref="AM173:AP173"/>
    <mergeCell ref="AQ173:AT173"/>
    <mergeCell ref="AU173:AX173"/>
    <mergeCell ref="AY173:BB173"/>
    <mergeCell ref="BC173:BF173"/>
    <mergeCell ref="BG173:BH173"/>
    <mergeCell ref="AQ172:AT172"/>
    <mergeCell ref="AU172:AX172"/>
    <mergeCell ref="AY172:BB172"/>
    <mergeCell ref="BC172:BF172"/>
    <mergeCell ref="BG172:BH172"/>
    <mergeCell ref="A173:B173"/>
    <mergeCell ref="C173:AB173"/>
    <mergeCell ref="AC173:AD173"/>
    <mergeCell ref="AE173:AH173"/>
    <mergeCell ref="AI173:AL173"/>
    <mergeCell ref="A172:B172"/>
    <mergeCell ref="C172:AB172"/>
    <mergeCell ref="AC172:AD172"/>
    <mergeCell ref="AE172:AH172"/>
    <mergeCell ref="AI172:AL172"/>
    <mergeCell ref="AM172:AP172"/>
    <mergeCell ref="AM175:AP175"/>
    <mergeCell ref="AQ175:AT175"/>
    <mergeCell ref="AU175:AX175"/>
    <mergeCell ref="AY175:BB175"/>
    <mergeCell ref="BC175:BF175"/>
    <mergeCell ref="BG175:BH175"/>
    <mergeCell ref="AQ174:AT174"/>
    <mergeCell ref="AU174:AX174"/>
    <mergeCell ref="AY174:BB174"/>
    <mergeCell ref="BC174:BF174"/>
    <mergeCell ref="BG174:BH174"/>
    <mergeCell ref="A175:B175"/>
    <mergeCell ref="C175:AB175"/>
    <mergeCell ref="AC175:AD175"/>
    <mergeCell ref="AE175:AH175"/>
    <mergeCell ref="AI175:AL175"/>
    <mergeCell ref="A174:B174"/>
    <mergeCell ref="C174:AB174"/>
    <mergeCell ref="AC174:AD174"/>
    <mergeCell ref="AE174:AH174"/>
    <mergeCell ref="AI174:AL174"/>
    <mergeCell ref="AM174:AP174"/>
    <mergeCell ref="AM177:AP177"/>
    <mergeCell ref="AQ177:AT177"/>
    <mergeCell ref="AU177:AX177"/>
    <mergeCell ref="AY177:BB177"/>
    <mergeCell ref="BC177:BF177"/>
    <mergeCell ref="BG177:BH177"/>
    <mergeCell ref="AQ176:AT176"/>
    <mergeCell ref="AU176:AX176"/>
    <mergeCell ref="AY176:BB176"/>
    <mergeCell ref="BC176:BF176"/>
    <mergeCell ref="BG176:BH176"/>
    <mergeCell ref="A177:B177"/>
    <mergeCell ref="C177:AB177"/>
    <mergeCell ref="AC177:AD177"/>
    <mergeCell ref="AE177:AH177"/>
    <mergeCell ref="AI177:AL177"/>
    <mergeCell ref="A176:B176"/>
    <mergeCell ref="C176:AB176"/>
    <mergeCell ref="AC176:AD176"/>
    <mergeCell ref="AE176:AH176"/>
    <mergeCell ref="AI176:AL176"/>
    <mergeCell ref="AM176:AP176"/>
    <mergeCell ref="AM179:AP179"/>
    <mergeCell ref="AQ179:AT179"/>
    <mergeCell ref="AU179:AX179"/>
    <mergeCell ref="AY179:BB179"/>
    <mergeCell ref="BC179:BF179"/>
    <mergeCell ref="BG179:BH179"/>
    <mergeCell ref="AQ178:AT178"/>
    <mergeCell ref="AU178:AX178"/>
    <mergeCell ref="AY178:BB178"/>
    <mergeCell ref="BC178:BF178"/>
    <mergeCell ref="BG178:BH178"/>
    <mergeCell ref="A179:B179"/>
    <mergeCell ref="C179:AB179"/>
    <mergeCell ref="AC179:AD179"/>
    <mergeCell ref="AE179:AH179"/>
    <mergeCell ref="AI179:AL179"/>
    <mergeCell ref="A178:B178"/>
    <mergeCell ref="C178:AB178"/>
    <mergeCell ref="AC178:AD178"/>
    <mergeCell ref="AE178:AH178"/>
    <mergeCell ref="AI178:AL178"/>
    <mergeCell ref="AM178:AP178"/>
    <mergeCell ref="AM181:AP181"/>
    <mergeCell ref="AQ181:AT181"/>
    <mergeCell ref="AU181:AX181"/>
    <mergeCell ref="AY181:BB181"/>
    <mergeCell ref="BC181:BF181"/>
    <mergeCell ref="BG181:BH181"/>
    <mergeCell ref="AQ180:AT180"/>
    <mergeCell ref="AU180:AX180"/>
    <mergeCell ref="AY180:BB180"/>
    <mergeCell ref="BC180:BF180"/>
    <mergeCell ref="BG180:BH180"/>
    <mergeCell ref="A181:B181"/>
    <mergeCell ref="C181:AB181"/>
    <mergeCell ref="AC181:AD181"/>
    <mergeCell ref="AE181:AH181"/>
    <mergeCell ref="AI181:AL181"/>
    <mergeCell ref="A180:B180"/>
    <mergeCell ref="C180:AB180"/>
    <mergeCell ref="AC180:AD180"/>
    <mergeCell ref="AE180:AH180"/>
    <mergeCell ref="AI180:AL180"/>
    <mergeCell ref="AM180:AP180"/>
    <mergeCell ref="AM183:AP183"/>
    <mergeCell ref="AQ183:AT183"/>
    <mergeCell ref="AU183:AX183"/>
    <mergeCell ref="AY183:BB183"/>
    <mergeCell ref="BC183:BF183"/>
    <mergeCell ref="BG183:BH183"/>
    <mergeCell ref="AQ182:AT182"/>
    <mergeCell ref="AU182:AX182"/>
    <mergeCell ref="AY182:BB182"/>
    <mergeCell ref="BC182:BF182"/>
    <mergeCell ref="BG182:BH182"/>
    <mergeCell ref="A183:B183"/>
    <mergeCell ref="C183:AB183"/>
    <mergeCell ref="AC183:AD183"/>
    <mergeCell ref="AE183:AH183"/>
    <mergeCell ref="AI183:AL183"/>
    <mergeCell ref="A182:B182"/>
    <mergeCell ref="C182:AB182"/>
    <mergeCell ref="AC182:AD182"/>
    <mergeCell ref="AE182:AH182"/>
    <mergeCell ref="AI182:AL182"/>
    <mergeCell ref="AM182:AP182"/>
    <mergeCell ref="AM185:AP185"/>
    <mergeCell ref="AQ185:AT185"/>
    <mergeCell ref="AU185:AX185"/>
    <mergeCell ref="AY185:BB185"/>
    <mergeCell ref="BC185:BF185"/>
    <mergeCell ref="BG185:BH185"/>
    <mergeCell ref="AQ184:AT184"/>
    <mergeCell ref="AU184:AX184"/>
    <mergeCell ref="AY184:BB184"/>
    <mergeCell ref="BC184:BF184"/>
    <mergeCell ref="BG184:BH184"/>
    <mergeCell ref="A185:B185"/>
    <mergeCell ref="C185:AB185"/>
    <mergeCell ref="AC185:AD185"/>
    <mergeCell ref="AE185:AH185"/>
    <mergeCell ref="AI185:AL185"/>
    <mergeCell ref="A184:B184"/>
    <mergeCell ref="C184:AB184"/>
    <mergeCell ref="AC184:AD184"/>
    <mergeCell ref="AE184:AH184"/>
    <mergeCell ref="AI184:AL184"/>
    <mergeCell ref="AM184:AP184"/>
    <mergeCell ref="AM187:AP187"/>
    <mergeCell ref="AQ187:AT187"/>
    <mergeCell ref="AU187:AX187"/>
    <mergeCell ref="AY187:BB187"/>
    <mergeCell ref="BC187:BF187"/>
    <mergeCell ref="BG187:BH187"/>
    <mergeCell ref="AQ186:AT186"/>
    <mergeCell ref="AU186:AX186"/>
    <mergeCell ref="AY186:BB186"/>
    <mergeCell ref="BC186:BF186"/>
    <mergeCell ref="BG186:BH186"/>
    <mergeCell ref="A187:B187"/>
    <mergeCell ref="C187:AB187"/>
    <mergeCell ref="AC187:AD187"/>
    <mergeCell ref="AE187:AH187"/>
    <mergeCell ref="AI187:AL187"/>
    <mergeCell ref="A186:B186"/>
    <mergeCell ref="C186:AB186"/>
    <mergeCell ref="AC186:AD186"/>
    <mergeCell ref="AE186:AH186"/>
    <mergeCell ref="AI186:AL186"/>
    <mergeCell ref="AM186:AP186"/>
    <mergeCell ref="AM189:AP189"/>
    <mergeCell ref="AQ189:AT189"/>
    <mergeCell ref="AU189:AX189"/>
    <mergeCell ref="AY189:BB189"/>
    <mergeCell ref="BC189:BF189"/>
    <mergeCell ref="BG189:BH189"/>
    <mergeCell ref="AQ188:AT188"/>
    <mergeCell ref="AU188:AX188"/>
    <mergeCell ref="AY188:BB188"/>
    <mergeCell ref="BC188:BF188"/>
    <mergeCell ref="BG188:BH188"/>
    <mergeCell ref="A189:B189"/>
    <mergeCell ref="C189:AB189"/>
    <mergeCell ref="AC189:AD189"/>
    <mergeCell ref="AE189:AH189"/>
    <mergeCell ref="AI189:AL189"/>
    <mergeCell ref="A188:B188"/>
    <mergeCell ref="C188:AB188"/>
    <mergeCell ref="AC188:AD188"/>
    <mergeCell ref="AE188:AH188"/>
    <mergeCell ref="AI188:AL188"/>
    <mergeCell ref="AM188:AP188"/>
    <mergeCell ref="AM191:AP191"/>
    <mergeCell ref="AQ191:AT191"/>
    <mergeCell ref="AU191:AX191"/>
    <mergeCell ref="AY191:BB191"/>
    <mergeCell ref="BC191:BF191"/>
    <mergeCell ref="BG191:BH191"/>
    <mergeCell ref="AQ190:AT190"/>
    <mergeCell ref="AU190:AX190"/>
    <mergeCell ref="AY190:BB190"/>
    <mergeCell ref="BC190:BF190"/>
    <mergeCell ref="BG190:BH190"/>
    <mergeCell ref="A191:B191"/>
    <mergeCell ref="C191:AB191"/>
    <mergeCell ref="AC191:AD191"/>
    <mergeCell ref="AE191:AH191"/>
    <mergeCell ref="AI191:AL191"/>
    <mergeCell ref="A190:B190"/>
    <mergeCell ref="C190:AB190"/>
    <mergeCell ref="AC190:AD190"/>
    <mergeCell ref="AE190:AH190"/>
    <mergeCell ref="AI190:AL190"/>
    <mergeCell ref="AM190:AP190"/>
    <mergeCell ref="AM193:AP193"/>
    <mergeCell ref="AQ193:AT193"/>
    <mergeCell ref="AU193:AX193"/>
    <mergeCell ref="AY193:BB193"/>
    <mergeCell ref="BC193:BF193"/>
    <mergeCell ref="BG193:BH193"/>
    <mergeCell ref="AQ192:AT192"/>
    <mergeCell ref="AU192:AX192"/>
    <mergeCell ref="AY192:BB192"/>
    <mergeCell ref="BC192:BF192"/>
    <mergeCell ref="BG192:BH192"/>
    <mergeCell ref="A193:B193"/>
    <mergeCell ref="C193:AB193"/>
    <mergeCell ref="AC193:AD193"/>
    <mergeCell ref="AE193:AH193"/>
    <mergeCell ref="AI193:AL193"/>
    <mergeCell ref="A192:B192"/>
    <mergeCell ref="C192:AB192"/>
    <mergeCell ref="AC192:AD192"/>
    <mergeCell ref="AE192:AH192"/>
    <mergeCell ref="AI192:AL192"/>
    <mergeCell ref="AM192:AP192"/>
    <mergeCell ref="AM195:AP195"/>
    <mergeCell ref="AQ195:AT195"/>
    <mergeCell ref="AU195:AX195"/>
    <mergeCell ref="AY195:BB195"/>
    <mergeCell ref="BC195:BF195"/>
    <mergeCell ref="BG195:BH195"/>
    <mergeCell ref="AQ194:AT194"/>
    <mergeCell ref="AU194:AX194"/>
    <mergeCell ref="AY194:BB194"/>
    <mergeCell ref="BC194:BF194"/>
    <mergeCell ref="BG194:BH194"/>
    <mergeCell ref="A195:B195"/>
    <mergeCell ref="C195:AB195"/>
    <mergeCell ref="AC195:AD195"/>
    <mergeCell ref="AE195:AH195"/>
    <mergeCell ref="AI195:AL195"/>
    <mergeCell ref="A194:B194"/>
    <mergeCell ref="C194:AB194"/>
    <mergeCell ref="AC194:AD194"/>
    <mergeCell ref="AE194:AH194"/>
    <mergeCell ref="AI194:AL194"/>
    <mergeCell ref="AM194:AP194"/>
    <mergeCell ref="AM197:AP197"/>
    <mergeCell ref="AQ197:AT197"/>
    <mergeCell ref="AU197:AX197"/>
    <mergeCell ref="AY197:BB197"/>
    <mergeCell ref="BC197:BF197"/>
    <mergeCell ref="BG197:BH197"/>
    <mergeCell ref="AQ196:AT196"/>
    <mergeCell ref="AU196:AX196"/>
    <mergeCell ref="AY196:BB196"/>
    <mergeCell ref="BC196:BF196"/>
    <mergeCell ref="BG196:BH196"/>
    <mergeCell ref="A197:B197"/>
    <mergeCell ref="C197:AB197"/>
    <mergeCell ref="AC197:AD197"/>
    <mergeCell ref="AE197:AH197"/>
    <mergeCell ref="AI197:AL197"/>
    <mergeCell ref="A196:B196"/>
    <mergeCell ref="C196:AB196"/>
    <mergeCell ref="AC196:AD196"/>
    <mergeCell ref="AE196:AH196"/>
    <mergeCell ref="AI196:AL196"/>
    <mergeCell ref="AM196:AP196"/>
    <mergeCell ref="AM199:AP199"/>
    <mergeCell ref="AQ199:AT199"/>
    <mergeCell ref="AU199:AX199"/>
    <mergeCell ref="AY199:BB199"/>
    <mergeCell ref="BC199:BF199"/>
    <mergeCell ref="BG199:BH199"/>
    <mergeCell ref="AQ198:AT198"/>
    <mergeCell ref="AU198:AX198"/>
    <mergeCell ref="AY198:BB198"/>
    <mergeCell ref="BC198:BF198"/>
    <mergeCell ref="BG198:BH198"/>
    <mergeCell ref="A199:B199"/>
    <mergeCell ref="C199:AB199"/>
    <mergeCell ref="AC199:AD199"/>
    <mergeCell ref="AE199:AH199"/>
    <mergeCell ref="AI199:AL199"/>
    <mergeCell ref="A198:B198"/>
    <mergeCell ref="C198:AB198"/>
    <mergeCell ref="AC198:AD198"/>
    <mergeCell ref="AE198:AH198"/>
    <mergeCell ref="AI198:AL198"/>
    <mergeCell ref="AM198:AP198"/>
    <mergeCell ref="AM201:AP201"/>
    <mergeCell ref="AQ201:AT201"/>
    <mergeCell ref="AU201:AX201"/>
    <mergeCell ref="AY201:BB201"/>
    <mergeCell ref="BC201:BF201"/>
    <mergeCell ref="BG201:BH201"/>
    <mergeCell ref="AQ200:AT200"/>
    <mergeCell ref="AU200:AX200"/>
    <mergeCell ref="AY200:BB200"/>
    <mergeCell ref="BC200:BF200"/>
    <mergeCell ref="BG200:BH200"/>
    <mergeCell ref="A201:B201"/>
    <mergeCell ref="C201:AB201"/>
    <mergeCell ref="AC201:AD201"/>
    <mergeCell ref="AE201:AH201"/>
    <mergeCell ref="AI201:AL201"/>
    <mergeCell ref="A200:B200"/>
    <mergeCell ref="C200:AB200"/>
    <mergeCell ref="AC200:AD200"/>
    <mergeCell ref="AE200:AH200"/>
    <mergeCell ref="AI200:AL200"/>
    <mergeCell ref="AM200:AP200"/>
    <mergeCell ref="AM203:AP203"/>
    <mergeCell ref="AQ203:AT203"/>
    <mergeCell ref="AU203:AX203"/>
    <mergeCell ref="AY203:BB203"/>
    <mergeCell ref="BC203:BF203"/>
    <mergeCell ref="BG203:BH203"/>
    <mergeCell ref="AQ202:AT202"/>
    <mergeCell ref="AU202:AX202"/>
    <mergeCell ref="AY202:BB202"/>
    <mergeCell ref="BC202:BF202"/>
    <mergeCell ref="BG202:BH202"/>
    <mergeCell ref="A203:B203"/>
    <mergeCell ref="C203:AB203"/>
    <mergeCell ref="AC203:AD203"/>
    <mergeCell ref="AE203:AH203"/>
    <mergeCell ref="AI203:AL203"/>
    <mergeCell ref="A202:B202"/>
    <mergeCell ref="C202:AB202"/>
    <mergeCell ref="AC202:AD202"/>
    <mergeCell ref="AE202:AH202"/>
    <mergeCell ref="AI202:AL202"/>
    <mergeCell ref="AM202:AP202"/>
    <mergeCell ref="AM205:AP205"/>
    <mergeCell ref="AQ205:AT205"/>
    <mergeCell ref="AU205:AX205"/>
    <mergeCell ref="AY205:BB205"/>
    <mergeCell ref="BC205:BF205"/>
    <mergeCell ref="BG205:BH205"/>
    <mergeCell ref="AQ204:AT204"/>
    <mergeCell ref="AU204:AX204"/>
    <mergeCell ref="AY204:BB204"/>
    <mergeCell ref="BC204:BF204"/>
    <mergeCell ref="BG204:BH204"/>
    <mergeCell ref="A205:B205"/>
    <mergeCell ref="C205:AB205"/>
    <mergeCell ref="AC205:AD205"/>
    <mergeCell ref="AE205:AH205"/>
    <mergeCell ref="AI205:AL205"/>
    <mergeCell ref="A204:B204"/>
    <mergeCell ref="C204:AB204"/>
    <mergeCell ref="AC204:AD204"/>
    <mergeCell ref="AE204:AH204"/>
    <mergeCell ref="AI204:AL204"/>
    <mergeCell ref="AM204:AP204"/>
    <mergeCell ref="AM207:AP207"/>
    <mergeCell ref="AQ207:AT207"/>
    <mergeCell ref="AU207:AX207"/>
    <mergeCell ref="AY207:BB207"/>
    <mergeCell ref="BC207:BF207"/>
    <mergeCell ref="BG207:BH207"/>
    <mergeCell ref="AQ206:AT206"/>
    <mergeCell ref="AU206:AX206"/>
    <mergeCell ref="AY206:BB206"/>
    <mergeCell ref="BC206:BF206"/>
    <mergeCell ref="BG206:BH206"/>
    <mergeCell ref="A207:B207"/>
    <mergeCell ref="C207:AB207"/>
    <mergeCell ref="AC207:AD207"/>
    <mergeCell ref="AE207:AH207"/>
    <mergeCell ref="AI207:AL207"/>
    <mergeCell ref="A206:B206"/>
    <mergeCell ref="C206:AB206"/>
    <mergeCell ref="AC206:AD206"/>
    <mergeCell ref="AE206:AH206"/>
    <mergeCell ref="AI206:AL206"/>
    <mergeCell ref="AM206:AP206"/>
    <mergeCell ref="AM209:AP209"/>
    <mergeCell ref="AQ209:AT209"/>
    <mergeCell ref="AU209:AX209"/>
    <mergeCell ref="AY209:BB209"/>
    <mergeCell ref="BC209:BF209"/>
    <mergeCell ref="BG209:BH209"/>
    <mergeCell ref="AQ208:AT208"/>
    <mergeCell ref="AU208:AX208"/>
    <mergeCell ref="AY208:BB208"/>
    <mergeCell ref="BC208:BF208"/>
    <mergeCell ref="BG208:BH208"/>
    <mergeCell ref="A209:B209"/>
    <mergeCell ref="C209:AB209"/>
    <mergeCell ref="AC209:AD209"/>
    <mergeCell ref="AE209:AH209"/>
    <mergeCell ref="AI209:AL209"/>
    <mergeCell ref="A208:B208"/>
    <mergeCell ref="C208:AB208"/>
    <mergeCell ref="AC208:AD208"/>
    <mergeCell ref="AE208:AH208"/>
    <mergeCell ref="AI208:AL208"/>
    <mergeCell ref="AM208:AP208"/>
    <mergeCell ref="AM211:AP211"/>
    <mergeCell ref="AQ211:AT211"/>
    <mergeCell ref="AU211:AX211"/>
    <mergeCell ref="AY211:BB211"/>
    <mergeCell ref="BC211:BF211"/>
    <mergeCell ref="BG211:BH211"/>
    <mergeCell ref="AQ210:AT210"/>
    <mergeCell ref="AU210:AX210"/>
    <mergeCell ref="AY210:BB210"/>
    <mergeCell ref="BC210:BF210"/>
    <mergeCell ref="BG210:BH210"/>
    <mergeCell ref="A211:B211"/>
    <mergeCell ref="C211:AB211"/>
    <mergeCell ref="AC211:AD211"/>
    <mergeCell ref="AE211:AH211"/>
    <mergeCell ref="AI211:AL211"/>
    <mergeCell ref="A210:B210"/>
    <mergeCell ref="C210:AB210"/>
    <mergeCell ref="AC210:AD210"/>
    <mergeCell ref="AE210:AH210"/>
    <mergeCell ref="AI210:AL210"/>
    <mergeCell ref="AM210:AP210"/>
    <mergeCell ref="AM213:AP213"/>
    <mergeCell ref="AQ213:AT213"/>
    <mergeCell ref="AU213:AX213"/>
    <mergeCell ref="AY213:BB213"/>
    <mergeCell ref="BC213:BF213"/>
    <mergeCell ref="BG213:BH213"/>
    <mergeCell ref="AQ212:AT212"/>
    <mergeCell ref="AU212:AX212"/>
    <mergeCell ref="AY212:BB212"/>
    <mergeCell ref="BC212:BF212"/>
    <mergeCell ref="BG212:BH212"/>
    <mergeCell ref="A213:B213"/>
    <mergeCell ref="C213:AB213"/>
    <mergeCell ref="AC213:AD213"/>
    <mergeCell ref="AE213:AH213"/>
    <mergeCell ref="AI213:AL213"/>
    <mergeCell ref="A212:B212"/>
    <mergeCell ref="C212:AB212"/>
    <mergeCell ref="AC212:AD212"/>
    <mergeCell ref="AE212:AH212"/>
    <mergeCell ref="AI212:AL212"/>
    <mergeCell ref="AM212:AP212"/>
    <mergeCell ref="AM215:AP215"/>
    <mergeCell ref="AQ215:AT215"/>
    <mergeCell ref="AU215:AX215"/>
    <mergeCell ref="AY215:BB215"/>
    <mergeCell ref="BC215:BF215"/>
    <mergeCell ref="BG215:BH215"/>
    <mergeCell ref="AQ214:AT214"/>
    <mergeCell ref="AU214:AX214"/>
    <mergeCell ref="AY214:BB214"/>
    <mergeCell ref="BC214:BF214"/>
    <mergeCell ref="BG214:BH214"/>
    <mergeCell ref="A215:B215"/>
    <mergeCell ref="C215:AB215"/>
    <mergeCell ref="AC215:AD215"/>
    <mergeCell ref="AE215:AH215"/>
    <mergeCell ref="AI215:AL215"/>
    <mergeCell ref="A214:B214"/>
    <mergeCell ref="C214:AB214"/>
    <mergeCell ref="AC214:AD214"/>
    <mergeCell ref="AE214:AH214"/>
    <mergeCell ref="AI214:AL214"/>
    <mergeCell ref="AM214:AP214"/>
    <mergeCell ref="AM217:AP217"/>
    <mergeCell ref="AQ217:AT217"/>
    <mergeCell ref="AU217:AX217"/>
    <mergeCell ref="AY217:BB217"/>
    <mergeCell ref="BC217:BF217"/>
    <mergeCell ref="BG217:BH217"/>
    <mergeCell ref="AQ216:AT216"/>
    <mergeCell ref="AU216:AX216"/>
    <mergeCell ref="AY216:BB216"/>
    <mergeCell ref="BC216:BF216"/>
    <mergeCell ref="BG216:BH216"/>
    <mergeCell ref="A217:B217"/>
    <mergeCell ref="C217:AB217"/>
    <mergeCell ref="AC217:AD217"/>
    <mergeCell ref="AE217:AH217"/>
    <mergeCell ref="AI217:AL217"/>
    <mergeCell ref="A216:B216"/>
    <mergeCell ref="C216:AB216"/>
    <mergeCell ref="AC216:AD216"/>
    <mergeCell ref="AE216:AH216"/>
    <mergeCell ref="AI216:AL216"/>
    <mergeCell ref="AM216:AP216"/>
    <mergeCell ref="AM219:AP219"/>
    <mergeCell ref="AQ219:AT219"/>
    <mergeCell ref="AU219:AX219"/>
    <mergeCell ref="AY219:BB219"/>
    <mergeCell ref="BC219:BF219"/>
    <mergeCell ref="BG219:BH219"/>
    <mergeCell ref="AQ218:AT218"/>
    <mergeCell ref="AU218:AX218"/>
    <mergeCell ref="AY218:BB218"/>
    <mergeCell ref="BC218:BF218"/>
    <mergeCell ref="BG218:BH218"/>
    <mergeCell ref="A219:B219"/>
    <mergeCell ref="C219:AB219"/>
    <mergeCell ref="AC219:AD219"/>
    <mergeCell ref="AE219:AH219"/>
    <mergeCell ref="AI219:AL219"/>
    <mergeCell ref="A218:B218"/>
    <mergeCell ref="C218:AB218"/>
    <mergeCell ref="AC218:AD218"/>
    <mergeCell ref="AE218:AH218"/>
    <mergeCell ref="AI218:AL218"/>
    <mergeCell ref="AM218:AP218"/>
    <mergeCell ref="AM221:AP221"/>
    <mergeCell ref="AQ221:AT221"/>
    <mergeCell ref="AU221:AX221"/>
    <mergeCell ref="AY221:BB221"/>
    <mergeCell ref="BC221:BF221"/>
    <mergeCell ref="BG221:BH221"/>
    <mergeCell ref="AQ220:AT220"/>
    <mergeCell ref="AU220:AX220"/>
    <mergeCell ref="AY220:BB220"/>
    <mergeCell ref="BC220:BF220"/>
    <mergeCell ref="BG220:BH220"/>
    <mergeCell ref="A221:B221"/>
    <mergeCell ref="C221:AB221"/>
    <mergeCell ref="AC221:AD221"/>
    <mergeCell ref="AE221:AH221"/>
    <mergeCell ref="AI221:AL221"/>
    <mergeCell ref="A220:B220"/>
    <mergeCell ref="C220:AB220"/>
    <mergeCell ref="AC220:AD220"/>
    <mergeCell ref="AE220:AH220"/>
    <mergeCell ref="AI220:AL220"/>
    <mergeCell ref="AM220:AP220"/>
    <mergeCell ref="AM223:AP223"/>
    <mergeCell ref="AQ223:AT223"/>
    <mergeCell ref="AU223:AX223"/>
    <mergeCell ref="AY223:BB223"/>
    <mergeCell ref="BC223:BF223"/>
    <mergeCell ref="BG223:BH223"/>
    <mergeCell ref="AQ222:AT222"/>
    <mergeCell ref="AU222:AX222"/>
    <mergeCell ref="AY222:BB222"/>
    <mergeCell ref="BC222:BF222"/>
    <mergeCell ref="BG222:BH222"/>
    <mergeCell ref="A223:B223"/>
    <mergeCell ref="C223:AB223"/>
    <mergeCell ref="AC223:AD223"/>
    <mergeCell ref="AE223:AH223"/>
    <mergeCell ref="AI223:AL223"/>
    <mergeCell ref="A222:B222"/>
    <mergeCell ref="C222:AB222"/>
    <mergeCell ref="AC222:AD222"/>
    <mergeCell ref="AE222:AH222"/>
    <mergeCell ref="AI222:AL222"/>
    <mergeCell ref="AM222:AP222"/>
    <mergeCell ref="AM225:AP225"/>
    <mergeCell ref="AQ225:AT225"/>
    <mergeCell ref="AU225:AX225"/>
    <mergeCell ref="AY225:BB225"/>
    <mergeCell ref="BC225:BF225"/>
    <mergeCell ref="BG225:BH225"/>
    <mergeCell ref="AQ224:AT224"/>
    <mergeCell ref="AU224:AX224"/>
    <mergeCell ref="AY224:BB224"/>
    <mergeCell ref="BC224:BF224"/>
    <mergeCell ref="BG224:BH224"/>
    <mergeCell ref="A225:B225"/>
    <mergeCell ref="C225:AB225"/>
    <mergeCell ref="AC225:AD225"/>
    <mergeCell ref="AE225:AH225"/>
    <mergeCell ref="AI225:AL225"/>
    <mergeCell ref="A224:B224"/>
    <mergeCell ref="C224:AB224"/>
    <mergeCell ref="AC224:AD224"/>
    <mergeCell ref="AE224:AH224"/>
    <mergeCell ref="AI224:AL224"/>
    <mergeCell ref="AM224:AP224"/>
    <mergeCell ref="AU228:AX228"/>
    <mergeCell ref="AY228:BB228"/>
    <mergeCell ref="BC228:BF228"/>
    <mergeCell ref="BG228:BH228"/>
    <mergeCell ref="AQ226:AT226"/>
    <mergeCell ref="AU226:AX226"/>
    <mergeCell ref="AY226:BB226"/>
    <mergeCell ref="BC226:BF226"/>
    <mergeCell ref="BG226:BH226"/>
    <mergeCell ref="AC228:AD228"/>
    <mergeCell ref="AE228:AH228"/>
    <mergeCell ref="AI228:AL228"/>
    <mergeCell ref="AM228:AP228"/>
    <mergeCell ref="AQ228:AT228"/>
    <mergeCell ref="A226:B226"/>
    <mergeCell ref="C226:AB226"/>
    <mergeCell ref="AC226:AD226"/>
    <mergeCell ref="AE226:AH226"/>
    <mergeCell ref="AI226:AL226"/>
    <mergeCell ref="AM226:AP226"/>
  </mergeCells>
  <printOptions horizontalCentered="1"/>
  <pageMargins left="0.19685039370078741" right="0.19685039370078741" top="0.59055118110236227" bottom="0.78740157480314965" header="1.1023622047244095" footer="0.51181102362204722"/>
  <pageSetup paperSize="9" scale="85" fitToHeight="0" orientation="landscape" r:id="rId1"/>
  <headerFooter alignWithMargins="0">
    <oddFooter>&amp;P. oldal, összesen: &amp;N</oddFooter>
  </headerFooter>
  <rowBreaks count="1" manualBreakCount="1">
    <brk id="10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BE14"/>
  <sheetViews>
    <sheetView showGridLines="0" view="pageBreakPreview" zoomScaleSheetLayoutView="100" workbookViewId="0">
      <selection sqref="A1:BK1"/>
    </sheetView>
  </sheetViews>
  <sheetFormatPr defaultColWidth="9.140625" defaultRowHeight="12.75" x14ac:dyDescent="0.2"/>
  <cols>
    <col min="1" max="1" width="2.42578125" style="172" customWidth="1"/>
    <col min="2" max="2" width="2.140625" style="172" customWidth="1"/>
    <col min="3" max="42" width="2.7109375" style="61" customWidth="1"/>
    <col min="43" max="43" width="3.42578125" style="61" customWidth="1"/>
    <col min="44" max="44" width="3.28515625" style="61" customWidth="1"/>
    <col min="45" max="57" width="2.7109375" style="61" customWidth="1"/>
    <col min="58" max="16384" width="9.140625" style="61"/>
  </cols>
  <sheetData>
    <row r="1" spans="1:57" ht="28.5" customHeight="1" x14ac:dyDescent="0.2">
      <c r="A1" s="841" t="s">
        <v>1378</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row>
    <row r="2" spans="1:57" ht="28.5" customHeight="1" x14ac:dyDescent="0.2">
      <c r="A2" s="842" t="s">
        <v>839</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7"/>
    </row>
    <row r="3" spans="1:57" ht="15" customHeight="1" x14ac:dyDescent="0.2">
      <c r="A3" s="845" t="s">
        <v>562</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9"/>
    </row>
    <row r="4" spans="1:57" ht="15.95" customHeight="1" x14ac:dyDescent="0.2">
      <c r="A4" s="900" t="s">
        <v>586</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row>
    <row r="5" spans="1:57" s="139" customFormat="1" ht="20.100000000000001" customHeight="1" x14ac:dyDescent="0.2">
      <c r="A5" s="850" t="s">
        <v>441</v>
      </c>
      <c r="B5" s="850"/>
      <c r="C5" s="851" t="s">
        <v>461</v>
      </c>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t="s">
        <v>462</v>
      </c>
      <c r="AE5" s="851"/>
      <c r="AF5" s="851"/>
      <c r="AG5" s="851"/>
      <c r="AH5" s="851"/>
      <c r="AI5" s="851"/>
      <c r="AJ5" s="851"/>
      <c r="AK5" s="851"/>
      <c r="AL5" s="851"/>
      <c r="AM5" s="851"/>
      <c r="AN5" s="851"/>
      <c r="AO5" s="851"/>
      <c r="AP5" s="851"/>
      <c r="AQ5" s="851"/>
      <c r="AR5" s="851"/>
      <c r="AS5" s="851"/>
      <c r="AT5" s="851"/>
      <c r="AU5" s="851"/>
      <c r="AV5" s="851"/>
      <c r="AW5" s="851"/>
      <c r="AX5" s="851"/>
      <c r="AY5" s="851"/>
      <c r="AZ5" s="851"/>
      <c r="BA5" s="851"/>
      <c r="BB5" s="851"/>
      <c r="BC5" s="851"/>
      <c r="BD5" s="851"/>
      <c r="BE5" s="851"/>
    </row>
    <row r="6" spans="1:57" s="139" customFormat="1" ht="20.100000000000001" customHeight="1" x14ac:dyDescent="0.2">
      <c r="A6" s="850"/>
      <c r="B6" s="850"/>
      <c r="C6" s="851" t="s">
        <v>534</v>
      </c>
      <c r="D6" s="851"/>
      <c r="E6" s="851"/>
      <c r="F6" s="851"/>
      <c r="G6" s="851"/>
      <c r="H6" s="851"/>
      <c r="I6" s="851"/>
      <c r="J6" s="851"/>
      <c r="K6" s="851"/>
      <c r="L6" s="851"/>
      <c r="M6" s="851"/>
      <c r="N6" s="851"/>
      <c r="O6" s="851"/>
      <c r="P6" s="851"/>
      <c r="Q6" s="851"/>
      <c r="R6" s="835" t="s">
        <v>781</v>
      </c>
      <c r="S6" s="851"/>
      <c r="T6" s="851"/>
      <c r="U6" s="851"/>
      <c r="V6" s="835" t="s">
        <v>782</v>
      </c>
      <c r="W6" s="851"/>
      <c r="X6" s="851"/>
      <c r="Y6" s="851"/>
      <c r="Z6" s="835" t="s">
        <v>438</v>
      </c>
      <c r="AA6" s="851"/>
      <c r="AB6" s="851"/>
      <c r="AC6" s="851"/>
      <c r="AD6" s="851" t="s">
        <v>534</v>
      </c>
      <c r="AE6" s="851"/>
      <c r="AF6" s="851"/>
      <c r="AG6" s="851"/>
      <c r="AH6" s="851"/>
      <c r="AI6" s="851"/>
      <c r="AJ6" s="851"/>
      <c r="AK6" s="851"/>
      <c r="AL6" s="851"/>
      <c r="AM6" s="851"/>
      <c r="AN6" s="851"/>
      <c r="AO6" s="851"/>
      <c r="AP6" s="851"/>
      <c r="AQ6" s="851"/>
      <c r="AR6" s="851"/>
      <c r="AS6" s="851"/>
      <c r="AT6" s="835" t="s">
        <v>781</v>
      </c>
      <c r="AU6" s="851"/>
      <c r="AV6" s="851"/>
      <c r="AW6" s="851"/>
      <c r="AX6" s="835" t="s">
        <v>782</v>
      </c>
      <c r="AY6" s="851"/>
      <c r="AZ6" s="851"/>
      <c r="BA6" s="851"/>
      <c r="BB6" s="835" t="s">
        <v>438</v>
      </c>
      <c r="BC6" s="851"/>
      <c r="BD6" s="851"/>
      <c r="BE6" s="851"/>
    </row>
    <row r="7" spans="1:57" s="139" customFormat="1" ht="12.75" customHeight="1" x14ac:dyDescent="0.2">
      <c r="A7" s="895" t="s">
        <v>176</v>
      </c>
      <c r="B7" s="895"/>
      <c r="C7" s="894" t="s">
        <v>177</v>
      </c>
      <c r="D7" s="894"/>
      <c r="E7" s="894"/>
      <c r="F7" s="894"/>
      <c r="G7" s="894"/>
      <c r="H7" s="894"/>
      <c r="I7" s="894"/>
      <c r="J7" s="894"/>
      <c r="K7" s="894"/>
      <c r="L7" s="894"/>
      <c r="M7" s="894"/>
      <c r="N7" s="894"/>
      <c r="O7" s="894"/>
      <c r="P7" s="894"/>
      <c r="Q7" s="894"/>
      <c r="R7" s="894" t="s">
        <v>178</v>
      </c>
      <c r="S7" s="894"/>
      <c r="T7" s="894"/>
      <c r="U7" s="894"/>
      <c r="V7" s="894" t="s">
        <v>175</v>
      </c>
      <c r="W7" s="894"/>
      <c r="X7" s="894"/>
      <c r="Y7" s="894"/>
      <c r="Z7" s="894" t="s">
        <v>440</v>
      </c>
      <c r="AA7" s="894"/>
      <c r="AB7" s="894"/>
      <c r="AC7" s="894"/>
      <c r="AD7" s="894" t="s">
        <v>544</v>
      </c>
      <c r="AE7" s="894"/>
      <c r="AF7" s="894"/>
      <c r="AG7" s="894"/>
      <c r="AH7" s="894"/>
      <c r="AI7" s="894"/>
      <c r="AJ7" s="894"/>
      <c r="AK7" s="894"/>
      <c r="AL7" s="894"/>
      <c r="AM7" s="894"/>
      <c r="AN7" s="894"/>
      <c r="AO7" s="894"/>
      <c r="AP7" s="894"/>
      <c r="AQ7" s="894"/>
      <c r="AR7" s="894"/>
      <c r="AS7" s="894"/>
      <c r="AT7" s="894" t="s">
        <v>545</v>
      </c>
      <c r="AU7" s="894"/>
      <c r="AV7" s="894"/>
      <c r="AW7" s="894"/>
      <c r="AX7" s="894" t="s">
        <v>558</v>
      </c>
      <c r="AY7" s="894"/>
      <c r="AZ7" s="894"/>
      <c r="BA7" s="894"/>
      <c r="BB7" s="894" t="s">
        <v>559</v>
      </c>
      <c r="BC7" s="894"/>
      <c r="BD7" s="894"/>
      <c r="BE7" s="894"/>
    </row>
    <row r="8" spans="1:57" s="139" customFormat="1" ht="20.100000000000001" customHeight="1" x14ac:dyDescent="0.2">
      <c r="A8" s="880" t="s">
        <v>0</v>
      </c>
      <c r="B8" s="881"/>
      <c r="C8" s="874"/>
      <c r="D8" s="874"/>
      <c r="E8" s="874"/>
      <c r="F8" s="874"/>
      <c r="G8" s="874"/>
      <c r="H8" s="874"/>
      <c r="I8" s="874"/>
      <c r="J8" s="874"/>
      <c r="K8" s="874"/>
      <c r="L8" s="874"/>
      <c r="M8" s="874"/>
      <c r="N8" s="874"/>
      <c r="O8" s="874"/>
      <c r="P8" s="874"/>
      <c r="Q8" s="874"/>
      <c r="R8" s="873"/>
      <c r="S8" s="873"/>
      <c r="T8" s="873"/>
      <c r="U8" s="873"/>
      <c r="V8" s="873"/>
      <c r="W8" s="873"/>
      <c r="X8" s="873"/>
      <c r="Y8" s="873"/>
      <c r="Z8" s="873"/>
      <c r="AA8" s="873"/>
      <c r="AB8" s="873"/>
      <c r="AC8" s="873"/>
      <c r="AD8" s="874"/>
      <c r="AE8" s="874"/>
      <c r="AF8" s="874"/>
      <c r="AG8" s="874"/>
      <c r="AH8" s="874"/>
      <c r="AI8" s="874"/>
      <c r="AJ8" s="874"/>
      <c r="AK8" s="874"/>
      <c r="AL8" s="874"/>
      <c r="AM8" s="874"/>
      <c r="AN8" s="874"/>
      <c r="AO8" s="874"/>
      <c r="AP8" s="874"/>
      <c r="AQ8" s="874"/>
      <c r="AR8" s="874"/>
      <c r="AS8" s="874"/>
      <c r="AT8" s="875"/>
      <c r="AU8" s="875"/>
      <c r="AV8" s="875"/>
      <c r="AW8" s="875"/>
      <c r="AX8" s="875"/>
      <c r="AY8" s="875"/>
      <c r="AZ8" s="875"/>
      <c r="BA8" s="875"/>
      <c r="BB8" s="875"/>
      <c r="BC8" s="875"/>
      <c r="BD8" s="875"/>
      <c r="BE8" s="875"/>
    </row>
    <row r="9" spans="1:57" s="139" customFormat="1" ht="20.100000000000001" customHeight="1" x14ac:dyDescent="0.2">
      <c r="A9" s="880" t="s">
        <v>1</v>
      </c>
      <c r="B9" s="881"/>
      <c r="C9" s="874"/>
      <c r="D9" s="874"/>
      <c r="E9" s="874"/>
      <c r="F9" s="874"/>
      <c r="G9" s="874"/>
      <c r="H9" s="874"/>
      <c r="I9" s="874"/>
      <c r="J9" s="874"/>
      <c r="K9" s="874"/>
      <c r="L9" s="874"/>
      <c r="M9" s="874"/>
      <c r="N9" s="874"/>
      <c r="O9" s="874"/>
      <c r="P9" s="874"/>
      <c r="Q9" s="874"/>
      <c r="R9" s="873"/>
      <c r="S9" s="873"/>
      <c r="T9" s="873"/>
      <c r="U9" s="873"/>
      <c r="V9" s="873"/>
      <c r="W9" s="873"/>
      <c r="X9" s="873"/>
      <c r="Y9" s="873"/>
      <c r="Z9" s="870"/>
      <c r="AA9" s="871"/>
      <c r="AB9" s="871"/>
      <c r="AC9" s="872"/>
      <c r="AD9" s="874"/>
      <c r="AE9" s="874"/>
      <c r="AF9" s="874"/>
      <c r="AG9" s="874"/>
      <c r="AH9" s="874"/>
      <c r="AI9" s="874"/>
      <c r="AJ9" s="874"/>
      <c r="AK9" s="874"/>
      <c r="AL9" s="874"/>
      <c r="AM9" s="874"/>
      <c r="AN9" s="874"/>
      <c r="AO9" s="874"/>
      <c r="AP9" s="874"/>
      <c r="AQ9" s="874"/>
      <c r="AR9" s="874"/>
      <c r="AS9" s="874"/>
      <c r="AT9" s="875"/>
      <c r="AU9" s="875"/>
      <c r="AV9" s="875"/>
      <c r="AW9" s="875"/>
      <c r="AX9" s="875"/>
      <c r="AY9" s="875"/>
      <c r="AZ9" s="875"/>
      <c r="BA9" s="875"/>
      <c r="BB9" s="875"/>
      <c r="BC9" s="875"/>
      <c r="BD9" s="875"/>
      <c r="BE9" s="875"/>
    </row>
    <row r="10" spans="1:57" s="139" customFormat="1" ht="20.100000000000001" customHeight="1" x14ac:dyDescent="0.2">
      <c r="A10" s="880" t="s">
        <v>2</v>
      </c>
      <c r="B10" s="881"/>
      <c r="C10" s="874"/>
      <c r="D10" s="874"/>
      <c r="E10" s="874"/>
      <c r="F10" s="874"/>
      <c r="G10" s="874"/>
      <c r="H10" s="874"/>
      <c r="I10" s="874"/>
      <c r="J10" s="874"/>
      <c r="K10" s="874"/>
      <c r="L10" s="874"/>
      <c r="M10" s="874"/>
      <c r="N10" s="874"/>
      <c r="O10" s="874"/>
      <c r="P10" s="874"/>
      <c r="Q10" s="874"/>
      <c r="R10" s="873"/>
      <c r="S10" s="873"/>
      <c r="T10" s="873"/>
      <c r="U10" s="873"/>
      <c r="V10" s="873"/>
      <c r="W10" s="873"/>
      <c r="X10" s="873"/>
      <c r="Y10" s="873"/>
      <c r="Z10" s="870"/>
      <c r="AA10" s="871"/>
      <c r="AB10" s="871"/>
      <c r="AC10" s="872"/>
      <c r="AD10" s="874"/>
      <c r="AE10" s="874"/>
      <c r="AF10" s="874"/>
      <c r="AG10" s="874"/>
      <c r="AH10" s="874"/>
      <c r="AI10" s="874"/>
      <c r="AJ10" s="874"/>
      <c r="AK10" s="874"/>
      <c r="AL10" s="874"/>
      <c r="AM10" s="874"/>
      <c r="AN10" s="874"/>
      <c r="AO10" s="874"/>
      <c r="AP10" s="874"/>
      <c r="AQ10" s="874"/>
      <c r="AR10" s="874"/>
      <c r="AS10" s="874"/>
      <c r="AT10" s="875"/>
      <c r="AU10" s="875"/>
      <c r="AV10" s="875"/>
      <c r="AW10" s="875"/>
      <c r="AX10" s="875"/>
      <c r="AY10" s="875"/>
      <c r="AZ10" s="875"/>
      <c r="BA10" s="875"/>
      <c r="BB10" s="860"/>
      <c r="BC10" s="861"/>
      <c r="BD10" s="861"/>
      <c r="BE10" s="862"/>
    </row>
    <row r="11" spans="1:57" s="139" customFormat="1" ht="20.100000000000001" customHeight="1" x14ac:dyDescent="0.2">
      <c r="A11" s="880" t="s">
        <v>3</v>
      </c>
      <c r="B11" s="881"/>
      <c r="C11" s="874"/>
      <c r="D11" s="874"/>
      <c r="E11" s="874"/>
      <c r="F11" s="874"/>
      <c r="G11" s="874"/>
      <c r="H11" s="874"/>
      <c r="I11" s="874"/>
      <c r="J11" s="874"/>
      <c r="K11" s="874"/>
      <c r="L11" s="874"/>
      <c r="M11" s="874"/>
      <c r="N11" s="874"/>
      <c r="O11" s="874"/>
      <c r="P11" s="874"/>
      <c r="Q11" s="874"/>
      <c r="R11" s="873"/>
      <c r="S11" s="873"/>
      <c r="T11" s="873"/>
      <c r="U11" s="873"/>
      <c r="V11" s="873"/>
      <c r="W11" s="873"/>
      <c r="X11" s="873"/>
      <c r="Y11" s="873"/>
      <c r="Z11" s="870"/>
      <c r="AA11" s="871"/>
      <c r="AB11" s="871"/>
      <c r="AC11" s="872"/>
      <c r="AD11" s="874"/>
      <c r="AE11" s="874"/>
      <c r="AF11" s="874"/>
      <c r="AG11" s="874"/>
      <c r="AH11" s="874"/>
      <c r="AI11" s="874"/>
      <c r="AJ11" s="874"/>
      <c r="AK11" s="874"/>
      <c r="AL11" s="874"/>
      <c r="AM11" s="874"/>
      <c r="AN11" s="874"/>
      <c r="AO11" s="874"/>
      <c r="AP11" s="874"/>
      <c r="AQ11" s="874"/>
      <c r="AR11" s="874"/>
      <c r="AS11" s="874"/>
      <c r="AT11" s="875"/>
      <c r="AU11" s="875"/>
      <c r="AV11" s="875"/>
      <c r="AW11" s="875"/>
      <c r="AX11" s="875"/>
      <c r="AY11" s="875"/>
      <c r="AZ11" s="875"/>
      <c r="BA11" s="875"/>
      <c r="BB11" s="860"/>
      <c r="BC11" s="861"/>
      <c r="BD11" s="861"/>
      <c r="BE11" s="862"/>
    </row>
    <row r="12" spans="1:57" s="139" customFormat="1" ht="20.100000000000001" customHeight="1" x14ac:dyDescent="0.2">
      <c r="A12" s="880" t="s">
        <v>4</v>
      </c>
      <c r="B12" s="881"/>
      <c r="C12" s="874"/>
      <c r="D12" s="874"/>
      <c r="E12" s="874"/>
      <c r="F12" s="874"/>
      <c r="G12" s="874"/>
      <c r="H12" s="874"/>
      <c r="I12" s="874"/>
      <c r="J12" s="874"/>
      <c r="K12" s="874"/>
      <c r="L12" s="874"/>
      <c r="M12" s="874"/>
      <c r="N12" s="874"/>
      <c r="O12" s="874"/>
      <c r="P12" s="874"/>
      <c r="Q12" s="874"/>
      <c r="R12" s="873"/>
      <c r="S12" s="873"/>
      <c r="T12" s="873"/>
      <c r="U12" s="873"/>
      <c r="V12" s="873"/>
      <c r="W12" s="873"/>
      <c r="X12" s="873"/>
      <c r="Y12" s="873"/>
      <c r="Z12" s="870"/>
      <c r="AA12" s="871"/>
      <c r="AB12" s="871"/>
      <c r="AC12" s="872"/>
      <c r="AD12" s="874"/>
      <c r="AE12" s="874"/>
      <c r="AF12" s="874"/>
      <c r="AG12" s="874"/>
      <c r="AH12" s="874"/>
      <c r="AI12" s="874"/>
      <c r="AJ12" s="874"/>
      <c r="AK12" s="874"/>
      <c r="AL12" s="874"/>
      <c r="AM12" s="874"/>
      <c r="AN12" s="874"/>
      <c r="AO12" s="874"/>
      <c r="AP12" s="874"/>
      <c r="AQ12" s="874"/>
      <c r="AR12" s="874"/>
      <c r="AS12" s="874"/>
      <c r="AT12" s="875"/>
      <c r="AU12" s="875"/>
      <c r="AV12" s="875"/>
      <c r="AW12" s="875"/>
      <c r="AX12" s="875"/>
      <c r="AY12" s="875"/>
      <c r="AZ12" s="875"/>
      <c r="BA12" s="875"/>
      <c r="BB12" s="860"/>
      <c r="BC12" s="861"/>
      <c r="BD12" s="861"/>
      <c r="BE12" s="862"/>
    </row>
    <row r="13" spans="1:57" s="139" customFormat="1" ht="20.100000000000001" customHeight="1" x14ac:dyDescent="0.2">
      <c r="A13" s="890" t="s">
        <v>5</v>
      </c>
      <c r="B13" s="891"/>
      <c r="C13" s="892" t="s">
        <v>539</v>
      </c>
      <c r="D13" s="892"/>
      <c r="E13" s="892"/>
      <c r="F13" s="892"/>
      <c r="G13" s="892"/>
      <c r="H13" s="892"/>
      <c r="I13" s="892"/>
      <c r="J13" s="892"/>
      <c r="K13" s="892"/>
      <c r="L13" s="892"/>
      <c r="M13" s="892"/>
      <c r="N13" s="892"/>
      <c r="O13" s="892"/>
      <c r="P13" s="892"/>
      <c r="Q13" s="892"/>
      <c r="R13" s="893">
        <f>SUM(R8:U12)</f>
        <v>0</v>
      </c>
      <c r="S13" s="893"/>
      <c r="T13" s="893"/>
      <c r="U13" s="893"/>
      <c r="V13" s="893">
        <f t="shared" ref="V13" si="0">SUM(V8:Y12)</f>
        <v>0</v>
      </c>
      <c r="W13" s="893"/>
      <c r="X13" s="893"/>
      <c r="Y13" s="893"/>
      <c r="Z13" s="893">
        <f t="shared" ref="Z13" si="1">SUM(Z8:AC12)</f>
        <v>0</v>
      </c>
      <c r="AA13" s="893"/>
      <c r="AB13" s="893"/>
      <c r="AC13" s="893"/>
      <c r="AD13" s="885" t="s">
        <v>541</v>
      </c>
      <c r="AE13" s="886"/>
      <c r="AF13" s="886"/>
      <c r="AG13" s="886"/>
      <c r="AH13" s="886"/>
      <c r="AI13" s="886"/>
      <c r="AJ13" s="886"/>
      <c r="AK13" s="886"/>
      <c r="AL13" s="886"/>
      <c r="AM13" s="886"/>
      <c r="AN13" s="886"/>
      <c r="AO13" s="886"/>
      <c r="AP13" s="886"/>
      <c r="AQ13" s="886"/>
      <c r="AR13" s="886"/>
      <c r="AS13" s="887"/>
      <c r="AT13" s="775">
        <f>SUM(AT8:AW12)</f>
        <v>0</v>
      </c>
      <c r="AU13" s="775"/>
      <c r="AV13" s="775"/>
      <c r="AW13" s="775"/>
      <c r="AX13" s="775">
        <f t="shared" ref="AX13" si="2">SUM(AX8:BA12)</f>
        <v>0</v>
      </c>
      <c r="AY13" s="775"/>
      <c r="AZ13" s="775"/>
      <c r="BA13" s="775"/>
      <c r="BB13" s="775">
        <f t="shared" ref="BB13" si="3">SUM(BB8:BE12)</f>
        <v>0</v>
      </c>
      <c r="BC13" s="775"/>
      <c r="BD13" s="775"/>
      <c r="BE13" s="775"/>
    </row>
    <row r="14" spans="1:57" ht="20.100000000000001" customHeight="1" x14ac:dyDescent="0.2">
      <c r="A14" s="888"/>
      <c r="B14" s="888"/>
      <c r="C14" s="883"/>
      <c r="D14" s="883"/>
      <c r="E14" s="883"/>
      <c r="F14" s="883"/>
      <c r="G14" s="883"/>
      <c r="H14" s="883"/>
      <c r="I14" s="883"/>
      <c r="J14" s="883"/>
      <c r="K14" s="883"/>
      <c r="L14" s="883"/>
      <c r="M14" s="883"/>
      <c r="N14" s="883"/>
      <c r="O14" s="883"/>
      <c r="P14" s="883"/>
      <c r="Q14" s="883"/>
      <c r="R14" s="889"/>
      <c r="S14" s="889"/>
      <c r="T14" s="889"/>
      <c r="U14" s="889"/>
      <c r="V14" s="889"/>
      <c r="W14" s="889"/>
      <c r="X14" s="889"/>
      <c r="Y14" s="889"/>
      <c r="Z14" s="889"/>
      <c r="AA14" s="889"/>
      <c r="AB14" s="889"/>
      <c r="AC14" s="889"/>
      <c r="AD14" s="883"/>
      <c r="AE14" s="883"/>
      <c r="AF14" s="883"/>
      <c r="AG14" s="883"/>
      <c r="AH14" s="883"/>
      <c r="AI14" s="883"/>
      <c r="AJ14" s="883"/>
      <c r="AK14" s="883"/>
      <c r="AL14" s="883"/>
      <c r="AM14" s="883"/>
      <c r="AN14" s="883"/>
      <c r="AO14" s="883"/>
      <c r="AP14" s="883"/>
      <c r="AQ14" s="883"/>
      <c r="AR14" s="883"/>
      <c r="AS14" s="183"/>
      <c r="AT14" s="884"/>
      <c r="AU14" s="884"/>
      <c r="AV14" s="884"/>
      <c r="AW14" s="884"/>
      <c r="AX14" s="884"/>
      <c r="AY14" s="884"/>
      <c r="AZ14" s="884"/>
      <c r="BA14" s="884"/>
      <c r="BB14" s="884"/>
      <c r="BC14" s="884"/>
      <c r="BD14" s="884"/>
      <c r="BE14" s="884"/>
    </row>
  </sheetData>
  <mergeCells count="87">
    <mergeCell ref="BB14:BE14"/>
    <mergeCell ref="AX13:BA13"/>
    <mergeCell ref="BB13:BE13"/>
    <mergeCell ref="A14:B14"/>
    <mergeCell ref="C14:Q14"/>
    <mergeCell ref="R14:U14"/>
    <mergeCell ref="V14:Y14"/>
    <mergeCell ref="Z14:AC14"/>
    <mergeCell ref="AD14:AR14"/>
    <mergeCell ref="AT14:AW14"/>
    <mergeCell ref="AX14:BA14"/>
    <mergeCell ref="AT12:AW12"/>
    <mergeCell ref="AX12:BA12"/>
    <mergeCell ref="BB12:BE12"/>
    <mergeCell ref="A13:B13"/>
    <mergeCell ref="C13:Q13"/>
    <mergeCell ref="R13:U13"/>
    <mergeCell ref="V13:Y13"/>
    <mergeCell ref="Z13:AC13"/>
    <mergeCell ref="AD13:AS13"/>
    <mergeCell ref="AT13:AW13"/>
    <mergeCell ref="A12:B12"/>
    <mergeCell ref="C12:Q12"/>
    <mergeCell ref="R12:U12"/>
    <mergeCell ref="V12:Y12"/>
    <mergeCell ref="Z12:AC12"/>
    <mergeCell ref="AD12:AS12"/>
    <mergeCell ref="BB9:BE9"/>
    <mergeCell ref="BB10:BE10"/>
    <mergeCell ref="A11:B11"/>
    <mergeCell ref="C11:Q11"/>
    <mergeCell ref="R11:U11"/>
    <mergeCell ref="V11:Y11"/>
    <mergeCell ref="Z11:AC11"/>
    <mergeCell ref="AD11:AS11"/>
    <mergeCell ref="AT11:AW11"/>
    <mergeCell ref="AX11:BA11"/>
    <mergeCell ref="BB11:BE11"/>
    <mergeCell ref="A10:B10"/>
    <mergeCell ref="C10:Q10"/>
    <mergeCell ref="R10:U10"/>
    <mergeCell ref="V10:Y10"/>
    <mergeCell ref="Z10:AC10"/>
    <mergeCell ref="A9:B9"/>
    <mergeCell ref="C9:Q9"/>
    <mergeCell ref="R9:U9"/>
    <mergeCell ref="V9:Y9"/>
    <mergeCell ref="Z9:AC9"/>
    <mergeCell ref="AT10:AW10"/>
    <mergeCell ref="AX10:BA10"/>
    <mergeCell ref="AD7:AS7"/>
    <mergeCell ref="AT7:AW7"/>
    <mergeCell ref="AX7:BA7"/>
    <mergeCell ref="AX8:BA8"/>
    <mergeCell ref="AD9:AS9"/>
    <mergeCell ref="AT9:AW9"/>
    <mergeCell ref="AX9:BA9"/>
    <mergeCell ref="AD10:AS10"/>
    <mergeCell ref="BB7:BE7"/>
    <mergeCell ref="A8:B8"/>
    <mergeCell ref="C8:Q8"/>
    <mergeCell ref="R8:U8"/>
    <mergeCell ref="V8:Y8"/>
    <mergeCell ref="Z8:AC8"/>
    <mergeCell ref="AD8:AS8"/>
    <mergeCell ref="A7:B7"/>
    <mergeCell ref="C7:Q7"/>
    <mergeCell ref="R7:U7"/>
    <mergeCell ref="V7:Y7"/>
    <mergeCell ref="Z7:AC7"/>
    <mergeCell ref="AT8:AW8"/>
    <mergeCell ref="BB8:BE8"/>
    <mergeCell ref="A1:BE1"/>
    <mergeCell ref="A2:BE2"/>
    <mergeCell ref="A3:BE3"/>
    <mergeCell ref="A4:BE4"/>
    <mergeCell ref="A5:B6"/>
    <mergeCell ref="C5:AC5"/>
    <mergeCell ref="AD5:BE5"/>
    <mergeCell ref="C6:Q6"/>
    <mergeCell ref="R6:U6"/>
    <mergeCell ref="V6:Y6"/>
    <mergeCell ref="Z6:AC6"/>
    <mergeCell ref="AD6:AS6"/>
    <mergeCell ref="AT6:AW6"/>
    <mergeCell ref="AX6:BA6"/>
    <mergeCell ref="BB6:BE6"/>
  </mergeCells>
  <printOptions horizontalCentered="1"/>
  <pageMargins left="0.19685039370078741" right="0.19685039370078741" top="0.59055118110236227" bottom="0.78740157480314965" header="1.1023622047244095" footer="0.51181102362204722"/>
  <pageSetup paperSize="9" scale="73" fitToHeight="0" orientation="landscape" r:id="rId1"/>
  <headerFooter alignWithMargins="0">
    <oddFooter>&amp;P. oldal, összesen: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D11"/>
  <sheetViews>
    <sheetView view="pageBreakPreview" zoomScaleSheetLayoutView="100" workbookViewId="0">
      <selection sqref="A1:BK1"/>
    </sheetView>
  </sheetViews>
  <sheetFormatPr defaultColWidth="9.140625" defaultRowHeight="12.75" x14ac:dyDescent="0.2"/>
  <cols>
    <col min="1" max="1" width="39.28515625" style="172" customWidth="1"/>
    <col min="2" max="2" width="15.7109375" style="172" customWidth="1"/>
    <col min="3" max="3" width="16.85546875" style="61" customWidth="1"/>
    <col min="4" max="4" width="16.7109375" style="61" customWidth="1"/>
    <col min="5" max="16384" width="9.140625" style="61"/>
  </cols>
  <sheetData>
    <row r="1" spans="1:4" ht="28.5" customHeight="1" x14ac:dyDescent="0.2">
      <c r="A1" s="841" t="s">
        <v>1377</v>
      </c>
      <c r="B1" s="841"/>
      <c r="C1" s="841"/>
      <c r="D1" s="841"/>
    </row>
    <row r="2" spans="1:4" ht="27.75" customHeight="1" x14ac:dyDescent="0.2">
      <c r="A2" s="902" t="s">
        <v>843</v>
      </c>
      <c r="B2" s="903"/>
      <c r="C2" s="903"/>
      <c r="D2" s="904"/>
    </row>
    <row r="3" spans="1:4" ht="13.5" customHeight="1" x14ac:dyDescent="0.2">
      <c r="A3" s="845" t="s">
        <v>573</v>
      </c>
      <c r="B3" s="846"/>
      <c r="C3" s="846"/>
      <c r="D3" s="847"/>
    </row>
    <row r="4" spans="1:4" ht="15.95" customHeight="1" x14ac:dyDescent="0.2">
      <c r="A4" s="905"/>
      <c r="B4" s="905"/>
      <c r="C4" s="905"/>
      <c r="D4" s="905"/>
    </row>
    <row r="5" spans="1:4" ht="20.100000000000001" customHeight="1" x14ac:dyDescent="0.2">
      <c r="A5" s="187"/>
      <c r="B5" s="184" t="s">
        <v>802</v>
      </c>
      <c r="C5" s="184" t="s">
        <v>803</v>
      </c>
      <c r="D5" s="184" t="s">
        <v>564</v>
      </c>
    </row>
    <row r="6" spans="1:4" ht="20.100000000000001" customHeight="1" x14ac:dyDescent="0.2">
      <c r="A6" s="186" t="s">
        <v>840</v>
      </c>
      <c r="B6" s="185">
        <f>'11. létszám intézményenként'!B15</f>
        <v>6</v>
      </c>
      <c r="C6" s="185">
        <f>'11. létszám intézményenként'!C15</f>
        <v>4</v>
      </c>
      <c r="D6" s="185">
        <f>(B6+C6)/2</f>
        <v>5</v>
      </c>
    </row>
    <row r="7" spans="1:4" ht="20.100000000000001" customHeight="1" x14ac:dyDescent="0.2">
      <c r="A7" s="186" t="s">
        <v>565</v>
      </c>
      <c r="B7" s="185">
        <f>'11. létszám intézményenként'!B22</f>
        <v>6</v>
      </c>
      <c r="C7" s="185">
        <f>'11. létszám intézményenként'!C22</f>
        <v>6</v>
      </c>
      <c r="D7" s="185">
        <f>(B7+C7)/2</f>
        <v>6</v>
      </c>
    </row>
    <row r="8" spans="1:4" ht="20.100000000000001" customHeight="1" x14ac:dyDescent="0.2">
      <c r="A8" s="186" t="s">
        <v>844</v>
      </c>
      <c r="B8" s="185">
        <f>'11. létszám intézményenként'!B33</f>
        <v>8.5</v>
      </c>
      <c r="C8" s="185">
        <f>'11. létszám intézményenként'!C33</f>
        <v>8.5</v>
      </c>
      <c r="D8" s="185">
        <f>(B8+C8)/2</f>
        <v>8.5</v>
      </c>
    </row>
    <row r="9" spans="1:4" ht="20.100000000000001" customHeight="1" x14ac:dyDescent="0.2">
      <c r="A9" s="186" t="s">
        <v>845</v>
      </c>
      <c r="B9" s="185">
        <f>'11. létszám intézményenként'!B43</f>
        <v>3.5</v>
      </c>
      <c r="C9" s="185">
        <f>'11. létszám intézményenként'!C43</f>
        <v>3</v>
      </c>
      <c r="D9" s="185">
        <f>(B9+C9)/2</f>
        <v>3.25</v>
      </c>
    </row>
    <row r="10" spans="1:4" ht="20.100000000000001" customHeight="1" x14ac:dyDescent="0.2">
      <c r="A10" s="344" t="s">
        <v>563</v>
      </c>
      <c r="B10" s="345">
        <f>SUM(B6:B9)</f>
        <v>24</v>
      </c>
      <c r="C10" s="345">
        <f t="shared" ref="C10:D10" si="0">SUM(C6:C9)</f>
        <v>21.5</v>
      </c>
      <c r="D10" s="345">
        <f t="shared" si="0"/>
        <v>22.75</v>
      </c>
    </row>
    <row r="11" spans="1:4" ht="20.100000000000001" customHeight="1" x14ac:dyDescent="0.2"/>
  </sheetData>
  <mergeCells count="4">
    <mergeCell ref="A2:D2"/>
    <mergeCell ref="A4:D4"/>
    <mergeCell ref="A1:D1"/>
    <mergeCell ref="A3:D3"/>
  </mergeCells>
  <printOptions horizontalCentered="1"/>
  <pageMargins left="0.19685039370078741" right="0.19685039370078741" top="0.59055118110236227" bottom="0.78740157480314965" header="1.1023622047244095" footer="0.51181102362204722"/>
  <pageSetup paperSize="9" scale="73" fitToHeight="0" orientation="landscape" r:id="rId1"/>
  <headerFooter alignWithMargins="0">
    <oddFooter>&amp;P. oldal, összesen: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G43"/>
  <sheetViews>
    <sheetView showGridLines="0" view="pageBreakPreview" zoomScaleSheetLayoutView="100" workbookViewId="0">
      <selection sqref="A1:BK1"/>
    </sheetView>
  </sheetViews>
  <sheetFormatPr defaultColWidth="9.140625" defaultRowHeight="12.75" x14ac:dyDescent="0.2"/>
  <cols>
    <col min="1" max="1" width="39.28515625" style="172" customWidth="1"/>
    <col min="2" max="2" width="15.7109375" style="172" customWidth="1"/>
    <col min="3" max="3" width="16.85546875" style="61" customWidth="1"/>
    <col min="4" max="4" width="16.7109375" style="61" customWidth="1"/>
    <col min="5" max="16384" width="9.140625" style="61"/>
  </cols>
  <sheetData>
    <row r="1" spans="1:7" ht="28.5" customHeight="1" x14ac:dyDescent="0.2">
      <c r="A1" s="841" t="s">
        <v>1376</v>
      </c>
      <c r="B1" s="841"/>
      <c r="C1" s="841"/>
      <c r="D1" s="841"/>
    </row>
    <row r="2" spans="1:7" ht="27.75" customHeight="1" x14ac:dyDescent="0.2">
      <c r="A2" s="902" t="s">
        <v>853</v>
      </c>
      <c r="B2" s="903"/>
      <c r="C2" s="903"/>
      <c r="D2" s="904"/>
    </row>
    <row r="3" spans="1:7" ht="12" customHeight="1" x14ac:dyDescent="0.2">
      <c r="A3" s="845" t="s">
        <v>574</v>
      </c>
      <c r="B3" s="846"/>
      <c r="C3" s="846"/>
      <c r="D3" s="847"/>
    </row>
    <row r="4" spans="1:7" ht="13.5" customHeight="1" x14ac:dyDescent="0.2">
      <c r="A4" s="905"/>
      <c r="B4" s="905"/>
      <c r="C4" s="905"/>
      <c r="D4" s="905"/>
      <c r="E4" s="192"/>
      <c r="F4" s="192"/>
      <c r="G4" s="192"/>
    </row>
    <row r="5" spans="1:7" ht="20.100000000000001" customHeight="1" x14ac:dyDescent="0.2">
      <c r="A5" s="188"/>
      <c r="B5" s="184" t="s">
        <v>802</v>
      </c>
      <c r="C5" s="184" t="s">
        <v>803</v>
      </c>
      <c r="D5" s="189" t="s">
        <v>564</v>
      </c>
    </row>
    <row r="6" spans="1:7" ht="20.100000000000001" customHeight="1" x14ac:dyDescent="0.2">
      <c r="A6" s="190" t="s">
        <v>566</v>
      </c>
      <c r="B6" s="185">
        <v>1</v>
      </c>
      <c r="C6" s="185">
        <v>1</v>
      </c>
      <c r="D6" s="185">
        <f>(B6+C6)/2</f>
        <v>1</v>
      </c>
    </row>
    <row r="7" spans="1:7" ht="20.100000000000001" customHeight="1" x14ac:dyDescent="0.2">
      <c r="A7" s="190" t="s">
        <v>793</v>
      </c>
      <c r="B7" s="185">
        <v>1</v>
      </c>
      <c r="C7" s="185">
        <v>0</v>
      </c>
      <c r="D7" s="185">
        <v>0</v>
      </c>
    </row>
    <row r="8" spans="1:7" ht="20.100000000000001" customHeight="1" x14ac:dyDescent="0.2">
      <c r="A8" s="190" t="s">
        <v>1287</v>
      </c>
      <c r="B8" s="185" t="s">
        <v>1288</v>
      </c>
      <c r="C8" s="185">
        <v>0.81</v>
      </c>
      <c r="D8" s="185">
        <v>0.81</v>
      </c>
    </row>
    <row r="9" spans="1:7" ht="20.100000000000001" customHeight="1" x14ac:dyDescent="0.2">
      <c r="A9" s="190" t="s">
        <v>1289</v>
      </c>
      <c r="B9" s="185">
        <v>0</v>
      </c>
      <c r="C9" s="185">
        <v>0.19</v>
      </c>
      <c r="D9" s="185">
        <v>1.19</v>
      </c>
    </row>
    <row r="10" spans="1:7" ht="20.100000000000001" customHeight="1" x14ac:dyDescent="0.2">
      <c r="A10" s="186" t="s">
        <v>794</v>
      </c>
      <c r="B10" s="191">
        <v>1</v>
      </c>
      <c r="C10" s="191">
        <v>0</v>
      </c>
      <c r="D10" s="185">
        <v>0</v>
      </c>
    </row>
    <row r="11" spans="1:7" ht="20.100000000000001" customHeight="1" x14ac:dyDescent="0.2">
      <c r="A11" s="186" t="s">
        <v>851</v>
      </c>
      <c r="B11" s="191">
        <v>1</v>
      </c>
      <c r="C11" s="191">
        <v>1</v>
      </c>
      <c r="D11" s="185">
        <v>1</v>
      </c>
    </row>
    <row r="12" spans="1:7" ht="20.100000000000001" customHeight="1" x14ac:dyDescent="0.2">
      <c r="A12" s="190" t="s">
        <v>567</v>
      </c>
      <c r="B12" s="185">
        <v>1</v>
      </c>
      <c r="C12" s="185">
        <v>1</v>
      </c>
      <c r="D12" s="185">
        <f>(B12+C12)/2</f>
        <v>1</v>
      </c>
    </row>
    <row r="13" spans="1:7" ht="20.100000000000001" customHeight="1" x14ac:dyDescent="0.2">
      <c r="A13" s="186" t="s">
        <v>852</v>
      </c>
      <c r="B13" s="191">
        <v>1</v>
      </c>
      <c r="C13" s="191">
        <v>0</v>
      </c>
      <c r="D13" s="185">
        <v>0.42</v>
      </c>
    </row>
    <row r="14" spans="1:7" ht="20.100000000000001" customHeight="1" x14ac:dyDescent="0.2">
      <c r="A14" s="186" t="s">
        <v>1290</v>
      </c>
      <c r="B14" s="191">
        <v>0</v>
      </c>
      <c r="C14" s="191">
        <v>0</v>
      </c>
      <c r="D14" s="185">
        <v>1</v>
      </c>
    </row>
    <row r="15" spans="1:7" ht="20.100000000000001" customHeight="1" x14ac:dyDescent="0.2">
      <c r="A15" s="344" t="s">
        <v>563</v>
      </c>
      <c r="B15" s="346">
        <f>SUM(B6:B14)</f>
        <v>6</v>
      </c>
      <c r="C15" s="346">
        <f>SUM(C6:C14)</f>
        <v>4</v>
      </c>
      <c r="D15" s="346">
        <f>SUM(D6:D14)</f>
        <v>6.42</v>
      </c>
    </row>
    <row r="17" spans="1:5" ht="27.75" customHeight="1" x14ac:dyDescent="0.2">
      <c r="A17" s="902" t="s">
        <v>846</v>
      </c>
      <c r="B17" s="903"/>
      <c r="C17" s="903"/>
      <c r="D17" s="904"/>
    </row>
    <row r="18" spans="1:5" ht="14.25" customHeight="1" x14ac:dyDescent="0.2">
      <c r="A18" s="845" t="s">
        <v>574</v>
      </c>
      <c r="B18" s="846"/>
      <c r="C18" s="846"/>
      <c r="D18" s="847"/>
    </row>
    <row r="19" spans="1:5" x14ac:dyDescent="0.2">
      <c r="A19" s="906"/>
      <c r="B19" s="906"/>
      <c r="C19" s="906"/>
      <c r="D19" s="906"/>
    </row>
    <row r="20" spans="1:5" ht="20.100000000000001" customHeight="1" x14ac:dyDescent="0.2">
      <c r="A20" s="188"/>
      <c r="B20" s="184" t="s">
        <v>802</v>
      </c>
      <c r="C20" s="184" t="s">
        <v>803</v>
      </c>
      <c r="D20" s="189" t="s">
        <v>564</v>
      </c>
    </row>
    <row r="21" spans="1:5" ht="20.100000000000001" customHeight="1" x14ac:dyDescent="0.2">
      <c r="A21" s="186" t="s">
        <v>569</v>
      </c>
      <c r="B21" s="185">
        <v>6</v>
      </c>
      <c r="C21" s="185">
        <v>6</v>
      </c>
      <c r="D21" s="185">
        <f>(B21+C21)/2</f>
        <v>6</v>
      </c>
    </row>
    <row r="22" spans="1:5" ht="20.100000000000001" customHeight="1" x14ac:dyDescent="0.2">
      <c r="A22" s="344" t="s">
        <v>563</v>
      </c>
      <c r="B22" s="346">
        <f>SUM(B21:B21)</f>
        <v>6</v>
      </c>
      <c r="C22" s="346">
        <f>SUM(C21:C21)</f>
        <v>6</v>
      </c>
      <c r="D22" s="346">
        <f>SUM(D21:D21)</f>
        <v>6</v>
      </c>
    </row>
    <row r="23" spans="1:5" ht="20.100000000000001" customHeight="1" x14ac:dyDescent="0.2"/>
    <row r="24" spans="1:5" ht="20.100000000000001" customHeight="1" x14ac:dyDescent="0.2"/>
    <row r="25" spans="1:5" ht="27.75" customHeight="1" x14ac:dyDescent="0.2">
      <c r="A25" s="902" t="s">
        <v>847</v>
      </c>
      <c r="B25" s="903"/>
      <c r="C25" s="903"/>
      <c r="D25" s="904"/>
      <c r="E25" s="174"/>
    </row>
    <row r="26" spans="1:5" ht="12.75" customHeight="1" x14ac:dyDescent="0.2">
      <c r="A26" s="845" t="s">
        <v>574</v>
      </c>
      <c r="B26" s="846"/>
      <c r="C26" s="846"/>
      <c r="D26" s="847"/>
      <c r="E26" s="174"/>
    </row>
    <row r="27" spans="1:5" x14ac:dyDescent="0.2">
      <c r="A27" s="906"/>
      <c r="B27" s="906"/>
      <c r="C27" s="906"/>
      <c r="D27" s="906"/>
      <c r="E27" s="174"/>
    </row>
    <row r="28" spans="1:5" ht="20.100000000000001" customHeight="1" x14ac:dyDescent="0.2">
      <c r="A28" s="188" t="s">
        <v>570</v>
      </c>
      <c r="B28" s="184" t="s">
        <v>802</v>
      </c>
      <c r="C28" s="184" t="s">
        <v>803</v>
      </c>
      <c r="D28" s="189" t="s">
        <v>564</v>
      </c>
      <c r="E28" s="193"/>
    </row>
    <row r="29" spans="1:5" ht="20.100000000000001" customHeight="1" x14ac:dyDescent="0.2">
      <c r="A29" s="186" t="s">
        <v>571</v>
      </c>
      <c r="B29" s="191">
        <v>4</v>
      </c>
      <c r="C29" s="191">
        <v>4</v>
      </c>
      <c r="D29" s="191">
        <f>(B29+C29)/2</f>
        <v>4</v>
      </c>
      <c r="E29" s="193"/>
    </row>
    <row r="30" spans="1:5" ht="20.100000000000001" customHeight="1" x14ac:dyDescent="0.2">
      <c r="A30" s="186" t="s">
        <v>572</v>
      </c>
      <c r="B30" s="191">
        <v>2</v>
      </c>
      <c r="C30" s="191">
        <v>2</v>
      </c>
      <c r="D30" s="191">
        <f>(B30+C30)/2</f>
        <v>2</v>
      </c>
      <c r="E30" s="193"/>
    </row>
    <row r="31" spans="1:5" ht="20.100000000000001" customHeight="1" x14ac:dyDescent="0.2">
      <c r="A31" s="186" t="s">
        <v>850</v>
      </c>
      <c r="B31" s="191">
        <v>1</v>
      </c>
      <c r="C31" s="191">
        <v>1</v>
      </c>
      <c r="D31" s="191">
        <f>(B31+C31)/2</f>
        <v>1</v>
      </c>
      <c r="E31" s="193"/>
    </row>
    <row r="32" spans="1:5" ht="20.100000000000001" customHeight="1" x14ac:dyDescent="0.2">
      <c r="A32" s="186" t="s">
        <v>848</v>
      </c>
      <c r="B32" s="185">
        <v>1.5</v>
      </c>
      <c r="C32" s="185">
        <v>1.5</v>
      </c>
      <c r="D32" s="191">
        <f>(B32+C32)/2</f>
        <v>1.5</v>
      </c>
      <c r="E32" s="193"/>
    </row>
    <row r="33" spans="1:5" ht="20.100000000000001" customHeight="1" x14ac:dyDescent="0.2">
      <c r="A33" s="344" t="s">
        <v>563</v>
      </c>
      <c r="B33" s="346">
        <f>SUM(B29:B32)</f>
        <v>8.5</v>
      </c>
      <c r="C33" s="346">
        <f>SUM(C29:C32)</f>
        <v>8.5</v>
      </c>
      <c r="D33" s="346">
        <f>SUM(D29:D32)</f>
        <v>8.5</v>
      </c>
      <c r="E33" s="193"/>
    </row>
    <row r="34" spans="1:5" ht="20.100000000000001" customHeight="1" x14ac:dyDescent="0.2"/>
    <row r="35" spans="1:5" ht="20.100000000000001" customHeight="1" x14ac:dyDescent="0.2"/>
    <row r="36" spans="1:5" ht="20.100000000000001" customHeight="1" x14ac:dyDescent="0.2">
      <c r="A36" s="902" t="s">
        <v>849</v>
      </c>
      <c r="B36" s="903"/>
      <c r="C36" s="903"/>
      <c r="D36" s="904"/>
    </row>
    <row r="37" spans="1:5" ht="12.75" customHeight="1" x14ac:dyDescent="0.2">
      <c r="A37" s="845" t="s">
        <v>574</v>
      </c>
      <c r="B37" s="846"/>
      <c r="C37" s="846"/>
      <c r="D37" s="847"/>
    </row>
    <row r="38" spans="1:5" x14ac:dyDescent="0.2">
      <c r="A38" s="906"/>
      <c r="B38" s="906"/>
      <c r="C38" s="906"/>
      <c r="D38" s="906"/>
    </row>
    <row r="39" spans="1:5" ht="20.100000000000001" customHeight="1" x14ac:dyDescent="0.2">
      <c r="A39" s="188" t="s">
        <v>570</v>
      </c>
      <c r="B39" s="184" t="s">
        <v>802</v>
      </c>
      <c r="C39" s="184" t="s">
        <v>803</v>
      </c>
      <c r="D39" s="189" t="s">
        <v>564</v>
      </c>
    </row>
    <row r="40" spans="1:5" ht="20.100000000000001" customHeight="1" x14ac:dyDescent="0.2">
      <c r="A40" s="186" t="s">
        <v>795</v>
      </c>
      <c r="B40" s="191">
        <v>1</v>
      </c>
      <c r="C40" s="191">
        <v>1</v>
      </c>
      <c r="D40" s="191">
        <f>(B40+C40)/2</f>
        <v>1</v>
      </c>
    </row>
    <row r="41" spans="1:5" ht="20.100000000000001" customHeight="1" x14ac:dyDescent="0.2">
      <c r="A41" s="186" t="s">
        <v>796</v>
      </c>
      <c r="B41" s="191">
        <v>1</v>
      </c>
      <c r="C41" s="191">
        <v>1</v>
      </c>
      <c r="D41" s="191">
        <f>(B41+C41)/2</f>
        <v>1</v>
      </c>
    </row>
    <row r="42" spans="1:5" ht="20.100000000000001" customHeight="1" x14ac:dyDescent="0.2">
      <c r="A42" s="186" t="s">
        <v>797</v>
      </c>
      <c r="B42" s="191">
        <v>1.5</v>
      </c>
      <c r="C42" s="191">
        <v>1</v>
      </c>
      <c r="D42" s="191">
        <f>(B42+C42)/2</f>
        <v>1.25</v>
      </c>
    </row>
    <row r="43" spans="1:5" ht="20.100000000000001" customHeight="1" x14ac:dyDescent="0.2">
      <c r="A43" s="344" t="s">
        <v>563</v>
      </c>
      <c r="B43" s="346">
        <f>SUM(B40:B42)</f>
        <v>3.5</v>
      </c>
      <c r="C43" s="346">
        <f>SUM(C40:C42)</f>
        <v>3</v>
      </c>
      <c r="D43" s="346">
        <f>SUM(D40:D42)</f>
        <v>3.25</v>
      </c>
    </row>
  </sheetData>
  <mergeCells count="13">
    <mergeCell ref="A36:D36"/>
    <mergeCell ref="A37:D37"/>
    <mergeCell ref="A38:D38"/>
    <mergeCell ref="A27:D27"/>
    <mergeCell ref="A18:D18"/>
    <mergeCell ref="A26:D26"/>
    <mergeCell ref="A19:D19"/>
    <mergeCell ref="A25:D25"/>
    <mergeCell ref="A1:D1"/>
    <mergeCell ref="A3:D3"/>
    <mergeCell ref="A2:D2"/>
    <mergeCell ref="A4:D4"/>
    <mergeCell ref="A17:D17"/>
  </mergeCells>
  <printOptions horizontalCentered="1"/>
  <pageMargins left="0.19685039370078741" right="0.19685039370078741" top="0.59055118110236227" bottom="0.78740157480314965" header="1.1023622047244095" footer="0.51181102362204722"/>
  <pageSetup paperSize="9" scale="90" fitToHeight="0" orientation="portrait" r:id="rId1"/>
  <headerFooter alignWithMargins="0">
    <oddFooter>&amp;P. oldal, összesen: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BK12"/>
  <sheetViews>
    <sheetView tabSelected="1" view="pageBreakPreview" zoomScaleSheetLayoutView="100" workbookViewId="0">
      <selection sqref="A1:BK1"/>
    </sheetView>
  </sheetViews>
  <sheetFormatPr defaultColWidth="9.140625" defaultRowHeight="12.75" x14ac:dyDescent="0.2"/>
  <cols>
    <col min="1" max="1" width="2.42578125" style="4" customWidth="1"/>
    <col min="2" max="2" width="2.140625" style="4" customWidth="1"/>
    <col min="3" max="17" width="2.7109375" style="1" customWidth="1"/>
    <col min="18" max="18" width="2.7109375" style="1" hidden="1" customWidth="1"/>
    <col min="19" max="21" width="2.7109375" style="1" customWidth="1"/>
    <col min="22" max="22" width="3.42578125" style="1" customWidth="1"/>
    <col min="23" max="30" width="2.7109375" style="1" customWidth="1"/>
    <col min="31" max="31" width="3.42578125" style="1" customWidth="1"/>
    <col min="32" max="32" width="3" style="1" customWidth="1"/>
    <col min="33" max="45" width="2.7109375" style="1" customWidth="1"/>
    <col min="46" max="46" width="3.42578125" style="1" customWidth="1"/>
    <col min="47" max="47" width="3.28515625" style="1" customWidth="1"/>
    <col min="48" max="48" width="2.7109375" style="1" customWidth="1"/>
    <col min="49" max="49" width="2.7109375" style="1" hidden="1" customWidth="1"/>
    <col min="50" max="52" width="2.7109375" style="1" customWidth="1"/>
    <col min="53" max="53" width="3.140625" style="1" customWidth="1"/>
    <col min="54" max="61" width="2.7109375" style="1" customWidth="1"/>
    <col min="62" max="62" width="3.140625" style="1" customWidth="1"/>
    <col min="63" max="63" width="3" style="1" customWidth="1"/>
    <col min="64" max="16384" width="9.140625" style="1"/>
  </cols>
  <sheetData>
    <row r="1" spans="1:63" ht="28.5" customHeight="1" x14ac:dyDescent="0.2">
      <c r="A1" s="930" t="s">
        <v>1386</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c r="AZ1" s="930"/>
      <c r="BA1" s="930"/>
      <c r="BB1" s="930"/>
      <c r="BC1" s="930"/>
      <c r="BD1" s="930"/>
      <c r="BE1" s="930"/>
      <c r="BF1" s="930"/>
      <c r="BG1" s="930"/>
      <c r="BH1" s="930"/>
      <c r="BI1" s="930"/>
      <c r="BJ1" s="930"/>
      <c r="BK1" s="930"/>
    </row>
    <row r="2" spans="1:63" ht="28.5" customHeight="1" x14ac:dyDescent="0.2">
      <c r="A2" s="490" t="s">
        <v>840</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7"/>
    </row>
    <row r="3" spans="1:63" ht="15" customHeight="1" x14ac:dyDescent="0.2">
      <c r="A3" s="493" t="s">
        <v>584</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c r="BC3" s="548"/>
      <c r="BD3" s="548"/>
      <c r="BE3" s="548"/>
      <c r="BF3" s="548"/>
      <c r="BG3" s="548"/>
      <c r="BH3" s="548"/>
      <c r="BI3" s="548"/>
      <c r="BJ3" s="548"/>
      <c r="BK3" s="549"/>
    </row>
    <row r="4" spans="1:63" ht="15.95" customHeight="1" x14ac:dyDescent="0.2">
      <c r="A4" s="550" t="s">
        <v>586</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row>
    <row r="5" spans="1:63" ht="15.95" customHeight="1" x14ac:dyDescent="0.2">
      <c r="A5" s="498" t="s">
        <v>441</v>
      </c>
      <c r="B5" s="498"/>
      <c r="C5" s="572" t="s">
        <v>443</v>
      </c>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927" t="s">
        <v>444</v>
      </c>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9"/>
    </row>
    <row r="6" spans="1:63" ht="35.1" customHeight="1" x14ac:dyDescent="0.2">
      <c r="A6" s="498"/>
      <c r="B6" s="498"/>
      <c r="C6" s="499" t="s">
        <v>583</v>
      </c>
      <c r="D6" s="499"/>
      <c r="E6" s="499"/>
      <c r="F6" s="499"/>
      <c r="G6" s="499"/>
      <c r="H6" s="499"/>
      <c r="I6" s="499"/>
      <c r="J6" s="499"/>
      <c r="K6" s="499"/>
      <c r="L6" s="499"/>
      <c r="M6" s="499"/>
      <c r="N6" s="499"/>
      <c r="O6" s="499"/>
      <c r="P6" s="499"/>
      <c r="Q6" s="499"/>
      <c r="R6" s="26"/>
      <c r="S6" s="505" t="s">
        <v>241</v>
      </c>
      <c r="T6" s="501"/>
      <c r="U6" s="501"/>
      <c r="V6" s="501"/>
      <c r="W6" s="505" t="s">
        <v>437</v>
      </c>
      <c r="X6" s="501"/>
      <c r="Y6" s="501"/>
      <c r="Z6" s="501"/>
      <c r="AA6" s="505" t="s">
        <v>438</v>
      </c>
      <c r="AB6" s="501"/>
      <c r="AC6" s="501"/>
      <c r="AD6" s="501"/>
      <c r="AE6" s="505" t="s">
        <v>439</v>
      </c>
      <c r="AF6" s="501"/>
      <c r="AG6" s="502" t="s">
        <v>26</v>
      </c>
      <c r="AH6" s="503"/>
      <c r="AI6" s="503"/>
      <c r="AJ6" s="503"/>
      <c r="AK6" s="503"/>
      <c r="AL6" s="503"/>
      <c r="AM6" s="503"/>
      <c r="AN6" s="503"/>
      <c r="AO6" s="503"/>
      <c r="AP6" s="503"/>
      <c r="AQ6" s="503"/>
      <c r="AR6" s="503"/>
      <c r="AS6" s="503"/>
      <c r="AT6" s="503"/>
      <c r="AU6" s="503"/>
      <c r="AV6" s="504"/>
      <c r="AW6" s="25"/>
      <c r="AX6" s="923" t="s">
        <v>241</v>
      </c>
      <c r="AY6" s="924"/>
      <c r="AZ6" s="924"/>
      <c r="BA6" s="925"/>
      <c r="BB6" s="923" t="s">
        <v>437</v>
      </c>
      <c r="BC6" s="924"/>
      <c r="BD6" s="924"/>
      <c r="BE6" s="925"/>
      <c r="BF6" s="923" t="s">
        <v>438</v>
      </c>
      <c r="BG6" s="924"/>
      <c r="BH6" s="924"/>
      <c r="BI6" s="925"/>
      <c r="BJ6" s="923" t="s">
        <v>439</v>
      </c>
      <c r="BK6" s="925"/>
    </row>
    <row r="7" spans="1:63" x14ac:dyDescent="0.2">
      <c r="A7" s="571" t="s">
        <v>176</v>
      </c>
      <c r="B7" s="571"/>
      <c r="C7" s="545" t="s">
        <v>177</v>
      </c>
      <c r="D7" s="545"/>
      <c r="E7" s="545"/>
      <c r="F7" s="545"/>
      <c r="G7" s="545"/>
      <c r="H7" s="545"/>
      <c r="I7" s="545"/>
      <c r="J7" s="545"/>
      <c r="K7" s="545"/>
      <c r="L7" s="545"/>
      <c r="M7" s="545"/>
      <c r="N7" s="545"/>
      <c r="O7" s="545"/>
      <c r="P7" s="545"/>
      <c r="Q7" s="545"/>
      <c r="R7" s="24"/>
      <c r="S7" s="545" t="s">
        <v>178</v>
      </c>
      <c r="T7" s="545"/>
      <c r="U7" s="545"/>
      <c r="V7" s="545"/>
      <c r="W7" s="545" t="s">
        <v>175</v>
      </c>
      <c r="X7" s="545"/>
      <c r="Y7" s="545"/>
      <c r="Z7" s="545"/>
      <c r="AA7" s="545" t="s">
        <v>440</v>
      </c>
      <c r="AB7" s="545"/>
      <c r="AC7" s="545"/>
      <c r="AD7" s="545"/>
      <c r="AE7" s="545" t="s">
        <v>544</v>
      </c>
      <c r="AF7" s="545"/>
      <c r="AG7" s="506" t="s">
        <v>545</v>
      </c>
      <c r="AH7" s="507"/>
      <c r="AI7" s="507"/>
      <c r="AJ7" s="507"/>
      <c r="AK7" s="507"/>
      <c r="AL7" s="507"/>
      <c r="AM7" s="507"/>
      <c r="AN7" s="507"/>
      <c r="AO7" s="507"/>
      <c r="AP7" s="507"/>
      <c r="AQ7" s="507"/>
      <c r="AR7" s="507"/>
      <c r="AS7" s="507"/>
      <c r="AT7" s="507"/>
      <c r="AU7" s="507"/>
      <c r="AV7" s="508"/>
      <c r="AW7" s="24"/>
      <c r="AX7" s="921" t="s">
        <v>558</v>
      </c>
      <c r="AY7" s="926"/>
      <c r="AZ7" s="926"/>
      <c r="BA7" s="922"/>
      <c r="BB7" s="921" t="s">
        <v>559</v>
      </c>
      <c r="BC7" s="926"/>
      <c r="BD7" s="926"/>
      <c r="BE7" s="922"/>
      <c r="BF7" s="921" t="s">
        <v>560</v>
      </c>
      <c r="BG7" s="926"/>
      <c r="BH7" s="926"/>
      <c r="BI7" s="922"/>
      <c r="BJ7" s="921" t="s">
        <v>561</v>
      </c>
      <c r="BK7" s="922"/>
    </row>
    <row r="8" spans="1:63" ht="20.100000000000001" customHeight="1" x14ac:dyDescent="0.2">
      <c r="A8" s="569" t="s">
        <v>0</v>
      </c>
      <c r="B8" s="570"/>
      <c r="C8" s="516" t="s">
        <v>582</v>
      </c>
      <c r="D8" s="516"/>
      <c r="E8" s="516"/>
      <c r="F8" s="516"/>
      <c r="G8" s="516"/>
      <c r="H8" s="516"/>
      <c r="I8" s="516"/>
      <c r="J8" s="516"/>
      <c r="K8" s="516"/>
      <c r="L8" s="516"/>
      <c r="M8" s="516"/>
      <c r="N8" s="516"/>
      <c r="O8" s="516"/>
      <c r="P8" s="516"/>
      <c r="Q8" s="516"/>
      <c r="R8" s="10" t="s">
        <v>262</v>
      </c>
      <c r="S8" s="517">
        <f>'13. intézményenként köt., önkén'!S11:V11+'13. intézményenként köt., önkén'!S22:V22+'13. intézményenként köt., önkén'!S33:V33</f>
        <v>477178872</v>
      </c>
      <c r="T8" s="517"/>
      <c r="U8" s="517"/>
      <c r="V8" s="517"/>
      <c r="W8" s="517">
        <f>'13. intézményenként köt., önkén'!W22:Z22+'13. intézményenként köt., önkén'!W33:Z33+'13. intézményenként köt., önkén'!W11:Z11</f>
        <v>526478862</v>
      </c>
      <c r="X8" s="517"/>
      <c r="Y8" s="517"/>
      <c r="Z8" s="517"/>
      <c r="AA8" s="517">
        <f>'13. intézményenként köt., önkén'!AA11:AD11+'13. intézményenként köt., önkén'!AA22:AD22+'13. intézményenként köt., önkén'!AA33:AD33</f>
        <v>538326208</v>
      </c>
      <c r="AB8" s="517"/>
      <c r="AC8" s="517"/>
      <c r="AD8" s="517"/>
      <c r="AE8" s="542">
        <f>IF(W8&lt;&gt;"",AA8/W8,"n.é.")</f>
        <v>1.0225029851245955</v>
      </c>
      <c r="AF8" s="543"/>
      <c r="AG8" s="519" t="s">
        <v>581</v>
      </c>
      <c r="AH8" s="520"/>
      <c r="AI8" s="520"/>
      <c r="AJ8" s="520"/>
      <c r="AK8" s="520"/>
      <c r="AL8" s="520"/>
      <c r="AM8" s="520"/>
      <c r="AN8" s="520"/>
      <c r="AO8" s="520"/>
      <c r="AP8" s="520"/>
      <c r="AQ8" s="520"/>
      <c r="AR8" s="520"/>
      <c r="AS8" s="520"/>
      <c r="AT8" s="520"/>
      <c r="AU8" s="520"/>
      <c r="AV8" s="521"/>
      <c r="AW8" s="10" t="s">
        <v>32</v>
      </c>
      <c r="AX8" s="517">
        <f>'13. intézményenként köt., önkén'!AX11:BA11+'13. intézményenként köt., önkén'!AX22:BA22+'13. intézményenként köt., önkén'!AX33:BA33</f>
        <v>477178872</v>
      </c>
      <c r="AY8" s="517"/>
      <c r="AZ8" s="517"/>
      <c r="BA8" s="517"/>
      <c r="BB8" s="551">
        <f>'13. intézményenként köt., önkén'!BB11:BE11+'13. intézményenként köt., önkén'!BB22:BE22+'13. intézményenként köt., önkén'!BB33:BE33</f>
        <v>526478862</v>
      </c>
      <c r="BC8" s="552"/>
      <c r="BD8" s="552"/>
      <c r="BE8" s="553"/>
      <c r="BF8" s="551">
        <f>'13. intézményenként köt., önkén'!BF33:BI33+'13. intézményenként köt., önkén'!BF22:BI22+'13. intézményenként köt., önkén'!BF11:BI11</f>
        <v>353420945</v>
      </c>
      <c r="BG8" s="552"/>
      <c r="BH8" s="552"/>
      <c r="BI8" s="553"/>
      <c r="BJ8" s="542">
        <f>IF(BB8&lt;&gt;"",BF8/BB8,"n.é.")</f>
        <v>0.67129180392431409</v>
      </c>
      <c r="BK8" s="543"/>
    </row>
    <row r="9" spans="1:63" ht="20.100000000000001" customHeight="1" x14ac:dyDescent="0.2">
      <c r="A9" s="569" t="s">
        <v>1</v>
      </c>
      <c r="B9" s="570"/>
      <c r="C9" s="516" t="s">
        <v>580</v>
      </c>
      <c r="D9" s="516"/>
      <c r="E9" s="516"/>
      <c r="F9" s="516"/>
      <c r="G9" s="516"/>
      <c r="H9" s="516"/>
      <c r="I9" s="516"/>
      <c r="J9" s="516"/>
      <c r="K9" s="516"/>
      <c r="L9" s="516"/>
      <c r="M9" s="516"/>
      <c r="N9" s="516"/>
      <c r="O9" s="516"/>
      <c r="P9" s="516"/>
      <c r="Q9" s="516"/>
      <c r="R9" s="10" t="s">
        <v>299</v>
      </c>
      <c r="S9" s="517"/>
      <c r="T9" s="517"/>
      <c r="U9" s="517"/>
      <c r="V9" s="517"/>
      <c r="W9" s="517"/>
      <c r="X9" s="517"/>
      <c r="Y9" s="517"/>
      <c r="Z9" s="517"/>
      <c r="AA9" s="517"/>
      <c r="AB9" s="517"/>
      <c r="AC9" s="517"/>
      <c r="AD9" s="517"/>
      <c r="AE9" s="554" t="str">
        <f t="shared" ref="AE9:AE11" si="0">IF(W9&lt;&gt;"",AA9/W9,"n.é.")</f>
        <v>n.é.</v>
      </c>
      <c r="AF9" s="555"/>
      <c r="AG9" s="519" t="s">
        <v>579</v>
      </c>
      <c r="AH9" s="520"/>
      <c r="AI9" s="520"/>
      <c r="AJ9" s="520"/>
      <c r="AK9" s="520"/>
      <c r="AL9" s="520"/>
      <c r="AM9" s="520"/>
      <c r="AN9" s="520"/>
      <c r="AO9" s="520"/>
      <c r="AP9" s="520"/>
      <c r="AQ9" s="520"/>
      <c r="AR9" s="520"/>
      <c r="AS9" s="520"/>
      <c r="AT9" s="520"/>
      <c r="AU9" s="520"/>
      <c r="AV9" s="521"/>
      <c r="AW9" s="10" t="s">
        <v>52</v>
      </c>
      <c r="AX9" s="517"/>
      <c r="AY9" s="517"/>
      <c r="AZ9" s="517"/>
      <c r="BA9" s="517"/>
      <c r="BB9" s="551"/>
      <c r="BC9" s="552"/>
      <c r="BD9" s="552"/>
      <c r="BE9" s="553"/>
      <c r="BF9" s="551"/>
      <c r="BG9" s="552"/>
      <c r="BH9" s="552"/>
      <c r="BI9" s="553"/>
      <c r="BJ9" s="554" t="str">
        <f t="shared" ref="BJ9:BJ11" si="1">IF(BB9&lt;&gt;"",BF9/BB9,"n.é.")</f>
        <v>n.é.</v>
      </c>
      <c r="BK9" s="555"/>
    </row>
    <row r="10" spans="1:63" ht="20.100000000000001" customHeight="1" x14ac:dyDescent="0.2">
      <c r="A10" s="569" t="s">
        <v>2</v>
      </c>
      <c r="B10" s="570"/>
      <c r="C10" s="516" t="s">
        <v>578</v>
      </c>
      <c r="D10" s="516"/>
      <c r="E10" s="516"/>
      <c r="F10" s="516"/>
      <c r="G10" s="516"/>
      <c r="H10" s="516"/>
      <c r="I10" s="516"/>
      <c r="J10" s="516"/>
      <c r="K10" s="516"/>
      <c r="L10" s="516"/>
      <c r="M10" s="516"/>
      <c r="N10" s="516"/>
      <c r="O10" s="516"/>
      <c r="P10" s="516"/>
      <c r="Q10" s="516"/>
      <c r="R10" s="10" t="s">
        <v>320</v>
      </c>
      <c r="S10" s="517"/>
      <c r="T10" s="517"/>
      <c r="U10" s="517"/>
      <c r="V10" s="517"/>
      <c r="W10" s="517"/>
      <c r="X10" s="517"/>
      <c r="Y10" s="517"/>
      <c r="Z10" s="517"/>
      <c r="AA10" s="517"/>
      <c r="AB10" s="517"/>
      <c r="AC10" s="517"/>
      <c r="AD10" s="517"/>
      <c r="AE10" s="554" t="str">
        <f t="shared" si="0"/>
        <v>n.é.</v>
      </c>
      <c r="AF10" s="555"/>
      <c r="AG10" s="519" t="s">
        <v>577</v>
      </c>
      <c r="AH10" s="520"/>
      <c r="AI10" s="520"/>
      <c r="AJ10" s="520"/>
      <c r="AK10" s="520"/>
      <c r="AL10" s="520"/>
      <c r="AM10" s="520"/>
      <c r="AN10" s="520"/>
      <c r="AO10" s="520"/>
      <c r="AP10" s="520"/>
      <c r="AQ10" s="520"/>
      <c r="AR10" s="520"/>
      <c r="AS10" s="520"/>
      <c r="AT10" s="520"/>
      <c r="AU10" s="520"/>
      <c r="AV10" s="521"/>
      <c r="AW10" s="10" t="s">
        <v>57</v>
      </c>
      <c r="AX10" s="517"/>
      <c r="AY10" s="517"/>
      <c r="AZ10" s="517"/>
      <c r="BA10" s="517"/>
      <c r="BB10" s="551"/>
      <c r="BC10" s="552"/>
      <c r="BD10" s="552"/>
      <c r="BE10" s="553"/>
      <c r="BF10" s="551"/>
      <c r="BG10" s="552"/>
      <c r="BH10" s="552"/>
      <c r="BI10" s="553"/>
      <c r="BJ10" s="554" t="str">
        <f t="shared" si="1"/>
        <v>n.é.</v>
      </c>
      <c r="BK10" s="555"/>
    </row>
    <row r="11" spans="1:63" s="3" customFormat="1" ht="20.100000000000001" customHeight="1" x14ac:dyDescent="0.2">
      <c r="A11" s="907" t="s">
        <v>3</v>
      </c>
      <c r="B11" s="908"/>
      <c r="C11" s="909" t="s">
        <v>576</v>
      </c>
      <c r="D11" s="909"/>
      <c r="E11" s="909"/>
      <c r="F11" s="909"/>
      <c r="G11" s="909"/>
      <c r="H11" s="909"/>
      <c r="I11" s="909"/>
      <c r="J11" s="909"/>
      <c r="K11" s="909"/>
      <c r="L11" s="909"/>
      <c r="M11" s="909"/>
      <c r="N11" s="909"/>
      <c r="O11" s="909"/>
      <c r="P11" s="909"/>
      <c r="Q11" s="909"/>
      <c r="R11" s="349"/>
      <c r="S11" s="910">
        <f>SUM(S8:V10)</f>
        <v>477178872</v>
      </c>
      <c r="T11" s="910"/>
      <c r="U11" s="910"/>
      <c r="V11" s="910"/>
      <c r="W11" s="910">
        <f t="shared" ref="W11" si="2">SUM(W8:Z10)</f>
        <v>526478862</v>
      </c>
      <c r="X11" s="910"/>
      <c r="Y11" s="910"/>
      <c r="Z11" s="910"/>
      <c r="AA11" s="910">
        <f t="shared" ref="AA11" si="3">SUM(AA8:AD10)</f>
        <v>538326208</v>
      </c>
      <c r="AB11" s="910"/>
      <c r="AC11" s="910"/>
      <c r="AD11" s="910"/>
      <c r="AE11" s="911">
        <f t="shared" si="0"/>
        <v>1.0225029851245955</v>
      </c>
      <c r="AF11" s="912"/>
      <c r="AG11" s="916" t="s">
        <v>575</v>
      </c>
      <c r="AH11" s="917"/>
      <c r="AI11" s="917"/>
      <c r="AJ11" s="917"/>
      <c r="AK11" s="917"/>
      <c r="AL11" s="917"/>
      <c r="AM11" s="917"/>
      <c r="AN11" s="917"/>
      <c r="AO11" s="917"/>
      <c r="AP11" s="917"/>
      <c r="AQ11" s="917"/>
      <c r="AR11" s="917"/>
      <c r="AS11" s="917"/>
      <c r="AT11" s="917"/>
      <c r="AU11" s="917"/>
      <c r="AV11" s="918"/>
      <c r="AW11" s="350"/>
      <c r="AX11" s="913">
        <f>SUM(AX8:BA10)</f>
        <v>477178872</v>
      </c>
      <c r="AY11" s="914"/>
      <c r="AZ11" s="914"/>
      <c r="BA11" s="915"/>
      <c r="BB11" s="913">
        <f t="shared" ref="BB11" si="4">SUM(BB8:BE10)</f>
        <v>526478862</v>
      </c>
      <c r="BC11" s="914"/>
      <c r="BD11" s="914"/>
      <c r="BE11" s="915"/>
      <c r="BF11" s="913">
        <f t="shared" ref="BF11" si="5">SUM(BF8:BI10)</f>
        <v>353420945</v>
      </c>
      <c r="BG11" s="914"/>
      <c r="BH11" s="914"/>
      <c r="BI11" s="915"/>
      <c r="BJ11" s="911">
        <f t="shared" si="1"/>
        <v>0.67129180392431409</v>
      </c>
      <c r="BK11" s="912"/>
    </row>
    <row r="12" spans="1:63" ht="20.100000000000001" customHeight="1" x14ac:dyDescent="0.2">
      <c r="A12" s="577"/>
      <c r="B12" s="577"/>
      <c r="C12" s="557"/>
      <c r="D12" s="557"/>
      <c r="E12" s="557"/>
      <c r="F12" s="557"/>
      <c r="G12" s="557"/>
      <c r="H12" s="557"/>
      <c r="I12" s="557"/>
      <c r="J12" s="557"/>
      <c r="K12" s="557"/>
      <c r="L12" s="557"/>
      <c r="M12" s="557"/>
      <c r="N12" s="557"/>
      <c r="O12" s="557"/>
      <c r="P12" s="557"/>
      <c r="Q12" s="557"/>
      <c r="R12" s="23"/>
      <c r="S12" s="558"/>
      <c r="T12" s="558"/>
      <c r="U12" s="558"/>
      <c r="V12" s="558"/>
      <c r="W12" s="558"/>
      <c r="X12" s="558"/>
      <c r="Y12" s="558"/>
      <c r="Z12" s="558"/>
      <c r="AA12" s="558"/>
      <c r="AB12" s="558"/>
      <c r="AC12" s="558"/>
      <c r="AD12" s="558"/>
      <c r="AE12" s="578"/>
      <c r="AF12" s="578"/>
      <c r="AG12" s="920"/>
      <c r="AH12" s="920"/>
      <c r="AI12" s="920"/>
      <c r="AJ12" s="920"/>
      <c r="AK12" s="920"/>
      <c r="AL12" s="920"/>
      <c r="AM12" s="920"/>
      <c r="AN12" s="920"/>
      <c r="AO12" s="920"/>
      <c r="AP12" s="920"/>
      <c r="AQ12" s="920"/>
      <c r="AR12" s="920"/>
      <c r="AS12" s="920"/>
      <c r="AT12" s="920"/>
      <c r="AU12" s="920"/>
      <c r="AV12" s="23"/>
      <c r="AW12" s="23"/>
      <c r="AX12" s="919"/>
      <c r="AY12" s="919"/>
      <c r="AZ12" s="919"/>
      <c r="BA12" s="919"/>
      <c r="BB12" s="919"/>
      <c r="BC12" s="919"/>
      <c r="BD12" s="919"/>
      <c r="BE12" s="919"/>
      <c r="BF12" s="919"/>
      <c r="BG12" s="919"/>
      <c r="BH12" s="919"/>
      <c r="BI12" s="919"/>
      <c r="BJ12" s="919"/>
      <c r="BK12" s="919"/>
    </row>
  </sheetData>
  <mergeCells count="83">
    <mergeCell ref="A1:BK1"/>
    <mergeCell ref="A2:BK2"/>
    <mergeCell ref="A3:BK3"/>
    <mergeCell ref="A4:BK4"/>
    <mergeCell ref="A5:B6"/>
    <mergeCell ref="C5:AF5"/>
    <mergeCell ref="BJ6:BK6"/>
    <mergeCell ref="BF6:BI6"/>
    <mergeCell ref="AA6:AD6"/>
    <mergeCell ref="A7:B7"/>
    <mergeCell ref="C7:Q7"/>
    <mergeCell ref="AG5:BK5"/>
    <mergeCell ref="C6:Q6"/>
    <mergeCell ref="S6:V6"/>
    <mergeCell ref="W6:Z6"/>
    <mergeCell ref="BF7:BI7"/>
    <mergeCell ref="S7:V7"/>
    <mergeCell ref="W7:Z7"/>
    <mergeCell ref="AA7:AD7"/>
    <mergeCell ref="BB8:BE8"/>
    <mergeCell ref="AE6:AF6"/>
    <mergeCell ref="BB6:BE6"/>
    <mergeCell ref="AX6:BA6"/>
    <mergeCell ref="AG6:AV6"/>
    <mergeCell ref="AG8:AV8"/>
    <mergeCell ref="AX8:BA8"/>
    <mergeCell ref="AE7:AF7"/>
    <mergeCell ref="AG7:AV7"/>
    <mergeCell ref="AX7:BA7"/>
    <mergeCell ref="BB7:BE7"/>
    <mergeCell ref="BB9:BE9"/>
    <mergeCell ref="BF9:BI9"/>
    <mergeCell ref="BJ9:BK9"/>
    <mergeCell ref="BJ7:BK7"/>
    <mergeCell ref="A8:B8"/>
    <mergeCell ref="C8:Q8"/>
    <mergeCell ref="S8:V8"/>
    <mergeCell ref="W8:Z8"/>
    <mergeCell ref="AA8:AD8"/>
    <mergeCell ref="AE8:AF8"/>
    <mergeCell ref="BF8:BI8"/>
    <mergeCell ref="BJ8:BK8"/>
    <mergeCell ref="A9:B9"/>
    <mergeCell ref="C9:Q9"/>
    <mergeCell ref="S9:V9"/>
    <mergeCell ref="W9:Z9"/>
    <mergeCell ref="AA9:AD9"/>
    <mergeCell ref="AE9:AF9"/>
    <mergeCell ref="AG9:AV9"/>
    <mergeCell ref="AX9:BA9"/>
    <mergeCell ref="W11:Z11"/>
    <mergeCell ref="AA11:AD11"/>
    <mergeCell ref="AE10:AF10"/>
    <mergeCell ref="AE11:AF11"/>
    <mergeCell ref="AG10:AV10"/>
    <mergeCell ref="AX10:BA10"/>
    <mergeCell ref="A12:B12"/>
    <mergeCell ref="C12:Q12"/>
    <mergeCell ref="S12:V12"/>
    <mergeCell ref="W12:Z12"/>
    <mergeCell ref="AA12:AD12"/>
    <mergeCell ref="AE12:AF12"/>
    <mergeCell ref="BJ11:BK11"/>
    <mergeCell ref="BF11:BI11"/>
    <mergeCell ref="BB11:BE11"/>
    <mergeCell ref="AX11:BA11"/>
    <mergeCell ref="AG11:AV11"/>
    <mergeCell ref="BJ12:BK12"/>
    <mergeCell ref="BF12:BI12"/>
    <mergeCell ref="BB12:BE12"/>
    <mergeCell ref="AX12:BA12"/>
    <mergeCell ref="AG12:AU12"/>
    <mergeCell ref="BB10:BE10"/>
    <mergeCell ref="BF10:BI10"/>
    <mergeCell ref="BJ10:BK10"/>
    <mergeCell ref="A11:B11"/>
    <mergeCell ref="C11:Q11"/>
    <mergeCell ref="S11:V11"/>
    <mergeCell ref="A10:B10"/>
    <mergeCell ref="C10:Q10"/>
    <mergeCell ref="S10:V10"/>
    <mergeCell ref="W10:Z10"/>
    <mergeCell ref="AA10:AD10"/>
  </mergeCells>
  <printOptions horizontalCentered="1"/>
  <pageMargins left="0.19685039370078741" right="0.19685039370078741" top="0.59055118110236227" bottom="0.78740157480314965" header="1.1023622047244095" footer="0.51181102362204722"/>
  <pageSetup paperSize="9" scale="73" fitToHeight="0" orientation="landscape" r:id="rId1"/>
  <headerFooter alignWithMargins="0">
    <oddFooter>&amp;P. oldal, összesen: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M39"/>
  <sheetViews>
    <sheetView showGridLines="0" tabSelected="1" view="pageBreakPreview" zoomScale="90" zoomScaleSheetLayoutView="90" workbookViewId="0">
      <selection sqref="A1:BK1"/>
    </sheetView>
  </sheetViews>
  <sheetFormatPr defaultColWidth="9.140625" defaultRowHeight="12.75" x14ac:dyDescent="0.2"/>
  <cols>
    <col min="1" max="1" width="2.42578125" style="172" customWidth="1"/>
    <col min="2" max="2" width="2.140625" style="172" customWidth="1"/>
    <col min="3" max="17" width="2.7109375" style="61" customWidth="1"/>
    <col min="18" max="18" width="2.7109375" style="61" hidden="1" customWidth="1"/>
    <col min="19" max="19" width="3.85546875" style="61" customWidth="1"/>
    <col min="20" max="21" width="2.7109375" style="61" customWidth="1"/>
    <col min="22" max="22" width="3.140625" style="61" customWidth="1"/>
    <col min="23" max="25" width="2.7109375" style="61" customWidth="1"/>
    <col min="26" max="26" width="4.140625" style="61" customWidth="1"/>
    <col min="27" max="29" width="2.7109375" style="61" customWidth="1"/>
    <col min="30" max="30" width="5.28515625" style="61" customWidth="1"/>
    <col min="31" max="31" width="3.42578125" style="61" customWidth="1"/>
    <col min="32" max="32" width="3.5703125" style="61" customWidth="1"/>
    <col min="33" max="45" width="2.7109375" style="61" customWidth="1"/>
    <col min="46" max="46" width="3.42578125" style="61" customWidth="1"/>
    <col min="47" max="47" width="3.28515625" style="61" customWidth="1"/>
    <col min="48" max="48" width="2.7109375" style="61" customWidth="1"/>
    <col min="49" max="49" width="2.7109375" style="61" hidden="1" customWidth="1"/>
    <col min="50" max="50" width="4.7109375" style="61" customWidth="1"/>
    <col min="51" max="52" width="2.7109375" style="61" customWidth="1"/>
    <col min="53" max="53" width="3" style="61" customWidth="1"/>
    <col min="54" max="54" width="2.7109375" style="61" customWidth="1"/>
    <col min="55" max="55" width="3.7109375" style="61" customWidth="1"/>
    <col min="56" max="59" width="2.7109375" style="61" customWidth="1"/>
    <col min="60" max="60" width="3.7109375" style="61" customWidth="1"/>
    <col min="61" max="61" width="2.7109375" style="61" customWidth="1"/>
    <col min="62" max="62" width="3.140625" style="61" customWidth="1"/>
    <col min="63" max="63" width="3" style="61" customWidth="1"/>
    <col min="64" max="64" width="9.140625" style="61"/>
    <col min="65" max="65" width="11" style="61" bestFit="1" customWidth="1"/>
    <col min="66" max="16384" width="9.140625" style="61"/>
  </cols>
  <sheetData>
    <row r="1" spans="1:63" ht="28.5" customHeight="1" x14ac:dyDescent="0.2">
      <c r="A1" s="933" t="s">
        <v>1397</v>
      </c>
      <c r="B1" s="933"/>
      <c r="C1" s="933"/>
      <c r="D1" s="933"/>
      <c r="E1" s="933"/>
      <c r="F1" s="933"/>
      <c r="G1" s="933"/>
      <c r="H1" s="933"/>
      <c r="I1" s="933"/>
      <c r="J1" s="933"/>
      <c r="K1" s="933"/>
      <c r="L1" s="933"/>
      <c r="M1" s="933"/>
      <c r="N1" s="933"/>
      <c r="O1" s="933"/>
      <c r="P1" s="933"/>
      <c r="Q1" s="933"/>
      <c r="R1" s="933"/>
      <c r="S1" s="933"/>
      <c r="T1" s="933"/>
      <c r="U1" s="933"/>
      <c r="V1" s="933"/>
      <c r="W1" s="933"/>
      <c r="X1" s="933"/>
      <c r="Y1" s="933"/>
      <c r="Z1" s="933"/>
      <c r="AA1" s="933"/>
      <c r="AB1" s="933"/>
      <c r="AC1" s="933"/>
      <c r="AD1" s="933"/>
      <c r="AE1" s="933"/>
      <c r="AF1" s="933"/>
      <c r="AG1" s="933"/>
      <c r="AH1" s="933"/>
      <c r="AI1" s="933"/>
      <c r="AJ1" s="933"/>
      <c r="AK1" s="933"/>
      <c r="AL1" s="933"/>
      <c r="AM1" s="933"/>
      <c r="AN1" s="933"/>
      <c r="AO1" s="933"/>
      <c r="AP1" s="933"/>
      <c r="AQ1" s="933"/>
      <c r="AR1" s="933"/>
      <c r="AS1" s="933"/>
      <c r="AT1" s="933"/>
      <c r="AU1" s="933"/>
      <c r="AV1" s="933"/>
      <c r="AW1" s="933"/>
      <c r="AX1" s="933"/>
      <c r="AY1" s="933"/>
      <c r="AZ1" s="933"/>
      <c r="BA1" s="933"/>
      <c r="BB1" s="933"/>
      <c r="BC1" s="933"/>
      <c r="BD1" s="933"/>
      <c r="BE1" s="933"/>
      <c r="BF1" s="933"/>
      <c r="BG1" s="933"/>
      <c r="BH1" s="933"/>
      <c r="BI1" s="933"/>
      <c r="BJ1" s="933"/>
      <c r="BK1" s="933"/>
    </row>
    <row r="2" spans="1:63" ht="28.5" customHeight="1" x14ac:dyDescent="0.2">
      <c r="A2" s="934" t="s">
        <v>840</v>
      </c>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c r="AH2" s="935"/>
      <c r="AI2" s="935"/>
      <c r="AJ2" s="935"/>
      <c r="AK2" s="935"/>
      <c r="AL2" s="935"/>
      <c r="AM2" s="935"/>
      <c r="AN2" s="935"/>
      <c r="AO2" s="935"/>
      <c r="AP2" s="935"/>
      <c r="AQ2" s="935"/>
      <c r="AR2" s="935"/>
      <c r="AS2" s="935"/>
      <c r="AT2" s="935"/>
      <c r="AU2" s="935"/>
      <c r="AV2" s="935"/>
      <c r="AW2" s="935"/>
      <c r="AX2" s="935"/>
      <c r="AY2" s="935"/>
      <c r="AZ2" s="935"/>
      <c r="BA2" s="935"/>
      <c r="BB2" s="935"/>
      <c r="BC2" s="935"/>
      <c r="BD2" s="935"/>
      <c r="BE2" s="935"/>
      <c r="BF2" s="935"/>
      <c r="BG2" s="935"/>
      <c r="BH2" s="935"/>
      <c r="BI2" s="935"/>
      <c r="BJ2" s="935"/>
      <c r="BK2" s="936"/>
    </row>
    <row r="3" spans="1:63" ht="15" customHeight="1" x14ac:dyDescent="0.2">
      <c r="A3" s="937" t="s">
        <v>585</v>
      </c>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c r="BK3" s="939"/>
    </row>
    <row r="4" spans="1:63" ht="15.95" customHeight="1" x14ac:dyDescent="0.2">
      <c r="A4" s="940" t="s">
        <v>586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940"/>
    </row>
    <row r="5" spans="1:63" ht="15.95" customHeight="1" x14ac:dyDescent="0.2">
      <c r="A5" s="941" t="s">
        <v>441</v>
      </c>
      <c r="B5" s="941"/>
      <c r="C5" s="942" t="s">
        <v>443</v>
      </c>
      <c r="D5" s="942"/>
      <c r="E5" s="942"/>
      <c r="F5" s="942"/>
      <c r="G5" s="942"/>
      <c r="H5" s="942"/>
      <c r="I5" s="942"/>
      <c r="J5" s="942"/>
      <c r="K5" s="942"/>
      <c r="L5" s="942"/>
      <c r="M5" s="942"/>
      <c r="N5" s="942"/>
      <c r="O5" s="942"/>
      <c r="P5" s="942"/>
      <c r="Q5" s="942"/>
      <c r="R5" s="942"/>
      <c r="S5" s="942"/>
      <c r="T5" s="942"/>
      <c r="U5" s="942"/>
      <c r="V5" s="942"/>
      <c r="W5" s="942"/>
      <c r="X5" s="942"/>
      <c r="Y5" s="942"/>
      <c r="Z5" s="942"/>
      <c r="AA5" s="942"/>
      <c r="AB5" s="942"/>
      <c r="AC5" s="942"/>
      <c r="AD5" s="942"/>
      <c r="AE5" s="942"/>
      <c r="AF5" s="942"/>
      <c r="AG5" s="943" t="s">
        <v>444</v>
      </c>
      <c r="AH5" s="944"/>
      <c r="AI5" s="944"/>
      <c r="AJ5" s="944"/>
      <c r="AK5" s="944"/>
      <c r="AL5" s="944"/>
      <c r="AM5" s="944"/>
      <c r="AN5" s="944"/>
      <c r="AO5" s="944"/>
      <c r="AP5" s="944"/>
      <c r="AQ5" s="944"/>
      <c r="AR5" s="944"/>
      <c r="AS5" s="944"/>
      <c r="AT5" s="944"/>
      <c r="AU5" s="944"/>
      <c r="AV5" s="944"/>
      <c r="AW5" s="944"/>
      <c r="AX5" s="944"/>
      <c r="AY5" s="944"/>
      <c r="AZ5" s="944"/>
      <c r="BA5" s="944"/>
      <c r="BB5" s="944"/>
      <c r="BC5" s="944"/>
      <c r="BD5" s="944"/>
      <c r="BE5" s="944"/>
      <c r="BF5" s="944"/>
      <c r="BG5" s="944"/>
      <c r="BH5" s="944"/>
      <c r="BI5" s="944"/>
      <c r="BJ5" s="944"/>
      <c r="BK5" s="945"/>
    </row>
    <row r="6" spans="1:63" ht="35.1" customHeight="1" x14ac:dyDescent="0.2">
      <c r="A6" s="941"/>
      <c r="B6" s="941"/>
      <c r="C6" s="946" t="s">
        <v>583</v>
      </c>
      <c r="D6" s="946"/>
      <c r="E6" s="946"/>
      <c r="F6" s="946"/>
      <c r="G6" s="946"/>
      <c r="H6" s="946"/>
      <c r="I6" s="946"/>
      <c r="J6" s="946"/>
      <c r="K6" s="946"/>
      <c r="L6" s="946"/>
      <c r="M6" s="946"/>
      <c r="N6" s="946"/>
      <c r="O6" s="946"/>
      <c r="P6" s="946"/>
      <c r="Q6" s="946"/>
      <c r="R6" s="194"/>
      <c r="S6" s="947" t="s">
        <v>241</v>
      </c>
      <c r="T6" s="946"/>
      <c r="U6" s="946"/>
      <c r="V6" s="946"/>
      <c r="W6" s="947" t="s">
        <v>437</v>
      </c>
      <c r="X6" s="946"/>
      <c r="Y6" s="946"/>
      <c r="Z6" s="946"/>
      <c r="AA6" s="947" t="s">
        <v>438</v>
      </c>
      <c r="AB6" s="946"/>
      <c r="AC6" s="946"/>
      <c r="AD6" s="946"/>
      <c r="AE6" s="947" t="s">
        <v>439</v>
      </c>
      <c r="AF6" s="946"/>
      <c r="AG6" s="950" t="s">
        <v>26</v>
      </c>
      <c r="AH6" s="951"/>
      <c r="AI6" s="951"/>
      <c r="AJ6" s="951"/>
      <c r="AK6" s="951"/>
      <c r="AL6" s="951"/>
      <c r="AM6" s="951"/>
      <c r="AN6" s="951"/>
      <c r="AO6" s="951"/>
      <c r="AP6" s="951"/>
      <c r="AQ6" s="951"/>
      <c r="AR6" s="951"/>
      <c r="AS6" s="951"/>
      <c r="AT6" s="951"/>
      <c r="AU6" s="951"/>
      <c r="AV6" s="952"/>
      <c r="AW6" s="194"/>
      <c r="AX6" s="948" t="s">
        <v>241</v>
      </c>
      <c r="AY6" s="953"/>
      <c r="AZ6" s="953"/>
      <c r="BA6" s="949"/>
      <c r="BB6" s="948" t="s">
        <v>437</v>
      </c>
      <c r="BC6" s="953"/>
      <c r="BD6" s="953"/>
      <c r="BE6" s="949"/>
      <c r="BF6" s="948" t="s">
        <v>438</v>
      </c>
      <c r="BG6" s="953"/>
      <c r="BH6" s="953"/>
      <c r="BI6" s="949"/>
      <c r="BJ6" s="948" t="s">
        <v>439</v>
      </c>
      <c r="BK6" s="949"/>
    </row>
    <row r="7" spans="1:63" x14ac:dyDescent="0.2">
      <c r="A7" s="964" t="s">
        <v>176</v>
      </c>
      <c r="B7" s="964"/>
      <c r="C7" s="965" t="s">
        <v>177</v>
      </c>
      <c r="D7" s="965"/>
      <c r="E7" s="965"/>
      <c r="F7" s="965"/>
      <c r="G7" s="965"/>
      <c r="H7" s="965"/>
      <c r="I7" s="965"/>
      <c r="J7" s="965"/>
      <c r="K7" s="965"/>
      <c r="L7" s="965"/>
      <c r="M7" s="965"/>
      <c r="N7" s="965"/>
      <c r="O7" s="965"/>
      <c r="P7" s="965"/>
      <c r="Q7" s="965"/>
      <c r="R7" s="195"/>
      <c r="S7" s="965" t="s">
        <v>178</v>
      </c>
      <c r="T7" s="965"/>
      <c r="U7" s="965"/>
      <c r="V7" s="965"/>
      <c r="W7" s="965" t="s">
        <v>175</v>
      </c>
      <c r="X7" s="965"/>
      <c r="Y7" s="965"/>
      <c r="Z7" s="965"/>
      <c r="AA7" s="965" t="s">
        <v>440</v>
      </c>
      <c r="AB7" s="965"/>
      <c r="AC7" s="965"/>
      <c r="AD7" s="965"/>
      <c r="AE7" s="965" t="s">
        <v>544</v>
      </c>
      <c r="AF7" s="965"/>
      <c r="AG7" s="966" t="s">
        <v>545</v>
      </c>
      <c r="AH7" s="967"/>
      <c r="AI7" s="967"/>
      <c r="AJ7" s="967"/>
      <c r="AK7" s="967"/>
      <c r="AL7" s="967"/>
      <c r="AM7" s="967"/>
      <c r="AN7" s="967"/>
      <c r="AO7" s="967"/>
      <c r="AP7" s="967"/>
      <c r="AQ7" s="967"/>
      <c r="AR7" s="967"/>
      <c r="AS7" s="967"/>
      <c r="AT7" s="967"/>
      <c r="AU7" s="967"/>
      <c r="AV7" s="968"/>
      <c r="AW7" s="195"/>
      <c r="AX7" s="954" t="s">
        <v>558</v>
      </c>
      <c r="AY7" s="955"/>
      <c r="AZ7" s="955"/>
      <c r="BA7" s="956"/>
      <c r="BB7" s="954" t="s">
        <v>559</v>
      </c>
      <c r="BC7" s="955"/>
      <c r="BD7" s="955"/>
      <c r="BE7" s="956"/>
      <c r="BF7" s="954" t="s">
        <v>560</v>
      </c>
      <c r="BG7" s="955"/>
      <c r="BH7" s="955"/>
      <c r="BI7" s="956"/>
      <c r="BJ7" s="954" t="s">
        <v>561</v>
      </c>
      <c r="BK7" s="956"/>
    </row>
    <row r="8" spans="1:63" ht="20.100000000000001" customHeight="1" x14ac:dyDescent="0.2">
      <c r="A8" s="957" t="s">
        <v>0</v>
      </c>
      <c r="B8" s="958"/>
      <c r="C8" s="959" t="s">
        <v>582</v>
      </c>
      <c r="D8" s="959"/>
      <c r="E8" s="959"/>
      <c r="F8" s="959"/>
      <c r="G8" s="959"/>
      <c r="H8" s="959"/>
      <c r="I8" s="959"/>
      <c r="J8" s="959"/>
      <c r="K8" s="959"/>
      <c r="L8" s="959"/>
      <c r="M8" s="959"/>
      <c r="N8" s="959"/>
      <c r="O8" s="959"/>
      <c r="P8" s="959"/>
      <c r="Q8" s="959"/>
      <c r="R8" s="196" t="s">
        <v>262</v>
      </c>
      <c r="S8" s="960">
        <f>'04. önk. int.'!AE126</f>
        <v>415859452</v>
      </c>
      <c r="T8" s="961"/>
      <c r="U8" s="961"/>
      <c r="V8" s="962"/>
      <c r="W8" s="963">
        <f>'04. önk. int.'!AI126</f>
        <v>460258630</v>
      </c>
      <c r="X8" s="963"/>
      <c r="Y8" s="963"/>
      <c r="Z8" s="963"/>
      <c r="AA8" s="963">
        <f>'04. önk. int.'!BC126</f>
        <v>472146715</v>
      </c>
      <c r="AB8" s="963"/>
      <c r="AC8" s="963"/>
      <c r="AD8" s="963"/>
      <c r="AE8" s="726">
        <f>IF(W8&lt;&gt;"",AA8/W8,"n.é.")</f>
        <v>1.0258291408897646</v>
      </c>
      <c r="AF8" s="727"/>
      <c r="AG8" s="389" t="s">
        <v>581</v>
      </c>
      <c r="AH8" s="390"/>
      <c r="AI8" s="390"/>
      <c r="AJ8" s="390"/>
      <c r="AK8" s="390"/>
      <c r="AL8" s="390"/>
      <c r="AM8" s="390"/>
      <c r="AN8" s="390"/>
      <c r="AO8" s="390"/>
      <c r="AP8" s="390"/>
      <c r="AQ8" s="390"/>
      <c r="AR8" s="390"/>
      <c r="AS8" s="390"/>
      <c r="AT8" s="390"/>
      <c r="AU8" s="390"/>
      <c r="AV8" s="391"/>
      <c r="AW8" s="196" t="s">
        <v>32</v>
      </c>
      <c r="AX8" s="960">
        <f>'04. önk. int.'!AE252</f>
        <v>415859452</v>
      </c>
      <c r="AY8" s="961"/>
      <c r="AZ8" s="961"/>
      <c r="BA8" s="962"/>
      <c r="BB8" s="963">
        <f>'04. önk. int.'!AI252</f>
        <v>460258630</v>
      </c>
      <c r="BC8" s="963"/>
      <c r="BD8" s="963"/>
      <c r="BE8" s="963"/>
      <c r="BF8" s="963">
        <f>'04. önk. int.'!BC252</f>
        <v>288269383</v>
      </c>
      <c r="BG8" s="963"/>
      <c r="BH8" s="963"/>
      <c r="BI8" s="963"/>
      <c r="BJ8" s="726">
        <f>IF(BB8&lt;&gt;"",BF8/BB8,"n.é.")</f>
        <v>0.62632042988525816</v>
      </c>
      <c r="BK8" s="727"/>
    </row>
    <row r="9" spans="1:63" ht="20.100000000000001" customHeight="1" x14ac:dyDescent="0.2">
      <c r="A9" s="957" t="s">
        <v>1</v>
      </c>
      <c r="B9" s="958"/>
      <c r="C9" s="959" t="s">
        <v>580</v>
      </c>
      <c r="D9" s="959"/>
      <c r="E9" s="959"/>
      <c r="F9" s="959"/>
      <c r="G9" s="959"/>
      <c r="H9" s="959"/>
      <c r="I9" s="959"/>
      <c r="J9" s="959"/>
      <c r="K9" s="959"/>
      <c r="L9" s="959"/>
      <c r="M9" s="959"/>
      <c r="N9" s="959"/>
      <c r="O9" s="959"/>
      <c r="P9" s="959"/>
      <c r="Q9" s="959"/>
      <c r="R9" s="196" t="s">
        <v>299</v>
      </c>
      <c r="S9" s="960"/>
      <c r="T9" s="961"/>
      <c r="U9" s="961"/>
      <c r="V9" s="962"/>
      <c r="W9" s="963"/>
      <c r="X9" s="963"/>
      <c r="Y9" s="963"/>
      <c r="Z9" s="963"/>
      <c r="AA9" s="963"/>
      <c r="AB9" s="963"/>
      <c r="AC9" s="963"/>
      <c r="AD9" s="963"/>
      <c r="AE9" s="931" t="str">
        <f t="shared" ref="AE9:AE10" si="0">IF(W9&lt;&gt;"",AA9/W9,"n.é.")</f>
        <v>n.é.</v>
      </c>
      <c r="AF9" s="932"/>
      <c r="AG9" s="389" t="s">
        <v>579</v>
      </c>
      <c r="AH9" s="390"/>
      <c r="AI9" s="390"/>
      <c r="AJ9" s="390"/>
      <c r="AK9" s="390"/>
      <c r="AL9" s="390"/>
      <c r="AM9" s="390"/>
      <c r="AN9" s="390"/>
      <c r="AO9" s="390"/>
      <c r="AP9" s="390"/>
      <c r="AQ9" s="390"/>
      <c r="AR9" s="390"/>
      <c r="AS9" s="390"/>
      <c r="AT9" s="390"/>
      <c r="AU9" s="390"/>
      <c r="AV9" s="391"/>
      <c r="AW9" s="196" t="s">
        <v>52</v>
      </c>
      <c r="AX9" s="960"/>
      <c r="AY9" s="961"/>
      <c r="AZ9" s="961"/>
      <c r="BA9" s="962"/>
      <c r="BB9" s="963"/>
      <c r="BC9" s="963"/>
      <c r="BD9" s="963"/>
      <c r="BE9" s="963"/>
      <c r="BF9" s="963"/>
      <c r="BG9" s="963"/>
      <c r="BH9" s="963"/>
      <c r="BI9" s="963"/>
      <c r="BJ9" s="931" t="str">
        <f t="shared" ref="BJ9:BJ10" si="1">IF(BB9&lt;&gt;"",BF9/BB9,"n.é.")</f>
        <v>n.é.</v>
      </c>
      <c r="BK9" s="932"/>
    </row>
    <row r="10" spans="1:63" ht="20.100000000000001" customHeight="1" x14ac:dyDescent="0.2">
      <c r="A10" s="957" t="s">
        <v>2</v>
      </c>
      <c r="B10" s="958"/>
      <c r="C10" s="959" t="s">
        <v>578</v>
      </c>
      <c r="D10" s="959"/>
      <c r="E10" s="959"/>
      <c r="F10" s="959"/>
      <c r="G10" s="959"/>
      <c r="H10" s="959"/>
      <c r="I10" s="959"/>
      <c r="J10" s="959"/>
      <c r="K10" s="959"/>
      <c r="L10" s="959"/>
      <c r="M10" s="959"/>
      <c r="N10" s="959"/>
      <c r="O10" s="959"/>
      <c r="P10" s="959"/>
      <c r="Q10" s="959"/>
      <c r="R10" s="196" t="s">
        <v>320</v>
      </c>
      <c r="S10" s="963"/>
      <c r="T10" s="963"/>
      <c r="U10" s="963"/>
      <c r="V10" s="963"/>
      <c r="W10" s="963"/>
      <c r="X10" s="963"/>
      <c r="Y10" s="963"/>
      <c r="Z10" s="963"/>
      <c r="AA10" s="963"/>
      <c r="AB10" s="963"/>
      <c r="AC10" s="963"/>
      <c r="AD10" s="963"/>
      <c r="AE10" s="931" t="str">
        <f t="shared" si="0"/>
        <v>n.é.</v>
      </c>
      <c r="AF10" s="932"/>
      <c r="AG10" s="389" t="s">
        <v>577</v>
      </c>
      <c r="AH10" s="390"/>
      <c r="AI10" s="390"/>
      <c r="AJ10" s="390"/>
      <c r="AK10" s="390"/>
      <c r="AL10" s="390"/>
      <c r="AM10" s="390"/>
      <c r="AN10" s="390"/>
      <c r="AO10" s="390"/>
      <c r="AP10" s="390"/>
      <c r="AQ10" s="390"/>
      <c r="AR10" s="390"/>
      <c r="AS10" s="390"/>
      <c r="AT10" s="390"/>
      <c r="AU10" s="390"/>
      <c r="AV10" s="391"/>
      <c r="AW10" s="196" t="s">
        <v>57</v>
      </c>
      <c r="AX10" s="960"/>
      <c r="AY10" s="961"/>
      <c r="AZ10" s="961"/>
      <c r="BA10" s="962"/>
      <c r="BB10" s="973"/>
      <c r="BC10" s="974"/>
      <c r="BD10" s="974"/>
      <c r="BE10" s="975"/>
      <c r="BF10" s="963"/>
      <c r="BG10" s="963"/>
      <c r="BH10" s="963"/>
      <c r="BI10" s="963"/>
      <c r="BJ10" s="931" t="str">
        <f t="shared" si="1"/>
        <v>n.é.</v>
      </c>
      <c r="BK10" s="932"/>
    </row>
    <row r="11" spans="1:63" s="170" customFormat="1" ht="20.100000000000001" customHeight="1" x14ac:dyDescent="0.2">
      <c r="A11" s="987" t="s">
        <v>3</v>
      </c>
      <c r="B11" s="988"/>
      <c r="C11" s="971" t="s">
        <v>576</v>
      </c>
      <c r="D11" s="971"/>
      <c r="E11" s="971"/>
      <c r="F11" s="971"/>
      <c r="G11" s="971"/>
      <c r="H11" s="971"/>
      <c r="I11" s="971"/>
      <c r="J11" s="971"/>
      <c r="K11" s="971"/>
      <c r="L11" s="971"/>
      <c r="M11" s="971"/>
      <c r="N11" s="971"/>
      <c r="O11" s="971"/>
      <c r="P11" s="971"/>
      <c r="Q11" s="971"/>
      <c r="R11" s="347"/>
      <c r="S11" s="972">
        <f>SUM(S8:V10)</f>
        <v>415859452</v>
      </c>
      <c r="T11" s="972"/>
      <c r="U11" s="972"/>
      <c r="V11" s="972"/>
      <c r="W11" s="972">
        <f t="shared" ref="W11" si="2">SUM(W8:Z10)</f>
        <v>460258630</v>
      </c>
      <c r="X11" s="972"/>
      <c r="Y11" s="972"/>
      <c r="Z11" s="972"/>
      <c r="AA11" s="972">
        <f t="shared" ref="AA11" si="3">SUM(AA8:AD10)</f>
        <v>472146715</v>
      </c>
      <c r="AB11" s="972"/>
      <c r="AC11" s="972"/>
      <c r="AD11" s="972"/>
      <c r="AE11" s="982">
        <f>IF(W11&lt;&gt;"",AA11/W11,"n.é.")</f>
        <v>1.0258291408897646</v>
      </c>
      <c r="AF11" s="983"/>
      <c r="AG11" s="984" t="s">
        <v>575</v>
      </c>
      <c r="AH11" s="985"/>
      <c r="AI11" s="985"/>
      <c r="AJ11" s="985"/>
      <c r="AK11" s="985"/>
      <c r="AL11" s="985"/>
      <c r="AM11" s="985"/>
      <c r="AN11" s="985"/>
      <c r="AO11" s="985"/>
      <c r="AP11" s="985"/>
      <c r="AQ11" s="985"/>
      <c r="AR11" s="985"/>
      <c r="AS11" s="985"/>
      <c r="AT11" s="985"/>
      <c r="AU11" s="985"/>
      <c r="AV11" s="986"/>
      <c r="AW11" s="348"/>
      <c r="AX11" s="446">
        <f>SUM(AX8:BA10)</f>
        <v>415859452</v>
      </c>
      <c r="AY11" s="447"/>
      <c r="AZ11" s="447"/>
      <c r="BA11" s="448"/>
      <c r="BB11" s="446">
        <f t="shared" ref="BB11" si="4">SUM(BB8:BE10)</f>
        <v>460258630</v>
      </c>
      <c r="BC11" s="447"/>
      <c r="BD11" s="447"/>
      <c r="BE11" s="448"/>
      <c r="BF11" s="446">
        <f t="shared" ref="BF11" si="5">SUM(BF8:BI10)</f>
        <v>288269383</v>
      </c>
      <c r="BG11" s="447"/>
      <c r="BH11" s="447"/>
      <c r="BI11" s="448"/>
      <c r="BJ11" s="982">
        <f>IF(BB11&lt;&gt;"",BF11/BB11,"n.é.")</f>
        <v>0.62632042988525816</v>
      </c>
      <c r="BK11" s="983"/>
    </row>
    <row r="12" spans="1:63" ht="28.5" customHeight="1" x14ac:dyDescent="0.2">
      <c r="A12" s="197"/>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row>
    <row r="13" spans="1:63" s="170" customFormat="1" ht="20.100000000000001" customHeight="1" x14ac:dyDescent="0.2">
      <c r="A13" s="934" t="s">
        <v>844</v>
      </c>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935"/>
      <c r="AN13" s="935"/>
      <c r="AO13" s="935"/>
      <c r="AP13" s="935"/>
      <c r="AQ13" s="935"/>
      <c r="AR13" s="935"/>
      <c r="AS13" s="935"/>
      <c r="AT13" s="935"/>
      <c r="AU13" s="935"/>
      <c r="AV13" s="935"/>
      <c r="AW13" s="935"/>
      <c r="AX13" s="935"/>
      <c r="AY13" s="935"/>
      <c r="AZ13" s="935"/>
      <c r="BA13" s="935"/>
      <c r="BB13" s="935"/>
      <c r="BC13" s="935"/>
      <c r="BD13" s="935"/>
      <c r="BE13" s="935"/>
      <c r="BF13" s="935"/>
      <c r="BG13" s="935"/>
      <c r="BH13" s="935"/>
      <c r="BI13" s="935"/>
      <c r="BJ13" s="935"/>
      <c r="BK13" s="936"/>
    </row>
    <row r="14" spans="1:63" s="170" customFormat="1" ht="20.100000000000001" customHeight="1" x14ac:dyDescent="0.2">
      <c r="A14" s="937" t="s">
        <v>585</v>
      </c>
      <c r="B14" s="938"/>
      <c r="C14" s="938"/>
      <c r="D14" s="938"/>
      <c r="E14" s="938"/>
      <c r="F14" s="938"/>
      <c r="G14" s="938"/>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8"/>
      <c r="AY14" s="938"/>
      <c r="AZ14" s="938"/>
      <c r="BA14" s="938"/>
      <c r="BB14" s="938"/>
      <c r="BC14" s="938"/>
      <c r="BD14" s="938"/>
      <c r="BE14" s="938"/>
      <c r="BF14" s="938"/>
      <c r="BG14" s="938"/>
      <c r="BH14" s="938"/>
      <c r="BI14" s="938"/>
      <c r="BJ14" s="938"/>
      <c r="BK14" s="939"/>
    </row>
    <row r="15" spans="1:63" s="170" customFormat="1" ht="20.100000000000001" customHeight="1" x14ac:dyDescent="0.2">
      <c r="A15" s="940" t="s">
        <v>586</v>
      </c>
      <c r="B15" s="940"/>
      <c r="C15" s="940"/>
      <c r="D15" s="940"/>
      <c r="E15" s="940"/>
      <c r="F15" s="940"/>
      <c r="G15" s="940"/>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940"/>
      <c r="BG15" s="940"/>
      <c r="BH15" s="940"/>
      <c r="BI15" s="940"/>
      <c r="BJ15" s="940"/>
      <c r="BK15" s="940"/>
    </row>
    <row r="16" spans="1:63" s="170" customFormat="1" x14ac:dyDescent="0.2">
      <c r="A16" s="941" t="s">
        <v>441</v>
      </c>
      <c r="B16" s="941"/>
      <c r="C16" s="942" t="s">
        <v>443</v>
      </c>
      <c r="D16" s="942"/>
      <c r="E16" s="942"/>
      <c r="F16" s="942"/>
      <c r="G16" s="942"/>
      <c r="H16" s="942"/>
      <c r="I16" s="942"/>
      <c r="J16" s="942"/>
      <c r="K16" s="942"/>
      <c r="L16" s="942"/>
      <c r="M16" s="942"/>
      <c r="N16" s="942"/>
      <c r="O16" s="942"/>
      <c r="P16" s="942"/>
      <c r="Q16" s="942"/>
      <c r="R16" s="942"/>
      <c r="S16" s="942"/>
      <c r="T16" s="942"/>
      <c r="U16" s="942"/>
      <c r="V16" s="942"/>
      <c r="W16" s="942"/>
      <c r="X16" s="942"/>
      <c r="Y16" s="942"/>
      <c r="Z16" s="942"/>
      <c r="AA16" s="942"/>
      <c r="AB16" s="942"/>
      <c r="AC16" s="942"/>
      <c r="AD16" s="942"/>
      <c r="AE16" s="942"/>
      <c r="AF16" s="942"/>
      <c r="AG16" s="943" t="s">
        <v>444</v>
      </c>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4"/>
      <c r="BF16" s="944"/>
      <c r="BG16" s="944"/>
      <c r="BH16" s="944"/>
      <c r="BI16" s="944"/>
      <c r="BJ16" s="944"/>
      <c r="BK16" s="945"/>
    </row>
    <row r="17" spans="1:65" s="170" customFormat="1" ht="29.25" customHeight="1" x14ac:dyDescent="0.2">
      <c r="A17" s="941"/>
      <c r="B17" s="941"/>
      <c r="C17" s="946" t="s">
        <v>583</v>
      </c>
      <c r="D17" s="946"/>
      <c r="E17" s="946"/>
      <c r="F17" s="946"/>
      <c r="G17" s="946"/>
      <c r="H17" s="946"/>
      <c r="I17" s="946"/>
      <c r="J17" s="946"/>
      <c r="K17" s="946"/>
      <c r="L17" s="946"/>
      <c r="M17" s="946"/>
      <c r="N17" s="946"/>
      <c r="O17" s="946"/>
      <c r="P17" s="946"/>
      <c r="Q17" s="946"/>
      <c r="R17" s="194"/>
      <c r="S17" s="947" t="s">
        <v>241</v>
      </c>
      <c r="T17" s="946"/>
      <c r="U17" s="946"/>
      <c r="V17" s="946"/>
      <c r="W17" s="947" t="s">
        <v>437</v>
      </c>
      <c r="X17" s="946"/>
      <c r="Y17" s="946"/>
      <c r="Z17" s="946"/>
      <c r="AA17" s="947" t="s">
        <v>438</v>
      </c>
      <c r="AB17" s="946"/>
      <c r="AC17" s="946"/>
      <c r="AD17" s="946"/>
      <c r="AE17" s="947" t="s">
        <v>439</v>
      </c>
      <c r="AF17" s="946"/>
      <c r="AG17" s="950" t="s">
        <v>26</v>
      </c>
      <c r="AH17" s="951"/>
      <c r="AI17" s="951"/>
      <c r="AJ17" s="951"/>
      <c r="AK17" s="951"/>
      <c r="AL17" s="951"/>
      <c r="AM17" s="951"/>
      <c r="AN17" s="951"/>
      <c r="AO17" s="951"/>
      <c r="AP17" s="951"/>
      <c r="AQ17" s="951"/>
      <c r="AR17" s="951"/>
      <c r="AS17" s="951"/>
      <c r="AT17" s="951"/>
      <c r="AU17" s="951"/>
      <c r="AV17" s="952"/>
      <c r="AW17" s="194"/>
      <c r="AX17" s="948" t="s">
        <v>241</v>
      </c>
      <c r="AY17" s="953"/>
      <c r="AZ17" s="953"/>
      <c r="BA17" s="949"/>
      <c r="BB17" s="948" t="s">
        <v>437</v>
      </c>
      <c r="BC17" s="953"/>
      <c r="BD17" s="953"/>
      <c r="BE17" s="949"/>
      <c r="BF17" s="948" t="s">
        <v>438</v>
      </c>
      <c r="BG17" s="953"/>
      <c r="BH17" s="953"/>
      <c r="BI17" s="949"/>
      <c r="BJ17" s="948" t="s">
        <v>439</v>
      </c>
      <c r="BK17" s="949"/>
    </row>
    <row r="18" spans="1:65" s="170" customFormat="1" ht="20.100000000000001" customHeight="1" x14ac:dyDescent="0.2">
      <c r="A18" s="964" t="s">
        <v>176</v>
      </c>
      <c r="B18" s="964"/>
      <c r="C18" s="965" t="s">
        <v>177</v>
      </c>
      <c r="D18" s="965"/>
      <c r="E18" s="965"/>
      <c r="F18" s="965"/>
      <c r="G18" s="965"/>
      <c r="H18" s="965"/>
      <c r="I18" s="965"/>
      <c r="J18" s="965"/>
      <c r="K18" s="965"/>
      <c r="L18" s="965"/>
      <c r="M18" s="965"/>
      <c r="N18" s="965"/>
      <c r="O18" s="965"/>
      <c r="P18" s="965"/>
      <c r="Q18" s="965"/>
      <c r="R18" s="195"/>
      <c r="S18" s="965" t="s">
        <v>178</v>
      </c>
      <c r="T18" s="965"/>
      <c r="U18" s="965"/>
      <c r="V18" s="965"/>
      <c r="W18" s="965" t="s">
        <v>175</v>
      </c>
      <c r="X18" s="965"/>
      <c r="Y18" s="965"/>
      <c r="Z18" s="965"/>
      <c r="AA18" s="965" t="s">
        <v>440</v>
      </c>
      <c r="AB18" s="965"/>
      <c r="AC18" s="965"/>
      <c r="AD18" s="965"/>
      <c r="AE18" s="965" t="s">
        <v>544</v>
      </c>
      <c r="AF18" s="965"/>
      <c r="AG18" s="966" t="s">
        <v>545</v>
      </c>
      <c r="AH18" s="967"/>
      <c r="AI18" s="967"/>
      <c r="AJ18" s="967"/>
      <c r="AK18" s="967"/>
      <c r="AL18" s="967"/>
      <c r="AM18" s="967"/>
      <c r="AN18" s="967"/>
      <c r="AO18" s="967"/>
      <c r="AP18" s="967"/>
      <c r="AQ18" s="967"/>
      <c r="AR18" s="967"/>
      <c r="AS18" s="967"/>
      <c r="AT18" s="967"/>
      <c r="AU18" s="967"/>
      <c r="AV18" s="968"/>
      <c r="AW18" s="195"/>
      <c r="AX18" s="954" t="s">
        <v>558</v>
      </c>
      <c r="AY18" s="955"/>
      <c r="AZ18" s="955"/>
      <c r="BA18" s="956"/>
      <c r="BB18" s="954" t="s">
        <v>559</v>
      </c>
      <c r="BC18" s="955"/>
      <c r="BD18" s="955"/>
      <c r="BE18" s="956"/>
      <c r="BF18" s="954" t="s">
        <v>560</v>
      </c>
      <c r="BG18" s="955"/>
      <c r="BH18" s="955"/>
      <c r="BI18" s="956"/>
      <c r="BJ18" s="954" t="s">
        <v>561</v>
      </c>
      <c r="BK18" s="956"/>
    </row>
    <row r="19" spans="1:65" s="170" customFormat="1" ht="20.100000000000001" customHeight="1" x14ac:dyDescent="0.2">
      <c r="A19" s="957" t="s">
        <v>0</v>
      </c>
      <c r="B19" s="958"/>
      <c r="C19" s="959" t="s">
        <v>582</v>
      </c>
      <c r="D19" s="959"/>
      <c r="E19" s="959"/>
      <c r="F19" s="959"/>
      <c r="G19" s="959"/>
      <c r="H19" s="959"/>
      <c r="I19" s="959"/>
      <c r="J19" s="959"/>
      <c r="K19" s="959"/>
      <c r="L19" s="959"/>
      <c r="M19" s="959"/>
      <c r="N19" s="959"/>
      <c r="O19" s="959"/>
      <c r="P19" s="959"/>
      <c r="Q19" s="959"/>
      <c r="R19" s="196" t="s">
        <v>262</v>
      </c>
      <c r="S19" s="963">
        <f>'05. óvoda int.'!AE102</f>
        <v>34479250</v>
      </c>
      <c r="T19" s="963"/>
      <c r="U19" s="963"/>
      <c r="V19" s="963"/>
      <c r="W19" s="963">
        <f>'05. óvoda int.'!AI102</f>
        <v>37368062</v>
      </c>
      <c r="X19" s="963"/>
      <c r="Y19" s="963"/>
      <c r="Z19" s="963"/>
      <c r="AA19" s="963">
        <f>'05. óvoda int.'!BC102</f>
        <v>37224612</v>
      </c>
      <c r="AB19" s="963"/>
      <c r="AC19" s="963"/>
      <c r="AD19" s="963"/>
      <c r="AE19" s="931">
        <f t="shared" ref="AE19:AE20" si="6">IF(W19&lt;&gt;"",AA19/W19,"n.é.")</f>
        <v>0.99616116029779656</v>
      </c>
      <c r="AF19" s="932"/>
      <c r="AG19" s="389" t="s">
        <v>581</v>
      </c>
      <c r="AH19" s="390"/>
      <c r="AI19" s="390"/>
      <c r="AJ19" s="390"/>
      <c r="AK19" s="390"/>
      <c r="AL19" s="390"/>
      <c r="AM19" s="390"/>
      <c r="AN19" s="390"/>
      <c r="AO19" s="390"/>
      <c r="AP19" s="390"/>
      <c r="AQ19" s="390"/>
      <c r="AR19" s="390"/>
      <c r="AS19" s="390"/>
      <c r="AT19" s="390"/>
      <c r="AU19" s="390"/>
      <c r="AV19" s="391"/>
      <c r="AW19" s="196" t="s">
        <v>32</v>
      </c>
      <c r="AX19" s="963">
        <f>'05. óvoda int.'!AE229</f>
        <v>34479250</v>
      </c>
      <c r="AY19" s="963"/>
      <c r="AZ19" s="963"/>
      <c r="BA19" s="963"/>
      <c r="BB19" s="973">
        <f>'05. óvoda int.'!AI229</f>
        <v>37368062</v>
      </c>
      <c r="BC19" s="974"/>
      <c r="BD19" s="974"/>
      <c r="BE19" s="975"/>
      <c r="BF19" s="963">
        <f>'05. óvoda int.'!BC229</f>
        <v>37101942</v>
      </c>
      <c r="BG19" s="963"/>
      <c r="BH19" s="963"/>
      <c r="BI19" s="963"/>
      <c r="BJ19" s="726">
        <f>IF(BB19&lt;&gt;"",BF19/BB19,"n.é.")</f>
        <v>0.99287841044579728</v>
      </c>
      <c r="BK19" s="727"/>
      <c r="BL19" s="198"/>
    </row>
    <row r="20" spans="1:65" s="170" customFormat="1" ht="20.100000000000001" customHeight="1" x14ac:dyDescent="0.2">
      <c r="A20" s="957" t="s">
        <v>1</v>
      </c>
      <c r="B20" s="958"/>
      <c r="C20" s="959" t="s">
        <v>580</v>
      </c>
      <c r="D20" s="959"/>
      <c r="E20" s="959"/>
      <c r="F20" s="959"/>
      <c r="G20" s="959"/>
      <c r="H20" s="959"/>
      <c r="I20" s="959"/>
      <c r="J20" s="959"/>
      <c r="K20" s="959"/>
      <c r="L20" s="959"/>
      <c r="M20" s="959"/>
      <c r="N20" s="959"/>
      <c r="O20" s="959"/>
      <c r="P20" s="959"/>
      <c r="Q20" s="959"/>
      <c r="R20" s="196" t="s">
        <v>299</v>
      </c>
      <c r="S20" s="963"/>
      <c r="T20" s="963"/>
      <c r="U20" s="963"/>
      <c r="V20" s="963"/>
      <c r="W20" s="963"/>
      <c r="X20" s="963"/>
      <c r="Y20" s="963"/>
      <c r="Z20" s="963"/>
      <c r="AA20" s="963"/>
      <c r="AB20" s="963"/>
      <c r="AC20" s="963"/>
      <c r="AD20" s="963"/>
      <c r="AE20" s="931" t="str">
        <f t="shared" si="6"/>
        <v>n.é.</v>
      </c>
      <c r="AF20" s="932"/>
      <c r="AG20" s="389" t="s">
        <v>579</v>
      </c>
      <c r="AH20" s="390"/>
      <c r="AI20" s="390"/>
      <c r="AJ20" s="390"/>
      <c r="AK20" s="390"/>
      <c r="AL20" s="390"/>
      <c r="AM20" s="390"/>
      <c r="AN20" s="390"/>
      <c r="AO20" s="390"/>
      <c r="AP20" s="390"/>
      <c r="AQ20" s="390"/>
      <c r="AR20" s="390"/>
      <c r="AS20" s="390"/>
      <c r="AT20" s="390"/>
      <c r="AU20" s="390"/>
      <c r="AV20" s="391"/>
      <c r="AW20" s="196" t="s">
        <v>52</v>
      </c>
      <c r="AX20" s="963"/>
      <c r="AY20" s="963"/>
      <c r="AZ20" s="963"/>
      <c r="BA20" s="963"/>
      <c r="BB20" s="973"/>
      <c r="BC20" s="974"/>
      <c r="BD20" s="974"/>
      <c r="BE20" s="975"/>
      <c r="BF20" s="963"/>
      <c r="BG20" s="963"/>
      <c r="BH20" s="963"/>
      <c r="BI20" s="963"/>
      <c r="BJ20" s="931" t="str">
        <f t="shared" ref="BJ20" si="7">IF(BB20&lt;&gt;"",BF20/BB20,"n.é.")</f>
        <v>n.é.</v>
      </c>
      <c r="BK20" s="932"/>
    </row>
    <row r="21" spans="1:65" s="170" customFormat="1" ht="20.100000000000001" customHeight="1" x14ac:dyDescent="0.2">
      <c r="A21" s="957" t="s">
        <v>2</v>
      </c>
      <c r="B21" s="958"/>
      <c r="C21" s="959" t="s">
        <v>578</v>
      </c>
      <c r="D21" s="959"/>
      <c r="E21" s="959"/>
      <c r="F21" s="959"/>
      <c r="G21" s="959"/>
      <c r="H21" s="959"/>
      <c r="I21" s="959"/>
      <c r="J21" s="959"/>
      <c r="K21" s="959"/>
      <c r="L21" s="959"/>
      <c r="M21" s="959"/>
      <c r="N21" s="959"/>
      <c r="O21" s="959"/>
      <c r="P21" s="959"/>
      <c r="Q21" s="959"/>
      <c r="R21" s="196" t="s">
        <v>320</v>
      </c>
      <c r="S21" s="963"/>
      <c r="T21" s="963"/>
      <c r="U21" s="963"/>
      <c r="V21" s="963"/>
      <c r="W21" s="963"/>
      <c r="X21" s="963"/>
      <c r="Y21" s="963"/>
      <c r="Z21" s="963"/>
      <c r="AA21" s="963"/>
      <c r="AB21" s="963"/>
      <c r="AC21" s="963"/>
      <c r="AD21" s="963"/>
      <c r="AE21" s="931" t="str">
        <f>IF(W21&gt;0,AA21/W21,"n.é.")</f>
        <v>n.é.</v>
      </c>
      <c r="AF21" s="932"/>
      <c r="AG21" s="389" t="s">
        <v>577</v>
      </c>
      <c r="AH21" s="390"/>
      <c r="AI21" s="390"/>
      <c r="AJ21" s="390"/>
      <c r="AK21" s="390"/>
      <c r="AL21" s="390"/>
      <c r="AM21" s="390"/>
      <c r="AN21" s="390"/>
      <c r="AO21" s="390"/>
      <c r="AP21" s="390"/>
      <c r="AQ21" s="390"/>
      <c r="AR21" s="390"/>
      <c r="AS21" s="390"/>
      <c r="AT21" s="390"/>
      <c r="AU21" s="390"/>
      <c r="AV21" s="391"/>
      <c r="AW21" s="196" t="s">
        <v>57</v>
      </c>
      <c r="AX21" s="960"/>
      <c r="AY21" s="961"/>
      <c r="AZ21" s="961"/>
      <c r="BA21" s="962"/>
      <c r="BB21" s="973"/>
      <c r="BC21" s="974"/>
      <c r="BD21" s="974"/>
      <c r="BE21" s="975"/>
      <c r="BF21" s="963"/>
      <c r="BG21" s="963"/>
      <c r="BH21" s="963"/>
      <c r="BI21" s="963"/>
      <c r="BJ21" s="931" t="str">
        <f>IF(BB21&gt;0,BF21/BB21,"n.é.")</f>
        <v>n.é.</v>
      </c>
      <c r="BK21" s="932"/>
    </row>
    <row r="22" spans="1:65" s="170" customFormat="1" ht="20.100000000000001" customHeight="1" x14ac:dyDescent="0.2">
      <c r="A22" s="987" t="s">
        <v>3</v>
      </c>
      <c r="B22" s="988"/>
      <c r="C22" s="971" t="s">
        <v>576</v>
      </c>
      <c r="D22" s="971"/>
      <c r="E22" s="971"/>
      <c r="F22" s="971"/>
      <c r="G22" s="971"/>
      <c r="H22" s="971"/>
      <c r="I22" s="971"/>
      <c r="J22" s="971"/>
      <c r="K22" s="971"/>
      <c r="L22" s="971"/>
      <c r="M22" s="971"/>
      <c r="N22" s="971"/>
      <c r="O22" s="971"/>
      <c r="P22" s="971"/>
      <c r="Q22" s="971"/>
      <c r="R22" s="347"/>
      <c r="S22" s="972">
        <f>SUM(S19:V21)</f>
        <v>34479250</v>
      </c>
      <c r="T22" s="972"/>
      <c r="U22" s="972"/>
      <c r="V22" s="972"/>
      <c r="W22" s="972">
        <f t="shared" ref="W22" si="8">SUM(W19:Z21)</f>
        <v>37368062</v>
      </c>
      <c r="X22" s="972"/>
      <c r="Y22" s="972"/>
      <c r="Z22" s="972"/>
      <c r="AA22" s="972">
        <f t="shared" ref="AA22" si="9">SUM(AA19:AD21)</f>
        <v>37224612</v>
      </c>
      <c r="AB22" s="972"/>
      <c r="AC22" s="972"/>
      <c r="AD22" s="972"/>
      <c r="AE22" s="982">
        <f>IF(W22&gt;0,AA22/W22,"n.é.")</f>
        <v>0.99616116029779656</v>
      </c>
      <c r="AF22" s="983"/>
      <c r="AG22" s="984" t="s">
        <v>575</v>
      </c>
      <c r="AH22" s="985"/>
      <c r="AI22" s="985"/>
      <c r="AJ22" s="985"/>
      <c r="AK22" s="985"/>
      <c r="AL22" s="985"/>
      <c r="AM22" s="985"/>
      <c r="AN22" s="985"/>
      <c r="AO22" s="985"/>
      <c r="AP22" s="985"/>
      <c r="AQ22" s="985"/>
      <c r="AR22" s="985"/>
      <c r="AS22" s="985"/>
      <c r="AT22" s="985"/>
      <c r="AU22" s="985"/>
      <c r="AV22" s="986"/>
      <c r="AW22" s="348"/>
      <c r="AX22" s="446">
        <f>SUM(AX19:BA21)</f>
        <v>34479250</v>
      </c>
      <c r="AY22" s="447"/>
      <c r="AZ22" s="447"/>
      <c r="BA22" s="448"/>
      <c r="BB22" s="446">
        <f t="shared" ref="BB22" si="10">SUM(BB19:BE21)</f>
        <v>37368062</v>
      </c>
      <c r="BC22" s="447"/>
      <c r="BD22" s="447"/>
      <c r="BE22" s="448"/>
      <c r="BF22" s="446">
        <f t="shared" ref="BF22" si="11">SUM(BF19:BI21)</f>
        <v>37101942</v>
      </c>
      <c r="BG22" s="447"/>
      <c r="BH22" s="447"/>
      <c r="BI22" s="448"/>
      <c r="BJ22" s="982">
        <f>IF(BB22&gt;0,BF22/BB22,"n.é.")</f>
        <v>0.99287841044579728</v>
      </c>
      <c r="BK22" s="983"/>
    </row>
    <row r="23" spans="1:65" ht="27.75" customHeight="1" x14ac:dyDescent="0.2">
      <c r="A23" s="978"/>
      <c r="B23" s="978"/>
      <c r="C23" s="979"/>
      <c r="D23" s="979"/>
      <c r="E23" s="979"/>
      <c r="F23" s="979"/>
      <c r="G23" s="979"/>
      <c r="H23" s="979"/>
      <c r="I23" s="979"/>
      <c r="J23" s="979"/>
      <c r="K23" s="979"/>
      <c r="L23" s="979"/>
      <c r="M23" s="979"/>
      <c r="N23" s="979"/>
      <c r="O23" s="979"/>
      <c r="P23" s="979"/>
      <c r="Q23" s="979"/>
      <c r="R23" s="199"/>
      <c r="S23" s="980"/>
      <c r="T23" s="980"/>
      <c r="U23" s="980"/>
      <c r="V23" s="980"/>
      <c r="W23" s="980"/>
      <c r="X23" s="980"/>
      <c r="Y23" s="980"/>
      <c r="Z23" s="980"/>
      <c r="AA23" s="980"/>
      <c r="AB23" s="980"/>
      <c r="AC23" s="980"/>
      <c r="AD23" s="980"/>
      <c r="AE23" s="981"/>
      <c r="AF23" s="981"/>
      <c r="AG23" s="976"/>
      <c r="AH23" s="976"/>
      <c r="AI23" s="976"/>
      <c r="AJ23" s="976"/>
      <c r="AK23" s="976"/>
      <c r="AL23" s="976"/>
      <c r="AM23" s="976"/>
      <c r="AN23" s="976"/>
      <c r="AO23" s="976"/>
      <c r="AP23" s="976"/>
      <c r="AQ23" s="976"/>
      <c r="AR23" s="976"/>
      <c r="AS23" s="976"/>
      <c r="AT23" s="976"/>
      <c r="AU23" s="976"/>
      <c r="AV23" s="199"/>
      <c r="AW23" s="199"/>
      <c r="AX23" s="977"/>
      <c r="AY23" s="977"/>
      <c r="AZ23" s="977"/>
      <c r="BA23" s="977"/>
      <c r="BB23" s="977"/>
      <c r="BC23" s="977"/>
      <c r="BD23" s="977"/>
      <c r="BE23" s="977"/>
      <c r="BF23" s="977"/>
      <c r="BG23" s="977"/>
      <c r="BH23" s="977"/>
      <c r="BI23" s="977"/>
      <c r="BJ23" s="977"/>
      <c r="BK23" s="977"/>
    </row>
    <row r="24" spans="1:65" ht="28.5" customHeight="1" x14ac:dyDescent="0.2">
      <c r="A24" s="934" t="s">
        <v>845</v>
      </c>
      <c r="B24" s="935"/>
      <c r="C24" s="935"/>
      <c r="D24" s="935"/>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35"/>
      <c r="AC24" s="935"/>
      <c r="AD24" s="935"/>
      <c r="AE24" s="935"/>
      <c r="AF24" s="935"/>
      <c r="AG24" s="935"/>
      <c r="AH24" s="935"/>
      <c r="AI24" s="935"/>
      <c r="AJ24" s="935"/>
      <c r="AK24" s="935"/>
      <c r="AL24" s="935"/>
      <c r="AM24" s="935"/>
      <c r="AN24" s="935"/>
      <c r="AO24" s="935"/>
      <c r="AP24" s="935"/>
      <c r="AQ24" s="935"/>
      <c r="AR24" s="935"/>
      <c r="AS24" s="935"/>
      <c r="AT24" s="935"/>
      <c r="AU24" s="935"/>
      <c r="AV24" s="935"/>
      <c r="AW24" s="935"/>
      <c r="AX24" s="935"/>
      <c r="AY24" s="935"/>
      <c r="AZ24" s="935"/>
      <c r="BA24" s="935"/>
      <c r="BB24" s="935"/>
      <c r="BC24" s="935"/>
      <c r="BD24" s="935"/>
      <c r="BE24" s="935"/>
      <c r="BF24" s="935"/>
      <c r="BG24" s="935"/>
      <c r="BH24" s="935"/>
      <c r="BI24" s="935"/>
      <c r="BJ24" s="935"/>
      <c r="BK24" s="936"/>
    </row>
    <row r="25" spans="1:65" ht="15" customHeight="1" x14ac:dyDescent="0.2">
      <c r="A25" s="937" t="s">
        <v>585</v>
      </c>
      <c r="B25" s="938"/>
      <c r="C25" s="938"/>
      <c r="D25" s="938"/>
      <c r="E25" s="938"/>
      <c r="F25" s="938"/>
      <c r="G25" s="938"/>
      <c r="H25" s="938"/>
      <c r="I25" s="938"/>
      <c r="J25" s="938"/>
      <c r="K25" s="938"/>
      <c r="L25" s="938"/>
      <c r="M25" s="938"/>
      <c r="N25" s="938"/>
      <c r="O25" s="938"/>
      <c r="P25" s="938"/>
      <c r="Q25" s="938"/>
      <c r="R25" s="938"/>
      <c r="S25" s="938"/>
      <c r="T25" s="938"/>
      <c r="U25" s="938"/>
      <c r="V25" s="938"/>
      <c r="W25" s="938"/>
      <c r="X25" s="938"/>
      <c r="Y25" s="938"/>
      <c r="Z25" s="938"/>
      <c r="AA25" s="938"/>
      <c r="AB25" s="938"/>
      <c r="AC25" s="938"/>
      <c r="AD25" s="938"/>
      <c r="AE25" s="938"/>
      <c r="AF25" s="938"/>
      <c r="AG25" s="938"/>
      <c r="AH25" s="938"/>
      <c r="AI25" s="938"/>
      <c r="AJ25" s="938"/>
      <c r="AK25" s="938"/>
      <c r="AL25" s="938"/>
      <c r="AM25" s="938"/>
      <c r="AN25" s="938"/>
      <c r="AO25" s="938"/>
      <c r="AP25" s="938"/>
      <c r="AQ25" s="938"/>
      <c r="AR25" s="938"/>
      <c r="AS25" s="938"/>
      <c r="AT25" s="938"/>
      <c r="AU25" s="938"/>
      <c r="AV25" s="938"/>
      <c r="AW25" s="938"/>
      <c r="AX25" s="938"/>
      <c r="AY25" s="938"/>
      <c r="AZ25" s="938"/>
      <c r="BA25" s="938"/>
      <c r="BB25" s="938"/>
      <c r="BC25" s="938"/>
      <c r="BD25" s="938"/>
      <c r="BE25" s="938"/>
      <c r="BF25" s="938"/>
      <c r="BG25" s="938"/>
      <c r="BH25" s="938"/>
      <c r="BI25" s="938"/>
      <c r="BJ25" s="938"/>
      <c r="BK25" s="939"/>
    </row>
    <row r="26" spans="1:65" ht="15.95" customHeight="1" x14ac:dyDescent="0.2">
      <c r="A26" s="940" t="s">
        <v>586</v>
      </c>
      <c r="B26" s="940"/>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940"/>
      <c r="AN26" s="940"/>
      <c r="AO26" s="940"/>
      <c r="AP26" s="940"/>
      <c r="AQ26" s="940"/>
      <c r="AR26" s="940"/>
      <c r="AS26" s="940"/>
      <c r="AT26" s="940"/>
      <c r="AU26" s="940"/>
      <c r="AV26" s="940"/>
      <c r="AW26" s="940"/>
      <c r="AX26" s="940"/>
      <c r="AY26" s="940"/>
      <c r="AZ26" s="940"/>
      <c r="BA26" s="940"/>
      <c r="BB26" s="940"/>
      <c r="BC26" s="940"/>
      <c r="BD26" s="940"/>
      <c r="BE26" s="940"/>
      <c r="BF26" s="940"/>
      <c r="BG26" s="940"/>
      <c r="BH26" s="940"/>
      <c r="BI26" s="940"/>
      <c r="BJ26" s="940"/>
      <c r="BK26" s="940"/>
    </row>
    <row r="27" spans="1:65" x14ac:dyDescent="0.2">
      <c r="A27" s="941" t="s">
        <v>441</v>
      </c>
      <c r="B27" s="941"/>
      <c r="C27" s="942" t="s">
        <v>443</v>
      </c>
      <c r="D27" s="942"/>
      <c r="E27" s="942"/>
      <c r="F27" s="942"/>
      <c r="G27" s="942"/>
      <c r="H27" s="942"/>
      <c r="I27" s="942"/>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3" t="s">
        <v>444</v>
      </c>
      <c r="AH27" s="944"/>
      <c r="AI27" s="944"/>
      <c r="AJ27" s="944"/>
      <c r="AK27" s="944"/>
      <c r="AL27" s="944"/>
      <c r="AM27" s="944"/>
      <c r="AN27" s="944"/>
      <c r="AO27" s="944"/>
      <c r="AP27" s="944"/>
      <c r="AQ27" s="944"/>
      <c r="AR27" s="944"/>
      <c r="AS27" s="944"/>
      <c r="AT27" s="944"/>
      <c r="AU27" s="944"/>
      <c r="AV27" s="944"/>
      <c r="AW27" s="944"/>
      <c r="AX27" s="944"/>
      <c r="AY27" s="944"/>
      <c r="AZ27" s="944"/>
      <c r="BA27" s="944"/>
      <c r="BB27" s="944"/>
      <c r="BC27" s="944"/>
      <c r="BD27" s="944"/>
      <c r="BE27" s="944"/>
      <c r="BF27" s="944"/>
      <c r="BG27" s="944"/>
      <c r="BH27" s="944"/>
      <c r="BI27" s="944"/>
      <c r="BJ27" s="944"/>
      <c r="BK27" s="945"/>
    </row>
    <row r="28" spans="1:65" ht="35.1" customHeight="1" x14ac:dyDescent="0.2">
      <c r="A28" s="941"/>
      <c r="B28" s="941"/>
      <c r="C28" s="946" t="s">
        <v>583</v>
      </c>
      <c r="D28" s="946"/>
      <c r="E28" s="946"/>
      <c r="F28" s="946"/>
      <c r="G28" s="946"/>
      <c r="H28" s="946"/>
      <c r="I28" s="946"/>
      <c r="J28" s="946"/>
      <c r="K28" s="946"/>
      <c r="L28" s="946"/>
      <c r="M28" s="946"/>
      <c r="N28" s="946"/>
      <c r="O28" s="946"/>
      <c r="P28" s="946"/>
      <c r="Q28" s="946"/>
      <c r="R28" s="194"/>
      <c r="S28" s="947" t="s">
        <v>241</v>
      </c>
      <c r="T28" s="946"/>
      <c r="U28" s="946"/>
      <c r="V28" s="946"/>
      <c r="W28" s="947" t="s">
        <v>437</v>
      </c>
      <c r="X28" s="946"/>
      <c r="Y28" s="946"/>
      <c r="Z28" s="946"/>
      <c r="AA28" s="947" t="s">
        <v>438</v>
      </c>
      <c r="AB28" s="946"/>
      <c r="AC28" s="946"/>
      <c r="AD28" s="946"/>
      <c r="AE28" s="947" t="s">
        <v>439</v>
      </c>
      <c r="AF28" s="946"/>
      <c r="AG28" s="950" t="s">
        <v>26</v>
      </c>
      <c r="AH28" s="951"/>
      <c r="AI28" s="951"/>
      <c r="AJ28" s="951"/>
      <c r="AK28" s="951"/>
      <c r="AL28" s="951"/>
      <c r="AM28" s="951"/>
      <c r="AN28" s="951"/>
      <c r="AO28" s="951"/>
      <c r="AP28" s="951"/>
      <c r="AQ28" s="951"/>
      <c r="AR28" s="951"/>
      <c r="AS28" s="951"/>
      <c r="AT28" s="951"/>
      <c r="AU28" s="951"/>
      <c r="AV28" s="952"/>
      <c r="AW28" s="194"/>
      <c r="AX28" s="948" t="s">
        <v>241</v>
      </c>
      <c r="AY28" s="953"/>
      <c r="AZ28" s="953"/>
      <c r="BA28" s="949"/>
      <c r="BB28" s="948" t="s">
        <v>437</v>
      </c>
      <c r="BC28" s="953"/>
      <c r="BD28" s="953"/>
      <c r="BE28" s="949"/>
      <c r="BF28" s="948" t="s">
        <v>438</v>
      </c>
      <c r="BG28" s="953"/>
      <c r="BH28" s="953"/>
      <c r="BI28" s="949"/>
      <c r="BJ28" s="948" t="s">
        <v>439</v>
      </c>
      <c r="BK28" s="949"/>
    </row>
    <row r="29" spans="1:65" x14ac:dyDescent="0.2">
      <c r="A29" s="964" t="s">
        <v>176</v>
      </c>
      <c r="B29" s="964"/>
      <c r="C29" s="965" t="s">
        <v>177</v>
      </c>
      <c r="D29" s="965"/>
      <c r="E29" s="965"/>
      <c r="F29" s="965"/>
      <c r="G29" s="965"/>
      <c r="H29" s="965"/>
      <c r="I29" s="965"/>
      <c r="J29" s="965"/>
      <c r="K29" s="965"/>
      <c r="L29" s="965"/>
      <c r="M29" s="965"/>
      <c r="N29" s="965"/>
      <c r="O29" s="965"/>
      <c r="P29" s="965"/>
      <c r="Q29" s="965"/>
      <c r="R29" s="195"/>
      <c r="S29" s="965" t="s">
        <v>178</v>
      </c>
      <c r="T29" s="965"/>
      <c r="U29" s="965"/>
      <c r="V29" s="965"/>
      <c r="W29" s="965" t="s">
        <v>175</v>
      </c>
      <c r="X29" s="965"/>
      <c r="Y29" s="965"/>
      <c r="Z29" s="965"/>
      <c r="AA29" s="965" t="s">
        <v>440</v>
      </c>
      <c r="AB29" s="965"/>
      <c r="AC29" s="965"/>
      <c r="AD29" s="965"/>
      <c r="AE29" s="965" t="s">
        <v>544</v>
      </c>
      <c r="AF29" s="965"/>
      <c r="AG29" s="966" t="s">
        <v>545</v>
      </c>
      <c r="AH29" s="967"/>
      <c r="AI29" s="967"/>
      <c r="AJ29" s="967"/>
      <c r="AK29" s="967"/>
      <c r="AL29" s="967"/>
      <c r="AM29" s="967"/>
      <c r="AN29" s="967"/>
      <c r="AO29" s="967"/>
      <c r="AP29" s="967"/>
      <c r="AQ29" s="967"/>
      <c r="AR29" s="967"/>
      <c r="AS29" s="967"/>
      <c r="AT29" s="967"/>
      <c r="AU29" s="967"/>
      <c r="AV29" s="968"/>
      <c r="AW29" s="195"/>
      <c r="AX29" s="954" t="s">
        <v>558</v>
      </c>
      <c r="AY29" s="955"/>
      <c r="AZ29" s="955"/>
      <c r="BA29" s="956"/>
      <c r="BB29" s="954" t="s">
        <v>559</v>
      </c>
      <c r="BC29" s="955"/>
      <c r="BD29" s="955"/>
      <c r="BE29" s="956"/>
      <c r="BF29" s="954" t="s">
        <v>560</v>
      </c>
      <c r="BG29" s="955"/>
      <c r="BH29" s="955"/>
      <c r="BI29" s="956"/>
      <c r="BJ29" s="954" t="s">
        <v>561</v>
      </c>
      <c r="BK29" s="956"/>
    </row>
    <row r="30" spans="1:65" ht="20.100000000000001" customHeight="1" x14ac:dyDescent="0.2">
      <c r="A30" s="957" t="s">
        <v>0</v>
      </c>
      <c r="B30" s="958"/>
      <c r="C30" s="959" t="s">
        <v>582</v>
      </c>
      <c r="D30" s="959"/>
      <c r="E30" s="959"/>
      <c r="F30" s="959"/>
      <c r="G30" s="959"/>
      <c r="H30" s="959"/>
      <c r="I30" s="959"/>
      <c r="J30" s="959"/>
      <c r="K30" s="959"/>
      <c r="L30" s="959"/>
      <c r="M30" s="959"/>
      <c r="N30" s="959"/>
      <c r="O30" s="959"/>
      <c r="P30" s="959"/>
      <c r="Q30" s="959"/>
      <c r="R30" s="196" t="s">
        <v>262</v>
      </c>
      <c r="S30" s="960">
        <f>'06. konyha int.'!AE108</f>
        <v>26840170</v>
      </c>
      <c r="T30" s="961"/>
      <c r="U30" s="961"/>
      <c r="V30" s="962"/>
      <c r="W30" s="963">
        <f>'06. konyha int.'!AI108</f>
        <v>28852170</v>
      </c>
      <c r="X30" s="963"/>
      <c r="Y30" s="963"/>
      <c r="Z30" s="963"/>
      <c r="AA30" s="963">
        <f>'06. konyha int.'!BC108</f>
        <v>28954881</v>
      </c>
      <c r="AB30" s="963"/>
      <c r="AC30" s="963"/>
      <c r="AD30" s="963"/>
      <c r="AE30" s="931">
        <f t="shared" ref="AE30" si="12">IF(W30&lt;&gt;"",AA30/W30,"n.é.")</f>
        <v>1.0035599055460993</v>
      </c>
      <c r="AF30" s="932"/>
      <c r="AG30" s="389" t="s">
        <v>581</v>
      </c>
      <c r="AH30" s="390"/>
      <c r="AI30" s="390"/>
      <c r="AJ30" s="390"/>
      <c r="AK30" s="390"/>
      <c r="AL30" s="390"/>
      <c r="AM30" s="390"/>
      <c r="AN30" s="390"/>
      <c r="AO30" s="390"/>
      <c r="AP30" s="390"/>
      <c r="AQ30" s="390"/>
      <c r="AR30" s="390"/>
      <c r="AS30" s="390"/>
      <c r="AT30" s="390"/>
      <c r="AU30" s="390"/>
      <c r="AV30" s="391"/>
      <c r="AW30" s="196" t="s">
        <v>32</v>
      </c>
      <c r="AX30" s="960">
        <f>'06. konyha int.'!AE241</f>
        <v>26840170</v>
      </c>
      <c r="AY30" s="961"/>
      <c r="AZ30" s="961"/>
      <c r="BA30" s="962"/>
      <c r="BB30" s="963">
        <f>'06. konyha int.'!AI241</f>
        <v>28852170</v>
      </c>
      <c r="BC30" s="963"/>
      <c r="BD30" s="963"/>
      <c r="BE30" s="963"/>
      <c r="BF30" s="963">
        <f>'06. konyha int.'!BC241</f>
        <v>28049620</v>
      </c>
      <c r="BG30" s="963"/>
      <c r="BH30" s="963"/>
      <c r="BI30" s="963"/>
      <c r="BJ30" s="726">
        <f>IF(BB30&lt;&gt;"",BF30/BB30,"n.é.")</f>
        <v>0.97218406795745349</v>
      </c>
      <c r="BK30" s="727"/>
      <c r="BM30" s="200"/>
    </row>
    <row r="31" spans="1:65" ht="20.100000000000001" customHeight="1" x14ac:dyDescent="0.2">
      <c r="A31" s="957" t="s">
        <v>1</v>
      </c>
      <c r="B31" s="958"/>
      <c r="C31" s="959" t="s">
        <v>580</v>
      </c>
      <c r="D31" s="959"/>
      <c r="E31" s="959"/>
      <c r="F31" s="959"/>
      <c r="G31" s="959"/>
      <c r="H31" s="959"/>
      <c r="I31" s="959"/>
      <c r="J31" s="959"/>
      <c r="K31" s="959"/>
      <c r="L31" s="959"/>
      <c r="M31" s="959"/>
      <c r="N31" s="959"/>
      <c r="O31" s="959"/>
      <c r="P31" s="959"/>
      <c r="Q31" s="959"/>
      <c r="R31" s="196" t="s">
        <v>299</v>
      </c>
      <c r="S31" s="960"/>
      <c r="T31" s="961"/>
      <c r="U31" s="961"/>
      <c r="V31" s="962"/>
      <c r="W31" s="963"/>
      <c r="X31" s="963"/>
      <c r="Y31" s="963"/>
      <c r="Z31" s="963"/>
      <c r="AA31" s="963"/>
      <c r="AB31" s="963"/>
      <c r="AC31" s="963"/>
      <c r="AD31" s="963"/>
      <c r="AE31" s="931" t="str">
        <f t="shared" ref="AE31" si="13">IF(W31&lt;&gt;"",AA31/W31,"n.é.")</f>
        <v>n.é.</v>
      </c>
      <c r="AF31" s="932"/>
      <c r="AG31" s="389" t="s">
        <v>579</v>
      </c>
      <c r="AH31" s="390"/>
      <c r="AI31" s="390"/>
      <c r="AJ31" s="390"/>
      <c r="AK31" s="390"/>
      <c r="AL31" s="390"/>
      <c r="AM31" s="390"/>
      <c r="AN31" s="390"/>
      <c r="AO31" s="390"/>
      <c r="AP31" s="390"/>
      <c r="AQ31" s="390"/>
      <c r="AR31" s="390"/>
      <c r="AS31" s="390"/>
      <c r="AT31" s="390"/>
      <c r="AU31" s="390"/>
      <c r="AV31" s="391"/>
      <c r="AW31" s="196" t="s">
        <v>52</v>
      </c>
      <c r="AX31" s="960"/>
      <c r="AY31" s="961"/>
      <c r="AZ31" s="961"/>
      <c r="BA31" s="962"/>
      <c r="BB31" s="973"/>
      <c r="BC31" s="974"/>
      <c r="BD31" s="974"/>
      <c r="BE31" s="975"/>
      <c r="BF31" s="963"/>
      <c r="BG31" s="963"/>
      <c r="BH31" s="963"/>
      <c r="BI31" s="963"/>
      <c r="BJ31" s="931" t="str">
        <f t="shared" ref="BJ31" si="14">IF(BB31&lt;&gt;"",BF31/BB31,"n.é.")</f>
        <v>n.é.</v>
      </c>
      <c r="BK31" s="932"/>
    </row>
    <row r="32" spans="1:65" ht="20.100000000000001" customHeight="1" x14ac:dyDescent="0.2">
      <c r="A32" s="957" t="s">
        <v>2</v>
      </c>
      <c r="B32" s="958"/>
      <c r="C32" s="959" t="s">
        <v>578</v>
      </c>
      <c r="D32" s="959"/>
      <c r="E32" s="959"/>
      <c r="F32" s="959"/>
      <c r="G32" s="959"/>
      <c r="H32" s="959"/>
      <c r="I32" s="959"/>
      <c r="J32" s="959"/>
      <c r="K32" s="959"/>
      <c r="L32" s="959"/>
      <c r="M32" s="959"/>
      <c r="N32" s="959"/>
      <c r="O32" s="959"/>
      <c r="P32" s="959"/>
      <c r="Q32" s="959"/>
      <c r="R32" s="196" t="s">
        <v>320</v>
      </c>
      <c r="S32" s="963"/>
      <c r="T32" s="963"/>
      <c r="U32" s="963"/>
      <c r="V32" s="963"/>
      <c r="W32" s="963"/>
      <c r="X32" s="963"/>
      <c r="Y32" s="963"/>
      <c r="Z32" s="963"/>
      <c r="AA32" s="963"/>
      <c r="AB32" s="963"/>
      <c r="AC32" s="963"/>
      <c r="AD32" s="963"/>
      <c r="AE32" s="931" t="str">
        <f>IF(W32&gt;0,AA32/W32,"n.é.")</f>
        <v>n.é.</v>
      </c>
      <c r="AF32" s="932"/>
      <c r="AG32" s="389" t="s">
        <v>577</v>
      </c>
      <c r="AH32" s="390"/>
      <c r="AI32" s="390"/>
      <c r="AJ32" s="390"/>
      <c r="AK32" s="390"/>
      <c r="AL32" s="390"/>
      <c r="AM32" s="390"/>
      <c r="AN32" s="390"/>
      <c r="AO32" s="390"/>
      <c r="AP32" s="390"/>
      <c r="AQ32" s="390"/>
      <c r="AR32" s="390"/>
      <c r="AS32" s="390"/>
      <c r="AT32" s="390"/>
      <c r="AU32" s="390"/>
      <c r="AV32" s="391"/>
      <c r="AW32" s="196" t="s">
        <v>57</v>
      </c>
      <c r="AX32" s="960"/>
      <c r="AY32" s="961"/>
      <c r="AZ32" s="961"/>
      <c r="BA32" s="962"/>
      <c r="BB32" s="973"/>
      <c r="BC32" s="974"/>
      <c r="BD32" s="974"/>
      <c r="BE32" s="975"/>
      <c r="BF32" s="963"/>
      <c r="BG32" s="963"/>
      <c r="BH32" s="963"/>
      <c r="BI32" s="963"/>
      <c r="BJ32" s="931" t="str">
        <f>IF(BB32&gt;0,BF32/BB32,"n.é.")</f>
        <v>n.é.</v>
      </c>
      <c r="BK32" s="932"/>
    </row>
    <row r="33" spans="1:63" s="170" customFormat="1" ht="20.100000000000001" customHeight="1" x14ac:dyDescent="0.2">
      <c r="A33" s="969" t="s">
        <v>3</v>
      </c>
      <c r="B33" s="970"/>
      <c r="C33" s="971" t="s">
        <v>576</v>
      </c>
      <c r="D33" s="971"/>
      <c r="E33" s="971"/>
      <c r="F33" s="971"/>
      <c r="G33" s="971"/>
      <c r="H33" s="971"/>
      <c r="I33" s="971"/>
      <c r="J33" s="971"/>
      <c r="K33" s="971"/>
      <c r="L33" s="971"/>
      <c r="M33" s="971"/>
      <c r="N33" s="971"/>
      <c r="O33" s="971"/>
      <c r="P33" s="971"/>
      <c r="Q33" s="971"/>
      <c r="R33" s="347"/>
      <c r="S33" s="972">
        <f>SUM(S30:V32)</f>
        <v>26840170</v>
      </c>
      <c r="T33" s="972"/>
      <c r="U33" s="972"/>
      <c r="V33" s="972"/>
      <c r="W33" s="972">
        <f t="shared" ref="W33" si="15">SUM(W30:Z32)</f>
        <v>28852170</v>
      </c>
      <c r="X33" s="972"/>
      <c r="Y33" s="972"/>
      <c r="Z33" s="972"/>
      <c r="AA33" s="972">
        <f t="shared" ref="AA33" si="16">SUM(AA30:AD32)</f>
        <v>28954881</v>
      </c>
      <c r="AB33" s="972"/>
      <c r="AC33" s="972"/>
      <c r="AD33" s="972"/>
      <c r="AE33" s="982">
        <f>IF(W33&gt;0,AA33/W33,"n.é.")</f>
        <v>1.0035599055460993</v>
      </c>
      <c r="AF33" s="983"/>
      <c r="AG33" s="984" t="s">
        <v>575</v>
      </c>
      <c r="AH33" s="985"/>
      <c r="AI33" s="985"/>
      <c r="AJ33" s="985"/>
      <c r="AK33" s="985"/>
      <c r="AL33" s="985"/>
      <c r="AM33" s="985"/>
      <c r="AN33" s="985"/>
      <c r="AO33" s="985"/>
      <c r="AP33" s="985"/>
      <c r="AQ33" s="985"/>
      <c r="AR33" s="985"/>
      <c r="AS33" s="985"/>
      <c r="AT33" s="985"/>
      <c r="AU33" s="985"/>
      <c r="AV33" s="986"/>
      <c r="AW33" s="348"/>
      <c r="AX33" s="446">
        <f>SUM(AX30:BA32)</f>
        <v>26840170</v>
      </c>
      <c r="AY33" s="447"/>
      <c r="AZ33" s="447"/>
      <c r="BA33" s="448"/>
      <c r="BB33" s="446">
        <f t="shared" ref="BB33" si="17">SUM(BB30:BE32)</f>
        <v>28852170</v>
      </c>
      <c r="BC33" s="447"/>
      <c r="BD33" s="447"/>
      <c r="BE33" s="448"/>
      <c r="BF33" s="446">
        <f t="shared" ref="BF33" si="18">SUM(BF30:BI32)</f>
        <v>28049620</v>
      </c>
      <c r="BG33" s="447"/>
      <c r="BH33" s="447"/>
      <c r="BI33" s="448"/>
      <c r="BJ33" s="982">
        <f>IF(BB33&gt;0,BF33/BB33,"n.é.")</f>
        <v>0.97218406795745349</v>
      </c>
      <c r="BK33" s="983"/>
    </row>
    <row r="34" spans="1:63" ht="20.100000000000001" customHeight="1" x14ac:dyDescent="0.2">
      <c r="A34" s="978"/>
      <c r="B34" s="978"/>
      <c r="C34" s="979"/>
      <c r="D34" s="979"/>
      <c r="E34" s="979"/>
      <c r="F34" s="979"/>
      <c r="G34" s="979"/>
      <c r="H34" s="979"/>
      <c r="I34" s="979"/>
      <c r="J34" s="979"/>
      <c r="K34" s="979"/>
      <c r="L34" s="979"/>
      <c r="M34" s="979"/>
      <c r="N34" s="979"/>
      <c r="O34" s="979"/>
      <c r="P34" s="979"/>
      <c r="Q34" s="979"/>
      <c r="R34" s="199"/>
      <c r="S34" s="980"/>
      <c r="T34" s="980"/>
      <c r="U34" s="980"/>
      <c r="V34" s="980"/>
      <c r="W34" s="980"/>
      <c r="X34" s="980"/>
      <c r="Y34" s="980"/>
      <c r="Z34" s="980"/>
      <c r="AA34" s="980"/>
      <c r="AB34" s="980"/>
      <c r="AC34" s="980"/>
      <c r="AD34" s="980"/>
      <c r="AE34" s="981"/>
      <c r="AF34" s="981"/>
      <c r="AG34" s="976"/>
      <c r="AH34" s="976"/>
      <c r="AI34" s="976"/>
      <c r="AJ34" s="976"/>
      <c r="AK34" s="976"/>
      <c r="AL34" s="976"/>
      <c r="AM34" s="976"/>
      <c r="AN34" s="976"/>
      <c r="AO34" s="976"/>
      <c r="AP34" s="976"/>
      <c r="AQ34" s="976"/>
      <c r="AR34" s="976"/>
      <c r="AS34" s="976"/>
      <c r="AT34" s="976"/>
      <c r="AU34" s="976"/>
      <c r="AV34" s="199"/>
      <c r="AW34" s="199"/>
      <c r="AX34" s="977"/>
      <c r="AY34" s="977"/>
      <c r="AZ34" s="977"/>
      <c r="BA34" s="977"/>
      <c r="BB34" s="977"/>
      <c r="BC34" s="977"/>
      <c r="BD34" s="977"/>
      <c r="BE34" s="977"/>
      <c r="BF34" s="977"/>
      <c r="BG34" s="977"/>
      <c r="BH34" s="977"/>
      <c r="BI34" s="977"/>
      <c r="BJ34" s="977"/>
      <c r="BK34" s="977"/>
    </row>
    <row r="39" spans="1:63" x14ac:dyDescent="0.2">
      <c r="T39" s="200"/>
      <c r="U39" s="200"/>
      <c r="V39" s="200"/>
      <c r="W39" s="200"/>
      <c r="X39" s="200"/>
      <c r="Y39" s="200"/>
      <c r="Z39" s="200"/>
      <c r="AA39" s="200"/>
      <c r="AB39" s="200"/>
    </row>
  </sheetData>
  <mergeCells count="236">
    <mergeCell ref="AE21:AF21"/>
    <mergeCell ref="AG21:AV21"/>
    <mergeCell ref="AX21:BA21"/>
    <mergeCell ref="BB21:BE21"/>
    <mergeCell ref="BF21:BI21"/>
    <mergeCell ref="BJ21:BK21"/>
    <mergeCell ref="A22:B22"/>
    <mergeCell ref="C22:Q22"/>
    <mergeCell ref="S22:V22"/>
    <mergeCell ref="W22:Z22"/>
    <mergeCell ref="AA22:AD22"/>
    <mergeCell ref="AE22:AF22"/>
    <mergeCell ref="AG22:AV22"/>
    <mergeCell ref="AX22:BA22"/>
    <mergeCell ref="BB22:BE22"/>
    <mergeCell ref="BF22:BI22"/>
    <mergeCell ref="BJ22:BK22"/>
    <mergeCell ref="A21:B21"/>
    <mergeCell ref="C21:Q21"/>
    <mergeCell ref="S21:V21"/>
    <mergeCell ref="W21:Z21"/>
    <mergeCell ref="AA21:AD21"/>
    <mergeCell ref="AE19:AF19"/>
    <mergeCell ref="AG19:AV19"/>
    <mergeCell ref="AX19:BA19"/>
    <mergeCell ref="BB19:BE19"/>
    <mergeCell ref="BF19:BI19"/>
    <mergeCell ref="BJ19:BK19"/>
    <mergeCell ref="A20:B20"/>
    <mergeCell ref="C20:Q20"/>
    <mergeCell ref="S20:V20"/>
    <mergeCell ref="W20:Z20"/>
    <mergeCell ref="AA20:AD20"/>
    <mergeCell ref="AE20:AF20"/>
    <mergeCell ref="AG20:AV20"/>
    <mergeCell ref="AX20:BA20"/>
    <mergeCell ref="BB20:BE20"/>
    <mergeCell ref="BF20:BI20"/>
    <mergeCell ref="BJ20:BK20"/>
    <mergeCell ref="C19:Q19"/>
    <mergeCell ref="S19:V19"/>
    <mergeCell ref="W19:Z19"/>
    <mergeCell ref="AA19:AD19"/>
    <mergeCell ref="AX17:BA17"/>
    <mergeCell ref="BB17:BE17"/>
    <mergeCell ref="BF17:BI17"/>
    <mergeCell ref="BJ17:BK17"/>
    <mergeCell ref="A18:B18"/>
    <mergeCell ref="C18:Q18"/>
    <mergeCell ref="S18:V18"/>
    <mergeCell ref="W18:Z18"/>
    <mergeCell ref="AA18:AD18"/>
    <mergeCell ref="AE18:AF18"/>
    <mergeCell ref="AG18:AV18"/>
    <mergeCell ref="AX18:BA18"/>
    <mergeCell ref="BB18:BE18"/>
    <mergeCell ref="BF18:BI18"/>
    <mergeCell ref="BJ18:BK18"/>
    <mergeCell ref="AE23:AF23"/>
    <mergeCell ref="AG23:AU23"/>
    <mergeCell ref="AX23:BA23"/>
    <mergeCell ref="BB23:BE23"/>
    <mergeCell ref="BF23:BI23"/>
    <mergeCell ref="BJ23:BK23"/>
    <mergeCell ref="A13:BK13"/>
    <mergeCell ref="A14:BK14"/>
    <mergeCell ref="A15:BK15"/>
    <mergeCell ref="A16:B17"/>
    <mergeCell ref="C16:AF16"/>
    <mergeCell ref="AG16:BK16"/>
    <mergeCell ref="C17:Q17"/>
    <mergeCell ref="S17:V17"/>
    <mergeCell ref="W17:Z17"/>
    <mergeCell ref="AA17:AD17"/>
    <mergeCell ref="AE17:AF17"/>
    <mergeCell ref="AG17:AV17"/>
    <mergeCell ref="A23:B23"/>
    <mergeCell ref="C23:Q23"/>
    <mergeCell ref="S23:V23"/>
    <mergeCell ref="W23:Z23"/>
    <mergeCell ref="AA23:AD23"/>
    <mergeCell ref="A19:B19"/>
    <mergeCell ref="A9:B9"/>
    <mergeCell ref="C9:Q9"/>
    <mergeCell ref="S9:V9"/>
    <mergeCell ref="W9:Z9"/>
    <mergeCell ref="AA9:AD9"/>
    <mergeCell ref="AE9:AF9"/>
    <mergeCell ref="AG11:AV11"/>
    <mergeCell ref="AX11:BA11"/>
    <mergeCell ref="BB11:BE11"/>
    <mergeCell ref="A11:B11"/>
    <mergeCell ref="C11:Q11"/>
    <mergeCell ref="S11:V11"/>
    <mergeCell ref="W11:Z11"/>
    <mergeCell ref="AA11:AD11"/>
    <mergeCell ref="AE11:AF11"/>
    <mergeCell ref="A10:B10"/>
    <mergeCell ref="C10:Q10"/>
    <mergeCell ref="S10:V10"/>
    <mergeCell ref="W10:Z10"/>
    <mergeCell ref="AA10:AD10"/>
    <mergeCell ref="AE10:AF10"/>
    <mergeCell ref="BF11:BI11"/>
    <mergeCell ref="BJ11:BK11"/>
    <mergeCell ref="AG10:AV10"/>
    <mergeCell ref="AX10:BA10"/>
    <mergeCell ref="BB10:BE10"/>
    <mergeCell ref="BF8:BI8"/>
    <mergeCell ref="BJ8:BK8"/>
    <mergeCell ref="AG9:AV9"/>
    <mergeCell ref="AX9:BA9"/>
    <mergeCell ref="BB9:BE9"/>
    <mergeCell ref="BF9:BI9"/>
    <mergeCell ref="BJ9:BK9"/>
    <mergeCell ref="BF10:BI10"/>
    <mergeCell ref="BJ10:BK10"/>
    <mergeCell ref="A8:B8"/>
    <mergeCell ref="C8:Q8"/>
    <mergeCell ref="S8:V8"/>
    <mergeCell ref="W8:Z8"/>
    <mergeCell ref="AA8:AD8"/>
    <mergeCell ref="AE8:AF8"/>
    <mergeCell ref="AG8:AV8"/>
    <mergeCell ref="AX8:BA8"/>
    <mergeCell ref="BB8:BE8"/>
    <mergeCell ref="AX6:BA6"/>
    <mergeCell ref="BB6:BE6"/>
    <mergeCell ref="BF6:BI6"/>
    <mergeCell ref="BJ6:BK6"/>
    <mergeCell ref="A7:B7"/>
    <mergeCell ref="C7:Q7"/>
    <mergeCell ref="S7:V7"/>
    <mergeCell ref="W7:Z7"/>
    <mergeCell ref="AA7:AD7"/>
    <mergeCell ref="AE7:AF7"/>
    <mergeCell ref="AG7:AV7"/>
    <mergeCell ref="AX7:BA7"/>
    <mergeCell ref="BB7:BE7"/>
    <mergeCell ref="BF7:BI7"/>
    <mergeCell ref="BJ7:BK7"/>
    <mergeCell ref="AG6:AV6"/>
    <mergeCell ref="AG34:AU34"/>
    <mergeCell ref="AX34:BA34"/>
    <mergeCell ref="BB34:BE34"/>
    <mergeCell ref="BF34:BI34"/>
    <mergeCell ref="BJ34:BK34"/>
    <mergeCell ref="A2:BK2"/>
    <mergeCell ref="A3:BK3"/>
    <mergeCell ref="A4:BK4"/>
    <mergeCell ref="A5:B6"/>
    <mergeCell ref="C5:AF5"/>
    <mergeCell ref="A34:B34"/>
    <mergeCell ref="C34:Q34"/>
    <mergeCell ref="S34:V34"/>
    <mergeCell ref="W34:Z34"/>
    <mergeCell ref="AA34:AD34"/>
    <mergeCell ref="AE34:AF34"/>
    <mergeCell ref="AE33:AF33"/>
    <mergeCell ref="AG33:AV33"/>
    <mergeCell ref="AX33:BA33"/>
    <mergeCell ref="BB33:BE33"/>
    <mergeCell ref="BF33:BI33"/>
    <mergeCell ref="BJ33:BK33"/>
    <mergeCell ref="AG32:AV32"/>
    <mergeCell ref="AX32:BA32"/>
    <mergeCell ref="A33:B33"/>
    <mergeCell ref="C33:Q33"/>
    <mergeCell ref="S33:V33"/>
    <mergeCell ref="W33:Z33"/>
    <mergeCell ref="AA33:AD33"/>
    <mergeCell ref="AX31:BA31"/>
    <mergeCell ref="BB31:BE31"/>
    <mergeCell ref="BF31:BI31"/>
    <mergeCell ref="BJ31:BK31"/>
    <mergeCell ref="A32:B32"/>
    <mergeCell ref="C32:Q32"/>
    <mergeCell ref="S32:V32"/>
    <mergeCell ref="W32:Z32"/>
    <mergeCell ref="AA32:AD32"/>
    <mergeCell ref="AE32:AF32"/>
    <mergeCell ref="A31:B31"/>
    <mergeCell ref="C31:Q31"/>
    <mergeCell ref="S31:V31"/>
    <mergeCell ref="W31:Z31"/>
    <mergeCell ref="AA31:AD31"/>
    <mergeCell ref="AE31:AF31"/>
    <mergeCell ref="AG31:AV31"/>
    <mergeCell ref="BB32:BE32"/>
    <mergeCell ref="BF32:BI32"/>
    <mergeCell ref="BF29:BI29"/>
    <mergeCell ref="BJ29:BK29"/>
    <mergeCell ref="A30:B30"/>
    <mergeCell ref="C30:Q30"/>
    <mergeCell ref="S30:V30"/>
    <mergeCell ref="W30:Z30"/>
    <mergeCell ref="AA30:AD30"/>
    <mergeCell ref="AE30:AF30"/>
    <mergeCell ref="AG30:AV30"/>
    <mergeCell ref="AX30:BA30"/>
    <mergeCell ref="BB30:BE30"/>
    <mergeCell ref="BF30:BI30"/>
    <mergeCell ref="BJ30:BK30"/>
    <mergeCell ref="A29:B29"/>
    <mergeCell ref="C29:Q29"/>
    <mergeCell ref="S29:V29"/>
    <mergeCell ref="W29:Z29"/>
    <mergeCell ref="AA29:AD29"/>
    <mergeCell ref="AE29:AF29"/>
    <mergeCell ref="AG29:AV29"/>
    <mergeCell ref="AX29:BA29"/>
    <mergeCell ref="BB29:BE29"/>
    <mergeCell ref="BJ32:BK32"/>
    <mergeCell ref="A1:BK1"/>
    <mergeCell ref="A24:BK24"/>
    <mergeCell ref="A25:BK25"/>
    <mergeCell ref="A26:BK26"/>
    <mergeCell ref="A27:B28"/>
    <mergeCell ref="C27:AF27"/>
    <mergeCell ref="AG27:BK27"/>
    <mergeCell ref="C28:Q28"/>
    <mergeCell ref="S28:V28"/>
    <mergeCell ref="W28:Z28"/>
    <mergeCell ref="BJ28:BK28"/>
    <mergeCell ref="AA28:AD28"/>
    <mergeCell ref="AE28:AF28"/>
    <mergeCell ref="AG28:AV28"/>
    <mergeCell ref="AX28:BA28"/>
    <mergeCell ref="BB28:BE28"/>
    <mergeCell ref="BF28:BI28"/>
    <mergeCell ref="AG5:BK5"/>
    <mergeCell ref="C6:Q6"/>
    <mergeCell ref="S6:V6"/>
    <mergeCell ref="W6:Z6"/>
    <mergeCell ref="AA6:AD6"/>
    <mergeCell ref="AE6:AF6"/>
  </mergeCells>
  <printOptions horizontalCentered="1"/>
  <pageMargins left="0.19685039370078741" right="0.19685039370078741" top="0.59055118110236227" bottom="0.78740157480314965" header="1.1023622047244095" footer="0.51181102362204722"/>
  <pageSetup paperSize="9" scale="70" fitToHeight="0" orientation="landscape" r:id="rId1"/>
  <headerFooter alignWithMargins="0">
    <oddFooter>&amp;P. oldal, összesen: &amp;N</oddFooter>
  </headerFooter>
  <rowBreaks count="1" manualBreakCount="1">
    <brk id="41"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15"/>
  <sheetViews>
    <sheetView showGridLines="0" tabSelected="1" view="pageBreakPreview" zoomScale="90" zoomScaleNormal="120" zoomScaleSheetLayoutView="90" workbookViewId="0">
      <selection sqref="A1:BK1"/>
    </sheetView>
  </sheetViews>
  <sheetFormatPr defaultColWidth="8" defaultRowHeight="15" x14ac:dyDescent="0.25"/>
  <cols>
    <col min="1" max="1" width="4.85546875" style="204" customWidth="1"/>
    <col min="2" max="2" width="25.85546875" style="204" customWidth="1"/>
    <col min="3" max="5" width="10.5703125" style="204" customWidth="1"/>
    <col min="6" max="8" width="12" style="204" bestFit="1" customWidth="1"/>
    <col min="9" max="9" width="12.7109375" style="204" customWidth="1"/>
    <col min="10" max="16384" width="8" style="204"/>
  </cols>
  <sheetData>
    <row r="1" spans="1:64" x14ac:dyDescent="0.25">
      <c r="B1" s="223"/>
      <c r="C1" s="223"/>
      <c r="D1" s="197"/>
      <c r="F1" s="197"/>
      <c r="G1" s="197"/>
      <c r="H1" s="197"/>
      <c r="I1" s="197" t="s">
        <v>1396</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row>
    <row r="3" spans="1:64" x14ac:dyDescent="0.25">
      <c r="A3" s="989" t="s">
        <v>871</v>
      </c>
      <c r="B3" s="989"/>
      <c r="C3" s="989"/>
      <c r="D3" s="989"/>
      <c r="E3" s="989"/>
      <c r="F3" s="989"/>
      <c r="G3" s="989"/>
      <c r="H3" s="989"/>
      <c r="I3" s="989"/>
    </row>
    <row r="4" spans="1:64" ht="20.25" customHeight="1" thickBot="1" x14ac:dyDescent="0.3">
      <c r="A4" s="205"/>
      <c r="B4" s="205"/>
      <c r="C4" s="205"/>
      <c r="D4" s="205"/>
      <c r="E4" s="205"/>
      <c r="F4" s="205"/>
      <c r="G4" s="205"/>
      <c r="H4" s="205"/>
      <c r="I4" s="205"/>
    </row>
    <row r="5" spans="1:64" ht="15.75" hidden="1" customHeight="1" thickBot="1" x14ac:dyDescent="0.3">
      <c r="A5" s="206"/>
      <c r="B5" s="206"/>
      <c r="D5" s="207"/>
      <c r="E5" s="206"/>
      <c r="F5" s="207"/>
      <c r="G5" s="207"/>
      <c r="H5" s="207"/>
      <c r="I5" s="208"/>
      <c r="J5" s="209"/>
    </row>
    <row r="6" spans="1:64" ht="42.75" customHeight="1" x14ac:dyDescent="0.25">
      <c r="A6" s="990" t="s">
        <v>855</v>
      </c>
      <c r="B6" s="992" t="s">
        <v>856</v>
      </c>
      <c r="C6" s="992" t="s">
        <v>933</v>
      </c>
      <c r="D6" s="992"/>
      <c r="E6" s="992"/>
      <c r="F6" s="992"/>
      <c r="G6" s="992"/>
      <c r="H6" s="992"/>
      <c r="I6" s="994" t="s">
        <v>932</v>
      </c>
    </row>
    <row r="7" spans="1:64" ht="15.75" thickBot="1" x14ac:dyDescent="0.3">
      <c r="A7" s="991"/>
      <c r="B7" s="993"/>
      <c r="C7" s="210" t="s">
        <v>857</v>
      </c>
      <c r="D7" s="210" t="s">
        <v>858</v>
      </c>
      <c r="E7" s="210" t="s">
        <v>859</v>
      </c>
      <c r="F7" s="210" t="s">
        <v>872</v>
      </c>
      <c r="G7" s="210" t="s">
        <v>930</v>
      </c>
      <c r="H7" s="210" t="s">
        <v>931</v>
      </c>
      <c r="I7" s="995"/>
    </row>
    <row r="8" spans="1:64" ht="15.75" thickBot="1" x14ac:dyDescent="0.3">
      <c r="A8" s="211">
        <v>1</v>
      </c>
      <c r="B8" s="212">
        <v>2</v>
      </c>
      <c r="C8" s="213">
        <v>3</v>
      </c>
      <c r="D8" s="213">
        <v>4</v>
      </c>
      <c r="E8" s="213">
        <v>5</v>
      </c>
      <c r="F8" s="212">
        <v>6</v>
      </c>
      <c r="G8" s="212">
        <v>7</v>
      </c>
      <c r="H8" s="212">
        <v>8</v>
      </c>
      <c r="I8" s="214">
        <v>9</v>
      </c>
    </row>
    <row r="9" spans="1:64" ht="53.25" customHeight="1" x14ac:dyDescent="0.25">
      <c r="A9" s="215" t="s">
        <v>176</v>
      </c>
      <c r="B9" s="216" t="s">
        <v>928</v>
      </c>
      <c r="C9" s="123"/>
      <c r="D9" s="123"/>
      <c r="E9" s="123"/>
      <c r="F9" s="117"/>
      <c r="G9" s="117"/>
      <c r="H9" s="117"/>
      <c r="I9" s="118">
        <f>SUM(C9:H9)</f>
        <v>0</v>
      </c>
    </row>
    <row r="10" spans="1:64" x14ac:dyDescent="0.25">
      <c r="A10" s="217" t="s">
        <v>177</v>
      </c>
      <c r="B10" s="218"/>
      <c r="C10" s="124"/>
      <c r="D10" s="124"/>
      <c r="E10" s="124"/>
      <c r="F10" s="65"/>
      <c r="G10" s="65"/>
      <c r="H10" s="65"/>
      <c r="I10" s="118">
        <f t="shared" ref="I10:I13" si="0">SUM(C10:H10)</f>
        <v>0</v>
      </c>
    </row>
    <row r="11" spans="1:64" x14ac:dyDescent="0.25">
      <c r="A11" s="217" t="s">
        <v>178</v>
      </c>
      <c r="B11" s="219"/>
      <c r="C11" s="124"/>
      <c r="D11" s="124"/>
      <c r="E11" s="124"/>
      <c r="F11" s="65"/>
      <c r="G11" s="65"/>
      <c r="H11" s="65"/>
      <c r="I11" s="118">
        <f t="shared" si="0"/>
        <v>0</v>
      </c>
    </row>
    <row r="12" spans="1:64" x14ac:dyDescent="0.25">
      <c r="A12" s="217" t="s">
        <v>175</v>
      </c>
      <c r="B12" s="219"/>
      <c r="C12" s="124"/>
      <c r="D12" s="124"/>
      <c r="E12" s="124"/>
      <c r="F12" s="65"/>
      <c r="G12" s="65"/>
      <c r="H12" s="65"/>
      <c r="I12" s="118">
        <f t="shared" si="0"/>
        <v>0</v>
      </c>
    </row>
    <row r="13" spans="1:64" ht="15.75" thickBot="1" x14ac:dyDescent="0.3">
      <c r="A13" s="220" t="s">
        <v>440</v>
      </c>
      <c r="B13" s="221"/>
      <c r="C13" s="125"/>
      <c r="D13" s="125"/>
      <c r="E13" s="125"/>
      <c r="F13" s="66"/>
      <c r="G13" s="66"/>
      <c r="H13" s="66"/>
      <c r="I13" s="118">
        <f t="shared" si="0"/>
        <v>0</v>
      </c>
    </row>
    <row r="14" spans="1:64" ht="15.75" thickBot="1" x14ac:dyDescent="0.3">
      <c r="A14" s="352" t="s">
        <v>544</v>
      </c>
      <c r="B14" s="351" t="s">
        <v>860</v>
      </c>
      <c r="C14" s="353">
        <f>SUM(C9:C13)</f>
        <v>0</v>
      </c>
      <c r="D14" s="353">
        <f t="shared" ref="D14:I14" si="1">SUM(D9:D13)</f>
        <v>0</v>
      </c>
      <c r="E14" s="353">
        <f t="shared" si="1"/>
        <v>0</v>
      </c>
      <c r="F14" s="353">
        <f t="shared" si="1"/>
        <v>0</v>
      </c>
      <c r="G14" s="353">
        <f t="shared" si="1"/>
        <v>0</v>
      </c>
      <c r="H14" s="353">
        <f t="shared" si="1"/>
        <v>0</v>
      </c>
      <c r="I14" s="353">
        <f t="shared" si="1"/>
        <v>0</v>
      </c>
    </row>
    <row r="15" spans="1:64" x14ac:dyDescent="0.25">
      <c r="C15" s="222"/>
      <c r="D15" s="222"/>
      <c r="E15" s="222"/>
    </row>
  </sheetData>
  <mergeCells count="5">
    <mergeCell ref="A3:I3"/>
    <mergeCell ref="A6:A7"/>
    <mergeCell ref="B6:B7"/>
    <mergeCell ref="C6:H6"/>
    <mergeCell ref="I6:I7"/>
  </mergeCells>
  <phoneticPr fontId="48" type="noConversion"/>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&amp;L&amp;F&amp;R&amp;P/&amp;N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6"/>
  <sheetViews>
    <sheetView tabSelected="1" zoomScale="120" zoomScaleNormal="120" workbookViewId="0">
      <selection sqref="A1:BK1"/>
    </sheetView>
  </sheetViews>
  <sheetFormatPr defaultColWidth="8" defaultRowHeight="15" x14ac:dyDescent="0.25"/>
  <cols>
    <col min="1" max="1" width="4.85546875" style="62" customWidth="1"/>
    <col min="2" max="2" width="53.28515625" style="62" customWidth="1"/>
    <col min="3" max="5" width="10.5703125" style="62" customWidth="1"/>
    <col min="6" max="16384" width="8" style="62"/>
  </cols>
  <sheetData>
    <row r="1" spans="1:8" x14ac:dyDescent="0.25">
      <c r="B1" s="223"/>
      <c r="C1" s="223"/>
      <c r="D1" s="223"/>
      <c r="E1" s="224" t="s">
        <v>1395</v>
      </c>
      <c r="F1" s="223"/>
      <c r="G1" s="223"/>
      <c r="H1" s="223"/>
    </row>
    <row r="3" spans="1:8" ht="46.5" customHeight="1" x14ac:dyDescent="0.25">
      <c r="A3" s="999" t="s">
        <v>873</v>
      </c>
      <c r="B3" s="999"/>
      <c r="C3" s="999"/>
      <c r="D3" s="999"/>
      <c r="E3" s="999"/>
      <c r="F3" s="81"/>
      <c r="G3" s="81"/>
      <c r="H3" s="81"/>
    </row>
    <row r="4" spans="1:8" ht="33" customHeight="1" x14ac:dyDescent="0.25">
      <c r="A4" s="168"/>
      <c r="B4" s="168"/>
      <c r="C4" s="168"/>
    </row>
    <row r="5" spans="1:8" ht="15.95" customHeight="1" thickBot="1" x14ac:dyDescent="0.3">
      <c r="A5" s="63"/>
      <c r="B5" s="63"/>
      <c r="D5" s="64"/>
      <c r="E5" s="67" t="s">
        <v>854</v>
      </c>
    </row>
    <row r="6" spans="1:8" ht="42.75" customHeight="1" thickBot="1" x14ac:dyDescent="0.3">
      <c r="A6" s="68" t="s">
        <v>855</v>
      </c>
      <c r="B6" s="69" t="s">
        <v>861</v>
      </c>
      <c r="C6" s="70" t="s">
        <v>933</v>
      </c>
      <c r="D6" s="70" t="s">
        <v>934</v>
      </c>
      <c r="E6" s="70" t="s">
        <v>935</v>
      </c>
    </row>
    <row r="7" spans="1:8" ht="15.75" thickBot="1" x14ac:dyDescent="0.3">
      <c r="A7" s="71">
        <v>1</v>
      </c>
      <c r="B7" s="72">
        <v>2</v>
      </c>
      <c r="C7" s="73">
        <v>3</v>
      </c>
      <c r="D7" s="73">
        <v>4</v>
      </c>
      <c r="E7" s="73">
        <v>5</v>
      </c>
    </row>
    <row r="8" spans="1:8" x14ac:dyDescent="0.25">
      <c r="A8" s="74" t="s">
        <v>176</v>
      </c>
      <c r="B8" s="75" t="s">
        <v>862</v>
      </c>
      <c r="C8" s="119">
        <v>33400000</v>
      </c>
      <c r="D8" s="119">
        <v>33400000</v>
      </c>
      <c r="E8" s="119">
        <f>6608021+19267771</f>
        <v>25875792</v>
      </c>
    </row>
    <row r="9" spans="1:8" x14ac:dyDescent="0.25">
      <c r="A9" s="76" t="s">
        <v>177</v>
      </c>
      <c r="B9" s="77" t="s">
        <v>863</v>
      </c>
      <c r="C9" s="120"/>
      <c r="D9" s="120"/>
      <c r="E9" s="120"/>
    </row>
    <row r="10" spans="1:8" x14ac:dyDescent="0.25">
      <c r="A10" s="76" t="s">
        <v>178</v>
      </c>
      <c r="B10" s="77" t="s">
        <v>864</v>
      </c>
      <c r="C10" s="120">
        <v>340000</v>
      </c>
      <c r="D10" s="120">
        <v>340000</v>
      </c>
      <c r="E10" s="120">
        <v>315864</v>
      </c>
    </row>
    <row r="11" spans="1:8" ht="23.25" x14ac:dyDescent="0.25">
      <c r="A11" s="76" t="s">
        <v>175</v>
      </c>
      <c r="B11" s="78" t="s">
        <v>865</v>
      </c>
      <c r="C11" s="120"/>
      <c r="D11" s="120"/>
      <c r="E11" s="120"/>
    </row>
    <row r="12" spans="1:8" x14ac:dyDescent="0.25">
      <c r="A12" s="79" t="s">
        <v>440</v>
      </c>
      <c r="B12" s="80" t="s">
        <v>866</v>
      </c>
      <c r="C12" s="121"/>
      <c r="D12" s="121"/>
      <c r="E12" s="121"/>
    </row>
    <row r="13" spans="1:8" x14ac:dyDescent="0.25">
      <c r="A13" s="76" t="s">
        <v>544</v>
      </c>
      <c r="B13" s="77" t="s">
        <v>867</v>
      </c>
      <c r="C13" s="120"/>
      <c r="D13" s="120"/>
      <c r="E13" s="120"/>
    </row>
    <row r="14" spans="1:8" ht="15.75" thickBot="1" x14ac:dyDescent="0.3">
      <c r="A14" s="79" t="s">
        <v>545</v>
      </c>
      <c r="B14" s="80" t="s">
        <v>868</v>
      </c>
      <c r="C14" s="121"/>
      <c r="D14" s="121"/>
      <c r="E14" s="121"/>
    </row>
    <row r="15" spans="1:8" ht="15.75" thickBot="1" x14ac:dyDescent="0.3">
      <c r="A15" s="996" t="s">
        <v>869</v>
      </c>
      <c r="B15" s="997"/>
      <c r="C15" s="122">
        <f>SUM(C8:C14)</f>
        <v>33740000</v>
      </c>
      <c r="D15" s="122">
        <f t="shared" ref="D15:E15" si="0">SUM(D8:D14)</f>
        <v>33740000</v>
      </c>
      <c r="E15" s="122">
        <f t="shared" si="0"/>
        <v>26191656</v>
      </c>
    </row>
    <row r="16" spans="1:8" ht="23.25" customHeight="1" x14ac:dyDescent="0.25">
      <c r="A16" s="998" t="s">
        <v>870</v>
      </c>
      <c r="B16" s="998"/>
      <c r="C16" s="998"/>
    </row>
  </sheetData>
  <mergeCells count="3">
    <mergeCell ref="A15:B15"/>
    <mergeCell ref="A16:C16"/>
    <mergeCell ref="A3:E3"/>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oddFooter>&amp;L&amp;F&amp;R&amp;P/&amp;N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IU24"/>
  <sheetViews>
    <sheetView tabSelected="1" zoomScaleNormal="100" zoomScaleSheetLayoutView="110" workbookViewId="0">
      <selection sqref="A1:BK1"/>
    </sheetView>
  </sheetViews>
  <sheetFormatPr defaultRowHeight="12.75" x14ac:dyDescent="0.2"/>
  <cols>
    <col min="1" max="1" width="4.7109375" style="234" customWidth="1"/>
    <col min="2" max="2" width="54.85546875" style="234" customWidth="1"/>
    <col min="3" max="6" width="12.42578125" style="234" customWidth="1"/>
    <col min="7" max="255" width="9.140625" style="234"/>
    <col min="256" max="256" width="9.140625" style="235"/>
    <col min="257" max="257" width="4.7109375" style="235" customWidth="1"/>
    <col min="258" max="258" width="54.85546875" style="235" customWidth="1"/>
    <col min="259" max="262" width="12.42578125" style="235" customWidth="1"/>
    <col min="263" max="512" width="9.140625" style="235"/>
    <col min="513" max="513" width="4.7109375" style="235" customWidth="1"/>
    <col min="514" max="514" width="54.85546875" style="235" customWidth="1"/>
    <col min="515" max="518" width="12.42578125" style="235" customWidth="1"/>
    <col min="519" max="768" width="9.140625" style="235"/>
    <col min="769" max="769" width="4.7109375" style="235" customWidth="1"/>
    <col min="770" max="770" width="54.85546875" style="235" customWidth="1"/>
    <col min="771" max="774" width="12.42578125" style="235" customWidth="1"/>
    <col min="775" max="1024" width="9.140625" style="235"/>
    <col min="1025" max="1025" width="4.7109375" style="235" customWidth="1"/>
    <col min="1026" max="1026" width="54.85546875" style="235" customWidth="1"/>
    <col min="1027" max="1030" width="12.42578125" style="235" customWidth="1"/>
    <col min="1031" max="1280" width="9.140625" style="235"/>
    <col min="1281" max="1281" width="4.7109375" style="235" customWidth="1"/>
    <col min="1282" max="1282" width="54.85546875" style="235" customWidth="1"/>
    <col min="1283" max="1286" width="12.42578125" style="235" customWidth="1"/>
    <col min="1287" max="1536" width="9.140625" style="235"/>
    <col min="1537" max="1537" width="4.7109375" style="235" customWidth="1"/>
    <col min="1538" max="1538" width="54.85546875" style="235" customWidth="1"/>
    <col min="1539" max="1542" width="12.42578125" style="235" customWidth="1"/>
    <col min="1543" max="1792" width="9.140625" style="235"/>
    <col min="1793" max="1793" width="4.7109375" style="235" customWidth="1"/>
    <col min="1794" max="1794" width="54.85546875" style="235" customWidth="1"/>
    <col min="1795" max="1798" width="12.42578125" style="235" customWidth="1"/>
    <col min="1799" max="2048" width="9.140625" style="235"/>
    <col min="2049" max="2049" width="4.7109375" style="235" customWidth="1"/>
    <col min="2050" max="2050" width="54.85546875" style="235" customWidth="1"/>
    <col min="2051" max="2054" width="12.42578125" style="235" customWidth="1"/>
    <col min="2055" max="2304" width="9.140625" style="235"/>
    <col min="2305" max="2305" width="4.7109375" style="235" customWidth="1"/>
    <col min="2306" max="2306" width="54.85546875" style="235" customWidth="1"/>
    <col min="2307" max="2310" width="12.42578125" style="235" customWidth="1"/>
    <col min="2311" max="2560" width="9.140625" style="235"/>
    <col min="2561" max="2561" width="4.7109375" style="235" customWidth="1"/>
    <col min="2562" max="2562" width="54.85546875" style="235" customWidth="1"/>
    <col min="2563" max="2566" width="12.42578125" style="235" customWidth="1"/>
    <col min="2567" max="2816" width="9.140625" style="235"/>
    <col min="2817" max="2817" width="4.7109375" style="235" customWidth="1"/>
    <col min="2818" max="2818" width="54.85546875" style="235" customWidth="1"/>
    <col min="2819" max="2822" width="12.42578125" style="235" customWidth="1"/>
    <col min="2823" max="3072" width="9.140625" style="235"/>
    <col min="3073" max="3073" width="4.7109375" style="235" customWidth="1"/>
    <col min="3074" max="3074" width="54.85546875" style="235" customWidth="1"/>
    <col min="3075" max="3078" width="12.42578125" style="235" customWidth="1"/>
    <col min="3079" max="3328" width="9.140625" style="235"/>
    <col min="3329" max="3329" width="4.7109375" style="235" customWidth="1"/>
    <col min="3330" max="3330" width="54.85546875" style="235" customWidth="1"/>
    <col min="3331" max="3334" width="12.42578125" style="235" customWidth="1"/>
    <col min="3335" max="3584" width="9.140625" style="235"/>
    <col min="3585" max="3585" width="4.7109375" style="235" customWidth="1"/>
    <col min="3586" max="3586" width="54.85546875" style="235" customWidth="1"/>
    <col min="3587" max="3590" width="12.42578125" style="235" customWidth="1"/>
    <col min="3591" max="3840" width="9.140625" style="235"/>
    <col min="3841" max="3841" width="4.7109375" style="235" customWidth="1"/>
    <col min="3842" max="3842" width="54.85546875" style="235" customWidth="1"/>
    <col min="3843" max="3846" width="12.42578125" style="235" customWidth="1"/>
    <col min="3847" max="4096" width="9.140625" style="235"/>
    <col min="4097" max="4097" width="4.7109375" style="235" customWidth="1"/>
    <col min="4098" max="4098" width="54.85546875" style="235" customWidth="1"/>
    <col min="4099" max="4102" width="12.42578125" style="235" customWidth="1"/>
    <col min="4103" max="4352" width="9.140625" style="235"/>
    <col min="4353" max="4353" width="4.7109375" style="235" customWidth="1"/>
    <col min="4354" max="4354" width="54.85546875" style="235" customWidth="1"/>
    <col min="4355" max="4358" width="12.42578125" style="235" customWidth="1"/>
    <col min="4359" max="4608" width="9.140625" style="235"/>
    <col min="4609" max="4609" width="4.7109375" style="235" customWidth="1"/>
    <col min="4610" max="4610" width="54.85546875" style="235" customWidth="1"/>
    <col min="4611" max="4614" width="12.42578125" style="235" customWidth="1"/>
    <col min="4615" max="4864" width="9.140625" style="235"/>
    <col min="4865" max="4865" width="4.7109375" style="235" customWidth="1"/>
    <col min="4866" max="4866" width="54.85546875" style="235" customWidth="1"/>
    <col min="4867" max="4870" width="12.42578125" style="235" customWidth="1"/>
    <col min="4871" max="5120" width="9.140625" style="235"/>
    <col min="5121" max="5121" width="4.7109375" style="235" customWidth="1"/>
    <col min="5122" max="5122" width="54.85546875" style="235" customWidth="1"/>
    <col min="5123" max="5126" width="12.42578125" style="235" customWidth="1"/>
    <col min="5127" max="5376" width="9.140625" style="235"/>
    <col min="5377" max="5377" width="4.7109375" style="235" customWidth="1"/>
    <col min="5378" max="5378" width="54.85546875" style="235" customWidth="1"/>
    <col min="5379" max="5382" width="12.42578125" style="235" customWidth="1"/>
    <col min="5383" max="5632" width="9.140625" style="235"/>
    <col min="5633" max="5633" width="4.7109375" style="235" customWidth="1"/>
    <col min="5634" max="5634" width="54.85546875" style="235" customWidth="1"/>
    <col min="5635" max="5638" width="12.42578125" style="235" customWidth="1"/>
    <col min="5639" max="5888" width="9.140625" style="235"/>
    <col min="5889" max="5889" width="4.7109375" style="235" customWidth="1"/>
    <col min="5890" max="5890" width="54.85546875" style="235" customWidth="1"/>
    <col min="5891" max="5894" width="12.42578125" style="235" customWidth="1"/>
    <col min="5895" max="6144" width="9.140625" style="235"/>
    <col min="6145" max="6145" width="4.7109375" style="235" customWidth="1"/>
    <col min="6146" max="6146" width="54.85546875" style="235" customWidth="1"/>
    <col min="6147" max="6150" width="12.42578125" style="235" customWidth="1"/>
    <col min="6151" max="6400" width="9.140625" style="235"/>
    <col min="6401" max="6401" width="4.7109375" style="235" customWidth="1"/>
    <col min="6402" max="6402" width="54.85546875" style="235" customWidth="1"/>
    <col min="6403" max="6406" width="12.42578125" style="235" customWidth="1"/>
    <col min="6407" max="6656" width="9.140625" style="235"/>
    <col min="6657" max="6657" width="4.7109375" style="235" customWidth="1"/>
    <col min="6658" max="6658" width="54.85546875" style="235" customWidth="1"/>
    <col min="6659" max="6662" width="12.42578125" style="235" customWidth="1"/>
    <col min="6663" max="6912" width="9.140625" style="235"/>
    <col min="6913" max="6913" width="4.7109375" style="235" customWidth="1"/>
    <col min="6914" max="6914" width="54.85546875" style="235" customWidth="1"/>
    <col min="6915" max="6918" width="12.42578125" style="235" customWidth="1"/>
    <col min="6919" max="7168" width="9.140625" style="235"/>
    <col min="7169" max="7169" width="4.7109375" style="235" customWidth="1"/>
    <col min="7170" max="7170" width="54.85546875" style="235" customWidth="1"/>
    <col min="7171" max="7174" width="12.42578125" style="235" customWidth="1"/>
    <col min="7175" max="7424" width="9.140625" style="235"/>
    <col min="7425" max="7425" width="4.7109375" style="235" customWidth="1"/>
    <col min="7426" max="7426" width="54.85546875" style="235" customWidth="1"/>
    <col min="7427" max="7430" width="12.42578125" style="235" customWidth="1"/>
    <col min="7431" max="7680" width="9.140625" style="235"/>
    <col min="7681" max="7681" width="4.7109375" style="235" customWidth="1"/>
    <col min="7682" max="7682" width="54.85546875" style="235" customWidth="1"/>
    <col min="7683" max="7686" width="12.42578125" style="235" customWidth="1"/>
    <col min="7687" max="7936" width="9.140625" style="235"/>
    <col min="7937" max="7937" width="4.7109375" style="235" customWidth="1"/>
    <col min="7938" max="7938" width="54.85546875" style="235" customWidth="1"/>
    <col min="7939" max="7942" width="12.42578125" style="235" customWidth="1"/>
    <col min="7943" max="8192" width="9.140625" style="235"/>
    <col min="8193" max="8193" width="4.7109375" style="235" customWidth="1"/>
    <col min="8194" max="8194" width="54.85546875" style="235" customWidth="1"/>
    <col min="8195" max="8198" width="12.42578125" style="235" customWidth="1"/>
    <col min="8199" max="8448" width="9.140625" style="235"/>
    <col min="8449" max="8449" width="4.7109375" style="235" customWidth="1"/>
    <col min="8450" max="8450" width="54.85546875" style="235" customWidth="1"/>
    <col min="8451" max="8454" width="12.42578125" style="235" customWidth="1"/>
    <col min="8455" max="8704" width="9.140625" style="235"/>
    <col min="8705" max="8705" width="4.7109375" style="235" customWidth="1"/>
    <col min="8706" max="8706" width="54.85546875" style="235" customWidth="1"/>
    <col min="8707" max="8710" width="12.42578125" style="235" customWidth="1"/>
    <col min="8711" max="8960" width="9.140625" style="235"/>
    <col min="8961" max="8961" width="4.7109375" style="235" customWidth="1"/>
    <col min="8962" max="8962" width="54.85546875" style="235" customWidth="1"/>
    <col min="8963" max="8966" width="12.42578125" style="235" customWidth="1"/>
    <col min="8967" max="9216" width="9.140625" style="235"/>
    <col min="9217" max="9217" width="4.7109375" style="235" customWidth="1"/>
    <col min="9218" max="9218" width="54.85546875" style="235" customWidth="1"/>
    <col min="9219" max="9222" width="12.42578125" style="235" customWidth="1"/>
    <col min="9223" max="9472" width="9.140625" style="235"/>
    <col min="9473" max="9473" width="4.7109375" style="235" customWidth="1"/>
    <col min="9474" max="9474" width="54.85546875" style="235" customWidth="1"/>
    <col min="9475" max="9478" width="12.42578125" style="235" customWidth="1"/>
    <col min="9479" max="9728" width="9.140625" style="235"/>
    <col min="9729" max="9729" width="4.7109375" style="235" customWidth="1"/>
    <col min="9730" max="9730" width="54.85546875" style="235" customWidth="1"/>
    <col min="9731" max="9734" width="12.42578125" style="235" customWidth="1"/>
    <col min="9735" max="9984" width="9.140625" style="235"/>
    <col min="9985" max="9985" width="4.7109375" style="235" customWidth="1"/>
    <col min="9986" max="9986" width="54.85546875" style="235" customWidth="1"/>
    <col min="9987" max="9990" width="12.42578125" style="235" customWidth="1"/>
    <col min="9991" max="10240" width="9.140625" style="235"/>
    <col min="10241" max="10241" width="4.7109375" style="235" customWidth="1"/>
    <col min="10242" max="10242" width="54.85546875" style="235" customWidth="1"/>
    <col min="10243" max="10246" width="12.42578125" style="235" customWidth="1"/>
    <col min="10247" max="10496" width="9.140625" style="235"/>
    <col min="10497" max="10497" width="4.7109375" style="235" customWidth="1"/>
    <col min="10498" max="10498" width="54.85546875" style="235" customWidth="1"/>
    <col min="10499" max="10502" width="12.42578125" style="235" customWidth="1"/>
    <col min="10503" max="10752" width="9.140625" style="235"/>
    <col min="10753" max="10753" width="4.7109375" style="235" customWidth="1"/>
    <col min="10754" max="10754" width="54.85546875" style="235" customWidth="1"/>
    <col min="10755" max="10758" width="12.42578125" style="235" customWidth="1"/>
    <col min="10759" max="11008" width="9.140625" style="235"/>
    <col min="11009" max="11009" width="4.7109375" style="235" customWidth="1"/>
    <col min="11010" max="11010" width="54.85546875" style="235" customWidth="1"/>
    <col min="11011" max="11014" width="12.42578125" style="235" customWidth="1"/>
    <col min="11015" max="11264" width="9.140625" style="235"/>
    <col min="11265" max="11265" width="4.7109375" style="235" customWidth="1"/>
    <col min="11266" max="11266" width="54.85546875" style="235" customWidth="1"/>
    <col min="11267" max="11270" width="12.42578125" style="235" customWidth="1"/>
    <col min="11271" max="11520" width="9.140625" style="235"/>
    <col min="11521" max="11521" width="4.7109375" style="235" customWidth="1"/>
    <col min="11522" max="11522" width="54.85546875" style="235" customWidth="1"/>
    <col min="11523" max="11526" width="12.42578125" style="235" customWidth="1"/>
    <col min="11527" max="11776" width="9.140625" style="235"/>
    <col min="11777" max="11777" width="4.7109375" style="235" customWidth="1"/>
    <col min="11778" max="11778" width="54.85546875" style="235" customWidth="1"/>
    <col min="11779" max="11782" width="12.42578125" style="235" customWidth="1"/>
    <col min="11783" max="12032" width="9.140625" style="235"/>
    <col min="12033" max="12033" width="4.7109375" style="235" customWidth="1"/>
    <col min="12034" max="12034" width="54.85546875" style="235" customWidth="1"/>
    <col min="12035" max="12038" width="12.42578125" style="235" customWidth="1"/>
    <col min="12039" max="12288" width="9.140625" style="235"/>
    <col min="12289" max="12289" width="4.7109375" style="235" customWidth="1"/>
    <col min="12290" max="12290" width="54.85546875" style="235" customWidth="1"/>
    <col min="12291" max="12294" width="12.42578125" style="235" customWidth="1"/>
    <col min="12295" max="12544" width="9.140625" style="235"/>
    <col min="12545" max="12545" width="4.7109375" style="235" customWidth="1"/>
    <col min="12546" max="12546" width="54.85546875" style="235" customWidth="1"/>
    <col min="12547" max="12550" width="12.42578125" style="235" customWidth="1"/>
    <col min="12551" max="12800" width="9.140625" style="235"/>
    <col min="12801" max="12801" width="4.7109375" style="235" customWidth="1"/>
    <col min="12802" max="12802" width="54.85546875" style="235" customWidth="1"/>
    <col min="12803" max="12806" width="12.42578125" style="235" customWidth="1"/>
    <col min="12807" max="13056" width="9.140625" style="235"/>
    <col min="13057" max="13057" width="4.7109375" style="235" customWidth="1"/>
    <col min="13058" max="13058" width="54.85546875" style="235" customWidth="1"/>
    <col min="13059" max="13062" width="12.42578125" style="235" customWidth="1"/>
    <col min="13063" max="13312" width="9.140625" style="235"/>
    <col min="13313" max="13313" width="4.7109375" style="235" customWidth="1"/>
    <col min="13314" max="13314" width="54.85546875" style="235" customWidth="1"/>
    <col min="13315" max="13318" width="12.42578125" style="235" customWidth="1"/>
    <col min="13319" max="13568" width="9.140625" style="235"/>
    <col min="13569" max="13569" width="4.7109375" style="235" customWidth="1"/>
    <col min="13570" max="13570" width="54.85546875" style="235" customWidth="1"/>
    <col min="13571" max="13574" width="12.42578125" style="235" customWidth="1"/>
    <col min="13575" max="13824" width="9.140625" style="235"/>
    <col min="13825" max="13825" width="4.7109375" style="235" customWidth="1"/>
    <col min="13826" max="13826" width="54.85546875" style="235" customWidth="1"/>
    <col min="13827" max="13830" width="12.42578125" style="235" customWidth="1"/>
    <col min="13831" max="14080" width="9.140625" style="235"/>
    <col min="14081" max="14081" width="4.7109375" style="235" customWidth="1"/>
    <col min="14082" max="14082" width="54.85546875" style="235" customWidth="1"/>
    <col min="14083" max="14086" width="12.42578125" style="235" customWidth="1"/>
    <col min="14087" max="14336" width="9.140625" style="235"/>
    <col min="14337" max="14337" width="4.7109375" style="235" customWidth="1"/>
    <col min="14338" max="14338" width="54.85546875" style="235" customWidth="1"/>
    <col min="14339" max="14342" width="12.42578125" style="235" customWidth="1"/>
    <col min="14343" max="14592" width="9.140625" style="235"/>
    <col min="14593" max="14593" width="4.7109375" style="235" customWidth="1"/>
    <col min="14594" max="14594" width="54.85546875" style="235" customWidth="1"/>
    <col min="14595" max="14598" width="12.42578125" style="235" customWidth="1"/>
    <col min="14599" max="14848" width="9.140625" style="235"/>
    <col min="14849" max="14849" width="4.7109375" style="235" customWidth="1"/>
    <col min="14850" max="14850" width="54.85546875" style="235" customWidth="1"/>
    <col min="14851" max="14854" width="12.42578125" style="235" customWidth="1"/>
    <col min="14855" max="15104" width="9.140625" style="235"/>
    <col min="15105" max="15105" width="4.7109375" style="235" customWidth="1"/>
    <col min="15106" max="15106" width="54.85546875" style="235" customWidth="1"/>
    <col min="15107" max="15110" width="12.42578125" style="235" customWidth="1"/>
    <col min="15111" max="15360" width="9.140625" style="235"/>
    <col min="15361" max="15361" width="4.7109375" style="235" customWidth="1"/>
    <col min="15362" max="15362" width="54.85546875" style="235" customWidth="1"/>
    <col min="15363" max="15366" width="12.42578125" style="235" customWidth="1"/>
    <col min="15367" max="15616" width="9.140625" style="235"/>
    <col min="15617" max="15617" width="4.7109375" style="235" customWidth="1"/>
    <col min="15618" max="15618" width="54.85546875" style="235" customWidth="1"/>
    <col min="15619" max="15622" width="12.42578125" style="235" customWidth="1"/>
    <col min="15623" max="15872" width="9.140625" style="235"/>
    <col min="15873" max="15873" width="4.7109375" style="235" customWidth="1"/>
    <col min="15874" max="15874" width="54.85546875" style="235" customWidth="1"/>
    <col min="15875" max="15878" width="12.42578125" style="235" customWidth="1"/>
    <col min="15879" max="16128" width="9.140625" style="235"/>
    <col min="16129" max="16129" width="4.7109375" style="235" customWidth="1"/>
    <col min="16130" max="16130" width="54.85546875" style="235" customWidth="1"/>
    <col min="16131" max="16134" width="12.42578125" style="235" customWidth="1"/>
    <col min="16135" max="16384" width="9.140625" style="235"/>
  </cols>
  <sheetData>
    <row r="1" spans="1:255" x14ac:dyDescent="0.2">
      <c r="A1" s="1000" t="s">
        <v>1394</v>
      </c>
      <c r="B1" s="1000"/>
      <c r="C1" s="1000"/>
      <c r="D1" s="1000"/>
      <c r="E1" s="1000"/>
      <c r="F1" s="1000"/>
    </row>
    <row r="2" spans="1:255" x14ac:dyDescent="0.2">
      <c r="A2" s="237"/>
      <c r="B2" s="237"/>
      <c r="C2" s="237"/>
      <c r="D2" s="237"/>
      <c r="E2" s="237"/>
      <c r="F2" s="237"/>
    </row>
    <row r="3" spans="1:255" ht="15.75" x14ac:dyDescent="0.2">
      <c r="A3" s="1001" t="s">
        <v>1317</v>
      </c>
      <c r="B3" s="1001"/>
      <c r="C3" s="1001"/>
      <c r="D3" s="1001"/>
      <c r="E3" s="1001"/>
      <c r="F3" s="1001"/>
    </row>
    <row r="4" spans="1:255" x14ac:dyDescent="0.2">
      <c r="A4" s="1002" t="s">
        <v>938</v>
      </c>
      <c r="B4" s="1002"/>
      <c r="C4" s="1002"/>
      <c r="D4" s="1002"/>
      <c r="E4" s="1002"/>
      <c r="F4" s="1002"/>
    </row>
    <row r="5" spans="1:255" x14ac:dyDescent="0.2">
      <c r="A5" s="225" t="s">
        <v>441</v>
      </c>
      <c r="B5" s="225"/>
      <c r="C5" s="225" t="s">
        <v>939</v>
      </c>
      <c r="D5" s="225" t="s">
        <v>940</v>
      </c>
      <c r="E5" s="138" t="s">
        <v>547</v>
      </c>
      <c r="F5" s="138" t="s">
        <v>568</v>
      </c>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c r="HA5" s="236"/>
      <c r="HB5" s="236"/>
      <c r="HC5" s="236"/>
      <c r="HD5" s="236"/>
      <c r="HE5" s="236"/>
      <c r="HF5" s="236"/>
      <c r="HG5" s="236"/>
      <c r="HH5" s="236"/>
      <c r="HI5" s="236"/>
      <c r="HJ5" s="236"/>
      <c r="HK5" s="236"/>
      <c r="HL5" s="236"/>
      <c r="HM5" s="236"/>
      <c r="HN5" s="236"/>
      <c r="HO5" s="236"/>
      <c r="HP5" s="236"/>
      <c r="HQ5" s="236"/>
      <c r="HR5" s="236"/>
      <c r="HS5" s="236"/>
      <c r="HT5" s="236"/>
      <c r="HU5" s="236"/>
      <c r="HV5" s="236"/>
      <c r="HW5" s="236"/>
      <c r="HX5" s="236"/>
      <c r="HY5" s="236"/>
      <c r="HZ5" s="236"/>
      <c r="IA5" s="236"/>
      <c r="IB5" s="236"/>
      <c r="IC5" s="236"/>
      <c r="ID5" s="236"/>
      <c r="IE5" s="236"/>
      <c r="IF5" s="236"/>
      <c r="IG5" s="236"/>
      <c r="IH5" s="236"/>
      <c r="II5" s="236"/>
      <c r="IJ5" s="236"/>
      <c r="IK5" s="236"/>
      <c r="IL5" s="236"/>
      <c r="IM5" s="236"/>
      <c r="IN5" s="236"/>
      <c r="IO5" s="236"/>
      <c r="IP5" s="236"/>
      <c r="IQ5" s="236"/>
      <c r="IR5" s="236"/>
      <c r="IS5" s="236"/>
      <c r="IT5" s="236"/>
      <c r="IU5" s="236"/>
    </row>
    <row r="6" spans="1:255" x14ac:dyDescent="0.2">
      <c r="A6" s="226" t="s">
        <v>0</v>
      </c>
      <c r="B6" s="227" t="s">
        <v>941</v>
      </c>
      <c r="C6" s="228">
        <f>SUM(D6:F6)</f>
        <v>395361022</v>
      </c>
      <c r="D6" s="228">
        <v>379678542</v>
      </c>
      <c r="E6" s="228">
        <v>5639</v>
      </c>
      <c r="F6" s="228">
        <v>15676841</v>
      </c>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6"/>
      <c r="DV6" s="236"/>
      <c r="DW6" s="236"/>
      <c r="DX6" s="236"/>
      <c r="DY6" s="236"/>
      <c r="DZ6" s="236"/>
      <c r="EA6" s="236"/>
      <c r="EB6" s="236"/>
      <c r="EC6" s="236"/>
      <c r="ED6" s="236"/>
      <c r="EE6" s="236"/>
      <c r="EF6" s="236"/>
      <c r="EG6" s="236"/>
      <c r="EH6" s="236"/>
      <c r="EI6" s="236"/>
      <c r="EJ6" s="236"/>
      <c r="EK6" s="236"/>
      <c r="EL6" s="236"/>
      <c r="EM6" s="236"/>
      <c r="EN6" s="236"/>
      <c r="EO6" s="236"/>
      <c r="EP6" s="236"/>
      <c r="EQ6" s="236"/>
      <c r="ER6" s="236"/>
      <c r="ES6" s="236"/>
      <c r="ET6" s="236"/>
      <c r="EU6" s="236"/>
      <c r="EV6" s="236"/>
      <c r="EW6" s="236"/>
      <c r="EX6" s="236"/>
      <c r="EY6" s="236"/>
      <c r="EZ6" s="236"/>
      <c r="FA6" s="236"/>
      <c r="FB6" s="236"/>
      <c r="FC6" s="23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c r="GH6" s="236"/>
      <c r="GI6" s="236"/>
      <c r="GJ6" s="236"/>
      <c r="GK6" s="236"/>
      <c r="GL6" s="236"/>
      <c r="GM6" s="236"/>
      <c r="GN6" s="236"/>
      <c r="GO6" s="236"/>
      <c r="GP6" s="236"/>
      <c r="GQ6" s="236"/>
      <c r="GR6" s="236"/>
      <c r="GS6" s="236"/>
      <c r="GT6" s="236"/>
      <c r="GU6" s="236"/>
      <c r="GV6" s="236"/>
      <c r="GW6" s="236"/>
      <c r="GX6" s="236"/>
      <c r="GY6" s="236"/>
      <c r="GZ6" s="236"/>
      <c r="HA6" s="236"/>
      <c r="HB6" s="236"/>
      <c r="HC6" s="236"/>
      <c r="HD6" s="236"/>
      <c r="HE6" s="236"/>
      <c r="HF6" s="236"/>
      <c r="HG6" s="236"/>
      <c r="HH6" s="236"/>
      <c r="HI6" s="236"/>
      <c r="HJ6" s="236"/>
      <c r="HK6" s="236"/>
      <c r="HL6" s="236"/>
      <c r="HM6" s="236"/>
      <c r="HN6" s="236"/>
      <c r="HO6" s="236"/>
      <c r="HP6" s="236"/>
      <c r="HQ6" s="236"/>
      <c r="HR6" s="236"/>
      <c r="HS6" s="236"/>
      <c r="HT6" s="236"/>
      <c r="HU6" s="236"/>
      <c r="HV6" s="236"/>
      <c r="HW6" s="236"/>
      <c r="HX6" s="236"/>
      <c r="HY6" s="236"/>
      <c r="HZ6" s="236"/>
      <c r="IA6" s="236"/>
      <c r="IB6" s="236"/>
      <c r="IC6" s="236"/>
      <c r="ID6" s="236"/>
      <c r="IE6" s="236"/>
      <c r="IF6" s="236"/>
      <c r="IG6" s="236"/>
      <c r="IH6" s="236"/>
      <c r="II6" s="236"/>
      <c r="IJ6" s="236"/>
      <c r="IK6" s="236"/>
      <c r="IL6" s="236"/>
      <c r="IM6" s="236"/>
      <c r="IN6" s="236"/>
      <c r="IO6" s="236"/>
      <c r="IP6" s="236"/>
      <c r="IQ6" s="236"/>
      <c r="IR6" s="236"/>
      <c r="IS6" s="236"/>
      <c r="IT6" s="236"/>
      <c r="IU6" s="236"/>
    </row>
    <row r="7" spans="1:255" x14ac:dyDescent="0.2">
      <c r="A7" s="226" t="s">
        <v>1</v>
      </c>
      <c r="B7" s="227" t="s">
        <v>942</v>
      </c>
      <c r="C7" s="228">
        <f>SUM(D7:F7)</f>
        <v>300632806</v>
      </c>
      <c r="D7" s="228">
        <v>235481244</v>
      </c>
      <c r="E7" s="228">
        <v>37101942</v>
      </c>
      <c r="F7" s="228">
        <v>28049620</v>
      </c>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c r="DC7" s="236"/>
      <c r="DD7" s="236"/>
      <c r="DE7" s="236"/>
      <c r="DF7" s="236"/>
      <c r="DG7" s="236"/>
      <c r="DH7" s="236"/>
      <c r="DI7" s="236"/>
      <c r="DJ7" s="236"/>
      <c r="DK7" s="236"/>
      <c r="DL7" s="236"/>
      <c r="DM7" s="236"/>
      <c r="DN7" s="236"/>
      <c r="DO7" s="236"/>
      <c r="DP7" s="236"/>
      <c r="DQ7" s="236"/>
      <c r="DR7" s="236"/>
      <c r="DS7" s="236"/>
      <c r="DT7" s="236"/>
      <c r="DU7" s="236"/>
      <c r="DV7" s="236"/>
      <c r="DW7" s="236"/>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c r="FF7" s="236"/>
      <c r="FG7" s="236"/>
      <c r="FH7" s="236"/>
      <c r="FI7" s="236"/>
      <c r="FJ7" s="23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c r="HA7" s="236"/>
      <c r="HB7" s="236"/>
      <c r="HC7" s="236"/>
      <c r="HD7" s="236"/>
      <c r="HE7" s="236"/>
      <c r="HF7" s="236"/>
      <c r="HG7" s="236"/>
      <c r="HH7" s="236"/>
      <c r="HI7" s="236"/>
      <c r="HJ7" s="236"/>
      <c r="HK7" s="236"/>
      <c r="HL7" s="236"/>
      <c r="HM7" s="236"/>
      <c r="HN7" s="236"/>
      <c r="HO7" s="236"/>
      <c r="HP7" s="236"/>
      <c r="HQ7" s="236"/>
      <c r="HR7" s="236"/>
      <c r="HS7" s="236"/>
      <c r="HT7" s="236"/>
      <c r="HU7" s="236"/>
      <c r="HV7" s="236"/>
      <c r="HW7" s="236"/>
      <c r="HX7" s="236"/>
      <c r="HY7" s="236"/>
      <c r="HZ7" s="236"/>
      <c r="IA7" s="236"/>
      <c r="IB7" s="236"/>
      <c r="IC7" s="236"/>
      <c r="ID7" s="236"/>
      <c r="IE7" s="236"/>
      <c r="IF7" s="236"/>
      <c r="IG7" s="236"/>
      <c r="IH7" s="236"/>
      <c r="II7" s="236"/>
      <c r="IJ7" s="236"/>
      <c r="IK7" s="236"/>
      <c r="IL7" s="236"/>
      <c r="IM7" s="236"/>
      <c r="IN7" s="236"/>
      <c r="IO7" s="236"/>
      <c r="IP7" s="236"/>
      <c r="IQ7" s="236"/>
      <c r="IR7" s="236"/>
      <c r="IS7" s="236"/>
      <c r="IT7" s="236"/>
      <c r="IU7" s="236"/>
    </row>
    <row r="8" spans="1:255" x14ac:dyDescent="0.2">
      <c r="A8" s="225" t="s">
        <v>2</v>
      </c>
      <c r="B8" s="229" t="s">
        <v>943</v>
      </c>
      <c r="C8" s="230">
        <f>SUM(D8:F8)</f>
        <v>94728216</v>
      </c>
      <c r="D8" s="230">
        <f>D6-D7</f>
        <v>144197298</v>
      </c>
      <c r="E8" s="230">
        <f>E6-E7</f>
        <v>-37096303</v>
      </c>
      <c r="F8" s="230">
        <f>F6-F7</f>
        <v>-12372779</v>
      </c>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6"/>
      <c r="DV8" s="236"/>
      <c r="DW8" s="236"/>
      <c r="DX8" s="236"/>
      <c r="DY8" s="236"/>
      <c r="DZ8" s="236"/>
      <c r="EA8" s="236"/>
      <c r="EB8" s="236"/>
      <c r="EC8" s="236"/>
      <c r="ED8" s="236"/>
      <c r="EE8" s="236"/>
      <c r="EF8" s="236"/>
      <c r="EG8" s="236"/>
      <c r="EH8" s="236"/>
      <c r="EI8" s="236"/>
      <c r="EJ8" s="236"/>
      <c r="EK8" s="236"/>
      <c r="EL8" s="236"/>
      <c r="EM8" s="236"/>
      <c r="EN8" s="236"/>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36"/>
      <c r="FP8" s="236"/>
      <c r="FQ8" s="236"/>
      <c r="FR8" s="236"/>
      <c r="FS8" s="236"/>
      <c r="FT8" s="236"/>
      <c r="FU8" s="236"/>
      <c r="FV8" s="236"/>
      <c r="FW8" s="236"/>
      <c r="FX8" s="236"/>
      <c r="FY8" s="236"/>
      <c r="FZ8" s="236"/>
      <c r="GA8" s="236"/>
      <c r="GB8" s="236"/>
      <c r="GC8" s="236"/>
      <c r="GD8" s="236"/>
      <c r="GE8" s="236"/>
      <c r="GF8" s="236"/>
      <c r="GG8" s="236"/>
      <c r="GH8" s="236"/>
      <c r="GI8" s="236"/>
      <c r="GJ8" s="236"/>
      <c r="GK8" s="236"/>
      <c r="GL8" s="236"/>
      <c r="GM8" s="236"/>
      <c r="GN8" s="236"/>
      <c r="GO8" s="236"/>
      <c r="GP8" s="236"/>
      <c r="GQ8" s="236"/>
      <c r="GR8" s="236"/>
      <c r="GS8" s="236"/>
      <c r="GT8" s="236"/>
      <c r="GU8" s="236"/>
      <c r="GV8" s="236"/>
      <c r="GW8" s="236"/>
      <c r="GX8" s="236"/>
      <c r="GY8" s="236"/>
      <c r="GZ8" s="236"/>
      <c r="HA8" s="236"/>
      <c r="HB8" s="236"/>
      <c r="HC8" s="236"/>
      <c r="HD8" s="236"/>
      <c r="HE8" s="236"/>
      <c r="HF8" s="236"/>
      <c r="HG8" s="236"/>
      <c r="HH8" s="236"/>
      <c r="HI8" s="236"/>
      <c r="HJ8" s="236"/>
      <c r="HK8" s="236"/>
      <c r="HL8" s="236"/>
      <c r="HM8" s="236"/>
      <c r="HN8" s="236"/>
      <c r="HO8" s="236"/>
      <c r="HP8" s="236"/>
      <c r="HQ8" s="236"/>
      <c r="HR8" s="236"/>
      <c r="HS8" s="236"/>
      <c r="HT8" s="236"/>
      <c r="HU8" s="236"/>
      <c r="HV8" s="236"/>
      <c r="HW8" s="236"/>
      <c r="HX8" s="236"/>
      <c r="HY8" s="236"/>
      <c r="HZ8" s="236"/>
      <c r="IA8" s="236"/>
      <c r="IB8" s="236"/>
      <c r="IC8" s="236"/>
      <c r="ID8" s="236"/>
      <c r="IE8" s="236"/>
      <c r="IF8" s="236"/>
      <c r="IG8" s="236"/>
      <c r="IH8" s="236"/>
      <c r="II8" s="236"/>
      <c r="IJ8" s="236"/>
      <c r="IK8" s="236"/>
      <c r="IL8" s="236"/>
      <c r="IM8" s="236"/>
      <c r="IN8" s="236"/>
      <c r="IO8" s="236"/>
      <c r="IP8" s="236"/>
      <c r="IQ8" s="236"/>
      <c r="IR8" s="236"/>
      <c r="IS8" s="236"/>
      <c r="IT8" s="236"/>
      <c r="IU8" s="236"/>
    </row>
    <row r="9" spans="1:255" x14ac:dyDescent="0.2">
      <c r="A9" s="226" t="s">
        <v>3</v>
      </c>
      <c r="B9" s="227" t="s">
        <v>944</v>
      </c>
      <c r="C9" s="228">
        <f t="shared" ref="C9:C24" si="0">SUM(D9:F9)</f>
        <v>142965186</v>
      </c>
      <c r="D9" s="228">
        <v>92468173</v>
      </c>
      <c r="E9" s="228">
        <v>37218973</v>
      </c>
      <c r="F9" s="228">
        <v>13278040</v>
      </c>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c r="FV9" s="236"/>
      <c r="FW9" s="236"/>
      <c r="FX9" s="236"/>
      <c r="FY9" s="236"/>
      <c r="FZ9" s="236"/>
      <c r="GA9" s="236"/>
      <c r="GB9" s="236"/>
      <c r="GC9" s="236"/>
      <c r="GD9" s="236"/>
      <c r="GE9" s="236"/>
      <c r="GF9" s="236"/>
      <c r="GG9" s="236"/>
      <c r="GH9" s="236"/>
      <c r="GI9" s="236"/>
      <c r="GJ9" s="236"/>
      <c r="GK9" s="236"/>
      <c r="GL9" s="236"/>
      <c r="GM9" s="236"/>
      <c r="GN9" s="236"/>
      <c r="GO9" s="236"/>
      <c r="GP9" s="236"/>
      <c r="GQ9" s="236"/>
      <c r="GR9" s="236"/>
      <c r="GS9" s="236"/>
      <c r="GT9" s="236"/>
      <c r="GU9" s="236"/>
      <c r="GV9" s="236"/>
      <c r="GW9" s="236"/>
      <c r="GX9" s="236"/>
      <c r="GY9" s="236"/>
      <c r="GZ9" s="236"/>
      <c r="HA9" s="236"/>
      <c r="HB9" s="236"/>
      <c r="HC9" s="236"/>
      <c r="HD9" s="236"/>
      <c r="HE9" s="236"/>
      <c r="HF9" s="236"/>
      <c r="HG9" s="236"/>
      <c r="HH9" s="236"/>
      <c r="HI9" s="236"/>
      <c r="HJ9" s="236"/>
      <c r="HK9" s="236"/>
      <c r="HL9" s="236"/>
      <c r="HM9" s="236"/>
      <c r="HN9" s="236"/>
      <c r="HO9" s="236"/>
      <c r="HP9" s="236"/>
      <c r="HQ9" s="236"/>
      <c r="HR9" s="236"/>
      <c r="HS9" s="236"/>
      <c r="HT9" s="236"/>
      <c r="HU9" s="236"/>
      <c r="HV9" s="236"/>
      <c r="HW9" s="236"/>
      <c r="HX9" s="236"/>
      <c r="HY9" s="236"/>
      <c r="HZ9" s="236"/>
      <c r="IA9" s="236"/>
      <c r="IB9" s="236"/>
      <c r="IC9" s="236"/>
      <c r="ID9" s="236"/>
      <c r="IE9" s="236"/>
      <c r="IF9" s="236"/>
      <c r="IG9" s="236"/>
      <c r="IH9" s="236"/>
      <c r="II9" s="236"/>
      <c r="IJ9" s="236"/>
      <c r="IK9" s="236"/>
      <c r="IL9" s="236"/>
      <c r="IM9" s="236"/>
      <c r="IN9" s="236"/>
      <c r="IO9" s="236"/>
      <c r="IP9" s="236"/>
      <c r="IQ9" s="236"/>
      <c r="IR9" s="236"/>
      <c r="IS9" s="236"/>
      <c r="IT9" s="236"/>
      <c r="IU9" s="236"/>
    </row>
    <row r="10" spans="1:255" x14ac:dyDescent="0.2">
      <c r="A10" s="226" t="s">
        <v>4</v>
      </c>
      <c r="B10" s="227" t="s">
        <v>945</v>
      </c>
      <c r="C10" s="228">
        <f t="shared" si="0"/>
        <v>52788139</v>
      </c>
      <c r="D10" s="228">
        <v>52788139</v>
      </c>
      <c r="E10" s="231">
        <v>0</v>
      </c>
      <c r="F10" s="231">
        <v>0</v>
      </c>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36"/>
      <c r="CA10" s="236"/>
      <c r="CB10" s="236"/>
      <c r="CC10" s="236"/>
      <c r="CD10" s="236"/>
      <c r="CE10" s="236"/>
      <c r="CF10" s="236"/>
      <c r="CG10" s="236"/>
      <c r="CH10" s="236"/>
      <c r="CI10" s="236"/>
      <c r="CJ10" s="236"/>
      <c r="CK10" s="236"/>
      <c r="CL10" s="236"/>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c r="DO10" s="236"/>
      <c r="DP10" s="236"/>
      <c r="DQ10" s="236"/>
      <c r="DR10" s="236"/>
      <c r="DS10" s="236"/>
      <c r="DT10" s="236"/>
      <c r="DU10" s="236"/>
      <c r="DV10" s="236"/>
      <c r="DW10" s="236"/>
      <c r="DX10" s="236"/>
      <c r="DY10" s="236"/>
      <c r="DZ10" s="236"/>
      <c r="EA10" s="236"/>
      <c r="EB10" s="236"/>
      <c r="EC10" s="236"/>
      <c r="ED10" s="236"/>
      <c r="EE10" s="236"/>
      <c r="EF10" s="236"/>
      <c r="EG10" s="236"/>
      <c r="EH10" s="236"/>
      <c r="EI10" s="236"/>
      <c r="EJ10" s="236"/>
      <c r="EK10" s="236"/>
      <c r="EL10" s="236"/>
      <c r="EM10" s="236"/>
      <c r="EN10" s="236"/>
      <c r="EO10" s="236"/>
      <c r="EP10" s="236"/>
      <c r="EQ10" s="236"/>
      <c r="ER10" s="236"/>
      <c r="ES10" s="236"/>
      <c r="ET10" s="236"/>
      <c r="EU10" s="236"/>
      <c r="EV10" s="236"/>
      <c r="EW10" s="236"/>
      <c r="EX10" s="236"/>
      <c r="EY10" s="236"/>
      <c r="EZ10" s="236"/>
      <c r="FA10" s="236"/>
      <c r="FB10" s="236"/>
      <c r="FC10" s="236"/>
      <c r="FD10" s="236"/>
      <c r="FE10" s="236"/>
      <c r="FF10" s="236"/>
      <c r="FG10" s="236"/>
      <c r="FH10" s="236"/>
      <c r="FI10" s="236"/>
      <c r="FJ10" s="236"/>
      <c r="FK10" s="236"/>
      <c r="FL10" s="236"/>
      <c r="FM10" s="236"/>
      <c r="FN10" s="236"/>
      <c r="FO10" s="236"/>
      <c r="FP10" s="236"/>
      <c r="FQ10" s="236"/>
      <c r="FR10" s="236"/>
      <c r="FS10" s="236"/>
      <c r="FT10" s="236"/>
      <c r="FU10" s="236"/>
      <c r="FV10" s="236"/>
      <c r="FW10" s="236"/>
      <c r="FX10" s="236"/>
      <c r="FY10" s="236"/>
      <c r="FZ10" s="236"/>
      <c r="GA10" s="236"/>
      <c r="GB10" s="236"/>
      <c r="GC10" s="236"/>
      <c r="GD10" s="236"/>
      <c r="GE10" s="236"/>
      <c r="GF10" s="236"/>
      <c r="GG10" s="236"/>
      <c r="GH10" s="236"/>
      <c r="GI10" s="236"/>
      <c r="GJ10" s="236"/>
      <c r="GK10" s="236"/>
      <c r="GL10" s="236"/>
      <c r="GM10" s="236"/>
      <c r="GN10" s="236"/>
      <c r="GO10" s="236"/>
      <c r="GP10" s="236"/>
      <c r="GQ10" s="236"/>
      <c r="GR10" s="236"/>
      <c r="GS10" s="236"/>
      <c r="GT10" s="236"/>
      <c r="GU10" s="236"/>
      <c r="GV10" s="236"/>
      <c r="GW10" s="236"/>
      <c r="GX10" s="236"/>
      <c r="GY10" s="236"/>
      <c r="GZ10" s="236"/>
      <c r="HA10" s="236"/>
      <c r="HB10" s="236"/>
      <c r="HC10" s="236"/>
      <c r="HD10" s="236"/>
      <c r="HE10" s="236"/>
      <c r="HF10" s="236"/>
      <c r="HG10" s="236"/>
      <c r="HH10" s="236"/>
      <c r="HI10" s="236"/>
      <c r="HJ10" s="236"/>
      <c r="HK10" s="236"/>
      <c r="HL10" s="236"/>
      <c r="HM10" s="236"/>
      <c r="HN10" s="236"/>
      <c r="HO10" s="236"/>
      <c r="HP10" s="236"/>
      <c r="HQ10" s="236"/>
      <c r="HR10" s="236"/>
      <c r="HS10" s="236"/>
      <c r="HT10" s="236"/>
      <c r="HU10" s="236"/>
      <c r="HV10" s="236"/>
      <c r="HW10" s="236"/>
      <c r="HX10" s="236"/>
      <c r="HY10" s="236"/>
      <c r="HZ10" s="236"/>
      <c r="IA10" s="236"/>
      <c r="IB10" s="236"/>
      <c r="IC10" s="236"/>
      <c r="ID10" s="236"/>
      <c r="IE10" s="236"/>
      <c r="IF10" s="236"/>
      <c r="IG10" s="236"/>
      <c r="IH10" s="236"/>
      <c r="II10" s="236"/>
      <c r="IJ10" s="236"/>
      <c r="IK10" s="236"/>
      <c r="IL10" s="236"/>
      <c r="IM10" s="236"/>
      <c r="IN10" s="236"/>
      <c r="IO10" s="236"/>
      <c r="IP10" s="236"/>
      <c r="IQ10" s="236"/>
      <c r="IR10" s="236"/>
      <c r="IS10" s="236"/>
      <c r="IT10" s="236"/>
      <c r="IU10" s="236"/>
    </row>
    <row r="11" spans="1:255" x14ac:dyDescent="0.2">
      <c r="A11" s="225" t="s">
        <v>5</v>
      </c>
      <c r="B11" s="229" t="s">
        <v>946</v>
      </c>
      <c r="C11" s="230">
        <f t="shared" si="0"/>
        <v>90177047</v>
      </c>
      <c r="D11" s="230">
        <f>D9-D10</f>
        <v>39680034</v>
      </c>
      <c r="E11" s="230">
        <f>E9-E10</f>
        <v>37218973</v>
      </c>
      <c r="F11" s="230">
        <f>F9-F10</f>
        <v>13278040</v>
      </c>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6"/>
      <c r="EC11" s="236"/>
      <c r="ED11" s="236"/>
      <c r="EE11" s="236"/>
      <c r="EF11" s="236"/>
      <c r="EG11" s="236"/>
      <c r="EH11" s="236"/>
      <c r="EI11" s="236"/>
      <c r="EJ11" s="236"/>
      <c r="EK11" s="236"/>
      <c r="EL11" s="236"/>
      <c r="EM11" s="236"/>
      <c r="EN11" s="236"/>
      <c r="EO11" s="236"/>
      <c r="EP11" s="236"/>
      <c r="EQ11" s="236"/>
      <c r="ER11" s="236"/>
      <c r="ES11" s="236"/>
      <c r="ET11" s="236"/>
      <c r="EU11" s="236"/>
      <c r="EV11" s="236"/>
      <c r="EW11" s="236"/>
      <c r="EX11" s="236"/>
      <c r="EY11" s="236"/>
      <c r="EZ11" s="236"/>
      <c r="FA11" s="236"/>
      <c r="FB11" s="236"/>
      <c r="FC11" s="23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6"/>
      <c r="GV11" s="236"/>
      <c r="GW11" s="236"/>
      <c r="GX11" s="236"/>
      <c r="GY11" s="236"/>
      <c r="GZ11" s="236"/>
      <c r="HA11" s="236"/>
      <c r="HB11" s="236"/>
      <c r="HC11" s="236"/>
      <c r="HD11" s="236"/>
      <c r="HE11" s="236"/>
      <c r="HF11" s="236"/>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6"/>
      <c r="IC11" s="236"/>
      <c r="ID11" s="236"/>
      <c r="IE11" s="236"/>
      <c r="IF11" s="236"/>
      <c r="IG11" s="236"/>
      <c r="IH11" s="236"/>
      <c r="II11" s="236"/>
      <c r="IJ11" s="236"/>
      <c r="IK11" s="236"/>
      <c r="IL11" s="236"/>
      <c r="IM11" s="236"/>
      <c r="IN11" s="236"/>
      <c r="IO11" s="236"/>
      <c r="IP11" s="236"/>
      <c r="IQ11" s="236"/>
      <c r="IR11" s="236"/>
      <c r="IS11" s="236"/>
      <c r="IT11" s="236"/>
      <c r="IU11" s="236"/>
    </row>
    <row r="12" spans="1:255" x14ac:dyDescent="0.2">
      <c r="A12" s="225" t="s">
        <v>6</v>
      </c>
      <c r="B12" s="229" t="s">
        <v>947</v>
      </c>
      <c r="C12" s="230">
        <f t="shared" si="0"/>
        <v>184905263</v>
      </c>
      <c r="D12" s="230">
        <f>D8+D11</f>
        <v>183877332</v>
      </c>
      <c r="E12" s="230">
        <f>E8+E11</f>
        <v>122670</v>
      </c>
      <c r="F12" s="230">
        <f>F8+F11</f>
        <v>905261</v>
      </c>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c r="CC12" s="236"/>
      <c r="CD12" s="236"/>
      <c r="CE12" s="236"/>
      <c r="CF12" s="236"/>
      <c r="CG12" s="236"/>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6"/>
      <c r="DV12" s="236"/>
      <c r="DW12" s="236"/>
      <c r="DX12" s="236"/>
      <c r="DY12" s="236"/>
      <c r="DZ12" s="236"/>
      <c r="EA12" s="236"/>
      <c r="EB12" s="236"/>
      <c r="EC12" s="236"/>
      <c r="ED12" s="236"/>
      <c r="EE12" s="236"/>
      <c r="EF12" s="236"/>
      <c r="EG12" s="236"/>
      <c r="EH12" s="236"/>
      <c r="EI12" s="236"/>
      <c r="EJ12" s="236"/>
      <c r="EK12" s="236"/>
      <c r="EL12" s="236"/>
      <c r="EM12" s="236"/>
      <c r="EN12" s="236"/>
      <c r="EO12" s="236"/>
      <c r="EP12" s="236"/>
      <c r="EQ12" s="236"/>
      <c r="ER12" s="236"/>
      <c r="ES12" s="236"/>
      <c r="ET12" s="236"/>
      <c r="EU12" s="236"/>
      <c r="EV12" s="236"/>
      <c r="EW12" s="236"/>
      <c r="EX12" s="236"/>
      <c r="EY12" s="236"/>
      <c r="EZ12" s="236"/>
      <c r="FA12" s="236"/>
      <c r="FB12" s="236"/>
      <c r="FC12" s="236"/>
      <c r="FD12" s="236"/>
      <c r="FE12" s="236"/>
      <c r="FF12" s="236"/>
      <c r="FG12" s="236"/>
      <c r="FH12" s="236"/>
      <c r="FI12" s="236"/>
      <c r="FJ12" s="236"/>
      <c r="FK12" s="236"/>
      <c r="FL12" s="236"/>
      <c r="FM12" s="236"/>
      <c r="FN12" s="236"/>
      <c r="FO12" s="236"/>
      <c r="FP12" s="236"/>
      <c r="FQ12" s="236"/>
      <c r="FR12" s="236"/>
      <c r="FS12" s="236"/>
      <c r="FT12" s="236"/>
      <c r="FU12" s="236"/>
      <c r="FV12" s="236"/>
      <c r="FW12" s="236"/>
      <c r="FX12" s="236"/>
      <c r="FY12" s="236"/>
      <c r="FZ12" s="236"/>
      <c r="GA12" s="236"/>
      <c r="GB12" s="236"/>
      <c r="GC12" s="236"/>
      <c r="GD12" s="236"/>
      <c r="GE12" s="236"/>
      <c r="GF12" s="236"/>
      <c r="GG12" s="236"/>
      <c r="GH12" s="236"/>
      <c r="GI12" s="236"/>
      <c r="GJ12" s="236"/>
      <c r="GK12" s="236"/>
      <c r="GL12" s="236"/>
      <c r="GM12" s="236"/>
      <c r="GN12" s="236"/>
      <c r="GO12" s="236"/>
      <c r="GP12" s="236"/>
      <c r="GQ12" s="236"/>
      <c r="GR12" s="236"/>
      <c r="GS12" s="236"/>
      <c r="GT12" s="236"/>
      <c r="GU12" s="236"/>
      <c r="GV12" s="236"/>
      <c r="GW12" s="236"/>
      <c r="GX12" s="236"/>
      <c r="GY12" s="236"/>
      <c r="GZ12" s="236"/>
      <c r="HA12" s="236"/>
      <c r="HB12" s="236"/>
      <c r="HC12" s="236"/>
      <c r="HD12" s="236"/>
      <c r="HE12" s="236"/>
      <c r="HF12" s="236"/>
      <c r="HG12" s="236"/>
      <c r="HH12" s="236"/>
      <c r="HI12" s="236"/>
      <c r="HJ12" s="236"/>
      <c r="HK12" s="236"/>
      <c r="HL12" s="236"/>
      <c r="HM12" s="236"/>
      <c r="HN12" s="236"/>
      <c r="HO12" s="236"/>
      <c r="HP12" s="236"/>
      <c r="HQ12" s="236"/>
      <c r="HR12" s="236"/>
      <c r="HS12" s="236"/>
      <c r="HT12" s="236"/>
      <c r="HU12" s="236"/>
      <c r="HV12" s="236"/>
      <c r="HW12" s="236"/>
      <c r="HX12" s="236"/>
      <c r="HY12" s="236"/>
      <c r="HZ12" s="236"/>
      <c r="IA12" s="236"/>
      <c r="IB12" s="236"/>
      <c r="IC12" s="236"/>
      <c r="ID12" s="236"/>
      <c r="IE12" s="236"/>
      <c r="IF12" s="236"/>
      <c r="IG12" s="236"/>
      <c r="IH12" s="236"/>
      <c r="II12" s="236"/>
      <c r="IJ12" s="236"/>
      <c r="IK12" s="236"/>
      <c r="IL12" s="236"/>
      <c r="IM12" s="236"/>
      <c r="IN12" s="236"/>
      <c r="IO12" s="236"/>
      <c r="IP12" s="236"/>
      <c r="IQ12" s="236"/>
      <c r="IR12" s="236"/>
      <c r="IS12" s="236"/>
      <c r="IT12" s="236"/>
      <c r="IU12" s="236"/>
    </row>
    <row r="13" spans="1:255" x14ac:dyDescent="0.2">
      <c r="A13" s="226" t="s">
        <v>7</v>
      </c>
      <c r="B13" s="227" t="s">
        <v>948</v>
      </c>
      <c r="C13" s="228">
        <f t="shared" si="0"/>
        <v>0</v>
      </c>
      <c r="D13" s="231">
        <v>0</v>
      </c>
      <c r="E13" s="231">
        <v>0</v>
      </c>
      <c r="F13" s="231">
        <v>0</v>
      </c>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c r="IO13" s="236"/>
      <c r="IP13" s="236"/>
      <c r="IQ13" s="236"/>
      <c r="IR13" s="236"/>
      <c r="IS13" s="236"/>
      <c r="IT13" s="236"/>
      <c r="IU13" s="236"/>
    </row>
    <row r="14" spans="1:255" x14ac:dyDescent="0.2">
      <c r="A14" s="226" t="s">
        <v>8</v>
      </c>
      <c r="B14" s="227" t="s">
        <v>949</v>
      </c>
      <c r="C14" s="228">
        <f t="shared" si="0"/>
        <v>0</v>
      </c>
      <c r="D14" s="231">
        <v>0</v>
      </c>
      <c r="E14" s="231">
        <v>0</v>
      </c>
      <c r="F14" s="231">
        <v>0</v>
      </c>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6"/>
      <c r="DQ14" s="236"/>
      <c r="DR14" s="236"/>
      <c r="DS14" s="236"/>
      <c r="DT14" s="236"/>
      <c r="DU14" s="236"/>
      <c r="DV14" s="236"/>
      <c r="DW14" s="236"/>
      <c r="DX14" s="236"/>
      <c r="DY14" s="236"/>
      <c r="DZ14" s="236"/>
      <c r="EA14" s="236"/>
      <c r="EB14" s="236"/>
      <c r="EC14" s="236"/>
      <c r="ED14" s="236"/>
      <c r="EE14" s="236"/>
      <c r="EF14" s="236"/>
      <c r="EG14" s="236"/>
      <c r="EH14" s="236"/>
      <c r="EI14" s="236"/>
      <c r="EJ14" s="236"/>
      <c r="EK14" s="236"/>
      <c r="EL14" s="236"/>
      <c r="EM14" s="236"/>
      <c r="EN14" s="236"/>
      <c r="EO14" s="236"/>
      <c r="EP14" s="236"/>
      <c r="EQ14" s="236"/>
      <c r="ER14" s="236"/>
      <c r="ES14" s="236"/>
      <c r="ET14" s="236"/>
      <c r="EU14" s="236"/>
      <c r="EV14" s="236"/>
      <c r="EW14" s="236"/>
      <c r="EX14" s="236"/>
      <c r="EY14" s="236"/>
      <c r="EZ14" s="236"/>
      <c r="FA14" s="236"/>
      <c r="FB14" s="236"/>
      <c r="FC14" s="236"/>
      <c r="FD14" s="236"/>
      <c r="FE14" s="236"/>
      <c r="FF14" s="236"/>
      <c r="FG14" s="236"/>
      <c r="FH14" s="236"/>
      <c r="FI14" s="236"/>
      <c r="FJ14" s="236"/>
      <c r="FK14" s="236"/>
      <c r="FL14" s="236"/>
      <c r="FM14" s="236"/>
      <c r="FN14" s="236"/>
      <c r="FO14" s="236"/>
      <c r="FP14" s="236"/>
      <c r="FQ14" s="236"/>
      <c r="FR14" s="236"/>
      <c r="FS14" s="236"/>
      <c r="FT14" s="236"/>
      <c r="FU14" s="236"/>
      <c r="FV14" s="236"/>
      <c r="FW14" s="236"/>
      <c r="FX14" s="236"/>
      <c r="FY14" s="236"/>
      <c r="FZ14" s="236"/>
      <c r="GA14" s="236"/>
      <c r="GB14" s="236"/>
      <c r="GC14" s="236"/>
      <c r="GD14" s="236"/>
      <c r="GE14" s="236"/>
      <c r="GF14" s="236"/>
      <c r="GG14" s="236"/>
      <c r="GH14" s="236"/>
      <c r="GI14" s="236"/>
      <c r="GJ14" s="236"/>
      <c r="GK14" s="236"/>
      <c r="GL14" s="236"/>
      <c r="GM14" s="236"/>
      <c r="GN14" s="236"/>
      <c r="GO14" s="236"/>
      <c r="GP14" s="236"/>
      <c r="GQ14" s="236"/>
      <c r="GR14" s="236"/>
      <c r="GS14" s="236"/>
      <c r="GT14" s="236"/>
      <c r="GU14" s="236"/>
      <c r="GV14" s="236"/>
      <c r="GW14" s="236"/>
      <c r="GX14" s="236"/>
      <c r="GY14" s="236"/>
      <c r="GZ14" s="236"/>
      <c r="HA14" s="236"/>
      <c r="HB14" s="236"/>
      <c r="HC14" s="236"/>
      <c r="HD14" s="236"/>
      <c r="HE14" s="236"/>
      <c r="HF14" s="236"/>
      <c r="HG14" s="236"/>
      <c r="HH14" s="236"/>
      <c r="HI14" s="236"/>
      <c r="HJ14" s="236"/>
      <c r="HK14" s="236"/>
      <c r="HL14" s="236"/>
      <c r="HM14" s="236"/>
      <c r="HN14" s="236"/>
      <c r="HO14" s="236"/>
      <c r="HP14" s="236"/>
      <c r="HQ14" s="236"/>
      <c r="HR14" s="236"/>
      <c r="HS14" s="236"/>
      <c r="HT14" s="236"/>
      <c r="HU14" s="236"/>
      <c r="HV14" s="236"/>
      <c r="HW14" s="236"/>
      <c r="HX14" s="236"/>
      <c r="HY14" s="236"/>
      <c r="HZ14" s="236"/>
      <c r="IA14" s="236"/>
      <c r="IB14" s="236"/>
      <c r="IC14" s="236"/>
      <c r="ID14" s="236"/>
      <c r="IE14" s="236"/>
      <c r="IF14" s="236"/>
      <c r="IG14" s="236"/>
      <c r="IH14" s="236"/>
      <c r="II14" s="236"/>
      <c r="IJ14" s="236"/>
      <c r="IK14" s="236"/>
      <c r="IL14" s="236"/>
      <c r="IM14" s="236"/>
      <c r="IN14" s="236"/>
      <c r="IO14" s="236"/>
      <c r="IP14" s="236"/>
      <c r="IQ14" s="236"/>
      <c r="IR14" s="236"/>
      <c r="IS14" s="236"/>
      <c r="IT14" s="236"/>
      <c r="IU14" s="236"/>
    </row>
    <row r="15" spans="1:255" ht="25.5" x14ac:dyDescent="0.2">
      <c r="A15" s="225" t="s">
        <v>9</v>
      </c>
      <c r="B15" s="229" t="s">
        <v>950</v>
      </c>
      <c r="C15" s="230">
        <f t="shared" si="0"/>
        <v>0</v>
      </c>
      <c r="D15" s="232">
        <f>D13-D14</f>
        <v>0</v>
      </c>
      <c r="E15" s="232">
        <f>E13-E14</f>
        <v>0</v>
      </c>
      <c r="F15" s="232">
        <f>F13-F14</f>
        <v>0</v>
      </c>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c r="DP15" s="236"/>
      <c r="DQ15" s="236"/>
      <c r="DR15" s="236"/>
      <c r="DS15" s="236"/>
      <c r="DT15" s="236"/>
      <c r="DU15" s="236"/>
      <c r="DV15" s="236"/>
      <c r="DW15" s="236"/>
      <c r="DX15" s="236"/>
      <c r="DY15" s="236"/>
      <c r="DZ15" s="236"/>
      <c r="EA15" s="236"/>
      <c r="EB15" s="236"/>
      <c r="EC15" s="236"/>
      <c r="ED15" s="236"/>
      <c r="EE15" s="236"/>
      <c r="EF15" s="236"/>
      <c r="EG15" s="236"/>
      <c r="EH15" s="236"/>
      <c r="EI15" s="236"/>
      <c r="EJ15" s="236"/>
      <c r="EK15" s="236"/>
      <c r="EL15" s="236"/>
      <c r="EM15" s="236"/>
      <c r="EN15" s="236"/>
      <c r="EO15" s="236"/>
      <c r="EP15" s="236"/>
      <c r="EQ15" s="236"/>
      <c r="ER15" s="236"/>
      <c r="ES15" s="236"/>
      <c r="ET15" s="236"/>
      <c r="EU15" s="236"/>
      <c r="EV15" s="236"/>
      <c r="EW15" s="236"/>
      <c r="EX15" s="236"/>
      <c r="EY15" s="236"/>
      <c r="EZ15" s="236"/>
      <c r="FA15" s="236"/>
      <c r="FB15" s="236"/>
      <c r="FC15" s="236"/>
      <c r="FD15" s="236"/>
      <c r="FE15" s="236"/>
      <c r="FF15" s="236"/>
      <c r="FG15" s="236"/>
      <c r="FH15" s="236"/>
      <c r="FI15" s="236"/>
      <c r="FJ15" s="236"/>
      <c r="FK15" s="236"/>
      <c r="FL15" s="236"/>
      <c r="FM15" s="236"/>
      <c r="FN15" s="236"/>
      <c r="FO15" s="236"/>
      <c r="FP15" s="236"/>
      <c r="FQ15" s="236"/>
      <c r="FR15" s="236"/>
      <c r="FS15" s="236"/>
      <c r="FT15" s="236"/>
      <c r="FU15" s="236"/>
      <c r="FV15" s="236"/>
      <c r="FW15" s="236"/>
      <c r="FX15" s="236"/>
      <c r="FY15" s="236"/>
      <c r="FZ15" s="236"/>
      <c r="GA15" s="236"/>
      <c r="GB15" s="236"/>
      <c r="GC15" s="236"/>
      <c r="GD15" s="236"/>
      <c r="GE15" s="236"/>
      <c r="GF15" s="236"/>
      <c r="GG15" s="236"/>
      <c r="GH15" s="236"/>
      <c r="GI15" s="236"/>
      <c r="GJ15" s="236"/>
      <c r="GK15" s="236"/>
      <c r="GL15" s="236"/>
      <c r="GM15" s="236"/>
      <c r="GN15" s="236"/>
      <c r="GO15" s="236"/>
      <c r="GP15" s="236"/>
      <c r="GQ15" s="236"/>
      <c r="GR15" s="236"/>
      <c r="GS15" s="236"/>
      <c r="GT15" s="236"/>
      <c r="GU15" s="236"/>
      <c r="GV15" s="236"/>
      <c r="GW15" s="236"/>
      <c r="GX15" s="236"/>
      <c r="GY15" s="236"/>
      <c r="GZ15" s="236"/>
      <c r="HA15" s="236"/>
      <c r="HB15" s="236"/>
      <c r="HC15" s="236"/>
      <c r="HD15" s="236"/>
      <c r="HE15" s="236"/>
      <c r="HF15" s="236"/>
      <c r="HG15" s="236"/>
      <c r="HH15" s="236"/>
      <c r="HI15" s="236"/>
      <c r="HJ15" s="236"/>
      <c r="HK15" s="236"/>
      <c r="HL15" s="236"/>
      <c r="HM15" s="236"/>
      <c r="HN15" s="236"/>
      <c r="HO15" s="236"/>
      <c r="HP15" s="236"/>
      <c r="HQ15" s="236"/>
      <c r="HR15" s="236"/>
      <c r="HS15" s="236"/>
      <c r="HT15" s="236"/>
      <c r="HU15" s="236"/>
      <c r="HV15" s="236"/>
      <c r="HW15" s="236"/>
      <c r="HX15" s="236"/>
      <c r="HY15" s="236"/>
      <c r="HZ15" s="236"/>
      <c r="IA15" s="236"/>
      <c r="IB15" s="236"/>
      <c r="IC15" s="236"/>
      <c r="ID15" s="236"/>
      <c r="IE15" s="236"/>
      <c r="IF15" s="236"/>
      <c r="IG15" s="236"/>
      <c r="IH15" s="236"/>
      <c r="II15" s="236"/>
      <c r="IJ15" s="236"/>
      <c r="IK15" s="236"/>
      <c r="IL15" s="236"/>
      <c r="IM15" s="236"/>
      <c r="IN15" s="236"/>
      <c r="IO15" s="236"/>
      <c r="IP15" s="236"/>
      <c r="IQ15" s="236"/>
      <c r="IR15" s="236"/>
      <c r="IS15" s="236"/>
      <c r="IT15" s="236"/>
      <c r="IU15" s="236"/>
    </row>
    <row r="16" spans="1:255" x14ac:dyDescent="0.2">
      <c r="A16" s="226" t="s">
        <v>10</v>
      </c>
      <c r="B16" s="227" t="s">
        <v>951</v>
      </c>
      <c r="C16" s="228">
        <f t="shared" si="0"/>
        <v>0</v>
      </c>
      <c r="D16" s="231">
        <v>0</v>
      </c>
      <c r="E16" s="231">
        <v>0</v>
      </c>
      <c r="F16" s="231">
        <v>0</v>
      </c>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6"/>
      <c r="DV16" s="236"/>
      <c r="DW16" s="236"/>
      <c r="DX16" s="236"/>
      <c r="DY16" s="236"/>
      <c r="DZ16" s="236"/>
      <c r="EA16" s="236"/>
      <c r="EB16" s="236"/>
      <c r="EC16" s="236"/>
      <c r="ED16" s="236"/>
      <c r="EE16" s="236"/>
      <c r="EF16" s="236"/>
      <c r="EG16" s="236"/>
      <c r="EH16" s="236"/>
      <c r="EI16" s="236"/>
      <c r="EJ16" s="236"/>
      <c r="EK16" s="236"/>
      <c r="EL16" s="236"/>
      <c r="EM16" s="236"/>
      <c r="EN16" s="236"/>
      <c r="EO16" s="236"/>
      <c r="EP16" s="236"/>
      <c r="EQ16" s="236"/>
      <c r="ER16" s="236"/>
      <c r="ES16" s="236"/>
      <c r="ET16" s="236"/>
      <c r="EU16" s="236"/>
      <c r="EV16" s="236"/>
      <c r="EW16" s="236"/>
      <c r="EX16" s="236"/>
      <c r="EY16" s="236"/>
      <c r="EZ16" s="236"/>
      <c r="FA16" s="236"/>
      <c r="FB16" s="236"/>
      <c r="FC16" s="236"/>
      <c r="FD16" s="236"/>
      <c r="FE16" s="236"/>
      <c r="FF16" s="236"/>
      <c r="FG16" s="236"/>
      <c r="FH16" s="236"/>
      <c r="FI16" s="236"/>
      <c r="FJ16" s="236"/>
      <c r="FK16" s="236"/>
      <c r="FL16" s="236"/>
      <c r="FM16" s="236"/>
      <c r="FN16" s="236"/>
      <c r="FO16" s="236"/>
      <c r="FP16" s="236"/>
      <c r="FQ16" s="236"/>
      <c r="FR16" s="236"/>
      <c r="FS16" s="236"/>
      <c r="FT16" s="236"/>
      <c r="FU16" s="236"/>
      <c r="FV16" s="236"/>
      <c r="FW16" s="236"/>
      <c r="FX16" s="236"/>
      <c r="FY16" s="236"/>
      <c r="FZ16" s="236"/>
      <c r="GA16" s="236"/>
      <c r="GB16" s="236"/>
      <c r="GC16" s="236"/>
      <c r="GD16" s="236"/>
      <c r="GE16" s="236"/>
      <c r="GF16" s="236"/>
      <c r="GG16" s="236"/>
      <c r="GH16" s="236"/>
      <c r="GI16" s="236"/>
      <c r="GJ16" s="236"/>
      <c r="GK16" s="236"/>
      <c r="GL16" s="236"/>
      <c r="GM16" s="236"/>
      <c r="GN16" s="236"/>
      <c r="GO16" s="236"/>
      <c r="GP16" s="236"/>
      <c r="GQ16" s="236"/>
      <c r="GR16" s="236"/>
      <c r="GS16" s="236"/>
      <c r="GT16" s="236"/>
      <c r="GU16" s="236"/>
      <c r="GV16" s="236"/>
      <c r="GW16" s="236"/>
      <c r="GX16" s="236"/>
      <c r="GY16" s="236"/>
      <c r="GZ16" s="236"/>
      <c r="HA16" s="236"/>
      <c r="HB16" s="236"/>
      <c r="HC16" s="236"/>
      <c r="HD16" s="236"/>
      <c r="HE16" s="236"/>
      <c r="HF16" s="236"/>
      <c r="HG16" s="236"/>
      <c r="HH16" s="236"/>
      <c r="HI16" s="236"/>
      <c r="HJ16" s="236"/>
      <c r="HK16" s="236"/>
      <c r="HL16" s="236"/>
      <c r="HM16" s="236"/>
      <c r="HN16" s="236"/>
      <c r="HO16" s="236"/>
      <c r="HP16" s="236"/>
      <c r="HQ16" s="236"/>
      <c r="HR16" s="236"/>
      <c r="HS16" s="236"/>
      <c r="HT16" s="236"/>
      <c r="HU16" s="236"/>
      <c r="HV16" s="236"/>
      <c r="HW16" s="236"/>
      <c r="HX16" s="236"/>
      <c r="HY16" s="236"/>
      <c r="HZ16" s="236"/>
      <c r="IA16" s="236"/>
      <c r="IB16" s="236"/>
      <c r="IC16" s="236"/>
      <c r="ID16" s="236"/>
      <c r="IE16" s="236"/>
      <c r="IF16" s="236"/>
      <c r="IG16" s="236"/>
      <c r="IH16" s="236"/>
      <c r="II16" s="236"/>
      <c r="IJ16" s="236"/>
      <c r="IK16" s="236"/>
      <c r="IL16" s="236"/>
      <c r="IM16" s="236"/>
      <c r="IN16" s="236"/>
      <c r="IO16" s="236"/>
      <c r="IP16" s="236"/>
      <c r="IQ16" s="236"/>
      <c r="IR16" s="236"/>
      <c r="IS16" s="236"/>
      <c r="IT16" s="236"/>
      <c r="IU16" s="236"/>
    </row>
    <row r="17" spans="1:255" x14ac:dyDescent="0.2">
      <c r="A17" s="226" t="s">
        <v>11</v>
      </c>
      <c r="B17" s="227" t="s">
        <v>952</v>
      </c>
      <c r="C17" s="228">
        <f t="shared" si="0"/>
        <v>0</v>
      </c>
      <c r="D17" s="231">
        <v>0</v>
      </c>
      <c r="E17" s="231">
        <v>0</v>
      </c>
      <c r="F17" s="231">
        <v>0</v>
      </c>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6"/>
      <c r="DW17" s="236"/>
      <c r="DX17" s="236"/>
      <c r="DY17" s="236"/>
      <c r="DZ17" s="236"/>
      <c r="EA17" s="236"/>
      <c r="EB17" s="236"/>
      <c r="EC17" s="236"/>
      <c r="ED17" s="236"/>
      <c r="EE17" s="236"/>
      <c r="EF17" s="236"/>
      <c r="EG17" s="236"/>
      <c r="EH17" s="236"/>
      <c r="EI17" s="236"/>
      <c r="EJ17" s="236"/>
      <c r="EK17" s="236"/>
      <c r="EL17" s="236"/>
      <c r="EM17" s="236"/>
      <c r="EN17" s="236"/>
      <c r="EO17" s="236"/>
      <c r="EP17" s="236"/>
      <c r="EQ17" s="236"/>
      <c r="ER17" s="236"/>
      <c r="ES17" s="236"/>
      <c r="ET17" s="236"/>
      <c r="EU17" s="236"/>
      <c r="EV17" s="236"/>
      <c r="EW17" s="236"/>
      <c r="EX17" s="236"/>
      <c r="EY17" s="236"/>
      <c r="EZ17" s="236"/>
      <c r="FA17" s="236"/>
      <c r="FB17" s="236"/>
      <c r="FC17" s="236"/>
      <c r="FD17" s="236"/>
      <c r="FE17" s="236"/>
      <c r="FF17" s="236"/>
      <c r="FG17" s="236"/>
      <c r="FH17" s="236"/>
      <c r="FI17" s="236"/>
      <c r="FJ17" s="236"/>
      <c r="FK17" s="236"/>
      <c r="FL17" s="236"/>
      <c r="FM17" s="236"/>
      <c r="FN17" s="236"/>
      <c r="FO17" s="236"/>
      <c r="FP17" s="236"/>
      <c r="FQ17" s="236"/>
      <c r="FR17" s="236"/>
      <c r="FS17" s="236"/>
      <c r="FT17" s="236"/>
      <c r="FU17" s="236"/>
      <c r="FV17" s="236"/>
      <c r="FW17" s="236"/>
      <c r="FX17" s="236"/>
      <c r="FY17" s="236"/>
      <c r="FZ17" s="236"/>
      <c r="GA17" s="236"/>
      <c r="GB17" s="236"/>
      <c r="GC17" s="236"/>
      <c r="GD17" s="236"/>
      <c r="GE17" s="236"/>
      <c r="GF17" s="236"/>
      <c r="GG17" s="236"/>
      <c r="GH17" s="236"/>
      <c r="GI17" s="236"/>
      <c r="GJ17" s="236"/>
      <c r="GK17" s="236"/>
      <c r="GL17" s="236"/>
      <c r="GM17" s="236"/>
      <c r="GN17" s="236"/>
      <c r="GO17" s="236"/>
      <c r="GP17" s="236"/>
      <c r="GQ17" s="236"/>
      <c r="GR17" s="236"/>
      <c r="GS17" s="236"/>
      <c r="GT17" s="236"/>
      <c r="GU17" s="236"/>
      <c r="GV17" s="236"/>
      <c r="GW17" s="236"/>
      <c r="GX17" s="236"/>
      <c r="GY17" s="236"/>
      <c r="GZ17" s="236"/>
      <c r="HA17" s="236"/>
      <c r="HB17" s="236"/>
      <c r="HC17" s="236"/>
      <c r="HD17" s="236"/>
      <c r="HE17" s="236"/>
      <c r="HF17" s="236"/>
      <c r="HG17" s="236"/>
      <c r="HH17" s="236"/>
      <c r="HI17" s="236"/>
      <c r="HJ17" s="236"/>
      <c r="HK17" s="236"/>
      <c r="HL17" s="236"/>
      <c r="HM17" s="236"/>
      <c r="HN17" s="236"/>
      <c r="HO17" s="236"/>
      <c r="HP17" s="236"/>
      <c r="HQ17" s="236"/>
      <c r="HR17" s="236"/>
      <c r="HS17" s="236"/>
      <c r="HT17" s="236"/>
      <c r="HU17" s="236"/>
      <c r="HV17" s="236"/>
      <c r="HW17" s="236"/>
      <c r="HX17" s="236"/>
      <c r="HY17" s="236"/>
      <c r="HZ17" s="236"/>
      <c r="IA17" s="236"/>
      <c r="IB17" s="236"/>
      <c r="IC17" s="236"/>
      <c r="ID17" s="236"/>
      <c r="IE17" s="236"/>
      <c r="IF17" s="236"/>
      <c r="IG17" s="236"/>
      <c r="IH17" s="236"/>
      <c r="II17" s="236"/>
      <c r="IJ17" s="236"/>
      <c r="IK17" s="236"/>
      <c r="IL17" s="236"/>
      <c r="IM17" s="236"/>
      <c r="IN17" s="236"/>
      <c r="IO17" s="236"/>
      <c r="IP17" s="236"/>
      <c r="IQ17" s="236"/>
      <c r="IR17" s="236"/>
      <c r="IS17" s="236"/>
      <c r="IT17" s="236"/>
      <c r="IU17" s="236"/>
    </row>
    <row r="18" spans="1:255" ht="25.5" x14ac:dyDescent="0.2">
      <c r="A18" s="225" t="s">
        <v>12</v>
      </c>
      <c r="B18" s="229" t="s">
        <v>953</v>
      </c>
      <c r="C18" s="230">
        <f t="shared" si="0"/>
        <v>0</v>
      </c>
      <c r="D18" s="232">
        <f>D16-D17</f>
        <v>0</v>
      </c>
      <c r="E18" s="232">
        <f>E16-E17</f>
        <v>0</v>
      </c>
      <c r="F18" s="232">
        <f>F16-F17</f>
        <v>0</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6"/>
      <c r="DW18" s="236"/>
      <c r="DX18" s="236"/>
      <c r="DY18" s="236"/>
      <c r="DZ18" s="236"/>
      <c r="EA18" s="236"/>
      <c r="EB18" s="236"/>
      <c r="EC18" s="236"/>
      <c r="ED18" s="236"/>
      <c r="EE18" s="236"/>
      <c r="EF18" s="236"/>
      <c r="EG18" s="236"/>
      <c r="EH18" s="236"/>
      <c r="EI18" s="236"/>
      <c r="EJ18" s="236"/>
      <c r="EK18" s="236"/>
      <c r="EL18" s="236"/>
      <c r="EM18" s="236"/>
      <c r="EN18" s="236"/>
      <c r="EO18" s="236"/>
      <c r="EP18" s="236"/>
      <c r="EQ18" s="236"/>
      <c r="ER18" s="236"/>
      <c r="ES18" s="236"/>
      <c r="ET18" s="236"/>
      <c r="EU18" s="236"/>
      <c r="EV18" s="236"/>
      <c r="EW18" s="236"/>
      <c r="EX18" s="236"/>
      <c r="EY18" s="236"/>
      <c r="EZ18" s="236"/>
      <c r="FA18" s="236"/>
      <c r="FB18" s="236"/>
      <c r="FC18" s="236"/>
      <c r="FD18" s="236"/>
      <c r="FE18" s="236"/>
      <c r="FF18" s="236"/>
      <c r="FG18" s="236"/>
      <c r="FH18" s="236"/>
      <c r="FI18" s="236"/>
      <c r="FJ18" s="236"/>
      <c r="FK18" s="236"/>
      <c r="FL18" s="236"/>
      <c r="FM18" s="236"/>
      <c r="FN18" s="236"/>
      <c r="FO18" s="236"/>
      <c r="FP18" s="236"/>
      <c r="FQ18" s="236"/>
      <c r="FR18" s="236"/>
      <c r="FS18" s="236"/>
      <c r="FT18" s="236"/>
      <c r="FU18" s="236"/>
      <c r="FV18" s="236"/>
      <c r="FW18" s="236"/>
      <c r="FX18" s="236"/>
      <c r="FY18" s="236"/>
      <c r="FZ18" s="236"/>
      <c r="GA18" s="236"/>
      <c r="GB18" s="236"/>
      <c r="GC18" s="236"/>
      <c r="GD18" s="236"/>
      <c r="GE18" s="236"/>
      <c r="GF18" s="236"/>
      <c r="GG18" s="236"/>
      <c r="GH18" s="236"/>
      <c r="GI18" s="236"/>
      <c r="GJ18" s="236"/>
      <c r="GK18" s="236"/>
      <c r="GL18" s="236"/>
      <c r="GM18" s="236"/>
      <c r="GN18" s="236"/>
      <c r="GO18" s="236"/>
      <c r="GP18" s="236"/>
      <c r="GQ18" s="236"/>
      <c r="GR18" s="236"/>
      <c r="GS18" s="236"/>
      <c r="GT18" s="236"/>
      <c r="GU18" s="236"/>
      <c r="GV18" s="236"/>
      <c r="GW18" s="236"/>
      <c r="GX18" s="236"/>
      <c r="GY18" s="236"/>
      <c r="GZ18" s="236"/>
      <c r="HA18" s="236"/>
      <c r="HB18" s="236"/>
      <c r="HC18" s="236"/>
      <c r="HD18" s="236"/>
      <c r="HE18" s="236"/>
      <c r="HF18" s="236"/>
      <c r="HG18" s="236"/>
      <c r="HH18" s="236"/>
      <c r="HI18" s="236"/>
      <c r="HJ18" s="236"/>
      <c r="HK18" s="236"/>
      <c r="HL18" s="236"/>
      <c r="HM18" s="236"/>
      <c r="HN18" s="236"/>
      <c r="HO18" s="236"/>
      <c r="HP18" s="236"/>
      <c r="HQ18" s="236"/>
      <c r="HR18" s="236"/>
      <c r="HS18" s="236"/>
      <c r="HT18" s="236"/>
      <c r="HU18" s="236"/>
      <c r="HV18" s="236"/>
      <c r="HW18" s="236"/>
      <c r="HX18" s="236"/>
      <c r="HY18" s="236"/>
      <c r="HZ18" s="236"/>
      <c r="IA18" s="236"/>
      <c r="IB18" s="236"/>
      <c r="IC18" s="236"/>
      <c r="ID18" s="236"/>
      <c r="IE18" s="236"/>
      <c r="IF18" s="236"/>
      <c r="IG18" s="236"/>
      <c r="IH18" s="236"/>
      <c r="II18" s="236"/>
      <c r="IJ18" s="236"/>
      <c r="IK18" s="236"/>
      <c r="IL18" s="236"/>
      <c r="IM18" s="236"/>
      <c r="IN18" s="236"/>
      <c r="IO18" s="236"/>
      <c r="IP18" s="236"/>
      <c r="IQ18" s="236"/>
      <c r="IR18" s="236"/>
      <c r="IS18" s="236"/>
      <c r="IT18" s="236"/>
      <c r="IU18" s="236"/>
    </row>
    <row r="19" spans="1:255" x14ac:dyDescent="0.2">
      <c r="A19" s="225" t="s">
        <v>13</v>
      </c>
      <c r="B19" s="229" t="s">
        <v>954</v>
      </c>
      <c r="C19" s="230">
        <f t="shared" si="0"/>
        <v>0</v>
      </c>
      <c r="D19" s="232">
        <f>D15+D18</f>
        <v>0</v>
      </c>
      <c r="E19" s="232">
        <f>E15+E18</f>
        <v>0</v>
      </c>
      <c r="F19" s="232">
        <f>F15+F18</f>
        <v>0</v>
      </c>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6"/>
      <c r="GE19" s="236"/>
      <c r="GF19" s="236"/>
      <c r="GG19" s="236"/>
      <c r="GH19" s="236"/>
      <c r="GI19" s="236"/>
      <c r="GJ19" s="236"/>
      <c r="GK19" s="236"/>
      <c r="GL19" s="236"/>
      <c r="GM19" s="236"/>
      <c r="GN19" s="236"/>
      <c r="GO19" s="236"/>
      <c r="GP19" s="236"/>
      <c r="GQ19" s="236"/>
      <c r="GR19" s="236"/>
      <c r="GS19" s="236"/>
      <c r="GT19" s="236"/>
      <c r="GU19" s="236"/>
      <c r="GV19" s="236"/>
      <c r="GW19" s="236"/>
      <c r="GX19" s="236"/>
      <c r="GY19" s="236"/>
      <c r="GZ19" s="236"/>
      <c r="HA19" s="236"/>
      <c r="HB19" s="236"/>
      <c r="HC19" s="236"/>
      <c r="HD19" s="236"/>
      <c r="HE19" s="236"/>
      <c r="HF19" s="236"/>
      <c r="HG19" s="236"/>
      <c r="HH19" s="236"/>
      <c r="HI19" s="236"/>
      <c r="HJ19" s="236"/>
      <c r="HK19" s="236"/>
      <c r="HL19" s="236"/>
      <c r="HM19" s="236"/>
      <c r="HN19" s="236"/>
      <c r="HO19" s="236"/>
      <c r="HP19" s="236"/>
      <c r="HQ19" s="236"/>
      <c r="HR19" s="236"/>
      <c r="HS19" s="236"/>
      <c r="HT19" s="236"/>
      <c r="HU19" s="236"/>
      <c r="HV19" s="236"/>
      <c r="HW19" s="236"/>
      <c r="HX19" s="236"/>
      <c r="HY19" s="236"/>
      <c r="HZ19" s="236"/>
      <c r="IA19" s="236"/>
      <c r="IB19" s="236"/>
      <c r="IC19" s="236"/>
      <c r="ID19" s="236"/>
      <c r="IE19" s="236"/>
      <c r="IF19" s="236"/>
      <c r="IG19" s="236"/>
      <c r="IH19" s="236"/>
      <c r="II19" s="236"/>
      <c r="IJ19" s="236"/>
      <c r="IK19" s="236"/>
      <c r="IL19" s="236"/>
      <c r="IM19" s="236"/>
      <c r="IN19" s="236"/>
      <c r="IO19" s="236"/>
      <c r="IP19" s="236"/>
      <c r="IQ19" s="236"/>
      <c r="IR19" s="236"/>
      <c r="IS19" s="236"/>
      <c r="IT19" s="236"/>
      <c r="IU19" s="236"/>
    </row>
    <row r="20" spans="1:255" x14ac:dyDescent="0.2">
      <c r="A20" s="225" t="s">
        <v>14</v>
      </c>
      <c r="B20" s="229" t="s">
        <v>955</v>
      </c>
      <c r="C20" s="230">
        <f t="shared" si="0"/>
        <v>184905263</v>
      </c>
      <c r="D20" s="233">
        <f>D12+D19</f>
        <v>183877332</v>
      </c>
      <c r="E20" s="233">
        <f>E12+E19</f>
        <v>122670</v>
      </c>
      <c r="F20" s="233">
        <f>F12+F19</f>
        <v>905261</v>
      </c>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6"/>
      <c r="GE20" s="236"/>
      <c r="GF20" s="236"/>
      <c r="GG20" s="236"/>
      <c r="GH20" s="236"/>
      <c r="GI20" s="236"/>
      <c r="GJ20" s="236"/>
      <c r="GK20" s="236"/>
      <c r="GL20" s="236"/>
      <c r="GM20" s="236"/>
      <c r="GN20" s="236"/>
      <c r="GO20" s="236"/>
      <c r="GP20" s="236"/>
      <c r="GQ20" s="236"/>
      <c r="GR20" s="236"/>
      <c r="GS20" s="236"/>
      <c r="GT20" s="236"/>
      <c r="GU20" s="236"/>
      <c r="GV20" s="236"/>
      <c r="GW20" s="236"/>
      <c r="GX20" s="236"/>
      <c r="GY20" s="236"/>
      <c r="GZ20" s="236"/>
      <c r="HA20" s="236"/>
      <c r="HB20" s="236"/>
      <c r="HC20" s="236"/>
      <c r="HD20" s="236"/>
      <c r="HE20" s="236"/>
      <c r="HF20" s="236"/>
      <c r="HG20" s="236"/>
      <c r="HH20" s="236"/>
      <c r="HI20" s="236"/>
      <c r="HJ20" s="236"/>
      <c r="HK20" s="236"/>
      <c r="HL20" s="236"/>
      <c r="HM20" s="236"/>
      <c r="HN20" s="236"/>
      <c r="HO20" s="236"/>
      <c r="HP20" s="236"/>
      <c r="HQ20" s="236"/>
      <c r="HR20" s="236"/>
      <c r="HS20" s="236"/>
      <c r="HT20" s="236"/>
      <c r="HU20" s="236"/>
      <c r="HV20" s="236"/>
      <c r="HW20" s="236"/>
      <c r="HX20" s="236"/>
      <c r="HY20" s="236"/>
      <c r="HZ20" s="236"/>
      <c r="IA20" s="236"/>
      <c r="IB20" s="236"/>
      <c r="IC20" s="236"/>
      <c r="ID20" s="236"/>
      <c r="IE20" s="236"/>
      <c r="IF20" s="236"/>
      <c r="IG20" s="236"/>
      <c r="IH20" s="236"/>
      <c r="II20" s="236"/>
      <c r="IJ20" s="236"/>
      <c r="IK20" s="236"/>
      <c r="IL20" s="236"/>
      <c r="IM20" s="236"/>
      <c r="IN20" s="236"/>
      <c r="IO20" s="236"/>
      <c r="IP20" s="236"/>
      <c r="IQ20" s="236"/>
      <c r="IR20" s="236"/>
      <c r="IS20" s="236"/>
      <c r="IT20" s="236"/>
      <c r="IU20" s="236"/>
    </row>
    <row r="21" spans="1:255" ht="25.5" x14ac:dyDescent="0.2">
      <c r="A21" s="225" t="s">
        <v>15</v>
      </c>
      <c r="B21" s="229" t="s">
        <v>956</v>
      </c>
      <c r="C21" s="230">
        <f t="shared" si="0"/>
        <v>183877332</v>
      </c>
      <c r="D21" s="230">
        <v>183877332</v>
      </c>
      <c r="E21" s="230"/>
      <c r="F21" s="230"/>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ED21" s="236"/>
      <c r="EE21" s="236"/>
      <c r="EF21" s="236"/>
      <c r="EG21" s="236"/>
      <c r="EH21" s="236"/>
      <c r="EI21" s="236"/>
      <c r="EJ21" s="236"/>
      <c r="EK21" s="236"/>
      <c r="EL21" s="236"/>
      <c r="EM21" s="236"/>
      <c r="EN21" s="236"/>
      <c r="EO21" s="236"/>
      <c r="EP21" s="236"/>
      <c r="EQ21" s="236"/>
      <c r="ER21" s="236"/>
      <c r="ES21" s="236"/>
      <c r="ET21" s="236"/>
      <c r="EU21" s="236"/>
      <c r="EV21" s="236"/>
      <c r="EW21" s="236"/>
      <c r="EX21" s="236"/>
      <c r="EY21" s="236"/>
      <c r="EZ21" s="236"/>
      <c r="FA21" s="236"/>
      <c r="FB21" s="236"/>
      <c r="FC21" s="236"/>
      <c r="FD21" s="236"/>
      <c r="FE21" s="236"/>
      <c r="FF21" s="236"/>
      <c r="FG21" s="236"/>
      <c r="FH21" s="236"/>
      <c r="FI21" s="236"/>
      <c r="FJ21" s="236"/>
      <c r="FK21" s="236"/>
      <c r="FL21" s="236"/>
      <c r="FM21" s="236"/>
      <c r="FN21" s="236"/>
      <c r="FO21" s="236"/>
      <c r="FP21" s="236"/>
      <c r="FQ21" s="236"/>
      <c r="FR21" s="236"/>
      <c r="FS21" s="236"/>
      <c r="FT21" s="236"/>
      <c r="FU21" s="236"/>
      <c r="FV21" s="236"/>
      <c r="FW21" s="236"/>
      <c r="FX21" s="236"/>
      <c r="FY21" s="236"/>
      <c r="FZ21" s="236"/>
      <c r="GA21" s="236"/>
      <c r="GB21" s="236"/>
      <c r="GC21" s="236"/>
      <c r="GD21" s="236"/>
      <c r="GE21" s="236"/>
      <c r="GF21" s="236"/>
      <c r="GG21" s="236"/>
      <c r="GH21" s="236"/>
      <c r="GI21" s="236"/>
      <c r="GJ21" s="236"/>
      <c r="GK21" s="236"/>
      <c r="GL21" s="236"/>
      <c r="GM21" s="236"/>
      <c r="GN21" s="236"/>
      <c r="GO21" s="236"/>
      <c r="GP21" s="236"/>
      <c r="GQ21" s="236"/>
      <c r="GR21" s="236"/>
      <c r="GS21" s="236"/>
      <c r="GT21" s="236"/>
      <c r="GU21" s="236"/>
      <c r="GV21" s="236"/>
      <c r="GW21" s="236"/>
      <c r="GX21" s="236"/>
      <c r="GY21" s="236"/>
      <c r="GZ21" s="236"/>
      <c r="HA21" s="236"/>
      <c r="HB21" s="236"/>
      <c r="HC21" s="236"/>
      <c r="HD21" s="236"/>
      <c r="HE21" s="236"/>
      <c r="HF21" s="236"/>
      <c r="HG21" s="236"/>
      <c r="HH21" s="236"/>
      <c r="HI21" s="236"/>
      <c r="HJ21" s="236"/>
      <c r="HK21" s="236"/>
      <c r="HL21" s="236"/>
      <c r="HM21" s="236"/>
      <c r="HN21" s="236"/>
      <c r="HO21" s="236"/>
      <c r="HP21" s="236"/>
      <c r="HQ21" s="236"/>
      <c r="HR21" s="236"/>
      <c r="HS21" s="236"/>
      <c r="HT21" s="236"/>
      <c r="HU21" s="236"/>
      <c r="HV21" s="236"/>
      <c r="HW21" s="236"/>
      <c r="HX21" s="236"/>
      <c r="HY21" s="236"/>
      <c r="HZ21" s="236"/>
      <c r="IA21" s="236"/>
      <c r="IB21" s="236"/>
      <c r="IC21" s="236"/>
      <c r="ID21" s="236"/>
      <c r="IE21" s="236"/>
      <c r="IF21" s="236"/>
      <c r="IG21" s="236"/>
      <c r="IH21" s="236"/>
      <c r="II21" s="236"/>
      <c r="IJ21" s="236"/>
      <c r="IK21" s="236"/>
      <c r="IL21" s="236"/>
      <c r="IM21" s="236"/>
      <c r="IN21" s="236"/>
      <c r="IO21" s="236"/>
      <c r="IP21" s="236"/>
      <c r="IQ21" s="236"/>
      <c r="IR21" s="236"/>
      <c r="IS21" s="236"/>
      <c r="IT21" s="236"/>
      <c r="IU21" s="236"/>
    </row>
    <row r="22" spans="1:255" x14ac:dyDescent="0.2">
      <c r="A22" s="225" t="s">
        <v>53</v>
      </c>
      <c r="B22" s="229" t="s">
        <v>957</v>
      </c>
      <c r="C22" s="230">
        <f t="shared" si="0"/>
        <v>1027931</v>
      </c>
      <c r="D22" s="230">
        <f>D12-D21</f>
        <v>0</v>
      </c>
      <c r="E22" s="230">
        <f>E12-E21</f>
        <v>122670</v>
      </c>
      <c r="F22" s="230">
        <f>F12-F21</f>
        <v>905261</v>
      </c>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6"/>
      <c r="EX22" s="236"/>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6"/>
      <c r="GJ22" s="236"/>
      <c r="GK22" s="236"/>
      <c r="GL22" s="236"/>
      <c r="GM22" s="236"/>
      <c r="GN22" s="236"/>
      <c r="GO22" s="236"/>
      <c r="GP22" s="236"/>
      <c r="GQ22" s="236"/>
      <c r="GR22" s="236"/>
      <c r="GS22" s="236"/>
      <c r="GT22" s="236"/>
      <c r="GU22" s="236"/>
      <c r="GV22" s="236"/>
      <c r="GW22" s="236"/>
      <c r="GX22" s="236"/>
      <c r="GY22" s="236"/>
      <c r="GZ22" s="236"/>
      <c r="HA22" s="236"/>
      <c r="HB22" s="236"/>
      <c r="HC22" s="236"/>
      <c r="HD22" s="236"/>
      <c r="HE22" s="236"/>
      <c r="HF22" s="236"/>
      <c r="HG22" s="236"/>
      <c r="HH22" s="236"/>
      <c r="HI22" s="236"/>
      <c r="HJ22" s="236"/>
      <c r="HK22" s="236"/>
      <c r="HL22" s="236"/>
      <c r="HM22" s="236"/>
      <c r="HN22" s="236"/>
      <c r="HO22" s="236"/>
      <c r="HP22" s="236"/>
      <c r="HQ22" s="236"/>
      <c r="HR22" s="236"/>
      <c r="HS22" s="236"/>
      <c r="HT22" s="236"/>
      <c r="HU22" s="236"/>
      <c r="HV22" s="236"/>
      <c r="HW22" s="236"/>
      <c r="HX22" s="236"/>
      <c r="HY22" s="236"/>
      <c r="HZ22" s="236"/>
      <c r="IA22" s="236"/>
      <c r="IB22" s="236"/>
      <c r="IC22" s="236"/>
      <c r="ID22" s="236"/>
      <c r="IE22" s="236"/>
      <c r="IF22" s="236"/>
      <c r="IG22" s="236"/>
      <c r="IH22" s="236"/>
      <c r="II22" s="236"/>
      <c r="IJ22" s="236"/>
      <c r="IK22" s="236"/>
      <c r="IL22" s="236"/>
      <c r="IM22" s="236"/>
      <c r="IN22" s="236"/>
      <c r="IO22" s="236"/>
      <c r="IP22" s="236"/>
      <c r="IQ22" s="236"/>
      <c r="IR22" s="236"/>
      <c r="IS22" s="236"/>
      <c r="IT22" s="236"/>
      <c r="IU22" s="236"/>
    </row>
    <row r="23" spans="1:255" ht="25.5" x14ac:dyDescent="0.2">
      <c r="A23" s="225" t="s">
        <v>54</v>
      </c>
      <c r="B23" s="229" t="s">
        <v>958</v>
      </c>
      <c r="C23" s="230">
        <f t="shared" si="0"/>
        <v>0</v>
      </c>
      <c r="D23" s="232">
        <v>0</v>
      </c>
      <c r="E23" s="232">
        <v>0</v>
      </c>
      <c r="F23" s="232">
        <v>0</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c r="HZ23" s="236"/>
      <c r="IA23" s="236"/>
      <c r="IB23" s="236"/>
      <c r="IC23" s="236"/>
      <c r="ID23" s="236"/>
      <c r="IE23" s="236"/>
      <c r="IF23" s="236"/>
      <c r="IG23" s="236"/>
      <c r="IH23" s="236"/>
      <c r="II23" s="236"/>
      <c r="IJ23" s="236"/>
      <c r="IK23" s="236"/>
      <c r="IL23" s="236"/>
      <c r="IM23" s="236"/>
      <c r="IN23" s="236"/>
      <c r="IO23" s="236"/>
      <c r="IP23" s="236"/>
      <c r="IQ23" s="236"/>
      <c r="IR23" s="236"/>
      <c r="IS23" s="236"/>
      <c r="IT23" s="236"/>
      <c r="IU23" s="236"/>
    </row>
    <row r="24" spans="1:255" x14ac:dyDescent="0.2">
      <c r="A24" s="225" t="s">
        <v>55</v>
      </c>
      <c r="B24" s="229" t="s">
        <v>959</v>
      </c>
      <c r="C24" s="230">
        <f t="shared" si="0"/>
        <v>0</v>
      </c>
      <c r="D24" s="232">
        <f>D19-D23</f>
        <v>0</v>
      </c>
      <c r="E24" s="232">
        <f>E19-E23</f>
        <v>0</v>
      </c>
      <c r="F24" s="232">
        <f>F19-F23</f>
        <v>0</v>
      </c>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36"/>
      <c r="EX24" s="236"/>
      <c r="EY24" s="236"/>
      <c r="EZ24" s="236"/>
      <c r="FA24" s="236"/>
      <c r="FB24" s="236"/>
      <c r="FC24" s="23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s="236"/>
      <c r="GE24" s="236"/>
      <c r="GF24" s="236"/>
      <c r="GG24" s="236"/>
      <c r="GH24" s="236"/>
      <c r="GI24" s="236"/>
      <c r="GJ24" s="236"/>
      <c r="GK24" s="236"/>
      <c r="GL24" s="236"/>
      <c r="GM24" s="236"/>
      <c r="GN24" s="236"/>
      <c r="GO24" s="236"/>
      <c r="GP24" s="236"/>
      <c r="GQ24" s="236"/>
      <c r="GR24" s="236"/>
      <c r="GS24" s="236"/>
      <c r="GT24" s="236"/>
      <c r="GU24" s="236"/>
      <c r="GV24" s="236"/>
      <c r="GW24" s="236"/>
      <c r="GX24" s="236"/>
      <c r="GY24" s="236"/>
      <c r="GZ24" s="236"/>
      <c r="HA24" s="236"/>
      <c r="HB24" s="236"/>
      <c r="HC24" s="236"/>
      <c r="HD24" s="236"/>
      <c r="HE24" s="236"/>
      <c r="HF24" s="236"/>
      <c r="HG24" s="236"/>
      <c r="HH24" s="236"/>
      <c r="HI24" s="236"/>
      <c r="HJ24" s="236"/>
      <c r="HK24" s="236"/>
      <c r="HL24" s="236"/>
      <c r="HM24" s="236"/>
      <c r="HN24" s="236"/>
      <c r="HO24" s="236"/>
      <c r="HP24" s="236"/>
      <c r="HQ24" s="236"/>
      <c r="HR24" s="236"/>
      <c r="HS24" s="236"/>
      <c r="HT24" s="236"/>
      <c r="HU24" s="236"/>
      <c r="HV24" s="236"/>
      <c r="HW24" s="236"/>
      <c r="HX24" s="236"/>
      <c r="HY24" s="236"/>
      <c r="HZ24" s="236"/>
      <c r="IA24" s="236"/>
      <c r="IB24" s="236"/>
      <c r="IC24" s="236"/>
      <c r="ID24" s="236"/>
      <c r="IE24" s="236"/>
      <c r="IF24" s="236"/>
      <c r="IG24" s="236"/>
      <c r="IH24" s="236"/>
      <c r="II24" s="236"/>
      <c r="IJ24" s="236"/>
      <c r="IK24" s="236"/>
      <c r="IL24" s="236"/>
      <c r="IM24" s="236"/>
      <c r="IN24" s="236"/>
      <c r="IO24" s="236"/>
      <c r="IP24" s="236"/>
      <c r="IQ24" s="236"/>
      <c r="IR24" s="236"/>
      <c r="IS24" s="236"/>
      <c r="IT24" s="236"/>
      <c r="IU24" s="236"/>
    </row>
  </sheetData>
  <mergeCells count="3">
    <mergeCell ref="A1:F1"/>
    <mergeCell ref="A3:F3"/>
    <mergeCell ref="A4:F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IU136"/>
  <sheetViews>
    <sheetView tabSelected="1" view="pageBreakPreview" zoomScale="110" zoomScaleNormal="100" zoomScaleSheetLayoutView="110" workbookViewId="0">
      <selection sqref="A1:BK1"/>
    </sheetView>
  </sheetViews>
  <sheetFormatPr defaultRowHeight="12.75" x14ac:dyDescent="0.2"/>
  <cols>
    <col min="1" max="1" width="4.5703125" style="234" customWidth="1"/>
    <col min="2" max="2" width="48" style="234" customWidth="1"/>
    <col min="3" max="6" width="15.42578125" style="234" customWidth="1"/>
    <col min="7" max="255" width="9.140625" style="234"/>
    <col min="256" max="256" width="9.140625" style="235"/>
    <col min="257" max="257" width="4.5703125" style="235" customWidth="1"/>
    <col min="258" max="258" width="48" style="235" customWidth="1"/>
    <col min="259" max="262" width="15.42578125" style="235" customWidth="1"/>
    <col min="263" max="512" width="9.140625" style="235"/>
    <col min="513" max="513" width="4.5703125" style="235" customWidth="1"/>
    <col min="514" max="514" width="48" style="235" customWidth="1"/>
    <col min="515" max="518" width="15.42578125" style="235" customWidth="1"/>
    <col min="519" max="768" width="9.140625" style="235"/>
    <col min="769" max="769" width="4.5703125" style="235" customWidth="1"/>
    <col min="770" max="770" width="48" style="235" customWidth="1"/>
    <col min="771" max="774" width="15.42578125" style="235" customWidth="1"/>
    <col min="775" max="1024" width="9.140625" style="235"/>
    <col min="1025" max="1025" width="4.5703125" style="235" customWidth="1"/>
    <col min="1026" max="1026" width="48" style="235" customWidth="1"/>
    <col min="1027" max="1030" width="15.42578125" style="235" customWidth="1"/>
    <col min="1031" max="1280" width="9.140625" style="235"/>
    <col min="1281" max="1281" width="4.5703125" style="235" customWidth="1"/>
    <col min="1282" max="1282" width="48" style="235" customWidth="1"/>
    <col min="1283" max="1286" width="15.42578125" style="235" customWidth="1"/>
    <col min="1287" max="1536" width="9.140625" style="235"/>
    <col min="1537" max="1537" width="4.5703125" style="235" customWidth="1"/>
    <col min="1538" max="1538" width="48" style="235" customWidth="1"/>
    <col min="1539" max="1542" width="15.42578125" style="235" customWidth="1"/>
    <col min="1543" max="1792" width="9.140625" style="235"/>
    <col min="1793" max="1793" width="4.5703125" style="235" customWidth="1"/>
    <col min="1794" max="1794" width="48" style="235" customWidth="1"/>
    <col min="1795" max="1798" width="15.42578125" style="235" customWidth="1"/>
    <col min="1799" max="2048" width="9.140625" style="235"/>
    <col min="2049" max="2049" width="4.5703125" style="235" customWidth="1"/>
    <col min="2050" max="2050" width="48" style="235" customWidth="1"/>
    <col min="2051" max="2054" width="15.42578125" style="235" customWidth="1"/>
    <col min="2055" max="2304" width="9.140625" style="235"/>
    <col min="2305" max="2305" width="4.5703125" style="235" customWidth="1"/>
    <col min="2306" max="2306" width="48" style="235" customWidth="1"/>
    <col min="2307" max="2310" width="15.42578125" style="235" customWidth="1"/>
    <col min="2311" max="2560" width="9.140625" style="235"/>
    <col min="2561" max="2561" width="4.5703125" style="235" customWidth="1"/>
    <col min="2562" max="2562" width="48" style="235" customWidth="1"/>
    <col min="2563" max="2566" width="15.42578125" style="235" customWidth="1"/>
    <col min="2567" max="2816" width="9.140625" style="235"/>
    <col min="2817" max="2817" width="4.5703125" style="235" customWidth="1"/>
    <col min="2818" max="2818" width="48" style="235" customWidth="1"/>
    <col min="2819" max="2822" width="15.42578125" style="235" customWidth="1"/>
    <col min="2823" max="3072" width="9.140625" style="235"/>
    <col min="3073" max="3073" width="4.5703125" style="235" customWidth="1"/>
    <col min="3074" max="3074" width="48" style="235" customWidth="1"/>
    <col min="3075" max="3078" width="15.42578125" style="235" customWidth="1"/>
    <col min="3079" max="3328" width="9.140625" style="235"/>
    <col min="3329" max="3329" width="4.5703125" style="235" customWidth="1"/>
    <col min="3330" max="3330" width="48" style="235" customWidth="1"/>
    <col min="3331" max="3334" width="15.42578125" style="235" customWidth="1"/>
    <col min="3335" max="3584" width="9.140625" style="235"/>
    <col min="3585" max="3585" width="4.5703125" style="235" customWidth="1"/>
    <col min="3586" max="3586" width="48" style="235" customWidth="1"/>
    <col min="3587" max="3590" width="15.42578125" style="235" customWidth="1"/>
    <col min="3591" max="3840" width="9.140625" style="235"/>
    <col min="3841" max="3841" width="4.5703125" style="235" customWidth="1"/>
    <col min="3842" max="3842" width="48" style="235" customWidth="1"/>
    <col min="3843" max="3846" width="15.42578125" style="235" customWidth="1"/>
    <col min="3847" max="4096" width="9.140625" style="235"/>
    <col min="4097" max="4097" width="4.5703125" style="235" customWidth="1"/>
    <col min="4098" max="4098" width="48" style="235" customWidth="1"/>
    <col min="4099" max="4102" width="15.42578125" style="235" customWidth="1"/>
    <col min="4103" max="4352" width="9.140625" style="235"/>
    <col min="4353" max="4353" width="4.5703125" style="235" customWidth="1"/>
    <col min="4354" max="4354" width="48" style="235" customWidth="1"/>
    <col min="4355" max="4358" width="15.42578125" style="235" customWidth="1"/>
    <col min="4359" max="4608" width="9.140625" style="235"/>
    <col min="4609" max="4609" width="4.5703125" style="235" customWidth="1"/>
    <col min="4610" max="4610" width="48" style="235" customWidth="1"/>
    <col min="4611" max="4614" width="15.42578125" style="235" customWidth="1"/>
    <col min="4615" max="4864" width="9.140625" style="235"/>
    <col min="4865" max="4865" width="4.5703125" style="235" customWidth="1"/>
    <col min="4866" max="4866" width="48" style="235" customWidth="1"/>
    <col min="4867" max="4870" width="15.42578125" style="235" customWidth="1"/>
    <col min="4871" max="5120" width="9.140625" style="235"/>
    <col min="5121" max="5121" width="4.5703125" style="235" customWidth="1"/>
    <col min="5122" max="5122" width="48" style="235" customWidth="1"/>
    <col min="5123" max="5126" width="15.42578125" style="235" customWidth="1"/>
    <col min="5127" max="5376" width="9.140625" style="235"/>
    <col min="5377" max="5377" width="4.5703125" style="235" customWidth="1"/>
    <col min="5378" max="5378" width="48" style="235" customWidth="1"/>
    <col min="5379" max="5382" width="15.42578125" style="235" customWidth="1"/>
    <col min="5383" max="5632" width="9.140625" style="235"/>
    <col min="5633" max="5633" width="4.5703125" style="235" customWidth="1"/>
    <col min="5634" max="5634" width="48" style="235" customWidth="1"/>
    <col min="5635" max="5638" width="15.42578125" style="235" customWidth="1"/>
    <col min="5639" max="5888" width="9.140625" style="235"/>
    <col min="5889" max="5889" width="4.5703125" style="235" customWidth="1"/>
    <col min="5890" max="5890" width="48" style="235" customWidth="1"/>
    <col min="5891" max="5894" width="15.42578125" style="235" customWidth="1"/>
    <col min="5895" max="6144" width="9.140625" style="235"/>
    <col min="6145" max="6145" width="4.5703125" style="235" customWidth="1"/>
    <col min="6146" max="6146" width="48" style="235" customWidth="1"/>
    <col min="6147" max="6150" width="15.42578125" style="235" customWidth="1"/>
    <col min="6151" max="6400" width="9.140625" style="235"/>
    <col min="6401" max="6401" width="4.5703125" style="235" customWidth="1"/>
    <col min="6402" max="6402" width="48" style="235" customWidth="1"/>
    <col min="6403" max="6406" width="15.42578125" style="235" customWidth="1"/>
    <col min="6407" max="6656" width="9.140625" style="235"/>
    <col min="6657" max="6657" width="4.5703125" style="235" customWidth="1"/>
    <col min="6658" max="6658" width="48" style="235" customWidth="1"/>
    <col min="6659" max="6662" width="15.42578125" style="235" customWidth="1"/>
    <col min="6663" max="6912" width="9.140625" style="235"/>
    <col min="6913" max="6913" width="4.5703125" style="235" customWidth="1"/>
    <col min="6914" max="6914" width="48" style="235" customWidth="1"/>
    <col min="6915" max="6918" width="15.42578125" style="235" customWidth="1"/>
    <col min="6919" max="7168" width="9.140625" style="235"/>
    <col min="7169" max="7169" width="4.5703125" style="235" customWidth="1"/>
    <col min="7170" max="7170" width="48" style="235" customWidth="1"/>
    <col min="7171" max="7174" width="15.42578125" style="235" customWidth="1"/>
    <col min="7175" max="7424" width="9.140625" style="235"/>
    <col min="7425" max="7425" width="4.5703125" style="235" customWidth="1"/>
    <col min="7426" max="7426" width="48" style="235" customWidth="1"/>
    <col min="7427" max="7430" width="15.42578125" style="235" customWidth="1"/>
    <col min="7431" max="7680" width="9.140625" style="235"/>
    <col min="7681" max="7681" width="4.5703125" style="235" customWidth="1"/>
    <col min="7682" max="7682" width="48" style="235" customWidth="1"/>
    <col min="7683" max="7686" width="15.42578125" style="235" customWidth="1"/>
    <col min="7687" max="7936" width="9.140625" style="235"/>
    <col min="7937" max="7937" width="4.5703125" style="235" customWidth="1"/>
    <col min="7938" max="7938" width="48" style="235" customWidth="1"/>
    <col min="7939" max="7942" width="15.42578125" style="235" customWidth="1"/>
    <col min="7943" max="8192" width="9.140625" style="235"/>
    <col min="8193" max="8193" width="4.5703125" style="235" customWidth="1"/>
    <col min="8194" max="8194" width="48" style="235" customWidth="1"/>
    <col min="8195" max="8198" width="15.42578125" style="235" customWidth="1"/>
    <col min="8199" max="8448" width="9.140625" style="235"/>
    <col min="8449" max="8449" width="4.5703125" style="235" customWidth="1"/>
    <col min="8450" max="8450" width="48" style="235" customWidth="1"/>
    <col min="8451" max="8454" width="15.42578125" style="235" customWidth="1"/>
    <col min="8455" max="8704" width="9.140625" style="235"/>
    <col min="8705" max="8705" width="4.5703125" style="235" customWidth="1"/>
    <col min="8706" max="8706" width="48" style="235" customWidth="1"/>
    <col min="8707" max="8710" width="15.42578125" style="235" customWidth="1"/>
    <col min="8711" max="8960" width="9.140625" style="235"/>
    <col min="8961" max="8961" width="4.5703125" style="235" customWidth="1"/>
    <col min="8962" max="8962" width="48" style="235" customWidth="1"/>
    <col min="8963" max="8966" width="15.42578125" style="235" customWidth="1"/>
    <col min="8967" max="9216" width="9.140625" style="235"/>
    <col min="9217" max="9217" width="4.5703125" style="235" customWidth="1"/>
    <col min="9218" max="9218" width="48" style="235" customWidth="1"/>
    <col min="9219" max="9222" width="15.42578125" style="235" customWidth="1"/>
    <col min="9223" max="9472" width="9.140625" style="235"/>
    <col min="9473" max="9473" width="4.5703125" style="235" customWidth="1"/>
    <col min="9474" max="9474" width="48" style="235" customWidth="1"/>
    <col min="9475" max="9478" width="15.42578125" style="235" customWidth="1"/>
    <col min="9479" max="9728" width="9.140625" style="235"/>
    <col min="9729" max="9729" width="4.5703125" style="235" customWidth="1"/>
    <col min="9730" max="9730" width="48" style="235" customWidth="1"/>
    <col min="9731" max="9734" width="15.42578125" style="235" customWidth="1"/>
    <col min="9735" max="9984" width="9.140625" style="235"/>
    <col min="9985" max="9985" width="4.5703125" style="235" customWidth="1"/>
    <col min="9986" max="9986" width="48" style="235" customWidth="1"/>
    <col min="9987" max="9990" width="15.42578125" style="235" customWidth="1"/>
    <col min="9991" max="10240" width="9.140625" style="235"/>
    <col min="10241" max="10241" width="4.5703125" style="235" customWidth="1"/>
    <col min="10242" max="10242" width="48" style="235" customWidth="1"/>
    <col min="10243" max="10246" width="15.42578125" style="235" customWidth="1"/>
    <col min="10247" max="10496" width="9.140625" style="235"/>
    <col min="10497" max="10497" width="4.5703125" style="235" customWidth="1"/>
    <col min="10498" max="10498" width="48" style="235" customWidth="1"/>
    <col min="10499" max="10502" width="15.42578125" style="235" customWidth="1"/>
    <col min="10503" max="10752" width="9.140625" style="235"/>
    <col min="10753" max="10753" width="4.5703125" style="235" customWidth="1"/>
    <col min="10754" max="10754" width="48" style="235" customWidth="1"/>
    <col min="10755" max="10758" width="15.42578125" style="235" customWidth="1"/>
    <col min="10759" max="11008" width="9.140625" style="235"/>
    <col min="11009" max="11009" width="4.5703125" style="235" customWidth="1"/>
    <col min="11010" max="11010" width="48" style="235" customWidth="1"/>
    <col min="11011" max="11014" width="15.42578125" style="235" customWidth="1"/>
    <col min="11015" max="11264" width="9.140625" style="235"/>
    <col min="11265" max="11265" width="4.5703125" style="235" customWidth="1"/>
    <col min="11266" max="11266" width="48" style="235" customWidth="1"/>
    <col min="11267" max="11270" width="15.42578125" style="235" customWidth="1"/>
    <col min="11271" max="11520" width="9.140625" style="235"/>
    <col min="11521" max="11521" width="4.5703125" style="235" customWidth="1"/>
    <col min="11522" max="11522" width="48" style="235" customWidth="1"/>
    <col min="11523" max="11526" width="15.42578125" style="235" customWidth="1"/>
    <col min="11527" max="11776" width="9.140625" style="235"/>
    <col min="11777" max="11777" width="4.5703125" style="235" customWidth="1"/>
    <col min="11778" max="11778" width="48" style="235" customWidth="1"/>
    <col min="11779" max="11782" width="15.42578125" style="235" customWidth="1"/>
    <col min="11783" max="12032" width="9.140625" style="235"/>
    <col min="12033" max="12033" width="4.5703125" style="235" customWidth="1"/>
    <col min="12034" max="12034" width="48" style="235" customWidth="1"/>
    <col min="12035" max="12038" width="15.42578125" style="235" customWidth="1"/>
    <col min="12039" max="12288" width="9.140625" style="235"/>
    <col min="12289" max="12289" width="4.5703125" style="235" customWidth="1"/>
    <col min="12290" max="12290" width="48" style="235" customWidth="1"/>
    <col min="12291" max="12294" width="15.42578125" style="235" customWidth="1"/>
    <col min="12295" max="12544" width="9.140625" style="235"/>
    <col min="12545" max="12545" width="4.5703125" style="235" customWidth="1"/>
    <col min="12546" max="12546" width="48" style="235" customWidth="1"/>
    <col min="12547" max="12550" width="15.42578125" style="235" customWidth="1"/>
    <col min="12551" max="12800" width="9.140625" style="235"/>
    <col min="12801" max="12801" width="4.5703125" style="235" customWidth="1"/>
    <col min="12802" max="12802" width="48" style="235" customWidth="1"/>
    <col min="12803" max="12806" width="15.42578125" style="235" customWidth="1"/>
    <col min="12807" max="13056" width="9.140625" style="235"/>
    <col min="13057" max="13057" width="4.5703125" style="235" customWidth="1"/>
    <col min="13058" max="13058" width="48" style="235" customWidth="1"/>
    <col min="13059" max="13062" width="15.42578125" style="235" customWidth="1"/>
    <col min="13063" max="13312" width="9.140625" style="235"/>
    <col min="13313" max="13313" width="4.5703125" style="235" customWidth="1"/>
    <col min="13314" max="13314" width="48" style="235" customWidth="1"/>
    <col min="13315" max="13318" width="15.42578125" style="235" customWidth="1"/>
    <col min="13319" max="13568" width="9.140625" style="235"/>
    <col min="13569" max="13569" width="4.5703125" style="235" customWidth="1"/>
    <col min="13570" max="13570" width="48" style="235" customWidth="1"/>
    <col min="13571" max="13574" width="15.42578125" style="235" customWidth="1"/>
    <col min="13575" max="13824" width="9.140625" style="235"/>
    <col min="13825" max="13825" width="4.5703125" style="235" customWidth="1"/>
    <col min="13826" max="13826" width="48" style="235" customWidth="1"/>
    <col min="13827" max="13830" width="15.42578125" style="235" customWidth="1"/>
    <col min="13831" max="14080" width="9.140625" style="235"/>
    <col min="14081" max="14081" width="4.5703125" style="235" customWidth="1"/>
    <col min="14082" max="14082" width="48" style="235" customWidth="1"/>
    <col min="14083" max="14086" width="15.42578125" style="235" customWidth="1"/>
    <col min="14087" max="14336" width="9.140625" style="235"/>
    <col min="14337" max="14337" width="4.5703125" style="235" customWidth="1"/>
    <col min="14338" max="14338" width="48" style="235" customWidth="1"/>
    <col min="14339" max="14342" width="15.42578125" style="235" customWidth="1"/>
    <col min="14343" max="14592" width="9.140625" style="235"/>
    <col min="14593" max="14593" width="4.5703125" style="235" customWidth="1"/>
    <col min="14594" max="14594" width="48" style="235" customWidth="1"/>
    <col min="14595" max="14598" width="15.42578125" style="235" customWidth="1"/>
    <col min="14599" max="14848" width="9.140625" style="235"/>
    <col min="14849" max="14849" width="4.5703125" style="235" customWidth="1"/>
    <col min="14850" max="14850" width="48" style="235" customWidth="1"/>
    <col min="14851" max="14854" width="15.42578125" style="235" customWidth="1"/>
    <col min="14855" max="15104" width="9.140625" style="235"/>
    <col min="15105" max="15105" width="4.5703125" style="235" customWidth="1"/>
    <col min="15106" max="15106" width="48" style="235" customWidth="1"/>
    <col min="15107" max="15110" width="15.42578125" style="235" customWidth="1"/>
    <col min="15111" max="15360" width="9.140625" style="235"/>
    <col min="15361" max="15361" width="4.5703125" style="235" customWidth="1"/>
    <col min="15362" max="15362" width="48" style="235" customWidth="1"/>
    <col min="15363" max="15366" width="15.42578125" style="235" customWidth="1"/>
    <col min="15367" max="15616" width="9.140625" style="235"/>
    <col min="15617" max="15617" width="4.5703125" style="235" customWidth="1"/>
    <col min="15618" max="15618" width="48" style="235" customWidth="1"/>
    <col min="15619" max="15622" width="15.42578125" style="235" customWidth="1"/>
    <col min="15623" max="15872" width="9.140625" style="235"/>
    <col min="15873" max="15873" width="4.5703125" style="235" customWidth="1"/>
    <col min="15874" max="15874" width="48" style="235" customWidth="1"/>
    <col min="15875" max="15878" width="15.42578125" style="235" customWidth="1"/>
    <col min="15879" max="16128" width="9.140625" style="235"/>
    <col min="16129" max="16129" width="4.5703125" style="235" customWidth="1"/>
    <col min="16130" max="16130" width="48" style="235" customWidth="1"/>
    <col min="16131" max="16134" width="15.42578125" style="235" customWidth="1"/>
    <col min="16135" max="16384" width="9.140625" style="235"/>
  </cols>
  <sheetData>
    <row r="1" spans="1:255" x14ac:dyDescent="0.2">
      <c r="A1" s="1000" t="s">
        <v>1393</v>
      </c>
      <c r="B1" s="1000"/>
      <c r="C1" s="1000"/>
      <c r="D1" s="1000"/>
      <c r="E1" s="1000"/>
      <c r="F1" s="1000"/>
    </row>
    <row r="2" spans="1:255" x14ac:dyDescent="0.2">
      <c r="A2" s="237"/>
      <c r="B2" s="237"/>
      <c r="C2" s="237"/>
      <c r="D2" s="237"/>
      <c r="E2" s="237"/>
      <c r="F2" s="237"/>
    </row>
    <row r="3" spans="1:255" ht="15.75" x14ac:dyDescent="0.2">
      <c r="A3" s="1001" t="s">
        <v>960</v>
      </c>
      <c r="B3" s="1001"/>
      <c r="C3" s="1001"/>
      <c r="D3" s="1001"/>
      <c r="E3" s="1001"/>
      <c r="F3" s="1001"/>
    </row>
    <row r="4" spans="1:255" x14ac:dyDescent="0.2">
      <c r="A4" s="1003" t="s">
        <v>938</v>
      </c>
      <c r="B4" s="1002"/>
      <c r="C4" s="1002"/>
      <c r="D4" s="1002"/>
      <c r="E4" s="1002"/>
      <c r="F4" s="1004"/>
    </row>
    <row r="5" spans="1:255" ht="25.5" x14ac:dyDescent="0.2">
      <c r="A5" s="225" t="s">
        <v>441</v>
      </c>
      <c r="B5" s="225" t="s">
        <v>961</v>
      </c>
      <c r="C5" s="225" t="s">
        <v>939</v>
      </c>
      <c r="D5" s="225" t="s">
        <v>940</v>
      </c>
      <c r="E5" s="138" t="s">
        <v>547</v>
      </c>
      <c r="F5" s="138" t="s">
        <v>568</v>
      </c>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c r="HA5" s="236"/>
      <c r="HB5" s="236"/>
      <c r="HC5" s="236"/>
      <c r="HD5" s="236"/>
      <c r="HE5" s="236"/>
      <c r="HF5" s="236"/>
      <c r="HG5" s="236"/>
      <c r="HH5" s="236"/>
      <c r="HI5" s="236"/>
      <c r="HJ5" s="236"/>
      <c r="HK5" s="236"/>
      <c r="HL5" s="236"/>
      <c r="HM5" s="236"/>
      <c r="HN5" s="236"/>
      <c r="HO5" s="236"/>
      <c r="HP5" s="236"/>
      <c r="HQ5" s="236"/>
      <c r="HR5" s="236"/>
      <c r="HS5" s="236"/>
      <c r="HT5" s="236"/>
      <c r="HU5" s="236"/>
      <c r="HV5" s="236"/>
      <c r="HW5" s="236"/>
      <c r="HX5" s="236"/>
      <c r="HY5" s="236"/>
      <c r="HZ5" s="236"/>
      <c r="IA5" s="236"/>
      <c r="IB5" s="236"/>
      <c r="IC5" s="236"/>
      <c r="ID5" s="236"/>
      <c r="IE5" s="236"/>
      <c r="IF5" s="236"/>
      <c r="IG5" s="236"/>
      <c r="IH5" s="236"/>
      <c r="II5" s="236"/>
      <c r="IJ5" s="236"/>
      <c r="IK5" s="236"/>
      <c r="IL5" s="236"/>
      <c r="IM5" s="236"/>
      <c r="IN5" s="236"/>
      <c r="IO5" s="236"/>
      <c r="IP5" s="236"/>
      <c r="IQ5" s="236"/>
      <c r="IR5" s="236"/>
      <c r="IS5" s="236"/>
      <c r="IT5" s="236"/>
      <c r="IU5" s="236"/>
    </row>
    <row r="6" spans="1:255" x14ac:dyDescent="0.2">
      <c r="A6" s="226" t="s">
        <v>176</v>
      </c>
      <c r="B6" s="226" t="s">
        <v>177</v>
      </c>
      <c r="C6" s="226" t="s">
        <v>178</v>
      </c>
      <c r="D6" s="226" t="s">
        <v>175</v>
      </c>
      <c r="E6" s="226" t="s">
        <v>544</v>
      </c>
      <c r="F6" s="226" t="s">
        <v>544</v>
      </c>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6"/>
      <c r="DV6" s="236"/>
      <c r="DW6" s="236"/>
      <c r="DX6" s="236"/>
      <c r="DY6" s="236"/>
      <c r="DZ6" s="236"/>
      <c r="EA6" s="236"/>
      <c r="EB6" s="236"/>
      <c r="EC6" s="236"/>
      <c r="ED6" s="236"/>
      <c r="EE6" s="236"/>
      <c r="EF6" s="236"/>
      <c r="EG6" s="236"/>
      <c r="EH6" s="236"/>
      <c r="EI6" s="236"/>
      <c r="EJ6" s="236"/>
      <c r="EK6" s="236"/>
      <c r="EL6" s="236"/>
      <c r="EM6" s="236"/>
      <c r="EN6" s="236"/>
      <c r="EO6" s="236"/>
      <c r="EP6" s="236"/>
      <c r="EQ6" s="236"/>
      <c r="ER6" s="236"/>
      <c r="ES6" s="236"/>
      <c r="ET6" s="236"/>
      <c r="EU6" s="236"/>
      <c r="EV6" s="236"/>
      <c r="EW6" s="236"/>
      <c r="EX6" s="236"/>
      <c r="EY6" s="236"/>
      <c r="EZ6" s="236"/>
      <c r="FA6" s="236"/>
      <c r="FB6" s="236"/>
      <c r="FC6" s="23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c r="GH6" s="236"/>
      <c r="GI6" s="236"/>
      <c r="GJ6" s="236"/>
      <c r="GK6" s="236"/>
      <c r="GL6" s="236"/>
      <c r="GM6" s="236"/>
      <c r="GN6" s="236"/>
      <c r="GO6" s="236"/>
      <c r="GP6" s="236"/>
      <c r="GQ6" s="236"/>
      <c r="GR6" s="236"/>
      <c r="GS6" s="236"/>
      <c r="GT6" s="236"/>
      <c r="GU6" s="236"/>
      <c r="GV6" s="236"/>
      <c r="GW6" s="236"/>
      <c r="GX6" s="236"/>
      <c r="GY6" s="236"/>
      <c r="GZ6" s="236"/>
      <c r="HA6" s="236"/>
      <c r="HB6" s="236"/>
      <c r="HC6" s="236"/>
      <c r="HD6" s="236"/>
      <c r="HE6" s="236"/>
      <c r="HF6" s="236"/>
      <c r="HG6" s="236"/>
      <c r="HH6" s="236"/>
      <c r="HI6" s="236"/>
      <c r="HJ6" s="236"/>
      <c r="HK6" s="236"/>
      <c r="HL6" s="236"/>
      <c r="HM6" s="236"/>
      <c r="HN6" s="236"/>
      <c r="HO6" s="236"/>
      <c r="HP6" s="236"/>
      <c r="HQ6" s="236"/>
      <c r="HR6" s="236"/>
      <c r="HS6" s="236"/>
      <c r="HT6" s="236"/>
      <c r="HU6" s="236"/>
      <c r="HV6" s="236"/>
      <c r="HW6" s="236"/>
      <c r="HX6" s="236"/>
      <c r="HY6" s="236"/>
      <c r="HZ6" s="236"/>
      <c r="IA6" s="236"/>
      <c r="IB6" s="236"/>
      <c r="IC6" s="236"/>
      <c r="ID6" s="236"/>
      <c r="IE6" s="236"/>
      <c r="IF6" s="236"/>
      <c r="IG6" s="236"/>
      <c r="IH6" s="236"/>
      <c r="II6" s="236"/>
      <c r="IJ6" s="236"/>
      <c r="IK6" s="236"/>
      <c r="IL6" s="236"/>
      <c r="IM6" s="236"/>
      <c r="IN6" s="236"/>
      <c r="IO6" s="236"/>
      <c r="IP6" s="236"/>
      <c r="IQ6" s="236"/>
      <c r="IR6" s="236"/>
      <c r="IS6" s="236"/>
      <c r="IT6" s="236"/>
      <c r="IU6" s="236"/>
    </row>
    <row r="7" spans="1:255" x14ac:dyDescent="0.2">
      <c r="A7" s="238" t="s">
        <v>962</v>
      </c>
      <c r="B7" s="229" t="s">
        <v>963</v>
      </c>
      <c r="C7" s="229"/>
      <c r="D7" s="229"/>
      <c r="E7" s="231"/>
      <c r="F7" s="231"/>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c r="DC7" s="236"/>
      <c r="DD7" s="236"/>
      <c r="DE7" s="236"/>
      <c r="DF7" s="236"/>
      <c r="DG7" s="236"/>
      <c r="DH7" s="236"/>
      <c r="DI7" s="236"/>
      <c r="DJ7" s="236"/>
      <c r="DK7" s="236"/>
      <c r="DL7" s="236"/>
      <c r="DM7" s="236"/>
      <c r="DN7" s="236"/>
      <c r="DO7" s="236"/>
      <c r="DP7" s="236"/>
      <c r="DQ7" s="236"/>
      <c r="DR7" s="236"/>
      <c r="DS7" s="236"/>
      <c r="DT7" s="236"/>
      <c r="DU7" s="236"/>
      <c r="DV7" s="236"/>
      <c r="DW7" s="236"/>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c r="FF7" s="236"/>
      <c r="FG7" s="236"/>
      <c r="FH7" s="236"/>
      <c r="FI7" s="236"/>
      <c r="FJ7" s="23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c r="HA7" s="236"/>
      <c r="HB7" s="236"/>
      <c r="HC7" s="236"/>
      <c r="HD7" s="236"/>
      <c r="HE7" s="236"/>
      <c r="HF7" s="236"/>
      <c r="HG7" s="236"/>
      <c r="HH7" s="236"/>
      <c r="HI7" s="236"/>
      <c r="HJ7" s="236"/>
      <c r="HK7" s="236"/>
      <c r="HL7" s="236"/>
      <c r="HM7" s="236"/>
      <c r="HN7" s="236"/>
      <c r="HO7" s="236"/>
      <c r="HP7" s="236"/>
      <c r="HQ7" s="236"/>
      <c r="HR7" s="236"/>
      <c r="HS7" s="236"/>
      <c r="HT7" s="236"/>
      <c r="HU7" s="236"/>
      <c r="HV7" s="236"/>
      <c r="HW7" s="236"/>
      <c r="HX7" s="236"/>
      <c r="HY7" s="236"/>
      <c r="HZ7" s="236"/>
      <c r="IA7" s="236"/>
      <c r="IB7" s="236"/>
      <c r="IC7" s="236"/>
      <c r="ID7" s="236"/>
      <c r="IE7" s="236"/>
      <c r="IF7" s="236"/>
      <c r="IG7" s="236"/>
      <c r="IH7" s="236"/>
      <c r="II7" s="236"/>
      <c r="IJ7" s="236"/>
      <c r="IK7" s="236"/>
      <c r="IL7" s="236"/>
      <c r="IM7" s="236"/>
      <c r="IN7" s="236"/>
      <c r="IO7" s="236"/>
      <c r="IP7" s="236"/>
      <c r="IQ7" s="236"/>
      <c r="IR7" s="236"/>
      <c r="IS7" s="236"/>
      <c r="IT7" s="236"/>
      <c r="IU7" s="236"/>
    </row>
    <row r="8" spans="1:255" x14ac:dyDescent="0.2">
      <c r="A8" s="226" t="s">
        <v>0</v>
      </c>
      <c r="B8" s="227" t="s">
        <v>964</v>
      </c>
      <c r="C8" s="239">
        <f>SUM(D8:F8)</f>
        <v>567456</v>
      </c>
      <c r="D8" s="239">
        <v>567456</v>
      </c>
      <c r="E8" s="231">
        <v>0</v>
      </c>
      <c r="F8" s="231">
        <v>0</v>
      </c>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6"/>
      <c r="DV8" s="236"/>
      <c r="DW8" s="236"/>
      <c r="DX8" s="236"/>
      <c r="DY8" s="236"/>
      <c r="DZ8" s="236"/>
      <c r="EA8" s="236"/>
      <c r="EB8" s="236"/>
      <c r="EC8" s="236"/>
      <c r="ED8" s="236"/>
      <c r="EE8" s="236"/>
      <c r="EF8" s="236"/>
      <c r="EG8" s="236"/>
      <c r="EH8" s="236"/>
      <c r="EI8" s="236"/>
      <c r="EJ8" s="236"/>
      <c r="EK8" s="236"/>
      <c r="EL8" s="236"/>
      <c r="EM8" s="236"/>
      <c r="EN8" s="236"/>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36"/>
      <c r="FP8" s="236"/>
      <c r="FQ8" s="236"/>
      <c r="FR8" s="236"/>
      <c r="FS8" s="236"/>
      <c r="FT8" s="236"/>
      <c r="FU8" s="236"/>
      <c r="FV8" s="236"/>
      <c r="FW8" s="236"/>
      <c r="FX8" s="236"/>
      <c r="FY8" s="236"/>
      <c r="FZ8" s="236"/>
      <c r="GA8" s="236"/>
      <c r="GB8" s="236"/>
      <c r="GC8" s="236"/>
      <c r="GD8" s="236"/>
      <c r="GE8" s="236"/>
      <c r="GF8" s="236"/>
      <c r="GG8" s="236"/>
      <c r="GH8" s="236"/>
      <c r="GI8" s="236"/>
      <c r="GJ8" s="236"/>
      <c r="GK8" s="236"/>
      <c r="GL8" s="236"/>
      <c r="GM8" s="236"/>
      <c r="GN8" s="236"/>
      <c r="GO8" s="236"/>
      <c r="GP8" s="236"/>
      <c r="GQ8" s="236"/>
      <c r="GR8" s="236"/>
      <c r="GS8" s="236"/>
      <c r="GT8" s="236"/>
      <c r="GU8" s="236"/>
      <c r="GV8" s="236"/>
      <c r="GW8" s="236"/>
      <c r="GX8" s="236"/>
      <c r="GY8" s="236"/>
      <c r="GZ8" s="236"/>
      <c r="HA8" s="236"/>
      <c r="HB8" s="236"/>
      <c r="HC8" s="236"/>
      <c r="HD8" s="236"/>
      <c r="HE8" s="236"/>
      <c r="HF8" s="236"/>
      <c r="HG8" s="236"/>
      <c r="HH8" s="236"/>
      <c r="HI8" s="236"/>
      <c r="HJ8" s="236"/>
      <c r="HK8" s="236"/>
      <c r="HL8" s="236"/>
      <c r="HM8" s="236"/>
      <c r="HN8" s="236"/>
      <c r="HO8" s="236"/>
      <c r="HP8" s="236"/>
      <c r="HQ8" s="236"/>
      <c r="HR8" s="236"/>
      <c r="HS8" s="236"/>
      <c r="HT8" s="236"/>
      <c r="HU8" s="236"/>
      <c r="HV8" s="236"/>
      <c r="HW8" s="236"/>
      <c r="HX8" s="236"/>
      <c r="HY8" s="236"/>
      <c r="HZ8" s="236"/>
      <c r="IA8" s="236"/>
      <c r="IB8" s="236"/>
      <c r="IC8" s="236"/>
      <c r="ID8" s="236"/>
      <c r="IE8" s="236"/>
      <c r="IF8" s="236"/>
      <c r="IG8" s="236"/>
      <c r="IH8" s="236"/>
      <c r="II8" s="236"/>
      <c r="IJ8" s="236"/>
      <c r="IK8" s="236"/>
      <c r="IL8" s="236"/>
      <c r="IM8" s="236"/>
      <c r="IN8" s="236"/>
      <c r="IO8" s="236"/>
      <c r="IP8" s="236"/>
      <c r="IQ8" s="236"/>
      <c r="IR8" s="236"/>
      <c r="IS8" s="236"/>
      <c r="IT8" s="236"/>
      <c r="IU8" s="236"/>
    </row>
    <row r="9" spans="1:255" x14ac:dyDescent="0.2">
      <c r="A9" s="226" t="s">
        <v>1</v>
      </c>
      <c r="B9" s="227" t="s">
        <v>965</v>
      </c>
      <c r="C9" s="239">
        <f t="shared" ref="C9:C72" si="0">SUM(D9:F9)</f>
        <v>0</v>
      </c>
      <c r="D9" s="239">
        <v>0</v>
      </c>
      <c r="E9" s="231">
        <v>0</v>
      </c>
      <c r="F9" s="231">
        <v>0</v>
      </c>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c r="FV9" s="236"/>
      <c r="FW9" s="236"/>
      <c r="FX9" s="236"/>
      <c r="FY9" s="236"/>
      <c r="FZ9" s="236"/>
      <c r="GA9" s="236"/>
      <c r="GB9" s="236"/>
      <c r="GC9" s="236"/>
      <c r="GD9" s="236"/>
      <c r="GE9" s="236"/>
      <c r="GF9" s="236"/>
      <c r="GG9" s="236"/>
      <c r="GH9" s="236"/>
      <c r="GI9" s="236"/>
      <c r="GJ9" s="236"/>
      <c r="GK9" s="236"/>
      <c r="GL9" s="236"/>
      <c r="GM9" s="236"/>
      <c r="GN9" s="236"/>
      <c r="GO9" s="236"/>
      <c r="GP9" s="236"/>
      <c r="GQ9" s="236"/>
      <c r="GR9" s="236"/>
      <c r="GS9" s="236"/>
      <c r="GT9" s="236"/>
      <c r="GU9" s="236"/>
      <c r="GV9" s="236"/>
      <c r="GW9" s="236"/>
      <c r="GX9" s="236"/>
      <c r="GY9" s="236"/>
      <c r="GZ9" s="236"/>
      <c r="HA9" s="236"/>
      <c r="HB9" s="236"/>
      <c r="HC9" s="236"/>
      <c r="HD9" s="236"/>
      <c r="HE9" s="236"/>
      <c r="HF9" s="236"/>
      <c r="HG9" s="236"/>
      <c r="HH9" s="236"/>
      <c r="HI9" s="236"/>
      <c r="HJ9" s="236"/>
      <c r="HK9" s="236"/>
      <c r="HL9" s="236"/>
      <c r="HM9" s="236"/>
      <c r="HN9" s="236"/>
      <c r="HO9" s="236"/>
      <c r="HP9" s="236"/>
      <c r="HQ9" s="236"/>
      <c r="HR9" s="236"/>
      <c r="HS9" s="236"/>
      <c r="HT9" s="236"/>
      <c r="HU9" s="236"/>
      <c r="HV9" s="236"/>
      <c r="HW9" s="236"/>
      <c r="HX9" s="236"/>
      <c r="HY9" s="236"/>
      <c r="HZ9" s="236"/>
      <c r="IA9" s="236"/>
      <c r="IB9" s="236"/>
      <c r="IC9" s="236"/>
      <c r="ID9" s="236"/>
      <c r="IE9" s="236"/>
      <c r="IF9" s="236"/>
      <c r="IG9" s="236"/>
      <c r="IH9" s="236"/>
      <c r="II9" s="236"/>
      <c r="IJ9" s="236"/>
      <c r="IK9" s="236"/>
      <c r="IL9" s="236"/>
      <c r="IM9" s="236"/>
      <c r="IN9" s="236"/>
      <c r="IO9" s="236"/>
      <c r="IP9" s="236"/>
      <c r="IQ9" s="236"/>
      <c r="IR9" s="236"/>
      <c r="IS9" s="236"/>
      <c r="IT9" s="236"/>
      <c r="IU9" s="236"/>
    </row>
    <row r="10" spans="1:255" x14ac:dyDescent="0.2">
      <c r="A10" s="226" t="s">
        <v>2</v>
      </c>
      <c r="B10" s="227" t="s">
        <v>966</v>
      </c>
      <c r="C10" s="239">
        <f t="shared" si="0"/>
        <v>0</v>
      </c>
      <c r="D10" s="239">
        <v>0</v>
      </c>
      <c r="E10" s="231">
        <v>0</v>
      </c>
      <c r="F10" s="231">
        <v>0</v>
      </c>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36"/>
      <c r="CA10" s="236"/>
      <c r="CB10" s="236"/>
      <c r="CC10" s="236"/>
      <c r="CD10" s="236"/>
      <c r="CE10" s="236"/>
      <c r="CF10" s="236"/>
      <c r="CG10" s="236"/>
      <c r="CH10" s="236"/>
      <c r="CI10" s="236"/>
      <c r="CJ10" s="236"/>
      <c r="CK10" s="236"/>
      <c r="CL10" s="236"/>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c r="DO10" s="236"/>
      <c r="DP10" s="236"/>
      <c r="DQ10" s="236"/>
      <c r="DR10" s="236"/>
      <c r="DS10" s="236"/>
      <c r="DT10" s="236"/>
      <c r="DU10" s="236"/>
      <c r="DV10" s="236"/>
      <c r="DW10" s="236"/>
      <c r="DX10" s="236"/>
      <c r="DY10" s="236"/>
      <c r="DZ10" s="236"/>
      <c r="EA10" s="236"/>
      <c r="EB10" s="236"/>
      <c r="EC10" s="236"/>
      <c r="ED10" s="236"/>
      <c r="EE10" s="236"/>
      <c r="EF10" s="236"/>
      <c r="EG10" s="236"/>
      <c r="EH10" s="236"/>
      <c r="EI10" s="236"/>
      <c r="EJ10" s="236"/>
      <c r="EK10" s="236"/>
      <c r="EL10" s="236"/>
      <c r="EM10" s="236"/>
      <c r="EN10" s="236"/>
      <c r="EO10" s="236"/>
      <c r="EP10" s="236"/>
      <c r="EQ10" s="236"/>
      <c r="ER10" s="236"/>
      <c r="ES10" s="236"/>
      <c r="ET10" s="236"/>
      <c r="EU10" s="236"/>
      <c r="EV10" s="236"/>
      <c r="EW10" s="236"/>
      <c r="EX10" s="236"/>
      <c r="EY10" s="236"/>
      <c r="EZ10" s="236"/>
      <c r="FA10" s="236"/>
      <c r="FB10" s="236"/>
      <c r="FC10" s="236"/>
      <c r="FD10" s="236"/>
      <c r="FE10" s="236"/>
      <c r="FF10" s="236"/>
      <c r="FG10" s="236"/>
      <c r="FH10" s="236"/>
      <c r="FI10" s="236"/>
      <c r="FJ10" s="236"/>
      <c r="FK10" s="236"/>
      <c r="FL10" s="236"/>
      <c r="FM10" s="236"/>
      <c r="FN10" s="236"/>
      <c r="FO10" s="236"/>
      <c r="FP10" s="236"/>
      <c r="FQ10" s="236"/>
      <c r="FR10" s="236"/>
      <c r="FS10" s="236"/>
      <c r="FT10" s="236"/>
      <c r="FU10" s="236"/>
      <c r="FV10" s="236"/>
      <c r="FW10" s="236"/>
      <c r="FX10" s="236"/>
      <c r="FY10" s="236"/>
      <c r="FZ10" s="236"/>
      <c r="GA10" s="236"/>
      <c r="GB10" s="236"/>
      <c r="GC10" s="236"/>
      <c r="GD10" s="236"/>
      <c r="GE10" s="236"/>
      <c r="GF10" s="236"/>
      <c r="GG10" s="236"/>
      <c r="GH10" s="236"/>
      <c r="GI10" s="236"/>
      <c r="GJ10" s="236"/>
      <c r="GK10" s="236"/>
      <c r="GL10" s="236"/>
      <c r="GM10" s="236"/>
      <c r="GN10" s="236"/>
      <c r="GO10" s="236"/>
      <c r="GP10" s="236"/>
      <c r="GQ10" s="236"/>
      <c r="GR10" s="236"/>
      <c r="GS10" s="236"/>
      <c r="GT10" s="236"/>
      <c r="GU10" s="236"/>
      <c r="GV10" s="236"/>
      <c r="GW10" s="236"/>
      <c r="GX10" s="236"/>
      <c r="GY10" s="236"/>
      <c r="GZ10" s="236"/>
      <c r="HA10" s="236"/>
      <c r="HB10" s="236"/>
      <c r="HC10" s="236"/>
      <c r="HD10" s="236"/>
      <c r="HE10" s="236"/>
      <c r="HF10" s="236"/>
      <c r="HG10" s="236"/>
      <c r="HH10" s="236"/>
      <c r="HI10" s="236"/>
      <c r="HJ10" s="236"/>
      <c r="HK10" s="236"/>
      <c r="HL10" s="236"/>
      <c r="HM10" s="236"/>
      <c r="HN10" s="236"/>
      <c r="HO10" s="236"/>
      <c r="HP10" s="236"/>
      <c r="HQ10" s="236"/>
      <c r="HR10" s="236"/>
      <c r="HS10" s="236"/>
      <c r="HT10" s="236"/>
      <c r="HU10" s="236"/>
      <c r="HV10" s="236"/>
      <c r="HW10" s="236"/>
      <c r="HX10" s="236"/>
      <c r="HY10" s="236"/>
      <c r="HZ10" s="236"/>
      <c r="IA10" s="236"/>
      <c r="IB10" s="236"/>
      <c r="IC10" s="236"/>
      <c r="ID10" s="236"/>
      <c r="IE10" s="236"/>
      <c r="IF10" s="236"/>
      <c r="IG10" s="236"/>
      <c r="IH10" s="236"/>
      <c r="II10" s="236"/>
      <c r="IJ10" s="236"/>
      <c r="IK10" s="236"/>
      <c r="IL10" s="236"/>
      <c r="IM10" s="236"/>
      <c r="IN10" s="236"/>
      <c r="IO10" s="236"/>
      <c r="IP10" s="236"/>
      <c r="IQ10" s="236"/>
      <c r="IR10" s="236"/>
      <c r="IS10" s="236"/>
      <c r="IT10" s="236"/>
      <c r="IU10" s="236"/>
    </row>
    <row r="11" spans="1:255" x14ac:dyDescent="0.2">
      <c r="A11" s="225" t="s">
        <v>3</v>
      </c>
      <c r="B11" s="229" t="s">
        <v>967</v>
      </c>
      <c r="C11" s="240">
        <f t="shared" si="0"/>
        <v>567456</v>
      </c>
      <c r="D11" s="240">
        <f>SUM(D8:D10)</f>
        <v>567456</v>
      </c>
      <c r="E11" s="240">
        <f>SUM(E8:E10)</f>
        <v>0</v>
      </c>
      <c r="F11" s="240">
        <f>SUM(F8:F10)</f>
        <v>0</v>
      </c>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6"/>
      <c r="EC11" s="236"/>
      <c r="ED11" s="236"/>
      <c r="EE11" s="236"/>
      <c r="EF11" s="236"/>
      <c r="EG11" s="236"/>
      <c r="EH11" s="236"/>
      <c r="EI11" s="236"/>
      <c r="EJ11" s="236"/>
      <c r="EK11" s="236"/>
      <c r="EL11" s="236"/>
      <c r="EM11" s="236"/>
      <c r="EN11" s="236"/>
      <c r="EO11" s="236"/>
      <c r="EP11" s="236"/>
      <c r="EQ11" s="236"/>
      <c r="ER11" s="236"/>
      <c r="ES11" s="236"/>
      <c r="ET11" s="236"/>
      <c r="EU11" s="236"/>
      <c r="EV11" s="236"/>
      <c r="EW11" s="236"/>
      <c r="EX11" s="236"/>
      <c r="EY11" s="236"/>
      <c r="EZ11" s="236"/>
      <c r="FA11" s="236"/>
      <c r="FB11" s="236"/>
      <c r="FC11" s="23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6"/>
      <c r="GV11" s="236"/>
      <c r="GW11" s="236"/>
      <c r="GX11" s="236"/>
      <c r="GY11" s="236"/>
      <c r="GZ11" s="236"/>
      <c r="HA11" s="236"/>
      <c r="HB11" s="236"/>
      <c r="HC11" s="236"/>
      <c r="HD11" s="236"/>
      <c r="HE11" s="236"/>
      <c r="HF11" s="236"/>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6"/>
      <c r="IC11" s="236"/>
      <c r="ID11" s="236"/>
      <c r="IE11" s="236"/>
      <c r="IF11" s="236"/>
      <c r="IG11" s="236"/>
      <c r="IH11" s="236"/>
      <c r="II11" s="236"/>
      <c r="IJ11" s="236"/>
      <c r="IK11" s="236"/>
      <c r="IL11" s="236"/>
      <c r="IM11" s="236"/>
      <c r="IN11" s="236"/>
      <c r="IO11" s="236"/>
      <c r="IP11" s="236"/>
      <c r="IQ11" s="236"/>
      <c r="IR11" s="236"/>
      <c r="IS11" s="236"/>
      <c r="IT11" s="236"/>
      <c r="IU11" s="236"/>
    </row>
    <row r="12" spans="1:255" x14ac:dyDescent="0.2">
      <c r="A12" s="226" t="s">
        <v>4</v>
      </c>
      <c r="B12" s="227" t="s">
        <v>968</v>
      </c>
      <c r="C12" s="239">
        <f t="shared" si="0"/>
        <v>1058063383</v>
      </c>
      <c r="D12" s="239">
        <v>1058063383</v>
      </c>
      <c r="E12" s="231">
        <v>0</v>
      </c>
      <c r="F12" s="231">
        <v>0</v>
      </c>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c r="CC12" s="236"/>
      <c r="CD12" s="236"/>
      <c r="CE12" s="236"/>
      <c r="CF12" s="236"/>
      <c r="CG12" s="236"/>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6"/>
      <c r="DV12" s="236"/>
      <c r="DW12" s="236"/>
      <c r="DX12" s="236"/>
      <c r="DY12" s="236"/>
      <c r="DZ12" s="236"/>
      <c r="EA12" s="236"/>
      <c r="EB12" s="236"/>
      <c r="EC12" s="236"/>
      <c r="ED12" s="236"/>
      <c r="EE12" s="236"/>
      <c r="EF12" s="236"/>
      <c r="EG12" s="236"/>
      <c r="EH12" s="236"/>
      <c r="EI12" s="236"/>
      <c r="EJ12" s="236"/>
      <c r="EK12" s="236"/>
      <c r="EL12" s="236"/>
      <c r="EM12" s="236"/>
      <c r="EN12" s="236"/>
      <c r="EO12" s="236"/>
      <c r="EP12" s="236"/>
      <c r="EQ12" s="236"/>
      <c r="ER12" s="236"/>
      <c r="ES12" s="236"/>
      <c r="ET12" s="236"/>
      <c r="EU12" s="236"/>
      <c r="EV12" s="236"/>
      <c r="EW12" s="236"/>
      <c r="EX12" s="236"/>
      <c r="EY12" s="236"/>
      <c r="EZ12" s="236"/>
      <c r="FA12" s="236"/>
      <c r="FB12" s="236"/>
      <c r="FC12" s="236"/>
      <c r="FD12" s="236"/>
      <c r="FE12" s="236"/>
      <c r="FF12" s="236"/>
      <c r="FG12" s="236"/>
      <c r="FH12" s="236"/>
      <c r="FI12" s="236"/>
      <c r="FJ12" s="236"/>
      <c r="FK12" s="236"/>
      <c r="FL12" s="236"/>
      <c r="FM12" s="236"/>
      <c r="FN12" s="236"/>
      <c r="FO12" s="236"/>
      <c r="FP12" s="236"/>
      <c r="FQ12" s="236"/>
      <c r="FR12" s="236"/>
      <c r="FS12" s="236"/>
      <c r="FT12" s="236"/>
      <c r="FU12" s="236"/>
      <c r="FV12" s="236"/>
      <c r="FW12" s="236"/>
      <c r="FX12" s="236"/>
      <c r="FY12" s="236"/>
      <c r="FZ12" s="236"/>
      <c r="GA12" s="236"/>
      <c r="GB12" s="236"/>
      <c r="GC12" s="236"/>
      <c r="GD12" s="236"/>
      <c r="GE12" s="236"/>
      <c r="GF12" s="236"/>
      <c r="GG12" s="236"/>
      <c r="GH12" s="236"/>
      <c r="GI12" s="236"/>
      <c r="GJ12" s="236"/>
      <c r="GK12" s="236"/>
      <c r="GL12" s="236"/>
      <c r="GM12" s="236"/>
      <c r="GN12" s="236"/>
      <c r="GO12" s="236"/>
      <c r="GP12" s="236"/>
      <c r="GQ12" s="236"/>
      <c r="GR12" s="236"/>
      <c r="GS12" s="236"/>
      <c r="GT12" s="236"/>
      <c r="GU12" s="236"/>
      <c r="GV12" s="236"/>
      <c r="GW12" s="236"/>
      <c r="GX12" s="236"/>
      <c r="GY12" s="236"/>
      <c r="GZ12" s="236"/>
      <c r="HA12" s="236"/>
      <c r="HB12" s="236"/>
      <c r="HC12" s="236"/>
      <c r="HD12" s="236"/>
      <c r="HE12" s="236"/>
      <c r="HF12" s="236"/>
      <c r="HG12" s="236"/>
      <c r="HH12" s="236"/>
      <c r="HI12" s="236"/>
      <c r="HJ12" s="236"/>
      <c r="HK12" s="236"/>
      <c r="HL12" s="236"/>
      <c r="HM12" s="236"/>
      <c r="HN12" s="236"/>
      <c r="HO12" s="236"/>
      <c r="HP12" s="236"/>
      <c r="HQ12" s="236"/>
      <c r="HR12" s="236"/>
      <c r="HS12" s="236"/>
      <c r="HT12" s="236"/>
      <c r="HU12" s="236"/>
      <c r="HV12" s="236"/>
      <c r="HW12" s="236"/>
      <c r="HX12" s="236"/>
      <c r="HY12" s="236"/>
      <c r="HZ12" s="236"/>
      <c r="IA12" s="236"/>
      <c r="IB12" s="236"/>
      <c r="IC12" s="236"/>
      <c r="ID12" s="236"/>
      <c r="IE12" s="236"/>
      <c r="IF12" s="236"/>
      <c r="IG12" s="236"/>
      <c r="IH12" s="236"/>
      <c r="II12" s="236"/>
      <c r="IJ12" s="236"/>
      <c r="IK12" s="236"/>
      <c r="IL12" s="236"/>
      <c r="IM12" s="236"/>
      <c r="IN12" s="236"/>
      <c r="IO12" s="236"/>
      <c r="IP12" s="236"/>
      <c r="IQ12" s="236"/>
      <c r="IR12" s="236"/>
      <c r="IS12" s="236"/>
      <c r="IT12" s="236"/>
      <c r="IU12" s="236"/>
    </row>
    <row r="13" spans="1:255" x14ac:dyDescent="0.2">
      <c r="A13" s="226" t="s">
        <v>5</v>
      </c>
      <c r="B13" s="227" t="s">
        <v>969</v>
      </c>
      <c r="C13" s="239">
        <f t="shared" si="0"/>
        <v>15182050</v>
      </c>
      <c r="D13" s="239">
        <v>15182050</v>
      </c>
      <c r="E13" s="228">
        <v>0</v>
      </c>
      <c r="F13" s="228">
        <v>0</v>
      </c>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c r="IO13" s="236"/>
      <c r="IP13" s="236"/>
      <c r="IQ13" s="236"/>
      <c r="IR13" s="236"/>
      <c r="IS13" s="236"/>
      <c r="IT13" s="236"/>
      <c r="IU13" s="236"/>
    </row>
    <row r="14" spans="1:255" x14ac:dyDescent="0.2">
      <c r="A14" s="226" t="s">
        <v>6</v>
      </c>
      <c r="B14" s="227" t="s">
        <v>970</v>
      </c>
      <c r="C14" s="239">
        <f t="shared" si="0"/>
        <v>0</v>
      </c>
      <c r="D14" s="239">
        <v>0</v>
      </c>
      <c r="E14" s="228">
        <v>0</v>
      </c>
      <c r="F14" s="231">
        <v>0</v>
      </c>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6"/>
      <c r="DQ14" s="236"/>
      <c r="DR14" s="236"/>
      <c r="DS14" s="236"/>
      <c r="DT14" s="236"/>
      <c r="DU14" s="236"/>
      <c r="DV14" s="236"/>
      <c r="DW14" s="236"/>
      <c r="DX14" s="236"/>
      <c r="DY14" s="236"/>
      <c r="DZ14" s="236"/>
      <c r="EA14" s="236"/>
      <c r="EB14" s="236"/>
      <c r="EC14" s="236"/>
      <c r="ED14" s="236"/>
      <c r="EE14" s="236"/>
      <c r="EF14" s="236"/>
      <c r="EG14" s="236"/>
      <c r="EH14" s="236"/>
      <c r="EI14" s="236"/>
      <c r="EJ14" s="236"/>
      <c r="EK14" s="236"/>
      <c r="EL14" s="236"/>
      <c r="EM14" s="236"/>
      <c r="EN14" s="236"/>
      <c r="EO14" s="236"/>
      <c r="EP14" s="236"/>
      <c r="EQ14" s="236"/>
      <c r="ER14" s="236"/>
      <c r="ES14" s="236"/>
      <c r="ET14" s="236"/>
      <c r="EU14" s="236"/>
      <c r="EV14" s="236"/>
      <c r="EW14" s="236"/>
      <c r="EX14" s="236"/>
      <c r="EY14" s="236"/>
      <c r="EZ14" s="236"/>
      <c r="FA14" s="236"/>
      <c r="FB14" s="236"/>
      <c r="FC14" s="236"/>
      <c r="FD14" s="236"/>
      <c r="FE14" s="236"/>
      <c r="FF14" s="236"/>
      <c r="FG14" s="236"/>
      <c r="FH14" s="236"/>
      <c r="FI14" s="236"/>
      <c r="FJ14" s="236"/>
      <c r="FK14" s="236"/>
      <c r="FL14" s="236"/>
      <c r="FM14" s="236"/>
      <c r="FN14" s="236"/>
      <c r="FO14" s="236"/>
      <c r="FP14" s="236"/>
      <c r="FQ14" s="236"/>
      <c r="FR14" s="236"/>
      <c r="FS14" s="236"/>
      <c r="FT14" s="236"/>
      <c r="FU14" s="236"/>
      <c r="FV14" s="236"/>
      <c r="FW14" s="236"/>
      <c r="FX14" s="236"/>
      <c r="FY14" s="236"/>
      <c r="FZ14" s="236"/>
      <c r="GA14" s="236"/>
      <c r="GB14" s="236"/>
      <c r="GC14" s="236"/>
      <c r="GD14" s="236"/>
      <c r="GE14" s="236"/>
      <c r="GF14" s="236"/>
      <c r="GG14" s="236"/>
      <c r="GH14" s="236"/>
      <c r="GI14" s="236"/>
      <c r="GJ14" s="236"/>
      <c r="GK14" s="236"/>
      <c r="GL14" s="236"/>
      <c r="GM14" s="236"/>
      <c r="GN14" s="236"/>
      <c r="GO14" s="236"/>
      <c r="GP14" s="236"/>
      <c r="GQ14" s="236"/>
      <c r="GR14" s="236"/>
      <c r="GS14" s="236"/>
      <c r="GT14" s="236"/>
      <c r="GU14" s="236"/>
      <c r="GV14" s="236"/>
      <c r="GW14" s="236"/>
      <c r="GX14" s="236"/>
      <c r="GY14" s="236"/>
      <c r="GZ14" s="236"/>
      <c r="HA14" s="236"/>
      <c r="HB14" s="236"/>
      <c r="HC14" s="236"/>
      <c r="HD14" s="236"/>
      <c r="HE14" s="236"/>
      <c r="HF14" s="236"/>
      <c r="HG14" s="236"/>
      <c r="HH14" s="236"/>
      <c r="HI14" s="236"/>
      <c r="HJ14" s="236"/>
      <c r="HK14" s="236"/>
      <c r="HL14" s="236"/>
      <c r="HM14" s="236"/>
      <c r="HN14" s="236"/>
      <c r="HO14" s="236"/>
      <c r="HP14" s="236"/>
      <c r="HQ14" s="236"/>
      <c r="HR14" s="236"/>
      <c r="HS14" s="236"/>
      <c r="HT14" s="236"/>
      <c r="HU14" s="236"/>
      <c r="HV14" s="236"/>
      <c r="HW14" s="236"/>
      <c r="HX14" s="236"/>
      <c r="HY14" s="236"/>
      <c r="HZ14" s="236"/>
      <c r="IA14" s="236"/>
      <c r="IB14" s="236"/>
      <c r="IC14" s="236"/>
      <c r="ID14" s="236"/>
      <c r="IE14" s="236"/>
      <c r="IF14" s="236"/>
      <c r="IG14" s="236"/>
      <c r="IH14" s="236"/>
      <c r="II14" s="236"/>
      <c r="IJ14" s="236"/>
      <c r="IK14" s="236"/>
      <c r="IL14" s="236"/>
      <c r="IM14" s="236"/>
      <c r="IN14" s="236"/>
      <c r="IO14" s="236"/>
      <c r="IP14" s="236"/>
      <c r="IQ14" s="236"/>
      <c r="IR14" s="236"/>
      <c r="IS14" s="236"/>
      <c r="IT14" s="236"/>
      <c r="IU14" s="236"/>
    </row>
    <row r="15" spans="1:255" x14ac:dyDescent="0.2">
      <c r="A15" s="226" t="s">
        <v>7</v>
      </c>
      <c r="B15" s="227" t="s">
        <v>971</v>
      </c>
      <c r="C15" s="239">
        <f t="shared" si="0"/>
        <v>63365068</v>
      </c>
      <c r="D15" s="239">
        <v>63365068</v>
      </c>
      <c r="E15" s="228">
        <v>0</v>
      </c>
      <c r="F15" s="228">
        <v>0</v>
      </c>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c r="DP15" s="236"/>
      <c r="DQ15" s="236"/>
      <c r="DR15" s="236"/>
      <c r="DS15" s="236"/>
      <c r="DT15" s="236"/>
      <c r="DU15" s="236"/>
      <c r="DV15" s="236"/>
      <c r="DW15" s="236"/>
      <c r="DX15" s="236"/>
      <c r="DY15" s="236"/>
      <c r="DZ15" s="236"/>
      <c r="EA15" s="236"/>
      <c r="EB15" s="236"/>
      <c r="EC15" s="236"/>
      <c r="ED15" s="236"/>
      <c r="EE15" s="236"/>
      <c r="EF15" s="236"/>
      <c r="EG15" s="236"/>
      <c r="EH15" s="236"/>
      <c r="EI15" s="236"/>
      <c r="EJ15" s="236"/>
      <c r="EK15" s="236"/>
      <c r="EL15" s="236"/>
      <c r="EM15" s="236"/>
      <c r="EN15" s="236"/>
      <c r="EO15" s="236"/>
      <c r="EP15" s="236"/>
      <c r="EQ15" s="236"/>
      <c r="ER15" s="236"/>
      <c r="ES15" s="236"/>
      <c r="ET15" s="236"/>
      <c r="EU15" s="236"/>
      <c r="EV15" s="236"/>
      <c r="EW15" s="236"/>
      <c r="EX15" s="236"/>
      <c r="EY15" s="236"/>
      <c r="EZ15" s="236"/>
      <c r="FA15" s="236"/>
      <c r="FB15" s="236"/>
      <c r="FC15" s="236"/>
      <c r="FD15" s="236"/>
      <c r="FE15" s="236"/>
      <c r="FF15" s="236"/>
      <c r="FG15" s="236"/>
      <c r="FH15" s="236"/>
      <c r="FI15" s="236"/>
      <c r="FJ15" s="236"/>
      <c r="FK15" s="236"/>
      <c r="FL15" s="236"/>
      <c r="FM15" s="236"/>
      <c r="FN15" s="236"/>
      <c r="FO15" s="236"/>
      <c r="FP15" s="236"/>
      <c r="FQ15" s="236"/>
      <c r="FR15" s="236"/>
      <c r="FS15" s="236"/>
      <c r="FT15" s="236"/>
      <c r="FU15" s="236"/>
      <c r="FV15" s="236"/>
      <c r="FW15" s="236"/>
      <c r="FX15" s="236"/>
      <c r="FY15" s="236"/>
      <c r="FZ15" s="236"/>
      <c r="GA15" s="236"/>
      <c r="GB15" s="236"/>
      <c r="GC15" s="236"/>
      <c r="GD15" s="236"/>
      <c r="GE15" s="236"/>
      <c r="GF15" s="236"/>
      <c r="GG15" s="236"/>
      <c r="GH15" s="236"/>
      <c r="GI15" s="236"/>
      <c r="GJ15" s="236"/>
      <c r="GK15" s="236"/>
      <c r="GL15" s="236"/>
      <c r="GM15" s="236"/>
      <c r="GN15" s="236"/>
      <c r="GO15" s="236"/>
      <c r="GP15" s="236"/>
      <c r="GQ15" s="236"/>
      <c r="GR15" s="236"/>
      <c r="GS15" s="236"/>
      <c r="GT15" s="236"/>
      <c r="GU15" s="236"/>
      <c r="GV15" s="236"/>
      <c r="GW15" s="236"/>
      <c r="GX15" s="236"/>
      <c r="GY15" s="236"/>
      <c r="GZ15" s="236"/>
      <c r="HA15" s="236"/>
      <c r="HB15" s="236"/>
      <c r="HC15" s="236"/>
      <c r="HD15" s="236"/>
      <c r="HE15" s="236"/>
      <c r="HF15" s="236"/>
      <c r="HG15" s="236"/>
      <c r="HH15" s="236"/>
      <c r="HI15" s="236"/>
      <c r="HJ15" s="236"/>
      <c r="HK15" s="236"/>
      <c r="HL15" s="236"/>
      <c r="HM15" s="236"/>
      <c r="HN15" s="236"/>
      <c r="HO15" s="236"/>
      <c r="HP15" s="236"/>
      <c r="HQ15" s="236"/>
      <c r="HR15" s="236"/>
      <c r="HS15" s="236"/>
      <c r="HT15" s="236"/>
      <c r="HU15" s="236"/>
      <c r="HV15" s="236"/>
      <c r="HW15" s="236"/>
      <c r="HX15" s="236"/>
      <c r="HY15" s="236"/>
      <c r="HZ15" s="236"/>
      <c r="IA15" s="236"/>
      <c r="IB15" s="236"/>
      <c r="IC15" s="236"/>
      <c r="ID15" s="236"/>
      <c r="IE15" s="236"/>
      <c r="IF15" s="236"/>
      <c r="IG15" s="236"/>
      <c r="IH15" s="236"/>
      <c r="II15" s="236"/>
      <c r="IJ15" s="236"/>
      <c r="IK15" s="236"/>
      <c r="IL15" s="236"/>
      <c r="IM15" s="236"/>
      <c r="IN15" s="236"/>
      <c r="IO15" s="236"/>
      <c r="IP15" s="236"/>
      <c r="IQ15" s="236"/>
      <c r="IR15" s="236"/>
      <c r="IS15" s="236"/>
      <c r="IT15" s="236"/>
      <c r="IU15" s="236"/>
    </row>
    <row r="16" spans="1:255" x14ac:dyDescent="0.2">
      <c r="A16" s="226" t="s">
        <v>8</v>
      </c>
      <c r="B16" s="227" t="s">
        <v>972</v>
      </c>
      <c r="C16" s="239">
        <f t="shared" si="0"/>
        <v>0</v>
      </c>
      <c r="D16" s="239">
        <v>0</v>
      </c>
      <c r="E16" s="231">
        <v>0</v>
      </c>
      <c r="F16" s="231">
        <v>0</v>
      </c>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6"/>
      <c r="DV16" s="236"/>
      <c r="DW16" s="236"/>
      <c r="DX16" s="236"/>
      <c r="DY16" s="236"/>
      <c r="DZ16" s="236"/>
      <c r="EA16" s="236"/>
      <c r="EB16" s="236"/>
      <c r="EC16" s="236"/>
      <c r="ED16" s="236"/>
      <c r="EE16" s="236"/>
      <c r="EF16" s="236"/>
      <c r="EG16" s="236"/>
      <c r="EH16" s="236"/>
      <c r="EI16" s="236"/>
      <c r="EJ16" s="236"/>
      <c r="EK16" s="236"/>
      <c r="EL16" s="236"/>
      <c r="EM16" s="236"/>
      <c r="EN16" s="236"/>
      <c r="EO16" s="236"/>
      <c r="EP16" s="236"/>
      <c r="EQ16" s="236"/>
      <c r="ER16" s="236"/>
      <c r="ES16" s="236"/>
      <c r="ET16" s="236"/>
      <c r="EU16" s="236"/>
      <c r="EV16" s="236"/>
      <c r="EW16" s="236"/>
      <c r="EX16" s="236"/>
      <c r="EY16" s="236"/>
      <c r="EZ16" s="236"/>
      <c r="FA16" s="236"/>
      <c r="FB16" s="236"/>
      <c r="FC16" s="236"/>
      <c r="FD16" s="236"/>
      <c r="FE16" s="236"/>
      <c r="FF16" s="236"/>
      <c r="FG16" s="236"/>
      <c r="FH16" s="236"/>
      <c r="FI16" s="236"/>
      <c r="FJ16" s="236"/>
      <c r="FK16" s="236"/>
      <c r="FL16" s="236"/>
      <c r="FM16" s="236"/>
      <c r="FN16" s="236"/>
      <c r="FO16" s="236"/>
      <c r="FP16" s="236"/>
      <c r="FQ16" s="236"/>
      <c r="FR16" s="236"/>
      <c r="FS16" s="236"/>
      <c r="FT16" s="236"/>
      <c r="FU16" s="236"/>
      <c r="FV16" s="236"/>
      <c r="FW16" s="236"/>
      <c r="FX16" s="236"/>
      <c r="FY16" s="236"/>
      <c r="FZ16" s="236"/>
      <c r="GA16" s="236"/>
      <c r="GB16" s="236"/>
      <c r="GC16" s="236"/>
      <c r="GD16" s="236"/>
      <c r="GE16" s="236"/>
      <c r="GF16" s="236"/>
      <c r="GG16" s="236"/>
      <c r="GH16" s="236"/>
      <c r="GI16" s="236"/>
      <c r="GJ16" s="236"/>
      <c r="GK16" s="236"/>
      <c r="GL16" s="236"/>
      <c r="GM16" s="236"/>
      <c r="GN16" s="236"/>
      <c r="GO16" s="236"/>
      <c r="GP16" s="236"/>
      <c r="GQ16" s="236"/>
      <c r="GR16" s="236"/>
      <c r="GS16" s="236"/>
      <c r="GT16" s="236"/>
      <c r="GU16" s="236"/>
      <c r="GV16" s="236"/>
      <c r="GW16" s="236"/>
      <c r="GX16" s="236"/>
      <c r="GY16" s="236"/>
      <c r="GZ16" s="236"/>
      <c r="HA16" s="236"/>
      <c r="HB16" s="236"/>
      <c r="HC16" s="236"/>
      <c r="HD16" s="236"/>
      <c r="HE16" s="236"/>
      <c r="HF16" s="236"/>
      <c r="HG16" s="236"/>
      <c r="HH16" s="236"/>
      <c r="HI16" s="236"/>
      <c r="HJ16" s="236"/>
      <c r="HK16" s="236"/>
      <c r="HL16" s="236"/>
      <c r="HM16" s="236"/>
      <c r="HN16" s="236"/>
      <c r="HO16" s="236"/>
      <c r="HP16" s="236"/>
      <c r="HQ16" s="236"/>
      <c r="HR16" s="236"/>
      <c r="HS16" s="236"/>
      <c r="HT16" s="236"/>
      <c r="HU16" s="236"/>
      <c r="HV16" s="236"/>
      <c r="HW16" s="236"/>
      <c r="HX16" s="236"/>
      <c r="HY16" s="236"/>
      <c r="HZ16" s="236"/>
      <c r="IA16" s="236"/>
      <c r="IB16" s="236"/>
      <c r="IC16" s="236"/>
      <c r="ID16" s="236"/>
      <c r="IE16" s="236"/>
      <c r="IF16" s="236"/>
      <c r="IG16" s="236"/>
      <c r="IH16" s="236"/>
      <c r="II16" s="236"/>
      <c r="IJ16" s="236"/>
      <c r="IK16" s="236"/>
      <c r="IL16" s="236"/>
      <c r="IM16" s="236"/>
      <c r="IN16" s="236"/>
      <c r="IO16" s="236"/>
      <c r="IP16" s="236"/>
      <c r="IQ16" s="236"/>
      <c r="IR16" s="236"/>
      <c r="IS16" s="236"/>
      <c r="IT16" s="236"/>
      <c r="IU16" s="236"/>
    </row>
    <row r="17" spans="1:255" x14ac:dyDescent="0.2">
      <c r="A17" s="225" t="s">
        <v>9</v>
      </c>
      <c r="B17" s="229" t="s">
        <v>973</v>
      </c>
      <c r="C17" s="240">
        <f t="shared" si="0"/>
        <v>1136610501</v>
      </c>
      <c r="D17" s="240">
        <f>SUM(D12:D16)</f>
        <v>1136610501</v>
      </c>
      <c r="E17" s="240">
        <f>SUM(E12:E16)</f>
        <v>0</v>
      </c>
      <c r="F17" s="240">
        <f>SUM(F12:F16)</f>
        <v>0</v>
      </c>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6"/>
      <c r="DW17" s="236"/>
      <c r="DX17" s="236"/>
      <c r="DY17" s="236"/>
      <c r="DZ17" s="236"/>
      <c r="EA17" s="236"/>
      <c r="EB17" s="236"/>
      <c r="EC17" s="236"/>
      <c r="ED17" s="236"/>
      <c r="EE17" s="236"/>
      <c r="EF17" s="236"/>
      <c r="EG17" s="236"/>
      <c r="EH17" s="236"/>
      <c r="EI17" s="236"/>
      <c r="EJ17" s="236"/>
      <c r="EK17" s="236"/>
      <c r="EL17" s="236"/>
      <c r="EM17" s="236"/>
      <c r="EN17" s="236"/>
      <c r="EO17" s="236"/>
      <c r="EP17" s="236"/>
      <c r="EQ17" s="236"/>
      <c r="ER17" s="236"/>
      <c r="ES17" s="236"/>
      <c r="ET17" s="236"/>
      <c r="EU17" s="236"/>
      <c r="EV17" s="236"/>
      <c r="EW17" s="236"/>
      <c r="EX17" s="236"/>
      <c r="EY17" s="236"/>
      <c r="EZ17" s="236"/>
      <c r="FA17" s="236"/>
      <c r="FB17" s="236"/>
      <c r="FC17" s="236"/>
      <c r="FD17" s="236"/>
      <c r="FE17" s="236"/>
      <c r="FF17" s="236"/>
      <c r="FG17" s="236"/>
      <c r="FH17" s="236"/>
      <c r="FI17" s="236"/>
      <c r="FJ17" s="236"/>
      <c r="FK17" s="236"/>
      <c r="FL17" s="236"/>
      <c r="FM17" s="236"/>
      <c r="FN17" s="236"/>
      <c r="FO17" s="236"/>
      <c r="FP17" s="236"/>
      <c r="FQ17" s="236"/>
      <c r="FR17" s="236"/>
      <c r="FS17" s="236"/>
      <c r="FT17" s="236"/>
      <c r="FU17" s="236"/>
      <c r="FV17" s="236"/>
      <c r="FW17" s="236"/>
      <c r="FX17" s="236"/>
      <c r="FY17" s="236"/>
      <c r="FZ17" s="236"/>
      <c r="GA17" s="236"/>
      <c r="GB17" s="236"/>
      <c r="GC17" s="236"/>
      <c r="GD17" s="236"/>
      <c r="GE17" s="236"/>
      <c r="GF17" s="236"/>
      <c r="GG17" s="236"/>
      <c r="GH17" s="236"/>
      <c r="GI17" s="236"/>
      <c r="GJ17" s="236"/>
      <c r="GK17" s="236"/>
      <c r="GL17" s="236"/>
      <c r="GM17" s="236"/>
      <c r="GN17" s="236"/>
      <c r="GO17" s="236"/>
      <c r="GP17" s="236"/>
      <c r="GQ17" s="236"/>
      <c r="GR17" s="236"/>
      <c r="GS17" s="236"/>
      <c r="GT17" s="236"/>
      <c r="GU17" s="236"/>
      <c r="GV17" s="236"/>
      <c r="GW17" s="236"/>
      <c r="GX17" s="236"/>
      <c r="GY17" s="236"/>
      <c r="GZ17" s="236"/>
      <c r="HA17" s="236"/>
      <c r="HB17" s="236"/>
      <c r="HC17" s="236"/>
      <c r="HD17" s="236"/>
      <c r="HE17" s="236"/>
      <c r="HF17" s="236"/>
      <c r="HG17" s="236"/>
      <c r="HH17" s="236"/>
      <c r="HI17" s="236"/>
      <c r="HJ17" s="236"/>
      <c r="HK17" s="236"/>
      <c r="HL17" s="236"/>
      <c r="HM17" s="236"/>
      <c r="HN17" s="236"/>
      <c r="HO17" s="236"/>
      <c r="HP17" s="236"/>
      <c r="HQ17" s="236"/>
      <c r="HR17" s="236"/>
      <c r="HS17" s="236"/>
      <c r="HT17" s="236"/>
      <c r="HU17" s="236"/>
      <c r="HV17" s="236"/>
      <c r="HW17" s="236"/>
      <c r="HX17" s="236"/>
      <c r="HY17" s="236"/>
      <c r="HZ17" s="236"/>
      <c r="IA17" s="236"/>
      <c r="IB17" s="236"/>
      <c r="IC17" s="236"/>
      <c r="ID17" s="236"/>
      <c r="IE17" s="236"/>
      <c r="IF17" s="236"/>
      <c r="IG17" s="236"/>
      <c r="IH17" s="236"/>
      <c r="II17" s="236"/>
      <c r="IJ17" s="236"/>
      <c r="IK17" s="236"/>
      <c r="IL17" s="236"/>
      <c r="IM17" s="236"/>
      <c r="IN17" s="236"/>
      <c r="IO17" s="236"/>
      <c r="IP17" s="236"/>
      <c r="IQ17" s="236"/>
      <c r="IR17" s="236"/>
      <c r="IS17" s="236"/>
      <c r="IT17" s="236"/>
      <c r="IU17" s="236"/>
    </row>
    <row r="18" spans="1:255" x14ac:dyDescent="0.2">
      <c r="A18" s="226" t="s">
        <v>10</v>
      </c>
      <c r="B18" s="227" t="s">
        <v>974</v>
      </c>
      <c r="C18" s="239">
        <f t="shared" si="0"/>
        <v>500000</v>
      </c>
      <c r="D18" s="239">
        <v>500000</v>
      </c>
      <c r="E18" s="231">
        <v>0</v>
      </c>
      <c r="F18" s="231">
        <v>0</v>
      </c>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6"/>
      <c r="DW18" s="236"/>
      <c r="DX18" s="236"/>
      <c r="DY18" s="236"/>
      <c r="DZ18" s="236"/>
      <c r="EA18" s="236"/>
      <c r="EB18" s="236"/>
      <c r="EC18" s="236"/>
      <c r="ED18" s="236"/>
      <c r="EE18" s="236"/>
      <c r="EF18" s="236"/>
      <c r="EG18" s="236"/>
      <c r="EH18" s="236"/>
      <c r="EI18" s="236"/>
      <c r="EJ18" s="236"/>
      <c r="EK18" s="236"/>
      <c r="EL18" s="236"/>
      <c r="EM18" s="236"/>
      <c r="EN18" s="236"/>
      <c r="EO18" s="236"/>
      <c r="EP18" s="236"/>
      <c r="EQ18" s="236"/>
      <c r="ER18" s="236"/>
      <c r="ES18" s="236"/>
      <c r="ET18" s="236"/>
      <c r="EU18" s="236"/>
      <c r="EV18" s="236"/>
      <c r="EW18" s="236"/>
      <c r="EX18" s="236"/>
      <c r="EY18" s="236"/>
      <c r="EZ18" s="236"/>
      <c r="FA18" s="236"/>
      <c r="FB18" s="236"/>
      <c r="FC18" s="236"/>
      <c r="FD18" s="236"/>
      <c r="FE18" s="236"/>
      <c r="FF18" s="236"/>
      <c r="FG18" s="236"/>
      <c r="FH18" s="236"/>
      <c r="FI18" s="236"/>
      <c r="FJ18" s="236"/>
      <c r="FK18" s="236"/>
      <c r="FL18" s="236"/>
      <c r="FM18" s="236"/>
      <c r="FN18" s="236"/>
      <c r="FO18" s="236"/>
      <c r="FP18" s="236"/>
      <c r="FQ18" s="236"/>
      <c r="FR18" s="236"/>
      <c r="FS18" s="236"/>
      <c r="FT18" s="236"/>
      <c r="FU18" s="236"/>
      <c r="FV18" s="236"/>
      <c r="FW18" s="236"/>
      <c r="FX18" s="236"/>
      <c r="FY18" s="236"/>
      <c r="FZ18" s="236"/>
      <c r="GA18" s="236"/>
      <c r="GB18" s="236"/>
      <c r="GC18" s="236"/>
      <c r="GD18" s="236"/>
      <c r="GE18" s="236"/>
      <c r="GF18" s="236"/>
      <c r="GG18" s="236"/>
      <c r="GH18" s="236"/>
      <c r="GI18" s="236"/>
      <c r="GJ18" s="236"/>
      <c r="GK18" s="236"/>
      <c r="GL18" s="236"/>
      <c r="GM18" s="236"/>
      <c r="GN18" s="236"/>
      <c r="GO18" s="236"/>
      <c r="GP18" s="236"/>
      <c r="GQ18" s="236"/>
      <c r="GR18" s="236"/>
      <c r="GS18" s="236"/>
      <c r="GT18" s="236"/>
      <c r="GU18" s="236"/>
      <c r="GV18" s="236"/>
      <c r="GW18" s="236"/>
      <c r="GX18" s="236"/>
      <c r="GY18" s="236"/>
      <c r="GZ18" s="236"/>
      <c r="HA18" s="236"/>
      <c r="HB18" s="236"/>
      <c r="HC18" s="236"/>
      <c r="HD18" s="236"/>
      <c r="HE18" s="236"/>
      <c r="HF18" s="236"/>
      <c r="HG18" s="236"/>
      <c r="HH18" s="236"/>
      <c r="HI18" s="236"/>
      <c r="HJ18" s="236"/>
      <c r="HK18" s="236"/>
      <c r="HL18" s="236"/>
      <c r="HM18" s="236"/>
      <c r="HN18" s="236"/>
      <c r="HO18" s="236"/>
      <c r="HP18" s="236"/>
      <c r="HQ18" s="236"/>
      <c r="HR18" s="236"/>
      <c r="HS18" s="236"/>
      <c r="HT18" s="236"/>
      <c r="HU18" s="236"/>
      <c r="HV18" s="236"/>
      <c r="HW18" s="236"/>
      <c r="HX18" s="236"/>
      <c r="HY18" s="236"/>
      <c r="HZ18" s="236"/>
      <c r="IA18" s="236"/>
      <c r="IB18" s="236"/>
      <c r="IC18" s="236"/>
      <c r="ID18" s="236"/>
      <c r="IE18" s="236"/>
      <c r="IF18" s="236"/>
      <c r="IG18" s="236"/>
      <c r="IH18" s="236"/>
      <c r="II18" s="236"/>
      <c r="IJ18" s="236"/>
      <c r="IK18" s="236"/>
      <c r="IL18" s="236"/>
      <c r="IM18" s="236"/>
      <c r="IN18" s="236"/>
      <c r="IO18" s="236"/>
      <c r="IP18" s="236"/>
      <c r="IQ18" s="236"/>
      <c r="IR18" s="236"/>
      <c r="IS18" s="236"/>
      <c r="IT18" s="236"/>
      <c r="IU18" s="236"/>
    </row>
    <row r="19" spans="1:255" x14ac:dyDescent="0.2">
      <c r="A19" s="226" t="s">
        <v>11</v>
      </c>
      <c r="B19" s="227" t="s">
        <v>975</v>
      </c>
      <c r="C19" s="239">
        <f t="shared" si="0"/>
        <v>0</v>
      </c>
      <c r="D19" s="239">
        <v>0</v>
      </c>
      <c r="E19" s="231">
        <v>0</v>
      </c>
      <c r="F19" s="231">
        <v>0</v>
      </c>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6"/>
      <c r="GE19" s="236"/>
      <c r="GF19" s="236"/>
      <c r="GG19" s="236"/>
      <c r="GH19" s="236"/>
      <c r="GI19" s="236"/>
      <c r="GJ19" s="236"/>
      <c r="GK19" s="236"/>
      <c r="GL19" s="236"/>
      <c r="GM19" s="236"/>
      <c r="GN19" s="236"/>
      <c r="GO19" s="236"/>
      <c r="GP19" s="236"/>
      <c r="GQ19" s="236"/>
      <c r="GR19" s="236"/>
      <c r="GS19" s="236"/>
      <c r="GT19" s="236"/>
      <c r="GU19" s="236"/>
      <c r="GV19" s="236"/>
      <c r="GW19" s="236"/>
      <c r="GX19" s="236"/>
      <c r="GY19" s="236"/>
      <c r="GZ19" s="236"/>
      <c r="HA19" s="236"/>
      <c r="HB19" s="236"/>
      <c r="HC19" s="236"/>
      <c r="HD19" s="236"/>
      <c r="HE19" s="236"/>
      <c r="HF19" s="236"/>
      <c r="HG19" s="236"/>
      <c r="HH19" s="236"/>
      <c r="HI19" s="236"/>
      <c r="HJ19" s="236"/>
      <c r="HK19" s="236"/>
      <c r="HL19" s="236"/>
      <c r="HM19" s="236"/>
      <c r="HN19" s="236"/>
      <c r="HO19" s="236"/>
      <c r="HP19" s="236"/>
      <c r="HQ19" s="236"/>
      <c r="HR19" s="236"/>
      <c r="HS19" s="236"/>
      <c r="HT19" s="236"/>
      <c r="HU19" s="236"/>
      <c r="HV19" s="236"/>
      <c r="HW19" s="236"/>
      <c r="HX19" s="236"/>
      <c r="HY19" s="236"/>
      <c r="HZ19" s="236"/>
      <c r="IA19" s="236"/>
      <c r="IB19" s="236"/>
      <c r="IC19" s="236"/>
      <c r="ID19" s="236"/>
      <c r="IE19" s="236"/>
      <c r="IF19" s="236"/>
      <c r="IG19" s="236"/>
      <c r="IH19" s="236"/>
      <c r="II19" s="236"/>
      <c r="IJ19" s="236"/>
      <c r="IK19" s="236"/>
      <c r="IL19" s="236"/>
      <c r="IM19" s="236"/>
      <c r="IN19" s="236"/>
      <c r="IO19" s="236"/>
      <c r="IP19" s="236"/>
      <c r="IQ19" s="236"/>
      <c r="IR19" s="236"/>
      <c r="IS19" s="236"/>
      <c r="IT19" s="236"/>
      <c r="IU19" s="236"/>
    </row>
    <row r="20" spans="1:255" x14ac:dyDescent="0.2">
      <c r="A20" s="226" t="s">
        <v>12</v>
      </c>
      <c r="B20" s="227" t="s">
        <v>976</v>
      </c>
      <c r="C20" s="239">
        <f t="shared" si="0"/>
        <v>0</v>
      </c>
      <c r="D20" s="239">
        <v>0</v>
      </c>
      <c r="E20" s="231">
        <v>0</v>
      </c>
      <c r="F20" s="231">
        <v>0</v>
      </c>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6"/>
      <c r="GE20" s="236"/>
      <c r="GF20" s="236"/>
      <c r="GG20" s="236"/>
      <c r="GH20" s="236"/>
      <c r="GI20" s="236"/>
      <c r="GJ20" s="236"/>
      <c r="GK20" s="236"/>
      <c r="GL20" s="236"/>
      <c r="GM20" s="236"/>
      <c r="GN20" s="236"/>
      <c r="GO20" s="236"/>
      <c r="GP20" s="236"/>
      <c r="GQ20" s="236"/>
      <c r="GR20" s="236"/>
      <c r="GS20" s="236"/>
      <c r="GT20" s="236"/>
      <c r="GU20" s="236"/>
      <c r="GV20" s="236"/>
      <c r="GW20" s="236"/>
      <c r="GX20" s="236"/>
      <c r="GY20" s="236"/>
      <c r="GZ20" s="236"/>
      <c r="HA20" s="236"/>
      <c r="HB20" s="236"/>
      <c r="HC20" s="236"/>
      <c r="HD20" s="236"/>
      <c r="HE20" s="236"/>
      <c r="HF20" s="236"/>
      <c r="HG20" s="236"/>
      <c r="HH20" s="236"/>
      <c r="HI20" s="236"/>
      <c r="HJ20" s="236"/>
      <c r="HK20" s="236"/>
      <c r="HL20" s="236"/>
      <c r="HM20" s="236"/>
      <c r="HN20" s="236"/>
      <c r="HO20" s="236"/>
      <c r="HP20" s="236"/>
      <c r="HQ20" s="236"/>
      <c r="HR20" s="236"/>
      <c r="HS20" s="236"/>
      <c r="HT20" s="236"/>
      <c r="HU20" s="236"/>
      <c r="HV20" s="236"/>
      <c r="HW20" s="236"/>
      <c r="HX20" s="236"/>
      <c r="HY20" s="236"/>
      <c r="HZ20" s="236"/>
      <c r="IA20" s="236"/>
      <c r="IB20" s="236"/>
      <c r="IC20" s="236"/>
      <c r="ID20" s="236"/>
      <c r="IE20" s="236"/>
      <c r="IF20" s="236"/>
      <c r="IG20" s="236"/>
      <c r="IH20" s="236"/>
      <c r="II20" s="236"/>
      <c r="IJ20" s="236"/>
      <c r="IK20" s="236"/>
      <c r="IL20" s="236"/>
      <c r="IM20" s="236"/>
      <c r="IN20" s="236"/>
      <c r="IO20" s="236"/>
      <c r="IP20" s="236"/>
      <c r="IQ20" s="236"/>
      <c r="IR20" s="236"/>
      <c r="IS20" s="236"/>
      <c r="IT20" s="236"/>
      <c r="IU20" s="236"/>
    </row>
    <row r="21" spans="1:255" x14ac:dyDescent="0.2">
      <c r="A21" s="225" t="s">
        <v>13</v>
      </c>
      <c r="B21" s="229" t="s">
        <v>977</v>
      </c>
      <c r="C21" s="240">
        <f t="shared" si="0"/>
        <v>500000</v>
      </c>
      <c r="D21" s="240">
        <f>SUM(D18:D20)</f>
        <v>500000</v>
      </c>
      <c r="E21" s="240">
        <f>SUM(E18:E20)</f>
        <v>0</v>
      </c>
      <c r="F21" s="240">
        <f>SUM(F18:F20)</f>
        <v>0</v>
      </c>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ED21" s="236"/>
      <c r="EE21" s="236"/>
      <c r="EF21" s="236"/>
      <c r="EG21" s="236"/>
      <c r="EH21" s="236"/>
      <c r="EI21" s="236"/>
      <c r="EJ21" s="236"/>
      <c r="EK21" s="236"/>
      <c r="EL21" s="236"/>
      <c r="EM21" s="236"/>
      <c r="EN21" s="236"/>
      <c r="EO21" s="236"/>
      <c r="EP21" s="236"/>
      <c r="EQ21" s="236"/>
      <c r="ER21" s="236"/>
      <c r="ES21" s="236"/>
      <c r="ET21" s="236"/>
      <c r="EU21" s="236"/>
      <c r="EV21" s="236"/>
      <c r="EW21" s="236"/>
      <c r="EX21" s="236"/>
      <c r="EY21" s="236"/>
      <c r="EZ21" s="236"/>
      <c r="FA21" s="236"/>
      <c r="FB21" s="236"/>
      <c r="FC21" s="236"/>
      <c r="FD21" s="236"/>
      <c r="FE21" s="236"/>
      <c r="FF21" s="236"/>
      <c r="FG21" s="236"/>
      <c r="FH21" s="236"/>
      <c r="FI21" s="236"/>
      <c r="FJ21" s="236"/>
      <c r="FK21" s="236"/>
      <c r="FL21" s="236"/>
      <c r="FM21" s="236"/>
      <c r="FN21" s="236"/>
      <c r="FO21" s="236"/>
      <c r="FP21" s="236"/>
      <c r="FQ21" s="236"/>
      <c r="FR21" s="236"/>
      <c r="FS21" s="236"/>
      <c r="FT21" s="236"/>
      <c r="FU21" s="236"/>
      <c r="FV21" s="236"/>
      <c r="FW21" s="236"/>
      <c r="FX21" s="236"/>
      <c r="FY21" s="236"/>
      <c r="FZ21" s="236"/>
      <c r="GA21" s="236"/>
      <c r="GB21" s="236"/>
      <c r="GC21" s="236"/>
      <c r="GD21" s="236"/>
      <c r="GE21" s="236"/>
      <c r="GF21" s="236"/>
      <c r="GG21" s="236"/>
      <c r="GH21" s="236"/>
      <c r="GI21" s="236"/>
      <c r="GJ21" s="236"/>
      <c r="GK21" s="236"/>
      <c r="GL21" s="236"/>
      <c r="GM21" s="236"/>
      <c r="GN21" s="236"/>
      <c r="GO21" s="236"/>
      <c r="GP21" s="236"/>
      <c r="GQ21" s="236"/>
      <c r="GR21" s="236"/>
      <c r="GS21" s="236"/>
      <c r="GT21" s="236"/>
      <c r="GU21" s="236"/>
      <c r="GV21" s="236"/>
      <c r="GW21" s="236"/>
      <c r="GX21" s="236"/>
      <c r="GY21" s="236"/>
      <c r="GZ21" s="236"/>
      <c r="HA21" s="236"/>
      <c r="HB21" s="236"/>
      <c r="HC21" s="236"/>
      <c r="HD21" s="236"/>
      <c r="HE21" s="236"/>
      <c r="HF21" s="236"/>
      <c r="HG21" s="236"/>
      <c r="HH21" s="236"/>
      <c r="HI21" s="236"/>
      <c r="HJ21" s="236"/>
      <c r="HK21" s="236"/>
      <c r="HL21" s="236"/>
      <c r="HM21" s="236"/>
      <c r="HN21" s="236"/>
      <c r="HO21" s="236"/>
      <c r="HP21" s="236"/>
      <c r="HQ21" s="236"/>
      <c r="HR21" s="236"/>
      <c r="HS21" s="236"/>
      <c r="HT21" s="236"/>
      <c r="HU21" s="236"/>
      <c r="HV21" s="236"/>
      <c r="HW21" s="236"/>
      <c r="HX21" s="236"/>
      <c r="HY21" s="236"/>
      <c r="HZ21" s="236"/>
      <c r="IA21" s="236"/>
      <c r="IB21" s="236"/>
      <c r="IC21" s="236"/>
      <c r="ID21" s="236"/>
      <c r="IE21" s="236"/>
      <c r="IF21" s="236"/>
      <c r="IG21" s="236"/>
      <c r="IH21" s="236"/>
      <c r="II21" s="236"/>
      <c r="IJ21" s="236"/>
      <c r="IK21" s="236"/>
      <c r="IL21" s="236"/>
      <c r="IM21" s="236"/>
      <c r="IN21" s="236"/>
      <c r="IO21" s="236"/>
      <c r="IP21" s="236"/>
      <c r="IQ21" s="236"/>
      <c r="IR21" s="236"/>
      <c r="IS21" s="236"/>
      <c r="IT21" s="236"/>
      <c r="IU21" s="236"/>
    </row>
    <row r="22" spans="1:255" x14ac:dyDescent="0.2">
      <c r="A22" s="226" t="s">
        <v>14</v>
      </c>
      <c r="B22" s="227" t="s">
        <v>978</v>
      </c>
      <c r="C22" s="239">
        <f t="shared" si="0"/>
        <v>0</v>
      </c>
      <c r="D22" s="239">
        <v>0</v>
      </c>
      <c r="E22" s="231">
        <v>0</v>
      </c>
      <c r="F22" s="231">
        <v>0</v>
      </c>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6"/>
      <c r="EX22" s="236"/>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6"/>
      <c r="GJ22" s="236"/>
      <c r="GK22" s="236"/>
      <c r="GL22" s="236"/>
      <c r="GM22" s="236"/>
      <c r="GN22" s="236"/>
      <c r="GO22" s="236"/>
      <c r="GP22" s="236"/>
      <c r="GQ22" s="236"/>
      <c r="GR22" s="236"/>
      <c r="GS22" s="236"/>
      <c r="GT22" s="236"/>
      <c r="GU22" s="236"/>
      <c r="GV22" s="236"/>
      <c r="GW22" s="236"/>
      <c r="GX22" s="236"/>
      <c r="GY22" s="236"/>
      <c r="GZ22" s="236"/>
      <c r="HA22" s="236"/>
      <c r="HB22" s="236"/>
      <c r="HC22" s="236"/>
      <c r="HD22" s="236"/>
      <c r="HE22" s="236"/>
      <c r="HF22" s="236"/>
      <c r="HG22" s="236"/>
      <c r="HH22" s="236"/>
      <c r="HI22" s="236"/>
      <c r="HJ22" s="236"/>
      <c r="HK22" s="236"/>
      <c r="HL22" s="236"/>
      <c r="HM22" s="236"/>
      <c r="HN22" s="236"/>
      <c r="HO22" s="236"/>
      <c r="HP22" s="236"/>
      <c r="HQ22" s="236"/>
      <c r="HR22" s="236"/>
      <c r="HS22" s="236"/>
      <c r="HT22" s="236"/>
      <c r="HU22" s="236"/>
      <c r="HV22" s="236"/>
      <c r="HW22" s="236"/>
      <c r="HX22" s="236"/>
      <c r="HY22" s="236"/>
      <c r="HZ22" s="236"/>
      <c r="IA22" s="236"/>
      <c r="IB22" s="236"/>
      <c r="IC22" s="236"/>
      <c r="ID22" s="236"/>
      <c r="IE22" s="236"/>
      <c r="IF22" s="236"/>
      <c r="IG22" s="236"/>
      <c r="IH22" s="236"/>
      <c r="II22" s="236"/>
      <c r="IJ22" s="236"/>
      <c r="IK22" s="236"/>
      <c r="IL22" s="236"/>
      <c r="IM22" s="236"/>
      <c r="IN22" s="236"/>
      <c r="IO22" s="236"/>
      <c r="IP22" s="236"/>
      <c r="IQ22" s="236"/>
      <c r="IR22" s="236"/>
      <c r="IS22" s="236"/>
      <c r="IT22" s="236"/>
      <c r="IU22" s="236"/>
    </row>
    <row r="23" spans="1:255" ht="25.5" x14ac:dyDescent="0.2">
      <c r="A23" s="226" t="s">
        <v>15</v>
      </c>
      <c r="B23" s="227" t="s">
        <v>979</v>
      </c>
      <c r="C23" s="239">
        <f t="shared" si="0"/>
        <v>0</v>
      </c>
      <c r="D23" s="239">
        <v>0</v>
      </c>
      <c r="E23" s="231">
        <v>0</v>
      </c>
      <c r="F23" s="231">
        <v>0</v>
      </c>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c r="HZ23" s="236"/>
      <c r="IA23" s="236"/>
      <c r="IB23" s="236"/>
      <c r="IC23" s="236"/>
      <c r="ID23" s="236"/>
      <c r="IE23" s="236"/>
      <c r="IF23" s="236"/>
      <c r="IG23" s="236"/>
      <c r="IH23" s="236"/>
      <c r="II23" s="236"/>
      <c r="IJ23" s="236"/>
      <c r="IK23" s="236"/>
      <c r="IL23" s="236"/>
      <c r="IM23" s="236"/>
      <c r="IN23" s="236"/>
      <c r="IO23" s="236"/>
      <c r="IP23" s="236"/>
      <c r="IQ23" s="236"/>
      <c r="IR23" s="236"/>
      <c r="IS23" s="236"/>
      <c r="IT23" s="236"/>
      <c r="IU23" s="236"/>
    </row>
    <row r="24" spans="1:255" x14ac:dyDescent="0.2">
      <c r="A24" s="225" t="s">
        <v>53</v>
      </c>
      <c r="B24" s="229" t="s">
        <v>978</v>
      </c>
      <c r="C24" s="240">
        <f t="shared" si="0"/>
        <v>0</v>
      </c>
      <c r="D24" s="240">
        <f>SUM(D22:D23)</f>
        <v>0</v>
      </c>
      <c r="E24" s="240">
        <f>SUM(E22:E23)</f>
        <v>0</v>
      </c>
      <c r="F24" s="240">
        <f>SUM(F22:F23)</f>
        <v>0</v>
      </c>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36"/>
      <c r="EX24" s="236"/>
      <c r="EY24" s="236"/>
      <c r="EZ24" s="236"/>
      <c r="FA24" s="236"/>
      <c r="FB24" s="236"/>
      <c r="FC24" s="23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s="236"/>
      <c r="GE24" s="236"/>
      <c r="GF24" s="236"/>
      <c r="GG24" s="236"/>
      <c r="GH24" s="236"/>
      <c r="GI24" s="236"/>
      <c r="GJ24" s="236"/>
      <c r="GK24" s="236"/>
      <c r="GL24" s="236"/>
      <c r="GM24" s="236"/>
      <c r="GN24" s="236"/>
      <c r="GO24" s="236"/>
      <c r="GP24" s="236"/>
      <c r="GQ24" s="236"/>
      <c r="GR24" s="236"/>
      <c r="GS24" s="236"/>
      <c r="GT24" s="236"/>
      <c r="GU24" s="236"/>
      <c r="GV24" s="236"/>
      <c r="GW24" s="236"/>
      <c r="GX24" s="236"/>
      <c r="GY24" s="236"/>
      <c r="GZ24" s="236"/>
      <c r="HA24" s="236"/>
      <c r="HB24" s="236"/>
      <c r="HC24" s="236"/>
      <c r="HD24" s="236"/>
      <c r="HE24" s="236"/>
      <c r="HF24" s="236"/>
      <c r="HG24" s="236"/>
      <c r="HH24" s="236"/>
      <c r="HI24" s="236"/>
      <c r="HJ24" s="236"/>
      <c r="HK24" s="236"/>
      <c r="HL24" s="236"/>
      <c r="HM24" s="236"/>
      <c r="HN24" s="236"/>
      <c r="HO24" s="236"/>
      <c r="HP24" s="236"/>
      <c r="HQ24" s="236"/>
      <c r="HR24" s="236"/>
      <c r="HS24" s="236"/>
      <c r="HT24" s="236"/>
      <c r="HU24" s="236"/>
      <c r="HV24" s="236"/>
      <c r="HW24" s="236"/>
      <c r="HX24" s="236"/>
      <c r="HY24" s="236"/>
      <c r="HZ24" s="236"/>
      <c r="IA24" s="236"/>
      <c r="IB24" s="236"/>
      <c r="IC24" s="236"/>
      <c r="ID24" s="236"/>
      <c r="IE24" s="236"/>
      <c r="IF24" s="236"/>
      <c r="IG24" s="236"/>
      <c r="IH24" s="236"/>
      <c r="II24" s="236"/>
      <c r="IJ24" s="236"/>
      <c r="IK24" s="236"/>
      <c r="IL24" s="236"/>
      <c r="IM24" s="236"/>
      <c r="IN24" s="236"/>
      <c r="IO24" s="236"/>
      <c r="IP24" s="236"/>
      <c r="IQ24" s="236"/>
      <c r="IR24" s="236"/>
      <c r="IS24" s="236"/>
      <c r="IT24" s="236"/>
      <c r="IU24" s="236"/>
    </row>
    <row r="25" spans="1:255" ht="25.5" x14ac:dyDescent="0.2">
      <c r="A25" s="225" t="s">
        <v>54</v>
      </c>
      <c r="B25" s="229" t="s">
        <v>980</v>
      </c>
      <c r="C25" s="240">
        <f t="shared" si="0"/>
        <v>1137677957</v>
      </c>
      <c r="D25" s="240">
        <f>D11+D17+D21+D24</f>
        <v>1137677957</v>
      </c>
      <c r="E25" s="240">
        <f>E11+E17+E21+E24</f>
        <v>0</v>
      </c>
      <c r="F25" s="240">
        <f>F11+F17+F21+F24</f>
        <v>0</v>
      </c>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6"/>
      <c r="DW25" s="236"/>
      <c r="DX25" s="236"/>
      <c r="DY25" s="236"/>
      <c r="DZ25" s="236"/>
      <c r="EA25" s="236"/>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36"/>
      <c r="EX25" s="236"/>
      <c r="EY25" s="236"/>
      <c r="EZ25" s="236"/>
      <c r="FA25" s="236"/>
      <c r="FB25" s="236"/>
      <c r="FC25" s="23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s="236"/>
      <c r="GE25" s="236"/>
      <c r="GF25" s="236"/>
      <c r="GG25" s="236"/>
      <c r="GH25" s="236"/>
      <c r="GI25" s="236"/>
      <c r="GJ25" s="236"/>
      <c r="GK25" s="236"/>
      <c r="GL25" s="236"/>
      <c r="GM25" s="236"/>
      <c r="GN25" s="236"/>
      <c r="GO25" s="236"/>
      <c r="GP25" s="236"/>
      <c r="GQ25" s="236"/>
      <c r="GR25" s="236"/>
      <c r="GS25" s="236"/>
      <c r="GT25" s="236"/>
      <c r="GU25" s="236"/>
      <c r="GV25" s="236"/>
      <c r="GW25" s="236"/>
      <c r="GX25" s="236"/>
      <c r="GY25" s="236"/>
      <c r="GZ25" s="236"/>
      <c r="HA25" s="236"/>
      <c r="HB25" s="236"/>
      <c r="HC25" s="236"/>
      <c r="HD25" s="236"/>
      <c r="HE25" s="236"/>
      <c r="HF25" s="236"/>
      <c r="HG25" s="236"/>
      <c r="HH25" s="236"/>
      <c r="HI25" s="236"/>
      <c r="HJ25" s="236"/>
      <c r="HK25" s="236"/>
      <c r="HL25" s="236"/>
      <c r="HM25" s="236"/>
      <c r="HN25" s="236"/>
      <c r="HO25" s="236"/>
      <c r="HP25" s="236"/>
      <c r="HQ25" s="236"/>
      <c r="HR25" s="236"/>
      <c r="HS25" s="236"/>
      <c r="HT25" s="236"/>
      <c r="HU25" s="236"/>
      <c r="HV25" s="236"/>
      <c r="HW25" s="236"/>
      <c r="HX25" s="236"/>
      <c r="HY25" s="236"/>
      <c r="HZ25" s="236"/>
      <c r="IA25" s="236"/>
      <c r="IB25" s="236"/>
      <c r="IC25" s="236"/>
      <c r="ID25" s="236"/>
      <c r="IE25" s="236"/>
      <c r="IF25" s="236"/>
      <c r="IG25" s="236"/>
      <c r="IH25" s="236"/>
      <c r="II25" s="236"/>
      <c r="IJ25" s="236"/>
      <c r="IK25" s="236"/>
      <c r="IL25" s="236"/>
      <c r="IM25" s="236"/>
      <c r="IN25" s="236"/>
      <c r="IO25" s="236"/>
      <c r="IP25" s="236"/>
      <c r="IQ25" s="236"/>
      <c r="IR25" s="236"/>
      <c r="IS25" s="236"/>
      <c r="IT25" s="236"/>
      <c r="IU25" s="236"/>
    </row>
    <row r="26" spans="1:255" x14ac:dyDescent="0.2">
      <c r="A26" s="226" t="s">
        <v>55</v>
      </c>
      <c r="B26" s="227" t="s">
        <v>981</v>
      </c>
      <c r="C26" s="239">
        <f t="shared" si="0"/>
        <v>447869</v>
      </c>
      <c r="D26" s="239">
        <v>0</v>
      </c>
      <c r="E26" s="231">
        <v>0</v>
      </c>
      <c r="F26" s="228">
        <v>447869</v>
      </c>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6"/>
      <c r="DW26" s="236"/>
      <c r="DX26" s="236"/>
      <c r="DY26" s="236"/>
      <c r="DZ26" s="236"/>
      <c r="EA26" s="236"/>
      <c r="EB26" s="236"/>
      <c r="EC26" s="236"/>
      <c r="ED26" s="236"/>
      <c r="EE26" s="236"/>
      <c r="EF26" s="236"/>
      <c r="EG26" s="236"/>
      <c r="EH26" s="236"/>
      <c r="EI26" s="236"/>
      <c r="EJ26" s="236"/>
      <c r="EK26" s="236"/>
      <c r="EL26" s="236"/>
      <c r="EM26" s="236"/>
      <c r="EN26" s="236"/>
      <c r="EO26" s="236"/>
      <c r="EP26" s="236"/>
      <c r="EQ26" s="236"/>
      <c r="ER26" s="236"/>
      <c r="ES26" s="236"/>
      <c r="ET26" s="236"/>
      <c r="EU26" s="236"/>
      <c r="EV26" s="236"/>
      <c r="EW26" s="236"/>
      <c r="EX26" s="236"/>
      <c r="EY26" s="236"/>
      <c r="EZ26" s="236"/>
      <c r="FA26" s="236"/>
      <c r="FB26" s="236"/>
      <c r="FC26" s="236"/>
      <c r="FD26" s="236"/>
      <c r="FE26" s="236"/>
      <c r="FF26" s="236"/>
      <c r="FG26" s="236"/>
      <c r="FH26" s="236"/>
      <c r="FI26" s="236"/>
      <c r="FJ26" s="236"/>
      <c r="FK26" s="236"/>
      <c r="FL26" s="236"/>
      <c r="FM26" s="236"/>
      <c r="FN26" s="236"/>
      <c r="FO26" s="236"/>
      <c r="FP26" s="236"/>
      <c r="FQ26" s="236"/>
      <c r="FR26" s="236"/>
      <c r="FS26" s="236"/>
      <c r="FT26" s="236"/>
      <c r="FU26" s="236"/>
      <c r="FV26" s="236"/>
      <c r="FW26" s="236"/>
      <c r="FX26" s="236"/>
      <c r="FY26" s="236"/>
      <c r="FZ26" s="236"/>
      <c r="GA26" s="236"/>
      <c r="GB26" s="236"/>
      <c r="GC26" s="236"/>
      <c r="GD26" s="236"/>
      <c r="GE26" s="236"/>
      <c r="GF26" s="236"/>
      <c r="GG26" s="236"/>
      <c r="GH26" s="236"/>
      <c r="GI26" s="236"/>
      <c r="GJ26" s="236"/>
      <c r="GK26" s="236"/>
      <c r="GL26" s="236"/>
      <c r="GM26" s="236"/>
      <c r="GN26" s="236"/>
      <c r="GO26" s="236"/>
      <c r="GP26" s="236"/>
      <c r="GQ26" s="236"/>
      <c r="GR26" s="236"/>
      <c r="GS26" s="236"/>
      <c r="GT26" s="236"/>
      <c r="GU26" s="236"/>
      <c r="GV26" s="236"/>
      <c r="GW26" s="236"/>
      <c r="GX26" s="236"/>
      <c r="GY26" s="236"/>
      <c r="GZ26" s="236"/>
      <c r="HA26" s="236"/>
      <c r="HB26" s="236"/>
      <c r="HC26" s="236"/>
      <c r="HD26" s="236"/>
      <c r="HE26" s="236"/>
      <c r="HF26" s="236"/>
      <c r="HG26" s="236"/>
      <c r="HH26" s="236"/>
      <c r="HI26" s="236"/>
      <c r="HJ26" s="236"/>
      <c r="HK26" s="236"/>
      <c r="HL26" s="236"/>
      <c r="HM26" s="236"/>
      <c r="HN26" s="236"/>
      <c r="HO26" s="236"/>
      <c r="HP26" s="236"/>
      <c r="HQ26" s="236"/>
      <c r="HR26" s="236"/>
      <c r="HS26" s="236"/>
      <c r="HT26" s="236"/>
      <c r="HU26" s="236"/>
      <c r="HV26" s="236"/>
      <c r="HW26" s="236"/>
      <c r="HX26" s="236"/>
      <c r="HY26" s="236"/>
      <c r="HZ26" s="236"/>
      <c r="IA26" s="236"/>
      <c r="IB26" s="236"/>
      <c r="IC26" s="236"/>
      <c r="ID26" s="236"/>
      <c r="IE26" s="236"/>
      <c r="IF26" s="236"/>
      <c r="IG26" s="236"/>
      <c r="IH26" s="236"/>
      <c r="II26" s="236"/>
      <c r="IJ26" s="236"/>
      <c r="IK26" s="236"/>
      <c r="IL26" s="236"/>
      <c r="IM26" s="236"/>
      <c r="IN26" s="236"/>
      <c r="IO26" s="236"/>
      <c r="IP26" s="236"/>
      <c r="IQ26" s="236"/>
      <c r="IR26" s="236"/>
      <c r="IS26" s="236"/>
      <c r="IT26" s="236"/>
      <c r="IU26" s="236"/>
    </row>
    <row r="27" spans="1:255" x14ac:dyDescent="0.2">
      <c r="A27" s="226" t="s">
        <v>56</v>
      </c>
      <c r="B27" s="227" t="s">
        <v>982</v>
      </c>
      <c r="C27" s="239">
        <f t="shared" si="0"/>
        <v>0</v>
      </c>
      <c r="D27" s="239">
        <v>0</v>
      </c>
      <c r="E27" s="231">
        <v>0</v>
      </c>
      <c r="F27" s="231">
        <v>0</v>
      </c>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6"/>
      <c r="DW27" s="236"/>
      <c r="DX27" s="236"/>
      <c r="DY27" s="236"/>
      <c r="DZ27" s="236"/>
      <c r="EA27" s="236"/>
      <c r="EB27" s="236"/>
      <c r="EC27" s="236"/>
      <c r="ED27" s="236"/>
      <c r="EE27" s="236"/>
      <c r="EF27" s="236"/>
      <c r="EG27" s="236"/>
      <c r="EH27" s="236"/>
      <c r="EI27" s="236"/>
      <c r="EJ27" s="236"/>
      <c r="EK27" s="236"/>
      <c r="EL27" s="236"/>
      <c r="EM27" s="236"/>
      <c r="EN27" s="236"/>
      <c r="EO27" s="236"/>
      <c r="EP27" s="236"/>
      <c r="EQ27" s="236"/>
      <c r="ER27" s="236"/>
      <c r="ES27" s="236"/>
      <c r="ET27" s="236"/>
      <c r="EU27" s="236"/>
      <c r="EV27" s="236"/>
      <c r="EW27" s="236"/>
      <c r="EX27" s="236"/>
      <c r="EY27" s="236"/>
      <c r="EZ27" s="236"/>
      <c r="FA27" s="236"/>
      <c r="FB27" s="236"/>
      <c r="FC27" s="236"/>
      <c r="FD27" s="236"/>
      <c r="FE27" s="236"/>
      <c r="FF27" s="236"/>
      <c r="FG27" s="236"/>
      <c r="FH27" s="236"/>
      <c r="FI27" s="236"/>
      <c r="FJ27" s="236"/>
      <c r="FK27" s="236"/>
      <c r="FL27" s="236"/>
      <c r="FM27" s="236"/>
      <c r="FN27" s="236"/>
      <c r="FO27" s="236"/>
      <c r="FP27" s="236"/>
      <c r="FQ27" s="236"/>
      <c r="FR27" s="236"/>
      <c r="FS27" s="236"/>
      <c r="FT27" s="236"/>
      <c r="FU27" s="236"/>
      <c r="FV27" s="236"/>
      <c r="FW27" s="236"/>
      <c r="FX27" s="236"/>
      <c r="FY27" s="236"/>
      <c r="FZ27" s="236"/>
      <c r="GA27" s="236"/>
      <c r="GB27" s="236"/>
      <c r="GC27" s="236"/>
      <c r="GD27" s="236"/>
      <c r="GE27" s="236"/>
      <c r="GF27" s="236"/>
      <c r="GG27" s="236"/>
      <c r="GH27" s="236"/>
      <c r="GI27" s="236"/>
      <c r="GJ27" s="236"/>
      <c r="GK27" s="236"/>
      <c r="GL27" s="236"/>
      <c r="GM27" s="236"/>
      <c r="GN27" s="236"/>
      <c r="GO27" s="236"/>
      <c r="GP27" s="236"/>
      <c r="GQ27" s="236"/>
      <c r="GR27" s="236"/>
      <c r="GS27" s="236"/>
      <c r="GT27" s="236"/>
      <c r="GU27" s="236"/>
      <c r="GV27" s="236"/>
      <c r="GW27" s="236"/>
      <c r="GX27" s="236"/>
      <c r="GY27" s="236"/>
      <c r="GZ27" s="236"/>
      <c r="HA27" s="236"/>
      <c r="HB27" s="236"/>
      <c r="HC27" s="236"/>
      <c r="HD27" s="236"/>
      <c r="HE27" s="236"/>
      <c r="HF27" s="236"/>
      <c r="HG27" s="236"/>
      <c r="HH27" s="236"/>
      <c r="HI27" s="236"/>
      <c r="HJ27" s="236"/>
      <c r="HK27" s="236"/>
      <c r="HL27" s="236"/>
      <c r="HM27" s="236"/>
      <c r="HN27" s="236"/>
      <c r="HO27" s="236"/>
      <c r="HP27" s="236"/>
      <c r="HQ27" s="236"/>
      <c r="HR27" s="236"/>
      <c r="HS27" s="236"/>
      <c r="HT27" s="236"/>
      <c r="HU27" s="236"/>
      <c r="HV27" s="236"/>
      <c r="HW27" s="236"/>
      <c r="HX27" s="236"/>
      <c r="HY27" s="236"/>
      <c r="HZ27" s="236"/>
      <c r="IA27" s="236"/>
      <c r="IB27" s="236"/>
      <c r="IC27" s="236"/>
      <c r="ID27" s="236"/>
      <c r="IE27" s="236"/>
      <c r="IF27" s="236"/>
      <c r="IG27" s="236"/>
      <c r="IH27" s="236"/>
      <c r="II27" s="236"/>
      <c r="IJ27" s="236"/>
      <c r="IK27" s="236"/>
      <c r="IL27" s="236"/>
      <c r="IM27" s="236"/>
      <c r="IN27" s="236"/>
      <c r="IO27" s="236"/>
      <c r="IP27" s="236"/>
      <c r="IQ27" s="236"/>
      <c r="IR27" s="236"/>
      <c r="IS27" s="236"/>
      <c r="IT27" s="236"/>
      <c r="IU27" s="236"/>
    </row>
    <row r="28" spans="1:255" x14ac:dyDescent="0.2">
      <c r="A28" s="226" t="s">
        <v>106</v>
      </c>
      <c r="B28" s="227" t="s">
        <v>983</v>
      </c>
      <c r="C28" s="239">
        <f t="shared" si="0"/>
        <v>0</v>
      </c>
      <c r="D28" s="239">
        <v>0</v>
      </c>
      <c r="E28" s="231">
        <v>0</v>
      </c>
      <c r="F28" s="231">
        <v>0</v>
      </c>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6"/>
      <c r="DW28" s="236"/>
      <c r="DX28" s="236"/>
      <c r="DY28" s="236"/>
      <c r="DZ28" s="236"/>
      <c r="EA28" s="236"/>
      <c r="EB28" s="236"/>
      <c r="EC28" s="236"/>
      <c r="ED28" s="236"/>
      <c r="EE28" s="236"/>
      <c r="EF28" s="236"/>
      <c r="EG28" s="236"/>
      <c r="EH28" s="236"/>
      <c r="EI28" s="236"/>
      <c r="EJ28" s="236"/>
      <c r="EK28" s="236"/>
      <c r="EL28" s="236"/>
      <c r="EM28" s="236"/>
      <c r="EN28" s="236"/>
      <c r="EO28" s="236"/>
      <c r="EP28" s="236"/>
      <c r="EQ28" s="236"/>
      <c r="ER28" s="236"/>
      <c r="ES28" s="236"/>
      <c r="ET28" s="236"/>
      <c r="EU28" s="236"/>
      <c r="EV28" s="236"/>
      <c r="EW28" s="236"/>
      <c r="EX28" s="236"/>
      <c r="EY28" s="236"/>
      <c r="EZ28" s="236"/>
      <c r="FA28" s="236"/>
      <c r="FB28" s="236"/>
      <c r="FC28" s="236"/>
      <c r="FD28" s="236"/>
      <c r="FE28" s="236"/>
      <c r="FF28" s="236"/>
      <c r="FG28" s="236"/>
      <c r="FH28" s="236"/>
      <c r="FI28" s="236"/>
      <c r="FJ28" s="236"/>
      <c r="FK28" s="236"/>
      <c r="FL28" s="236"/>
      <c r="FM28" s="236"/>
      <c r="FN28" s="236"/>
      <c r="FO28" s="236"/>
      <c r="FP28" s="236"/>
      <c r="FQ28" s="236"/>
      <c r="FR28" s="236"/>
      <c r="FS28" s="236"/>
      <c r="FT28" s="236"/>
      <c r="FU28" s="236"/>
      <c r="FV28" s="236"/>
      <c r="FW28" s="236"/>
      <c r="FX28" s="236"/>
      <c r="FY28" s="236"/>
      <c r="FZ28" s="236"/>
      <c r="GA28" s="236"/>
      <c r="GB28" s="236"/>
      <c r="GC28" s="236"/>
      <c r="GD28" s="236"/>
      <c r="GE28" s="236"/>
      <c r="GF28" s="236"/>
      <c r="GG28" s="236"/>
      <c r="GH28" s="236"/>
      <c r="GI28" s="236"/>
      <c r="GJ28" s="236"/>
      <c r="GK28" s="236"/>
      <c r="GL28" s="236"/>
      <c r="GM28" s="236"/>
      <c r="GN28" s="236"/>
      <c r="GO28" s="236"/>
      <c r="GP28" s="236"/>
      <c r="GQ28" s="236"/>
      <c r="GR28" s="236"/>
      <c r="GS28" s="236"/>
      <c r="GT28" s="236"/>
      <c r="GU28" s="236"/>
      <c r="GV28" s="236"/>
      <c r="GW28" s="236"/>
      <c r="GX28" s="236"/>
      <c r="GY28" s="236"/>
      <c r="GZ28" s="236"/>
      <c r="HA28" s="236"/>
      <c r="HB28" s="236"/>
      <c r="HC28" s="236"/>
      <c r="HD28" s="236"/>
      <c r="HE28" s="236"/>
      <c r="HF28" s="236"/>
      <c r="HG28" s="236"/>
      <c r="HH28" s="236"/>
      <c r="HI28" s="236"/>
      <c r="HJ28" s="236"/>
      <c r="HK28" s="236"/>
      <c r="HL28" s="236"/>
      <c r="HM28" s="236"/>
      <c r="HN28" s="236"/>
      <c r="HO28" s="236"/>
      <c r="HP28" s="236"/>
      <c r="HQ28" s="236"/>
      <c r="HR28" s="236"/>
      <c r="HS28" s="236"/>
      <c r="HT28" s="236"/>
      <c r="HU28" s="236"/>
      <c r="HV28" s="236"/>
      <c r="HW28" s="236"/>
      <c r="HX28" s="236"/>
      <c r="HY28" s="236"/>
      <c r="HZ28" s="236"/>
      <c r="IA28" s="236"/>
      <c r="IB28" s="236"/>
      <c r="IC28" s="236"/>
      <c r="ID28" s="236"/>
      <c r="IE28" s="236"/>
      <c r="IF28" s="236"/>
      <c r="IG28" s="236"/>
      <c r="IH28" s="236"/>
      <c r="II28" s="236"/>
      <c r="IJ28" s="236"/>
      <c r="IK28" s="236"/>
      <c r="IL28" s="236"/>
      <c r="IM28" s="236"/>
      <c r="IN28" s="236"/>
      <c r="IO28" s="236"/>
      <c r="IP28" s="236"/>
      <c r="IQ28" s="236"/>
      <c r="IR28" s="236"/>
      <c r="IS28" s="236"/>
      <c r="IT28" s="236"/>
      <c r="IU28" s="236"/>
    </row>
    <row r="29" spans="1:255" ht="25.5" x14ac:dyDescent="0.2">
      <c r="A29" s="226" t="s">
        <v>107</v>
      </c>
      <c r="B29" s="227" t="s">
        <v>984</v>
      </c>
      <c r="C29" s="239">
        <f t="shared" si="0"/>
        <v>0</v>
      </c>
      <c r="D29" s="239">
        <v>0</v>
      </c>
      <c r="E29" s="231">
        <v>0</v>
      </c>
      <c r="F29" s="231">
        <v>0</v>
      </c>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36"/>
      <c r="EW29" s="236"/>
      <c r="EX29" s="236"/>
      <c r="EY29" s="236"/>
      <c r="EZ29" s="236"/>
      <c r="FA29" s="236"/>
      <c r="FB29" s="236"/>
      <c r="FC29" s="236"/>
      <c r="FD29" s="236"/>
      <c r="FE29" s="236"/>
      <c r="FF29" s="236"/>
      <c r="FG29" s="236"/>
      <c r="FH29" s="236"/>
      <c r="FI29" s="236"/>
      <c r="FJ29" s="236"/>
      <c r="FK29" s="236"/>
      <c r="FL29" s="236"/>
      <c r="FM29" s="236"/>
      <c r="FN29" s="236"/>
      <c r="FO29" s="236"/>
      <c r="FP29" s="236"/>
      <c r="FQ29" s="236"/>
      <c r="FR29" s="236"/>
      <c r="FS29" s="236"/>
      <c r="FT29" s="236"/>
      <c r="FU29" s="236"/>
      <c r="FV29" s="236"/>
      <c r="FW29" s="236"/>
      <c r="FX29" s="236"/>
      <c r="FY29" s="236"/>
      <c r="FZ29" s="236"/>
      <c r="GA29" s="236"/>
      <c r="GB29" s="236"/>
      <c r="GC29" s="236"/>
      <c r="GD29" s="236"/>
      <c r="GE29" s="236"/>
      <c r="GF29" s="236"/>
      <c r="GG29" s="236"/>
      <c r="GH29" s="236"/>
      <c r="GI29" s="236"/>
      <c r="GJ29" s="236"/>
      <c r="GK29" s="236"/>
      <c r="GL29" s="236"/>
      <c r="GM29" s="236"/>
      <c r="GN29" s="236"/>
      <c r="GO29" s="236"/>
      <c r="GP29" s="236"/>
      <c r="GQ29" s="236"/>
      <c r="GR29" s="236"/>
      <c r="GS29" s="236"/>
      <c r="GT29" s="236"/>
      <c r="GU29" s="236"/>
      <c r="GV29" s="236"/>
      <c r="GW29" s="236"/>
      <c r="GX29" s="236"/>
      <c r="GY29" s="236"/>
      <c r="GZ29" s="236"/>
      <c r="HA29" s="236"/>
      <c r="HB29" s="236"/>
      <c r="HC29" s="236"/>
      <c r="HD29" s="236"/>
      <c r="HE29" s="236"/>
      <c r="HF29" s="236"/>
      <c r="HG29" s="236"/>
      <c r="HH29" s="236"/>
      <c r="HI29" s="236"/>
      <c r="HJ29" s="236"/>
      <c r="HK29" s="236"/>
      <c r="HL29" s="236"/>
      <c r="HM29" s="236"/>
      <c r="HN29" s="236"/>
      <c r="HO29" s="236"/>
      <c r="HP29" s="236"/>
      <c r="HQ29" s="236"/>
      <c r="HR29" s="236"/>
      <c r="HS29" s="236"/>
      <c r="HT29" s="236"/>
      <c r="HU29" s="236"/>
      <c r="HV29" s="236"/>
      <c r="HW29" s="236"/>
      <c r="HX29" s="236"/>
      <c r="HY29" s="236"/>
      <c r="HZ29" s="236"/>
      <c r="IA29" s="236"/>
      <c r="IB29" s="236"/>
      <c r="IC29" s="236"/>
      <c r="ID29" s="236"/>
      <c r="IE29" s="236"/>
      <c r="IF29" s="236"/>
      <c r="IG29" s="236"/>
      <c r="IH29" s="236"/>
      <c r="II29" s="236"/>
      <c r="IJ29" s="236"/>
      <c r="IK29" s="236"/>
      <c r="IL29" s="236"/>
      <c r="IM29" s="236"/>
      <c r="IN29" s="236"/>
      <c r="IO29" s="236"/>
      <c r="IP29" s="236"/>
      <c r="IQ29" s="236"/>
      <c r="IR29" s="236"/>
      <c r="IS29" s="236"/>
      <c r="IT29" s="236"/>
      <c r="IU29" s="236"/>
    </row>
    <row r="30" spans="1:255" x14ac:dyDescent="0.2">
      <c r="A30" s="226" t="s">
        <v>179</v>
      </c>
      <c r="B30" s="227" t="s">
        <v>985</v>
      </c>
      <c r="C30" s="239">
        <f t="shared" si="0"/>
        <v>0</v>
      </c>
      <c r="D30" s="239">
        <v>0</v>
      </c>
      <c r="E30" s="231">
        <v>0</v>
      </c>
      <c r="F30" s="231">
        <v>0</v>
      </c>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s="236"/>
      <c r="GA30" s="236"/>
      <c r="GB30" s="236"/>
      <c r="GC30" s="236"/>
      <c r="GD30" s="236"/>
      <c r="GE30" s="236"/>
      <c r="GF30" s="236"/>
      <c r="GG30" s="236"/>
      <c r="GH30" s="236"/>
      <c r="GI30" s="236"/>
      <c r="GJ30" s="236"/>
      <c r="GK30" s="236"/>
      <c r="GL30" s="236"/>
      <c r="GM30" s="236"/>
      <c r="GN30" s="236"/>
      <c r="GO30" s="236"/>
      <c r="GP30" s="236"/>
      <c r="GQ30" s="236"/>
      <c r="GR30" s="236"/>
      <c r="GS30" s="236"/>
      <c r="GT30" s="236"/>
      <c r="GU30" s="236"/>
      <c r="GV30" s="236"/>
      <c r="GW30" s="236"/>
      <c r="GX30" s="236"/>
      <c r="GY30" s="236"/>
      <c r="GZ30" s="236"/>
      <c r="HA30" s="236"/>
      <c r="HB30" s="236"/>
      <c r="HC30" s="236"/>
      <c r="HD30" s="236"/>
      <c r="HE30" s="236"/>
      <c r="HF30" s="236"/>
      <c r="HG30" s="236"/>
      <c r="HH30" s="236"/>
      <c r="HI30" s="236"/>
      <c r="HJ30" s="236"/>
      <c r="HK30" s="236"/>
      <c r="HL30" s="236"/>
      <c r="HM30" s="236"/>
      <c r="HN30" s="236"/>
      <c r="HO30" s="236"/>
      <c r="HP30" s="236"/>
      <c r="HQ30" s="236"/>
      <c r="HR30" s="236"/>
      <c r="HS30" s="236"/>
      <c r="HT30" s="236"/>
      <c r="HU30" s="236"/>
      <c r="HV30" s="236"/>
      <c r="HW30" s="236"/>
      <c r="HX30" s="236"/>
      <c r="HY30" s="236"/>
      <c r="HZ30" s="236"/>
      <c r="IA30" s="236"/>
      <c r="IB30" s="236"/>
      <c r="IC30" s="236"/>
      <c r="ID30" s="236"/>
      <c r="IE30" s="236"/>
      <c r="IF30" s="236"/>
      <c r="IG30" s="236"/>
      <c r="IH30" s="236"/>
      <c r="II30" s="236"/>
      <c r="IJ30" s="236"/>
      <c r="IK30" s="236"/>
      <c r="IL30" s="236"/>
      <c r="IM30" s="236"/>
      <c r="IN30" s="236"/>
      <c r="IO30" s="236"/>
      <c r="IP30" s="236"/>
      <c r="IQ30" s="236"/>
      <c r="IR30" s="236"/>
      <c r="IS30" s="236"/>
      <c r="IT30" s="236"/>
      <c r="IU30" s="236"/>
    </row>
    <row r="31" spans="1:255" x14ac:dyDescent="0.2">
      <c r="A31" s="225" t="s">
        <v>180</v>
      </c>
      <c r="B31" s="229" t="s">
        <v>986</v>
      </c>
      <c r="C31" s="240">
        <f t="shared" si="0"/>
        <v>447869</v>
      </c>
      <c r="D31" s="240">
        <f>SUM(D26:D30)</f>
        <v>0</v>
      </c>
      <c r="E31" s="240">
        <f>SUM(E26:E30)</f>
        <v>0</v>
      </c>
      <c r="F31" s="240">
        <f>SUM(F26:F30)</f>
        <v>447869</v>
      </c>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c r="HZ31" s="236"/>
      <c r="IA31" s="236"/>
      <c r="IB31" s="236"/>
      <c r="IC31" s="236"/>
      <c r="ID31" s="236"/>
      <c r="IE31" s="236"/>
      <c r="IF31" s="236"/>
      <c r="IG31" s="236"/>
      <c r="IH31" s="236"/>
      <c r="II31" s="236"/>
      <c r="IJ31" s="236"/>
      <c r="IK31" s="236"/>
      <c r="IL31" s="236"/>
      <c r="IM31" s="236"/>
      <c r="IN31" s="236"/>
      <c r="IO31" s="236"/>
      <c r="IP31" s="236"/>
      <c r="IQ31" s="236"/>
      <c r="IR31" s="236"/>
      <c r="IS31" s="236"/>
      <c r="IT31" s="236"/>
      <c r="IU31" s="236"/>
    </row>
    <row r="32" spans="1:255" x14ac:dyDescent="0.2">
      <c r="A32" s="226" t="s">
        <v>181</v>
      </c>
      <c r="B32" s="227" t="s">
        <v>987</v>
      </c>
      <c r="C32" s="239">
        <f t="shared" si="0"/>
        <v>0</v>
      </c>
      <c r="D32" s="239">
        <v>0</v>
      </c>
      <c r="E32" s="231">
        <v>0</v>
      </c>
      <c r="F32" s="231">
        <v>0</v>
      </c>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s="236"/>
      <c r="GA32" s="236"/>
      <c r="GB32" s="236"/>
      <c r="GC32" s="236"/>
      <c r="GD32" s="236"/>
      <c r="GE32" s="236"/>
      <c r="GF32" s="236"/>
      <c r="GG32" s="236"/>
      <c r="GH32" s="236"/>
      <c r="GI32" s="236"/>
      <c r="GJ32" s="236"/>
      <c r="GK32" s="236"/>
      <c r="GL32" s="236"/>
      <c r="GM32" s="236"/>
      <c r="GN32" s="236"/>
      <c r="GO32" s="236"/>
      <c r="GP32" s="236"/>
      <c r="GQ32" s="236"/>
      <c r="GR32" s="236"/>
      <c r="GS32" s="236"/>
      <c r="GT32" s="236"/>
      <c r="GU32" s="236"/>
      <c r="GV32" s="236"/>
      <c r="GW32" s="236"/>
      <c r="GX32" s="236"/>
      <c r="GY32" s="236"/>
      <c r="GZ32" s="236"/>
      <c r="HA32" s="236"/>
      <c r="HB32" s="236"/>
      <c r="HC32" s="236"/>
      <c r="HD32" s="236"/>
      <c r="HE32" s="236"/>
      <c r="HF32" s="236"/>
      <c r="HG32" s="236"/>
      <c r="HH32" s="236"/>
      <c r="HI32" s="236"/>
      <c r="HJ32" s="236"/>
      <c r="HK32" s="236"/>
      <c r="HL32" s="236"/>
      <c r="HM32" s="236"/>
      <c r="HN32" s="236"/>
      <c r="HO32" s="236"/>
      <c r="HP32" s="236"/>
      <c r="HQ32" s="236"/>
      <c r="HR32" s="236"/>
      <c r="HS32" s="236"/>
      <c r="HT32" s="236"/>
      <c r="HU32" s="236"/>
      <c r="HV32" s="236"/>
      <c r="HW32" s="236"/>
      <c r="HX32" s="236"/>
      <c r="HY32" s="236"/>
      <c r="HZ32" s="236"/>
      <c r="IA32" s="236"/>
      <c r="IB32" s="236"/>
      <c r="IC32" s="236"/>
      <c r="ID32" s="236"/>
      <c r="IE32" s="236"/>
      <c r="IF32" s="236"/>
      <c r="IG32" s="236"/>
      <c r="IH32" s="236"/>
      <c r="II32" s="236"/>
      <c r="IJ32" s="236"/>
      <c r="IK32" s="236"/>
      <c r="IL32" s="236"/>
      <c r="IM32" s="236"/>
      <c r="IN32" s="236"/>
      <c r="IO32" s="236"/>
      <c r="IP32" s="236"/>
      <c r="IQ32" s="236"/>
      <c r="IR32" s="236"/>
      <c r="IS32" s="236"/>
      <c r="IT32" s="236"/>
      <c r="IU32" s="236"/>
    </row>
    <row r="33" spans="1:255" x14ac:dyDescent="0.2">
      <c r="A33" s="226" t="s">
        <v>182</v>
      </c>
      <c r="B33" s="227" t="s">
        <v>988</v>
      </c>
      <c r="C33" s="239">
        <f t="shared" si="0"/>
        <v>0</v>
      </c>
      <c r="D33" s="239">
        <v>0</v>
      </c>
      <c r="E33" s="231">
        <v>0</v>
      </c>
      <c r="F33" s="231">
        <v>0</v>
      </c>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6"/>
      <c r="GQ33" s="236"/>
      <c r="GR33" s="236"/>
      <c r="GS33" s="236"/>
      <c r="GT33" s="236"/>
      <c r="GU33" s="236"/>
      <c r="GV33" s="236"/>
      <c r="GW33" s="236"/>
      <c r="GX33" s="236"/>
      <c r="GY33" s="236"/>
      <c r="GZ33" s="236"/>
      <c r="HA33" s="236"/>
      <c r="HB33" s="236"/>
      <c r="HC33" s="236"/>
      <c r="HD33" s="236"/>
      <c r="HE33" s="236"/>
      <c r="HF33" s="236"/>
      <c r="HG33" s="236"/>
      <c r="HH33" s="236"/>
      <c r="HI33" s="236"/>
      <c r="HJ33" s="236"/>
      <c r="HK33" s="236"/>
      <c r="HL33" s="236"/>
      <c r="HM33" s="236"/>
      <c r="HN33" s="236"/>
      <c r="HO33" s="236"/>
      <c r="HP33" s="236"/>
      <c r="HQ33" s="236"/>
      <c r="HR33" s="236"/>
      <c r="HS33" s="236"/>
      <c r="HT33" s="236"/>
      <c r="HU33" s="236"/>
      <c r="HV33" s="236"/>
      <c r="HW33" s="236"/>
      <c r="HX33" s="236"/>
      <c r="HY33" s="236"/>
      <c r="HZ33" s="236"/>
      <c r="IA33" s="236"/>
      <c r="IB33" s="236"/>
      <c r="IC33" s="236"/>
      <c r="ID33" s="236"/>
      <c r="IE33" s="236"/>
      <c r="IF33" s="236"/>
      <c r="IG33" s="236"/>
      <c r="IH33" s="236"/>
      <c r="II33" s="236"/>
      <c r="IJ33" s="236"/>
      <c r="IK33" s="236"/>
      <c r="IL33" s="236"/>
      <c r="IM33" s="236"/>
      <c r="IN33" s="236"/>
      <c r="IO33" s="236"/>
      <c r="IP33" s="236"/>
      <c r="IQ33" s="236"/>
      <c r="IR33" s="236"/>
      <c r="IS33" s="236"/>
      <c r="IT33" s="236"/>
      <c r="IU33" s="236"/>
    </row>
    <row r="34" spans="1:255" x14ac:dyDescent="0.2">
      <c r="A34" s="225" t="s">
        <v>183</v>
      </c>
      <c r="B34" s="229" t="s">
        <v>989</v>
      </c>
      <c r="C34" s="239">
        <f t="shared" si="0"/>
        <v>0</v>
      </c>
      <c r="D34" s="240">
        <f>SUM(D32:D33)</f>
        <v>0</v>
      </c>
      <c r="E34" s="240">
        <f>SUM(E32:E33)</f>
        <v>0</v>
      </c>
      <c r="F34" s="240">
        <f>SUM(F32:F33)</f>
        <v>0</v>
      </c>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6"/>
      <c r="DY34" s="236"/>
      <c r="DZ34" s="236"/>
      <c r="EA34" s="236"/>
      <c r="EB34" s="236"/>
      <c r="EC34" s="236"/>
      <c r="ED34" s="236"/>
      <c r="EE34" s="236"/>
      <c r="EF34" s="236"/>
      <c r="EG34" s="236"/>
      <c r="EH34" s="236"/>
      <c r="EI34" s="236"/>
      <c r="EJ34" s="236"/>
      <c r="EK34" s="236"/>
      <c r="EL34" s="236"/>
      <c r="EM34" s="236"/>
      <c r="EN34" s="236"/>
      <c r="EO34" s="236"/>
      <c r="EP34" s="236"/>
      <c r="EQ34" s="236"/>
      <c r="ER34" s="236"/>
      <c r="ES34" s="236"/>
      <c r="ET34" s="236"/>
      <c r="EU34" s="236"/>
      <c r="EV34" s="236"/>
      <c r="EW34" s="236"/>
      <c r="EX34" s="236"/>
      <c r="EY34" s="236"/>
      <c r="EZ34" s="236"/>
      <c r="FA34" s="236"/>
      <c r="FB34" s="236"/>
      <c r="FC34" s="236"/>
      <c r="FD34" s="236"/>
      <c r="FE34" s="236"/>
      <c r="FF34" s="236"/>
      <c r="FG34" s="236"/>
      <c r="FH34" s="236"/>
      <c r="FI34" s="236"/>
      <c r="FJ34" s="236"/>
      <c r="FK34" s="236"/>
      <c r="FL34" s="236"/>
      <c r="FM34" s="236"/>
      <c r="FN34" s="236"/>
      <c r="FO34" s="236"/>
      <c r="FP34" s="236"/>
      <c r="FQ34" s="236"/>
      <c r="FR34" s="236"/>
      <c r="FS34" s="236"/>
      <c r="FT34" s="236"/>
      <c r="FU34" s="236"/>
      <c r="FV34" s="236"/>
      <c r="FW34" s="236"/>
      <c r="FX34" s="236"/>
      <c r="FY34" s="236"/>
      <c r="FZ34" s="236"/>
      <c r="GA34" s="236"/>
      <c r="GB34" s="236"/>
      <c r="GC34" s="236"/>
      <c r="GD34" s="236"/>
      <c r="GE34" s="236"/>
      <c r="GF34" s="236"/>
      <c r="GG34" s="236"/>
      <c r="GH34" s="236"/>
      <c r="GI34" s="236"/>
      <c r="GJ34" s="236"/>
      <c r="GK34" s="236"/>
      <c r="GL34" s="236"/>
      <c r="GM34" s="236"/>
      <c r="GN34" s="236"/>
      <c r="GO34" s="236"/>
      <c r="GP34" s="236"/>
      <c r="GQ34" s="236"/>
      <c r="GR34" s="236"/>
      <c r="GS34" s="236"/>
      <c r="GT34" s="236"/>
      <c r="GU34" s="236"/>
      <c r="GV34" s="236"/>
      <c r="GW34" s="236"/>
      <c r="GX34" s="236"/>
      <c r="GY34" s="236"/>
      <c r="GZ34" s="236"/>
      <c r="HA34" s="236"/>
      <c r="HB34" s="236"/>
      <c r="HC34" s="236"/>
      <c r="HD34" s="236"/>
      <c r="HE34" s="236"/>
      <c r="HF34" s="236"/>
      <c r="HG34" s="236"/>
      <c r="HH34" s="236"/>
      <c r="HI34" s="236"/>
      <c r="HJ34" s="236"/>
      <c r="HK34" s="236"/>
      <c r="HL34" s="236"/>
      <c r="HM34" s="236"/>
      <c r="HN34" s="236"/>
      <c r="HO34" s="236"/>
      <c r="HP34" s="236"/>
      <c r="HQ34" s="236"/>
      <c r="HR34" s="236"/>
      <c r="HS34" s="236"/>
      <c r="HT34" s="236"/>
      <c r="HU34" s="236"/>
      <c r="HV34" s="236"/>
      <c r="HW34" s="236"/>
      <c r="HX34" s="236"/>
      <c r="HY34" s="236"/>
      <c r="HZ34" s="236"/>
      <c r="IA34" s="236"/>
      <c r="IB34" s="236"/>
      <c r="IC34" s="236"/>
      <c r="ID34" s="236"/>
      <c r="IE34" s="236"/>
      <c r="IF34" s="236"/>
      <c r="IG34" s="236"/>
      <c r="IH34" s="236"/>
      <c r="II34" s="236"/>
      <c r="IJ34" s="236"/>
      <c r="IK34" s="236"/>
      <c r="IL34" s="236"/>
      <c r="IM34" s="236"/>
      <c r="IN34" s="236"/>
      <c r="IO34" s="236"/>
      <c r="IP34" s="236"/>
      <c r="IQ34" s="236"/>
      <c r="IR34" s="236"/>
      <c r="IS34" s="236"/>
      <c r="IT34" s="236"/>
      <c r="IU34" s="236"/>
    </row>
    <row r="35" spans="1:255" x14ac:dyDescent="0.2">
      <c r="A35" s="225" t="s">
        <v>184</v>
      </c>
      <c r="B35" s="229" t="s">
        <v>990</v>
      </c>
      <c r="C35" s="240">
        <f t="shared" si="0"/>
        <v>447869</v>
      </c>
      <c r="D35" s="240">
        <f>D31+D34</f>
        <v>0</v>
      </c>
      <c r="E35" s="240">
        <f>E31+E34</f>
        <v>0</v>
      </c>
      <c r="F35" s="240">
        <f>F31+F34</f>
        <v>447869</v>
      </c>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6"/>
      <c r="DW35" s="236"/>
      <c r="DX35" s="236"/>
      <c r="DY35" s="236"/>
      <c r="DZ35" s="236"/>
      <c r="EA35" s="236"/>
      <c r="EB35" s="236"/>
      <c r="EC35" s="236"/>
      <c r="ED35" s="236"/>
      <c r="EE35" s="236"/>
      <c r="EF35" s="236"/>
      <c r="EG35" s="236"/>
      <c r="EH35" s="236"/>
      <c r="EI35" s="236"/>
      <c r="EJ35" s="236"/>
      <c r="EK35" s="236"/>
      <c r="EL35" s="236"/>
      <c r="EM35" s="236"/>
      <c r="EN35" s="236"/>
      <c r="EO35" s="236"/>
      <c r="EP35" s="236"/>
      <c r="EQ35" s="236"/>
      <c r="ER35" s="236"/>
      <c r="ES35" s="236"/>
      <c r="ET35" s="236"/>
      <c r="EU35" s="236"/>
      <c r="EV35" s="236"/>
      <c r="EW35" s="236"/>
      <c r="EX35" s="236"/>
      <c r="EY35" s="236"/>
      <c r="EZ35" s="236"/>
      <c r="FA35" s="236"/>
      <c r="FB35" s="236"/>
      <c r="FC35" s="236"/>
      <c r="FD35" s="236"/>
      <c r="FE35" s="236"/>
      <c r="FF35" s="236"/>
      <c r="FG35" s="236"/>
      <c r="FH35" s="236"/>
      <c r="FI35" s="236"/>
      <c r="FJ35" s="236"/>
      <c r="FK35" s="236"/>
      <c r="FL35" s="236"/>
      <c r="FM35" s="236"/>
      <c r="FN35" s="236"/>
      <c r="FO35" s="236"/>
      <c r="FP35" s="236"/>
      <c r="FQ35" s="236"/>
      <c r="FR35" s="236"/>
      <c r="FS35" s="236"/>
      <c r="FT35" s="236"/>
      <c r="FU35" s="236"/>
      <c r="FV35" s="236"/>
      <c r="FW35" s="236"/>
      <c r="FX35" s="236"/>
      <c r="FY35" s="236"/>
      <c r="FZ35" s="236"/>
      <c r="GA35" s="236"/>
      <c r="GB35" s="236"/>
      <c r="GC35" s="236"/>
      <c r="GD35" s="236"/>
      <c r="GE35" s="236"/>
      <c r="GF35" s="236"/>
      <c r="GG35" s="236"/>
      <c r="GH35" s="236"/>
      <c r="GI35" s="236"/>
      <c r="GJ35" s="236"/>
      <c r="GK35" s="236"/>
      <c r="GL35" s="236"/>
      <c r="GM35" s="236"/>
      <c r="GN35" s="236"/>
      <c r="GO35" s="236"/>
      <c r="GP35" s="236"/>
      <c r="GQ35" s="236"/>
      <c r="GR35" s="236"/>
      <c r="GS35" s="236"/>
      <c r="GT35" s="236"/>
      <c r="GU35" s="236"/>
      <c r="GV35" s="236"/>
      <c r="GW35" s="236"/>
      <c r="GX35" s="236"/>
      <c r="GY35" s="236"/>
      <c r="GZ35" s="236"/>
      <c r="HA35" s="236"/>
      <c r="HB35" s="236"/>
      <c r="HC35" s="236"/>
      <c r="HD35" s="236"/>
      <c r="HE35" s="236"/>
      <c r="HF35" s="236"/>
      <c r="HG35" s="236"/>
      <c r="HH35" s="236"/>
      <c r="HI35" s="236"/>
      <c r="HJ35" s="236"/>
      <c r="HK35" s="236"/>
      <c r="HL35" s="236"/>
      <c r="HM35" s="236"/>
      <c r="HN35" s="236"/>
      <c r="HO35" s="236"/>
      <c r="HP35" s="236"/>
      <c r="HQ35" s="236"/>
      <c r="HR35" s="236"/>
      <c r="HS35" s="236"/>
      <c r="HT35" s="236"/>
      <c r="HU35" s="236"/>
      <c r="HV35" s="236"/>
      <c r="HW35" s="236"/>
      <c r="HX35" s="236"/>
      <c r="HY35" s="236"/>
      <c r="HZ35" s="236"/>
      <c r="IA35" s="236"/>
      <c r="IB35" s="236"/>
      <c r="IC35" s="236"/>
      <c r="ID35" s="236"/>
      <c r="IE35" s="236"/>
      <c r="IF35" s="236"/>
      <c r="IG35" s="236"/>
      <c r="IH35" s="236"/>
      <c r="II35" s="236"/>
      <c r="IJ35" s="236"/>
      <c r="IK35" s="236"/>
      <c r="IL35" s="236"/>
      <c r="IM35" s="236"/>
      <c r="IN35" s="236"/>
      <c r="IO35" s="236"/>
      <c r="IP35" s="236"/>
      <c r="IQ35" s="236"/>
      <c r="IR35" s="236"/>
      <c r="IS35" s="236"/>
      <c r="IT35" s="236"/>
      <c r="IU35" s="236"/>
    </row>
    <row r="36" spans="1:255" x14ac:dyDescent="0.2">
      <c r="A36" s="226" t="s">
        <v>185</v>
      </c>
      <c r="B36" s="227" t="s">
        <v>991</v>
      </c>
      <c r="C36" s="239">
        <f t="shared" si="0"/>
        <v>0</v>
      </c>
      <c r="D36" s="239">
        <v>0</v>
      </c>
      <c r="E36" s="231">
        <v>0</v>
      </c>
      <c r="F36" s="231">
        <v>0</v>
      </c>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36"/>
      <c r="EX36" s="236"/>
      <c r="EY36" s="236"/>
      <c r="EZ36" s="236"/>
      <c r="FA36" s="236"/>
      <c r="FB36" s="236"/>
      <c r="FC36" s="236"/>
      <c r="FD36" s="236"/>
      <c r="FE36" s="236"/>
      <c r="FF36" s="236"/>
      <c r="FG36" s="236"/>
      <c r="FH36" s="236"/>
      <c r="FI36" s="236"/>
      <c r="FJ36" s="236"/>
      <c r="FK36" s="236"/>
      <c r="FL36" s="236"/>
      <c r="FM36" s="236"/>
      <c r="FN36" s="236"/>
      <c r="FO36" s="236"/>
      <c r="FP36" s="236"/>
      <c r="FQ36" s="236"/>
      <c r="FR36" s="236"/>
      <c r="FS36" s="236"/>
      <c r="FT36" s="236"/>
      <c r="FU36" s="236"/>
      <c r="FV36" s="236"/>
      <c r="FW36" s="236"/>
      <c r="FX36" s="236"/>
      <c r="FY36" s="236"/>
      <c r="FZ36" s="236"/>
      <c r="GA36" s="236"/>
      <c r="GB36" s="236"/>
      <c r="GC36" s="236"/>
      <c r="GD36" s="236"/>
      <c r="GE36" s="236"/>
      <c r="GF36" s="236"/>
      <c r="GG36" s="236"/>
      <c r="GH36" s="236"/>
      <c r="GI36" s="236"/>
      <c r="GJ36" s="236"/>
      <c r="GK36" s="236"/>
      <c r="GL36" s="236"/>
      <c r="GM36" s="236"/>
      <c r="GN36" s="236"/>
      <c r="GO36" s="236"/>
      <c r="GP36" s="236"/>
      <c r="GQ36" s="236"/>
      <c r="GR36" s="236"/>
      <c r="GS36" s="236"/>
      <c r="GT36" s="236"/>
      <c r="GU36" s="236"/>
      <c r="GV36" s="236"/>
      <c r="GW36" s="236"/>
      <c r="GX36" s="236"/>
      <c r="GY36" s="236"/>
      <c r="GZ36" s="236"/>
      <c r="HA36" s="236"/>
      <c r="HB36" s="236"/>
      <c r="HC36" s="236"/>
      <c r="HD36" s="236"/>
      <c r="HE36" s="236"/>
      <c r="HF36" s="236"/>
      <c r="HG36" s="236"/>
      <c r="HH36" s="236"/>
      <c r="HI36" s="236"/>
      <c r="HJ36" s="236"/>
      <c r="HK36" s="236"/>
      <c r="HL36" s="236"/>
      <c r="HM36" s="236"/>
      <c r="HN36" s="236"/>
      <c r="HO36" s="236"/>
      <c r="HP36" s="236"/>
      <c r="HQ36" s="236"/>
      <c r="HR36" s="236"/>
      <c r="HS36" s="236"/>
      <c r="HT36" s="236"/>
      <c r="HU36" s="236"/>
      <c r="HV36" s="236"/>
      <c r="HW36" s="236"/>
      <c r="HX36" s="236"/>
      <c r="HY36" s="236"/>
      <c r="HZ36" s="236"/>
      <c r="IA36" s="236"/>
      <c r="IB36" s="236"/>
      <c r="IC36" s="236"/>
      <c r="ID36" s="236"/>
      <c r="IE36" s="236"/>
      <c r="IF36" s="236"/>
      <c r="IG36" s="236"/>
      <c r="IH36" s="236"/>
      <c r="II36" s="236"/>
      <c r="IJ36" s="236"/>
      <c r="IK36" s="236"/>
      <c r="IL36" s="236"/>
      <c r="IM36" s="236"/>
      <c r="IN36" s="236"/>
      <c r="IO36" s="236"/>
      <c r="IP36" s="236"/>
      <c r="IQ36" s="236"/>
      <c r="IR36" s="236"/>
      <c r="IS36" s="236"/>
      <c r="IT36" s="236"/>
      <c r="IU36" s="236"/>
    </row>
    <row r="37" spans="1:255" x14ac:dyDescent="0.2">
      <c r="A37" s="226" t="s">
        <v>186</v>
      </c>
      <c r="B37" s="227" t="s">
        <v>992</v>
      </c>
      <c r="C37" s="239">
        <f t="shared" si="0"/>
        <v>0</v>
      </c>
      <c r="D37" s="239">
        <v>0</v>
      </c>
      <c r="E37" s="231">
        <v>0</v>
      </c>
      <c r="F37" s="231">
        <v>0</v>
      </c>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36"/>
      <c r="EW37" s="236"/>
      <c r="EX37" s="236"/>
      <c r="EY37" s="236"/>
      <c r="EZ37" s="236"/>
      <c r="FA37" s="236"/>
      <c r="FB37" s="236"/>
      <c r="FC37" s="236"/>
      <c r="FD37" s="236"/>
      <c r="FE37" s="236"/>
      <c r="FF37" s="236"/>
      <c r="FG37" s="236"/>
      <c r="FH37" s="236"/>
      <c r="FI37" s="236"/>
      <c r="FJ37" s="236"/>
      <c r="FK37" s="236"/>
      <c r="FL37" s="236"/>
      <c r="FM37" s="236"/>
      <c r="FN37" s="236"/>
      <c r="FO37" s="236"/>
      <c r="FP37" s="236"/>
      <c r="FQ37" s="236"/>
      <c r="FR37" s="236"/>
      <c r="FS37" s="236"/>
      <c r="FT37" s="236"/>
      <c r="FU37" s="236"/>
      <c r="FV37" s="236"/>
      <c r="FW37" s="236"/>
      <c r="FX37" s="236"/>
      <c r="FY37" s="236"/>
      <c r="FZ37" s="236"/>
      <c r="GA37" s="236"/>
      <c r="GB37" s="236"/>
      <c r="GC37" s="236"/>
      <c r="GD37" s="236"/>
      <c r="GE37" s="236"/>
      <c r="GF37" s="236"/>
      <c r="GG37" s="236"/>
      <c r="GH37" s="236"/>
      <c r="GI37" s="236"/>
      <c r="GJ37" s="236"/>
      <c r="GK37" s="236"/>
      <c r="GL37" s="236"/>
      <c r="GM37" s="236"/>
      <c r="GN37" s="236"/>
      <c r="GO37" s="236"/>
      <c r="GP37" s="236"/>
      <c r="GQ37" s="236"/>
      <c r="GR37" s="236"/>
      <c r="GS37" s="236"/>
      <c r="GT37" s="236"/>
      <c r="GU37" s="236"/>
      <c r="GV37" s="236"/>
      <c r="GW37" s="236"/>
      <c r="GX37" s="236"/>
      <c r="GY37" s="236"/>
      <c r="GZ37" s="236"/>
      <c r="HA37" s="236"/>
      <c r="HB37" s="236"/>
      <c r="HC37" s="236"/>
      <c r="HD37" s="236"/>
      <c r="HE37" s="236"/>
      <c r="HF37" s="236"/>
      <c r="HG37" s="236"/>
      <c r="HH37" s="236"/>
      <c r="HI37" s="236"/>
      <c r="HJ37" s="236"/>
      <c r="HK37" s="236"/>
      <c r="HL37" s="236"/>
      <c r="HM37" s="236"/>
      <c r="HN37" s="236"/>
      <c r="HO37" s="236"/>
      <c r="HP37" s="236"/>
      <c r="HQ37" s="236"/>
      <c r="HR37" s="236"/>
      <c r="HS37" s="236"/>
      <c r="HT37" s="236"/>
      <c r="HU37" s="236"/>
      <c r="HV37" s="236"/>
      <c r="HW37" s="236"/>
      <c r="HX37" s="236"/>
      <c r="HY37" s="236"/>
      <c r="HZ37" s="236"/>
      <c r="IA37" s="236"/>
      <c r="IB37" s="236"/>
      <c r="IC37" s="236"/>
      <c r="ID37" s="236"/>
      <c r="IE37" s="236"/>
      <c r="IF37" s="236"/>
      <c r="IG37" s="236"/>
      <c r="IH37" s="236"/>
      <c r="II37" s="236"/>
      <c r="IJ37" s="236"/>
      <c r="IK37" s="236"/>
      <c r="IL37" s="236"/>
      <c r="IM37" s="236"/>
      <c r="IN37" s="236"/>
      <c r="IO37" s="236"/>
      <c r="IP37" s="236"/>
      <c r="IQ37" s="236"/>
      <c r="IR37" s="236"/>
      <c r="IS37" s="236"/>
      <c r="IT37" s="236"/>
      <c r="IU37" s="236"/>
    </row>
    <row r="38" spans="1:255" x14ac:dyDescent="0.2">
      <c r="A38" s="225" t="s">
        <v>187</v>
      </c>
      <c r="B38" s="229" t="s">
        <v>993</v>
      </c>
      <c r="C38" s="239">
        <f t="shared" si="0"/>
        <v>0</v>
      </c>
      <c r="D38" s="240">
        <f>SUM(D36:D37)</f>
        <v>0</v>
      </c>
      <c r="E38" s="240">
        <f>SUM(E36:E37)</f>
        <v>0</v>
      </c>
      <c r="F38" s="240">
        <f>SUM(F36:F37)</f>
        <v>0</v>
      </c>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36"/>
      <c r="EX38" s="236"/>
      <c r="EY38" s="236"/>
      <c r="EZ38" s="236"/>
      <c r="FA38" s="236"/>
      <c r="FB38" s="236"/>
      <c r="FC38" s="236"/>
      <c r="FD38" s="236"/>
      <c r="FE38" s="236"/>
      <c r="FF38" s="236"/>
      <c r="FG38" s="236"/>
      <c r="FH38" s="236"/>
      <c r="FI38" s="236"/>
      <c r="FJ38" s="236"/>
      <c r="FK38" s="236"/>
      <c r="FL38" s="236"/>
      <c r="FM38" s="236"/>
      <c r="FN38" s="236"/>
      <c r="FO38" s="236"/>
      <c r="FP38" s="236"/>
      <c r="FQ38" s="236"/>
      <c r="FR38" s="236"/>
      <c r="FS38" s="236"/>
      <c r="FT38" s="236"/>
      <c r="FU38" s="236"/>
      <c r="FV38" s="236"/>
      <c r="FW38" s="236"/>
      <c r="FX38" s="236"/>
      <c r="FY38" s="236"/>
      <c r="FZ38" s="236"/>
      <c r="GA38" s="236"/>
      <c r="GB38" s="236"/>
      <c r="GC38" s="236"/>
      <c r="GD38" s="236"/>
      <c r="GE38" s="236"/>
      <c r="GF38" s="236"/>
      <c r="GG38" s="236"/>
      <c r="GH38" s="236"/>
      <c r="GI38" s="236"/>
      <c r="GJ38" s="236"/>
      <c r="GK38" s="236"/>
      <c r="GL38" s="236"/>
      <c r="GM38" s="236"/>
      <c r="GN38" s="236"/>
      <c r="GO38" s="236"/>
      <c r="GP38" s="236"/>
      <c r="GQ38" s="236"/>
      <c r="GR38" s="236"/>
      <c r="GS38" s="236"/>
      <c r="GT38" s="236"/>
      <c r="GU38" s="236"/>
      <c r="GV38" s="236"/>
      <c r="GW38" s="236"/>
      <c r="GX38" s="236"/>
      <c r="GY38" s="236"/>
      <c r="GZ38" s="236"/>
      <c r="HA38" s="236"/>
      <c r="HB38" s="236"/>
      <c r="HC38" s="236"/>
      <c r="HD38" s="236"/>
      <c r="HE38" s="236"/>
      <c r="HF38" s="236"/>
      <c r="HG38" s="236"/>
      <c r="HH38" s="236"/>
      <c r="HI38" s="236"/>
      <c r="HJ38" s="236"/>
      <c r="HK38" s="236"/>
      <c r="HL38" s="236"/>
      <c r="HM38" s="236"/>
      <c r="HN38" s="236"/>
      <c r="HO38" s="236"/>
      <c r="HP38" s="236"/>
      <c r="HQ38" s="236"/>
      <c r="HR38" s="236"/>
      <c r="HS38" s="236"/>
      <c r="HT38" s="236"/>
      <c r="HU38" s="236"/>
      <c r="HV38" s="236"/>
      <c r="HW38" s="236"/>
      <c r="HX38" s="236"/>
      <c r="HY38" s="236"/>
      <c r="HZ38" s="236"/>
      <c r="IA38" s="236"/>
      <c r="IB38" s="236"/>
      <c r="IC38" s="236"/>
      <c r="ID38" s="236"/>
      <c r="IE38" s="236"/>
      <c r="IF38" s="236"/>
      <c r="IG38" s="236"/>
      <c r="IH38" s="236"/>
      <c r="II38" s="236"/>
      <c r="IJ38" s="236"/>
      <c r="IK38" s="236"/>
      <c r="IL38" s="236"/>
      <c r="IM38" s="236"/>
      <c r="IN38" s="236"/>
      <c r="IO38" s="236"/>
      <c r="IP38" s="236"/>
      <c r="IQ38" s="236"/>
      <c r="IR38" s="236"/>
      <c r="IS38" s="236"/>
      <c r="IT38" s="236"/>
      <c r="IU38" s="236"/>
    </row>
    <row r="39" spans="1:255" x14ac:dyDescent="0.2">
      <c r="A39" s="226" t="s">
        <v>188</v>
      </c>
      <c r="B39" s="227" t="s">
        <v>994</v>
      </c>
      <c r="C39" s="239">
        <f t="shared" si="0"/>
        <v>155955</v>
      </c>
      <c r="D39" s="239">
        <v>78310</v>
      </c>
      <c r="E39" s="228">
        <v>22835</v>
      </c>
      <c r="F39" s="228">
        <v>54810</v>
      </c>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c r="EO39" s="236"/>
      <c r="EP39" s="236"/>
      <c r="EQ39" s="236"/>
      <c r="ER39" s="236"/>
      <c r="ES39" s="236"/>
      <c r="ET39" s="236"/>
      <c r="EU39" s="236"/>
      <c r="EV39" s="236"/>
      <c r="EW39" s="236"/>
      <c r="EX39" s="236"/>
      <c r="EY39" s="236"/>
      <c r="EZ39" s="236"/>
      <c r="FA39" s="236"/>
      <c r="FB39" s="236"/>
      <c r="FC39" s="236"/>
      <c r="FD39" s="236"/>
      <c r="FE39" s="236"/>
      <c r="FF39" s="236"/>
      <c r="FG39" s="236"/>
      <c r="FH39" s="236"/>
      <c r="FI39" s="236"/>
      <c r="FJ39" s="236"/>
      <c r="FK39" s="236"/>
      <c r="FL39" s="236"/>
      <c r="FM39" s="236"/>
      <c r="FN39" s="236"/>
      <c r="FO39" s="236"/>
      <c r="FP39" s="236"/>
      <c r="FQ39" s="236"/>
      <c r="FR39" s="236"/>
      <c r="FS39" s="236"/>
      <c r="FT39" s="236"/>
      <c r="FU39" s="236"/>
      <c r="FV39" s="236"/>
      <c r="FW39" s="236"/>
      <c r="FX39" s="236"/>
      <c r="FY39" s="236"/>
      <c r="FZ39" s="236"/>
      <c r="GA39" s="236"/>
      <c r="GB39" s="236"/>
      <c r="GC39" s="236"/>
      <c r="GD39" s="236"/>
      <c r="GE39" s="236"/>
      <c r="GF39" s="236"/>
      <c r="GG39" s="236"/>
      <c r="GH39" s="236"/>
      <c r="GI39" s="236"/>
      <c r="GJ39" s="236"/>
      <c r="GK39" s="236"/>
      <c r="GL39" s="236"/>
      <c r="GM39" s="236"/>
      <c r="GN39" s="236"/>
      <c r="GO39" s="236"/>
      <c r="GP39" s="236"/>
      <c r="GQ39" s="236"/>
      <c r="GR39" s="236"/>
      <c r="GS39" s="236"/>
      <c r="GT39" s="236"/>
      <c r="GU39" s="236"/>
      <c r="GV39" s="236"/>
      <c r="GW39" s="236"/>
      <c r="GX39" s="236"/>
      <c r="GY39" s="236"/>
      <c r="GZ39" s="236"/>
      <c r="HA39" s="236"/>
      <c r="HB39" s="236"/>
      <c r="HC39" s="236"/>
      <c r="HD39" s="236"/>
      <c r="HE39" s="236"/>
      <c r="HF39" s="236"/>
      <c r="HG39" s="236"/>
      <c r="HH39" s="236"/>
      <c r="HI39" s="236"/>
      <c r="HJ39" s="236"/>
      <c r="HK39" s="236"/>
      <c r="HL39" s="236"/>
      <c r="HM39" s="236"/>
      <c r="HN39" s="236"/>
      <c r="HO39" s="236"/>
      <c r="HP39" s="236"/>
      <c r="HQ39" s="236"/>
      <c r="HR39" s="236"/>
      <c r="HS39" s="236"/>
      <c r="HT39" s="236"/>
      <c r="HU39" s="236"/>
      <c r="HV39" s="236"/>
      <c r="HW39" s="236"/>
      <c r="HX39" s="236"/>
      <c r="HY39" s="236"/>
      <c r="HZ39" s="236"/>
      <c r="IA39" s="236"/>
      <c r="IB39" s="236"/>
      <c r="IC39" s="236"/>
      <c r="ID39" s="236"/>
      <c r="IE39" s="236"/>
      <c r="IF39" s="236"/>
      <c r="IG39" s="236"/>
      <c r="IH39" s="236"/>
      <c r="II39" s="236"/>
      <c r="IJ39" s="236"/>
      <c r="IK39" s="236"/>
      <c r="IL39" s="236"/>
      <c r="IM39" s="236"/>
      <c r="IN39" s="236"/>
      <c r="IO39" s="236"/>
      <c r="IP39" s="236"/>
      <c r="IQ39" s="236"/>
      <c r="IR39" s="236"/>
      <c r="IS39" s="236"/>
      <c r="IT39" s="236"/>
      <c r="IU39" s="236"/>
    </row>
    <row r="40" spans="1:255" x14ac:dyDescent="0.2">
      <c r="A40" s="226" t="s">
        <v>189</v>
      </c>
      <c r="B40" s="227" t="s">
        <v>995</v>
      </c>
      <c r="C40" s="239">
        <f t="shared" si="0"/>
        <v>0</v>
      </c>
      <c r="D40" s="239">
        <v>0</v>
      </c>
      <c r="E40" s="231">
        <v>0</v>
      </c>
      <c r="F40" s="231">
        <v>0</v>
      </c>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c r="EO40" s="236"/>
      <c r="EP40" s="236"/>
      <c r="EQ40" s="236"/>
      <c r="ER40" s="236"/>
      <c r="ES40" s="236"/>
      <c r="ET40" s="236"/>
      <c r="EU40" s="236"/>
      <c r="EV40" s="236"/>
      <c r="EW40" s="236"/>
      <c r="EX40" s="236"/>
      <c r="EY40" s="236"/>
      <c r="EZ40" s="236"/>
      <c r="FA40" s="236"/>
      <c r="FB40" s="236"/>
      <c r="FC40" s="236"/>
      <c r="FD40" s="236"/>
      <c r="FE40" s="236"/>
      <c r="FF40" s="236"/>
      <c r="FG40" s="236"/>
      <c r="FH40" s="236"/>
      <c r="FI40" s="236"/>
      <c r="FJ40" s="236"/>
      <c r="FK40" s="236"/>
      <c r="FL40" s="236"/>
      <c r="FM40" s="236"/>
      <c r="FN40" s="236"/>
      <c r="FO40" s="236"/>
      <c r="FP40" s="236"/>
      <c r="FQ40" s="236"/>
      <c r="FR40" s="236"/>
      <c r="FS40" s="236"/>
      <c r="FT40" s="236"/>
      <c r="FU40" s="236"/>
      <c r="FV40" s="236"/>
      <c r="FW40" s="236"/>
      <c r="FX40" s="236"/>
      <c r="FY40" s="236"/>
      <c r="FZ40" s="236"/>
      <c r="GA40" s="236"/>
      <c r="GB40" s="236"/>
      <c r="GC40" s="236"/>
      <c r="GD40" s="236"/>
      <c r="GE40" s="236"/>
      <c r="GF40" s="236"/>
      <c r="GG40" s="236"/>
      <c r="GH40" s="236"/>
      <c r="GI40" s="236"/>
      <c r="GJ40" s="236"/>
      <c r="GK40" s="236"/>
      <c r="GL40" s="236"/>
      <c r="GM40" s="236"/>
      <c r="GN40" s="236"/>
      <c r="GO40" s="236"/>
      <c r="GP40" s="236"/>
      <c r="GQ40" s="236"/>
      <c r="GR40" s="236"/>
      <c r="GS40" s="236"/>
      <c r="GT40" s="236"/>
      <c r="GU40" s="236"/>
      <c r="GV40" s="236"/>
      <c r="GW40" s="236"/>
      <c r="GX40" s="236"/>
      <c r="GY40" s="236"/>
      <c r="GZ40" s="236"/>
      <c r="HA40" s="236"/>
      <c r="HB40" s="236"/>
      <c r="HC40" s="236"/>
      <c r="HD40" s="236"/>
      <c r="HE40" s="236"/>
      <c r="HF40" s="236"/>
      <c r="HG40" s="236"/>
      <c r="HH40" s="236"/>
      <c r="HI40" s="236"/>
      <c r="HJ40" s="236"/>
      <c r="HK40" s="236"/>
      <c r="HL40" s="236"/>
      <c r="HM40" s="236"/>
      <c r="HN40" s="236"/>
      <c r="HO40" s="236"/>
      <c r="HP40" s="236"/>
      <c r="HQ40" s="236"/>
      <c r="HR40" s="236"/>
      <c r="HS40" s="236"/>
      <c r="HT40" s="236"/>
      <c r="HU40" s="236"/>
      <c r="HV40" s="236"/>
      <c r="HW40" s="236"/>
      <c r="HX40" s="236"/>
      <c r="HY40" s="236"/>
      <c r="HZ40" s="236"/>
      <c r="IA40" s="236"/>
      <c r="IB40" s="236"/>
      <c r="IC40" s="236"/>
      <c r="ID40" s="236"/>
      <c r="IE40" s="236"/>
      <c r="IF40" s="236"/>
      <c r="IG40" s="236"/>
      <c r="IH40" s="236"/>
      <c r="II40" s="236"/>
      <c r="IJ40" s="236"/>
      <c r="IK40" s="236"/>
      <c r="IL40" s="236"/>
      <c r="IM40" s="236"/>
      <c r="IN40" s="236"/>
      <c r="IO40" s="236"/>
      <c r="IP40" s="236"/>
      <c r="IQ40" s="236"/>
      <c r="IR40" s="236"/>
      <c r="IS40" s="236"/>
      <c r="IT40" s="236"/>
      <c r="IU40" s="236"/>
    </row>
    <row r="41" spans="1:255" x14ac:dyDescent="0.2">
      <c r="A41" s="226" t="s">
        <v>190</v>
      </c>
      <c r="B41" s="227" t="s">
        <v>996</v>
      </c>
      <c r="C41" s="239">
        <f t="shared" si="0"/>
        <v>0</v>
      </c>
      <c r="D41" s="239">
        <v>0</v>
      </c>
      <c r="E41" s="231">
        <v>0</v>
      </c>
      <c r="F41" s="231">
        <v>0</v>
      </c>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ED41" s="236"/>
      <c r="EE41" s="236"/>
      <c r="EF41" s="236"/>
      <c r="EG41" s="236"/>
      <c r="EH41" s="236"/>
      <c r="EI41" s="236"/>
      <c r="EJ41" s="236"/>
      <c r="EK41" s="236"/>
      <c r="EL41" s="236"/>
      <c r="EM41" s="236"/>
      <c r="EN41" s="236"/>
      <c r="EO41" s="236"/>
      <c r="EP41" s="236"/>
      <c r="EQ41" s="236"/>
      <c r="ER41" s="236"/>
      <c r="ES41" s="236"/>
      <c r="ET41" s="236"/>
      <c r="EU41" s="236"/>
      <c r="EV41" s="236"/>
      <c r="EW41" s="236"/>
      <c r="EX41" s="236"/>
      <c r="EY41" s="236"/>
      <c r="EZ41" s="236"/>
      <c r="FA41" s="236"/>
      <c r="FB41" s="236"/>
      <c r="FC41" s="236"/>
      <c r="FD41" s="236"/>
      <c r="FE41" s="236"/>
      <c r="FF41" s="236"/>
      <c r="FG41" s="236"/>
      <c r="FH41" s="236"/>
      <c r="FI41" s="236"/>
      <c r="FJ41" s="236"/>
      <c r="FK41" s="236"/>
      <c r="FL41" s="236"/>
      <c r="FM41" s="236"/>
      <c r="FN41" s="236"/>
      <c r="FO41" s="236"/>
      <c r="FP41" s="236"/>
      <c r="FQ41" s="236"/>
      <c r="FR41" s="236"/>
      <c r="FS41" s="236"/>
      <c r="FT41" s="236"/>
      <c r="FU41" s="236"/>
      <c r="FV41" s="236"/>
      <c r="FW41" s="236"/>
      <c r="FX41" s="236"/>
      <c r="FY41" s="236"/>
      <c r="FZ41" s="236"/>
      <c r="GA41" s="236"/>
      <c r="GB41" s="236"/>
      <c r="GC41" s="236"/>
      <c r="GD41" s="236"/>
      <c r="GE41" s="236"/>
      <c r="GF41" s="236"/>
      <c r="GG41" s="236"/>
      <c r="GH41" s="236"/>
      <c r="GI41" s="236"/>
      <c r="GJ41" s="236"/>
      <c r="GK41" s="236"/>
      <c r="GL41" s="236"/>
      <c r="GM41" s="236"/>
      <c r="GN41" s="236"/>
      <c r="GO41" s="236"/>
      <c r="GP41" s="236"/>
      <c r="GQ41" s="236"/>
      <c r="GR41" s="236"/>
      <c r="GS41" s="236"/>
      <c r="GT41" s="236"/>
      <c r="GU41" s="236"/>
      <c r="GV41" s="236"/>
      <c r="GW41" s="236"/>
      <c r="GX41" s="236"/>
      <c r="GY41" s="236"/>
      <c r="GZ41" s="236"/>
      <c r="HA41" s="236"/>
      <c r="HB41" s="236"/>
      <c r="HC41" s="236"/>
      <c r="HD41" s="236"/>
      <c r="HE41" s="236"/>
      <c r="HF41" s="236"/>
      <c r="HG41" s="236"/>
      <c r="HH41" s="236"/>
      <c r="HI41" s="236"/>
      <c r="HJ41" s="236"/>
      <c r="HK41" s="236"/>
      <c r="HL41" s="236"/>
      <c r="HM41" s="236"/>
      <c r="HN41" s="236"/>
      <c r="HO41" s="236"/>
      <c r="HP41" s="236"/>
      <c r="HQ41" s="236"/>
      <c r="HR41" s="236"/>
      <c r="HS41" s="236"/>
      <c r="HT41" s="236"/>
      <c r="HU41" s="236"/>
      <c r="HV41" s="236"/>
      <c r="HW41" s="236"/>
      <c r="HX41" s="236"/>
      <c r="HY41" s="236"/>
      <c r="HZ41" s="236"/>
      <c r="IA41" s="236"/>
      <c r="IB41" s="236"/>
      <c r="IC41" s="236"/>
      <c r="ID41" s="236"/>
      <c r="IE41" s="236"/>
      <c r="IF41" s="236"/>
      <c r="IG41" s="236"/>
      <c r="IH41" s="236"/>
      <c r="II41" s="236"/>
      <c r="IJ41" s="236"/>
      <c r="IK41" s="236"/>
      <c r="IL41" s="236"/>
      <c r="IM41" s="236"/>
      <c r="IN41" s="236"/>
      <c r="IO41" s="236"/>
      <c r="IP41" s="236"/>
      <c r="IQ41" s="236"/>
      <c r="IR41" s="236"/>
      <c r="IS41" s="236"/>
      <c r="IT41" s="236"/>
      <c r="IU41" s="236"/>
    </row>
    <row r="42" spans="1:255" x14ac:dyDescent="0.2">
      <c r="A42" s="225" t="s">
        <v>191</v>
      </c>
      <c r="B42" s="229" t="s">
        <v>997</v>
      </c>
      <c r="C42" s="240">
        <f t="shared" si="0"/>
        <v>155955</v>
      </c>
      <c r="D42" s="240">
        <f>SUM(D39:D41)</f>
        <v>78310</v>
      </c>
      <c r="E42" s="240">
        <f>SUM(E39:E41)</f>
        <v>22835</v>
      </c>
      <c r="F42" s="240">
        <f>SUM(F39:F41)</f>
        <v>54810</v>
      </c>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ED42" s="236"/>
      <c r="EE42" s="236"/>
      <c r="EF42" s="236"/>
      <c r="EG42" s="236"/>
      <c r="EH42" s="236"/>
      <c r="EI42" s="236"/>
      <c r="EJ42" s="236"/>
      <c r="EK42" s="236"/>
      <c r="EL42" s="236"/>
      <c r="EM42" s="236"/>
      <c r="EN42" s="236"/>
      <c r="EO42" s="236"/>
      <c r="EP42" s="236"/>
      <c r="EQ42" s="236"/>
      <c r="ER42" s="236"/>
      <c r="ES42" s="236"/>
      <c r="ET42" s="236"/>
      <c r="EU42" s="236"/>
      <c r="EV42" s="236"/>
      <c r="EW42" s="236"/>
      <c r="EX42" s="236"/>
      <c r="EY42" s="236"/>
      <c r="EZ42" s="236"/>
      <c r="FA42" s="236"/>
      <c r="FB42" s="236"/>
      <c r="FC42" s="236"/>
      <c r="FD42" s="236"/>
      <c r="FE42" s="236"/>
      <c r="FF42" s="236"/>
      <c r="FG42" s="236"/>
      <c r="FH42" s="236"/>
      <c r="FI42" s="236"/>
      <c r="FJ42" s="236"/>
      <c r="FK42" s="236"/>
      <c r="FL42" s="236"/>
      <c r="FM42" s="236"/>
      <c r="FN42" s="236"/>
      <c r="FO42" s="236"/>
      <c r="FP42" s="236"/>
      <c r="FQ42" s="236"/>
      <c r="FR42" s="236"/>
      <c r="FS42" s="236"/>
      <c r="FT42" s="236"/>
      <c r="FU42" s="236"/>
      <c r="FV42" s="236"/>
      <c r="FW42" s="236"/>
      <c r="FX42" s="236"/>
      <c r="FY42" s="236"/>
      <c r="FZ42" s="236"/>
      <c r="GA42" s="236"/>
      <c r="GB42" s="236"/>
      <c r="GC42" s="236"/>
      <c r="GD42" s="236"/>
      <c r="GE42" s="236"/>
      <c r="GF42" s="236"/>
      <c r="GG42" s="236"/>
      <c r="GH42" s="236"/>
      <c r="GI42" s="236"/>
      <c r="GJ42" s="236"/>
      <c r="GK42" s="236"/>
      <c r="GL42" s="236"/>
      <c r="GM42" s="236"/>
      <c r="GN42" s="236"/>
      <c r="GO42" s="236"/>
      <c r="GP42" s="236"/>
      <c r="GQ42" s="236"/>
      <c r="GR42" s="236"/>
      <c r="GS42" s="236"/>
      <c r="GT42" s="236"/>
      <c r="GU42" s="236"/>
      <c r="GV42" s="236"/>
      <c r="GW42" s="236"/>
      <c r="GX42" s="236"/>
      <c r="GY42" s="236"/>
      <c r="GZ42" s="236"/>
      <c r="HA42" s="236"/>
      <c r="HB42" s="236"/>
      <c r="HC42" s="236"/>
      <c r="HD42" s="236"/>
      <c r="HE42" s="236"/>
      <c r="HF42" s="236"/>
      <c r="HG42" s="236"/>
      <c r="HH42" s="236"/>
      <c r="HI42" s="236"/>
      <c r="HJ42" s="236"/>
      <c r="HK42" s="236"/>
      <c r="HL42" s="236"/>
      <c r="HM42" s="236"/>
      <c r="HN42" s="236"/>
      <c r="HO42" s="236"/>
      <c r="HP42" s="236"/>
      <c r="HQ42" s="236"/>
      <c r="HR42" s="236"/>
      <c r="HS42" s="236"/>
      <c r="HT42" s="236"/>
      <c r="HU42" s="236"/>
      <c r="HV42" s="236"/>
      <c r="HW42" s="236"/>
      <c r="HX42" s="236"/>
      <c r="HY42" s="236"/>
      <c r="HZ42" s="236"/>
      <c r="IA42" s="236"/>
      <c r="IB42" s="236"/>
      <c r="IC42" s="236"/>
      <c r="ID42" s="236"/>
      <c r="IE42" s="236"/>
      <c r="IF42" s="236"/>
      <c r="IG42" s="236"/>
      <c r="IH42" s="236"/>
      <c r="II42" s="236"/>
      <c r="IJ42" s="236"/>
      <c r="IK42" s="236"/>
      <c r="IL42" s="236"/>
      <c r="IM42" s="236"/>
      <c r="IN42" s="236"/>
      <c r="IO42" s="236"/>
      <c r="IP42" s="236"/>
      <c r="IQ42" s="236"/>
      <c r="IR42" s="236"/>
      <c r="IS42" s="236"/>
      <c r="IT42" s="236"/>
      <c r="IU42" s="236"/>
    </row>
    <row r="43" spans="1:255" x14ac:dyDescent="0.2">
      <c r="A43" s="226" t="s">
        <v>192</v>
      </c>
      <c r="B43" s="227" t="s">
        <v>998</v>
      </c>
      <c r="C43" s="239">
        <f t="shared" si="0"/>
        <v>166295046</v>
      </c>
      <c r="D43" s="239">
        <v>165427573</v>
      </c>
      <c r="E43" s="228">
        <v>52580</v>
      </c>
      <c r="F43" s="228">
        <v>814893</v>
      </c>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6"/>
      <c r="GG43" s="236"/>
      <c r="GH43" s="236"/>
      <c r="GI43" s="236"/>
      <c r="GJ43" s="236"/>
      <c r="GK43" s="236"/>
      <c r="GL43" s="236"/>
      <c r="GM43" s="236"/>
      <c r="GN43" s="236"/>
      <c r="GO43" s="236"/>
      <c r="GP43" s="236"/>
      <c r="GQ43" s="236"/>
      <c r="GR43" s="236"/>
      <c r="GS43" s="236"/>
      <c r="GT43" s="236"/>
      <c r="GU43" s="236"/>
      <c r="GV43" s="236"/>
      <c r="GW43" s="236"/>
      <c r="GX43" s="236"/>
      <c r="GY43" s="236"/>
      <c r="GZ43" s="236"/>
      <c r="HA43" s="236"/>
      <c r="HB43" s="236"/>
      <c r="HC43" s="236"/>
      <c r="HD43" s="236"/>
      <c r="HE43" s="236"/>
      <c r="HF43" s="236"/>
      <c r="HG43" s="236"/>
      <c r="HH43" s="236"/>
      <c r="HI43" s="236"/>
      <c r="HJ43" s="236"/>
      <c r="HK43" s="236"/>
      <c r="HL43" s="236"/>
      <c r="HM43" s="236"/>
      <c r="HN43" s="236"/>
      <c r="HO43" s="236"/>
      <c r="HP43" s="236"/>
      <c r="HQ43" s="236"/>
      <c r="HR43" s="236"/>
      <c r="HS43" s="236"/>
      <c r="HT43" s="236"/>
      <c r="HU43" s="236"/>
      <c r="HV43" s="236"/>
      <c r="HW43" s="236"/>
      <c r="HX43" s="236"/>
      <c r="HY43" s="236"/>
      <c r="HZ43" s="236"/>
      <c r="IA43" s="236"/>
      <c r="IB43" s="236"/>
      <c r="IC43" s="236"/>
      <c r="ID43" s="236"/>
      <c r="IE43" s="236"/>
      <c r="IF43" s="236"/>
      <c r="IG43" s="236"/>
      <c r="IH43" s="236"/>
      <c r="II43" s="236"/>
      <c r="IJ43" s="236"/>
      <c r="IK43" s="236"/>
      <c r="IL43" s="236"/>
      <c r="IM43" s="236"/>
      <c r="IN43" s="236"/>
      <c r="IO43" s="236"/>
      <c r="IP43" s="236"/>
      <c r="IQ43" s="236"/>
      <c r="IR43" s="236"/>
      <c r="IS43" s="236"/>
      <c r="IT43" s="236"/>
      <c r="IU43" s="236"/>
    </row>
    <row r="44" spans="1:255" x14ac:dyDescent="0.2">
      <c r="A44" s="226" t="s">
        <v>193</v>
      </c>
      <c r="B44" s="227" t="s">
        <v>999</v>
      </c>
      <c r="C44" s="239">
        <f t="shared" si="0"/>
        <v>36289365</v>
      </c>
      <c r="D44" s="239">
        <v>36289365</v>
      </c>
      <c r="E44" s="231">
        <v>0</v>
      </c>
      <c r="F44" s="231">
        <v>0</v>
      </c>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36"/>
      <c r="FU44" s="236"/>
      <c r="FV44" s="236"/>
      <c r="FW44" s="236"/>
      <c r="FX44" s="236"/>
      <c r="FY44" s="236"/>
      <c r="FZ44" s="236"/>
      <c r="GA44" s="236"/>
      <c r="GB44" s="236"/>
      <c r="GC44" s="236"/>
      <c r="GD44" s="236"/>
      <c r="GE44" s="236"/>
      <c r="GF44" s="236"/>
      <c r="GG44" s="236"/>
      <c r="GH44" s="236"/>
      <c r="GI44" s="236"/>
      <c r="GJ44" s="236"/>
      <c r="GK44" s="236"/>
      <c r="GL44" s="236"/>
      <c r="GM44" s="236"/>
      <c r="GN44" s="236"/>
      <c r="GO44" s="236"/>
      <c r="GP44" s="236"/>
      <c r="GQ44" s="236"/>
      <c r="GR44" s="236"/>
      <c r="GS44" s="236"/>
      <c r="GT44" s="236"/>
      <c r="GU44" s="236"/>
      <c r="GV44" s="236"/>
      <c r="GW44" s="236"/>
      <c r="GX44" s="236"/>
      <c r="GY44" s="236"/>
      <c r="GZ44" s="236"/>
      <c r="HA44" s="236"/>
      <c r="HB44" s="236"/>
      <c r="HC44" s="236"/>
      <c r="HD44" s="236"/>
      <c r="HE44" s="236"/>
      <c r="HF44" s="236"/>
      <c r="HG44" s="236"/>
      <c r="HH44" s="236"/>
      <c r="HI44" s="236"/>
      <c r="HJ44" s="236"/>
      <c r="HK44" s="236"/>
      <c r="HL44" s="236"/>
      <c r="HM44" s="236"/>
      <c r="HN44" s="236"/>
      <c r="HO44" s="236"/>
      <c r="HP44" s="236"/>
      <c r="HQ44" s="236"/>
      <c r="HR44" s="236"/>
      <c r="HS44" s="236"/>
      <c r="HT44" s="236"/>
      <c r="HU44" s="236"/>
      <c r="HV44" s="236"/>
      <c r="HW44" s="236"/>
      <c r="HX44" s="236"/>
      <c r="HY44" s="236"/>
      <c r="HZ44" s="236"/>
      <c r="IA44" s="236"/>
      <c r="IB44" s="236"/>
      <c r="IC44" s="236"/>
      <c r="ID44" s="236"/>
      <c r="IE44" s="236"/>
      <c r="IF44" s="236"/>
      <c r="IG44" s="236"/>
      <c r="IH44" s="236"/>
      <c r="II44" s="236"/>
      <c r="IJ44" s="236"/>
      <c r="IK44" s="236"/>
      <c r="IL44" s="236"/>
      <c r="IM44" s="236"/>
      <c r="IN44" s="236"/>
      <c r="IO44" s="236"/>
      <c r="IP44" s="236"/>
      <c r="IQ44" s="236"/>
      <c r="IR44" s="236"/>
      <c r="IS44" s="236"/>
      <c r="IT44" s="236"/>
      <c r="IU44" s="236"/>
    </row>
    <row r="45" spans="1:255" x14ac:dyDescent="0.2">
      <c r="A45" s="225" t="s">
        <v>194</v>
      </c>
      <c r="B45" s="229" t="s">
        <v>1000</v>
      </c>
      <c r="C45" s="240">
        <f t="shared" si="0"/>
        <v>202584411</v>
      </c>
      <c r="D45" s="240">
        <f>SUM(D43:D44)</f>
        <v>201716938</v>
      </c>
      <c r="E45" s="240">
        <f>SUM(E43:E44)</f>
        <v>52580</v>
      </c>
      <c r="F45" s="240">
        <f>SUM(F43:F44)</f>
        <v>814893</v>
      </c>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36"/>
      <c r="EW45" s="236"/>
      <c r="EX45" s="236"/>
      <c r="EY45" s="236"/>
      <c r="EZ45" s="236"/>
      <c r="FA45" s="236"/>
      <c r="FB45" s="236"/>
      <c r="FC45" s="236"/>
      <c r="FD45" s="236"/>
      <c r="FE45" s="236"/>
      <c r="FF45" s="236"/>
      <c r="FG45" s="236"/>
      <c r="FH45" s="236"/>
      <c r="FI45" s="236"/>
      <c r="FJ45" s="236"/>
      <c r="FK45" s="236"/>
      <c r="FL45" s="236"/>
      <c r="FM45" s="236"/>
      <c r="FN45" s="236"/>
      <c r="FO45" s="236"/>
      <c r="FP45" s="236"/>
      <c r="FQ45" s="236"/>
      <c r="FR45" s="236"/>
      <c r="FS45" s="236"/>
      <c r="FT45" s="236"/>
      <c r="FU45" s="236"/>
      <c r="FV45" s="236"/>
      <c r="FW45" s="236"/>
      <c r="FX45" s="236"/>
      <c r="FY45" s="236"/>
      <c r="FZ45" s="236"/>
      <c r="GA45" s="236"/>
      <c r="GB45" s="236"/>
      <c r="GC45" s="236"/>
      <c r="GD45" s="236"/>
      <c r="GE45" s="236"/>
      <c r="GF45" s="236"/>
      <c r="GG45" s="236"/>
      <c r="GH45" s="236"/>
      <c r="GI45" s="236"/>
      <c r="GJ45" s="236"/>
      <c r="GK45" s="236"/>
      <c r="GL45" s="236"/>
      <c r="GM45" s="236"/>
      <c r="GN45" s="236"/>
      <c r="GO45" s="236"/>
      <c r="GP45" s="236"/>
      <c r="GQ45" s="236"/>
      <c r="GR45" s="236"/>
      <c r="GS45" s="236"/>
      <c r="GT45" s="236"/>
      <c r="GU45" s="236"/>
      <c r="GV45" s="236"/>
      <c r="GW45" s="236"/>
      <c r="GX45" s="236"/>
      <c r="GY45" s="236"/>
      <c r="GZ45" s="236"/>
      <c r="HA45" s="236"/>
      <c r="HB45" s="236"/>
      <c r="HC45" s="236"/>
      <c r="HD45" s="236"/>
      <c r="HE45" s="236"/>
      <c r="HF45" s="236"/>
      <c r="HG45" s="236"/>
      <c r="HH45" s="236"/>
      <c r="HI45" s="236"/>
      <c r="HJ45" s="236"/>
      <c r="HK45" s="236"/>
      <c r="HL45" s="236"/>
      <c r="HM45" s="236"/>
      <c r="HN45" s="236"/>
      <c r="HO45" s="236"/>
      <c r="HP45" s="236"/>
      <c r="HQ45" s="236"/>
      <c r="HR45" s="236"/>
      <c r="HS45" s="236"/>
      <c r="HT45" s="236"/>
      <c r="HU45" s="236"/>
      <c r="HV45" s="236"/>
      <c r="HW45" s="236"/>
      <c r="HX45" s="236"/>
      <c r="HY45" s="236"/>
      <c r="HZ45" s="236"/>
      <c r="IA45" s="236"/>
      <c r="IB45" s="236"/>
      <c r="IC45" s="236"/>
      <c r="ID45" s="236"/>
      <c r="IE45" s="236"/>
      <c r="IF45" s="236"/>
      <c r="IG45" s="236"/>
      <c r="IH45" s="236"/>
      <c r="II45" s="236"/>
      <c r="IJ45" s="236"/>
      <c r="IK45" s="236"/>
      <c r="IL45" s="236"/>
      <c r="IM45" s="236"/>
      <c r="IN45" s="236"/>
      <c r="IO45" s="236"/>
      <c r="IP45" s="236"/>
      <c r="IQ45" s="236"/>
      <c r="IR45" s="236"/>
      <c r="IS45" s="236"/>
      <c r="IT45" s="236"/>
      <c r="IU45" s="236"/>
    </row>
    <row r="46" spans="1:255" x14ac:dyDescent="0.2">
      <c r="A46" s="226" t="s">
        <v>195</v>
      </c>
      <c r="B46" s="227" t="s">
        <v>1001</v>
      </c>
      <c r="C46" s="239">
        <f t="shared" si="0"/>
        <v>0</v>
      </c>
      <c r="D46" s="239">
        <v>0</v>
      </c>
      <c r="E46" s="231">
        <v>0</v>
      </c>
      <c r="F46" s="231">
        <v>0</v>
      </c>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36"/>
      <c r="EX46" s="236"/>
      <c r="EY46" s="236"/>
      <c r="EZ46" s="236"/>
      <c r="FA46" s="236"/>
      <c r="FB46" s="236"/>
      <c r="FC46" s="236"/>
      <c r="FD46" s="236"/>
      <c r="FE46" s="236"/>
      <c r="FF46" s="236"/>
      <c r="FG46" s="236"/>
      <c r="FH46" s="236"/>
      <c r="FI46" s="236"/>
      <c r="FJ46" s="236"/>
      <c r="FK46" s="236"/>
      <c r="FL46" s="236"/>
      <c r="FM46" s="236"/>
      <c r="FN46" s="236"/>
      <c r="FO46" s="236"/>
      <c r="FP46" s="236"/>
      <c r="FQ46" s="236"/>
      <c r="FR46" s="236"/>
      <c r="FS46" s="236"/>
      <c r="FT46" s="236"/>
      <c r="FU46" s="236"/>
      <c r="FV46" s="236"/>
      <c r="FW46" s="236"/>
      <c r="FX46" s="236"/>
      <c r="FY46" s="236"/>
      <c r="FZ46" s="236"/>
      <c r="GA46" s="236"/>
      <c r="GB46" s="236"/>
      <c r="GC46" s="236"/>
      <c r="GD46" s="236"/>
      <c r="GE46" s="236"/>
      <c r="GF46" s="236"/>
      <c r="GG46" s="236"/>
      <c r="GH46" s="236"/>
      <c r="GI46" s="236"/>
      <c r="GJ46" s="236"/>
      <c r="GK46" s="236"/>
      <c r="GL46" s="236"/>
      <c r="GM46" s="236"/>
      <c r="GN46" s="236"/>
      <c r="GO46" s="236"/>
      <c r="GP46" s="236"/>
      <c r="GQ46" s="236"/>
      <c r="GR46" s="236"/>
      <c r="GS46" s="236"/>
      <c r="GT46" s="236"/>
      <c r="GU46" s="236"/>
      <c r="GV46" s="236"/>
      <c r="GW46" s="236"/>
      <c r="GX46" s="236"/>
      <c r="GY46" s="236"/>
      <c r="GZ46" s="236"/>
      <c r="HA46" s="236"/>
      <c r="HB46" s="236"/>
      <c r="HC46" s="236"/>
      <c r="HD46" s="236"/>
      <c r="HE46" s="236"/>
      <c r="HF46" s="236"/>
      <c r="HG46" s="236"/>
      <c r="HH46" s="236"/>
      <c r="HI46" s="236"/>
      <c r="HJ46" s="236"/>
      <c r="HK46" s="236"/>
      <c r="HL46" s="236"/>
      <c r="HM46" s="236"/>
      <c r="HN46" s="236"/>
      <c r="HO46" s="236"/>
      <c r="HP46" s="236"/>
      <c r="HQ46" s="236"/>
      <c r="HR46" s="236"/>
      <c r="HS46" s="236"/>
      <c r="HT46" s="236"/>
      <c r="HU46" s="236"/>
      <c r="HV46" s="236"/>
      <c r="HW46" s="236"/>
      <c r="HX46" s="236"/>
      <c r="HY46" s="236"/>
      <c r="HZ46" s="236"/>
      <c r="IA46" s="236"/>
      <c r="IB46" s="236"/>
      <c r="IC46" s="236"/>
      <c r="ID46" s="236"/>
      <c r="IE46" s="236"/>
      <c r="IF46" s="236"/>
      <c r="IG46" s="236"/>
      <c r="IH46" s="236"/>
      <c r="II46" s="236"/>
      <c r="IJ46" s="236"/>
      <c r="IK46" s="236"/>
      <c r="IL46" s="236"/>
      <c r="IM46" s="236"/>
      <c r="IN46" s="236"/>
      <c r="IO46" s="236"/>
      <c r="IP46" s="236"/>
      <c r="IQ46" s="236"/>
      <c r="IR46" s="236"/>
      <c r="IS46" s="236"/>
      <c r="IT46" s="236"/>
      <c r="IU46" s="236"/>
    </row>
    <row r="47" spans="1:255" x14ac:dyDescent="0.2">
      <c r="A47" s="226" t="s">
        <v>196</v>
      </c>
      <c r="B47" s="227" t="s">
        <v>1002</v>
      </c>
      <c r="C47" s="239">
        <f t="shared" si="0"/>
        <v>0</v>
      </c>
      <c r="D47" s="239">
        <v>0</v>
      </c>
      <c r="E47" s="231">
        <v>0</v>
      </c>
      <c r="F47" s="231">
        <v>0</v>
      </c>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6"/>
      <c r="GE47" s="236"/>
      <c r="GF47" s="236"/>
      <c r="GG47" s="236"/>
      <c r="GH47" s="236"/>
      <c r="GI47" s="236"/>
      <c r="GJ47" s="236"/>
      <c r="GK47" s="236"/>
      <c r="GL47" s="236"/>
      <c r="GM47" s="236"/>
      <c r="GN47" s="236"/>
      <c r="GO47" s="236"/>
      <c r="GP47" s="236"/>
      <c r="GQ47" s="236"/>
      <c r="GR47" s="236"/>
      <c r="GS47" s="236"/>
      <c r="GT47" s="236"/>
      <c r="GU47" s="236"/>
      <c r="GV47" s="236"/>
      <c r="GW47" s="236"/>
      <c r="GX47" s="236"/>
      <c r="GY47" s="236"/>
      <c r="GZ47" s="236"/>
      <c r="HA47" s="236"/>
      <c r="HB47" s="236"/>
      <c r="HC47" s="236"/>
      <c r="HD47" s="236"/>
      <c r="HE47" s="236"/>
      <c r="HF47" s="236"/>
      <c r="HG47" s="236"/>
      <c r="HH47" s="236"/>
      <c r="HI47" s="236"/>
      <c r="HJ47" s="236"/>
      <c r="HK47" s="236"/>
      <c r="HL47" s="236"/>
      <c r="HM47" s="236"/>
      <c r="HN47" s="236"/>
      <c r="HO47" s="236"/>
      <c r="HP47" s="236"/>
      <c r="HQ47" s="236"/>
      <c r="HR47" s="236"/>
      <c r="HS47" s="236"/>
      <c r="HT47" s="236"/>
      <c r="HU47" s="236"/>
      <c r="HV47" s="236"/>
      <c r="HW47" s="236"/>
      <c r="HX47" s="236"/>
      <c r="HY47" s="236"/>
      <c r="HZ47" s="236"/>
      <c r="IA47" s="236"/>
      <c r="IB47" s="236"/>
      <c r="IC47" s="236"/>
      <c r="ID47" s="236"/>
      <c r="IE47" s="236"/>
      <c r="IF47" s="236"/>
      <c r="IG47" s="236"/>
      <c r="IH47" s="236"/>
      <c r="II47" s="236"/>
      <c r="IJ47" s="236"/>
      <c r="IK47" s="236"/>
      <c r="IL47" s="236"/>
      <c r="IM47" s="236"/>
      <c r="IN47" s="236"/>
      <c r="IO47" s="236"/>
      <c r="IP47" s="236"/>
      <c r="IQ47" s="236"/>
      <c r="IR47" s="236"/>
      <c r="IS47" s="236"/>
      <c r="IT47" s="236"/>
      <c r="IU47" s="236"/>
    </row>
    <row r="48" spans="1:255" x14ac:dyDescent="0.2">
      <c r="A48" s="225" t="s">
        <v>197</v>
      </c>
      <c r="B48" s="229" t="s">
        <v>1003</v>
      </c>
      <c r="C48" s="239">
        <f t="shared" si="0"/>
        <v>0</v>
      </c>
      <c r="D48" s="240">
        <f>SUM(D46:D47)</f>
        <v>0</v>
      </c>
      <c r="E48" s="240">
        <f>SUM(E46:E47)</f>
        <v>0</v>
      </c>
      <c r="F48" s="240">
        <f>SUM(F46:F47)</f>
        <v>0</v>
      </c>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6"/>
      <c r="GE48" s="236"/>
      <c r="GF48" s="236"/>
      <c r="GG48" s="236"/>
      <c r="GH48" s="236"/>
      <c r="GI48" s="236"/>
      <c r="GJ48" s="236"/>
      <c r="GK48" s="236"/>
      <c r="GL48" s="236"/>
      <c r="GM48" s="236"/>
      <c r="GN48" s="236"/>
      <c r="GO48" s="236"/>
      <c r="GP48" s="236"/>
      <c r="GQ48" s="236"/>
      <c r="GR48" s="236"/>
      <c r="GS48" s="236"/>
      <c r="GT48" s="236"/>
      <c r="GU48" s="236"/>
      <c r="GV48" s="236"/>
      <c r="GW48" s="236"/>
      <c r="GX48" s="236"/>
      <c r="GY48" s="236"/>
      <c r="GZ48" s="236"/>
      <c r="HA48" s="236"/>
      <c r="HB48" s="236"/>
      <c r="HC48" s="236"/>
      <c r="HD48" s="236"/>
      <c r="HE48" s="236"/>
      <c r="HF48" s="236"/>
      <c r="HG48" s="236"/>
      <c r="HH48" s="236"/>
      <c r="HI48" s="236"/>
      <c r="HJ48" s="236"/>
      <c r="HK48" s="236"/>
      <c r="HL48" s="236"/>
      <c r="HM48" s="236"/>
      <c r="HN48" s="236"/>
      <c r="HO48" s="236"/>
      <c r="HP48" s="236"/>
      <c r="HQ48" s="236"/>
      <c r="HR48" s="236"/>
      <c r="HS48" s="236"/>
      <c r="HT48" s="236"/>
      <c r="HU48" s="236"/>
      <c r="HV48" s="236"/>
      <c r="HW48" s="236"/>
      <c r="HX48" s="236"/>
      <c r="HY48" s="236"/>
      <c r="HZ48" s="236"/>
      <c r="IA48" s="236"/>
      <c r="IB48" s="236"/>
      <c r="IC48" s="236"/>
      <c r="ID48" s="236"/>
      <c r="IE48" s="236"/>
      <c r="IF48" s="236"/>
      <c r="IG48" s="236"/>
      <c r="IH48" s="236"/>
      <c r="II48" s="236"/>
      <c r="IJ48" s="236"/>
      <c r="IK48" s="236"/>
      <c r="IL48" s="236"/>
      <c r="IM48" s="236"/>
      <c r="IN48" s="236"/>
      <c r="IO48" s="236"/>
      <c r="IP48" s="236"/>
      <c r="IQ48" s="236"/>
      <c r="IR48" s="236"/>
      <c r="IS48" s="236"/>
      <c r="IT48" s="236"/>
      <c r="IU48" s="236"/>
    </row>
    <row r="49" spans="1:255" x14ac:dyDescent="0.2">
      <c r="A49" s="225" t="s">
        <v>198</v>
      </c>
      <c r="B49" s="229" t="s">
        <v>1004</v>
      </c>
      <c r="C49" s="240">
        <f t="shared" si="0"/>
        <v>202740366</v>
      </c>
      <c r="D49" s="240">
        <f>D38+D42+D45+D48</f>
        <v>201795248</v>
      </c>
      <c r="E49" s="240">
        <f>E38+E42+E45+E48</f>
        <v>75415</v>
      </c>
      <c r="F49" s="240">
        <f>F38+F42+F45+F48</f>
        <v>869703</v>
      </c>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6"/>
      <c r="GE49" s="236"/>
      <c r="GF49" s="236"/>
      <c r="GG49" s="236"/>
      <c r="GH49" s="236"/>
      <c r="GI49" s="236"/>
      <c r="GJ49" s="236"/>
      <c r="GK49" s="236"/>
      <c r="GL49" s="236"/>
      <c r="GM49" s="236"/>
      <c r="GN49" s="236"/>
      <c r="GO49" s="236"/>
      <c r="GP49" s="236"/>
      <c r="GQ49" s="236"/>
      <c r="GR49" s="236"/>
      <c r="GS49" s="236"/>
      <c r="GT49" s="236"/>
      <c r="GU49" s="236"/>
      <c r="GV49" s="236"/>
      <c r="GW49" s="236"/>
      <c r="GX49" s="236"/>
      <c r="GY49" s="236"/>
      <c r="GZ49" s="236"/>
      <c r="HA49" s="236"/>
      <c r="HB49" s="236"/>
      <c r="HC49" s="236"/>
      <c r="HD49" s="236"/>
      <c r="HE49" s="236"/>
      <c r="HF49" s="236"/>
      <c r="HG49" s="236"/>
      <c r="HH49" s="236"/>
      <c r="HI49" s="236"/>
      <c r="HJ49" s="236"/>
      <c r="HK49" s="236"/>
      <c r="HL49" s="236"/>
      <c r="HM49" s="236"/>
      <c r="HN49" s="236"/>
      <c r="HO49" s="236"/>
      <c r="HP49" s="236"/>
      <c r="HQ49" s="236"/>
      <c r="HR49" s="236"/>
      <c r="HS49" s="236"/>
      <c r="HT49" s="236"/>
      <c r="HU49" s="236"/>
      <c r="HV49" s="236"/>
      <c r="HW49" s="236"/>
      <c r="HX49" s="236"/>
      <c r="HY49" s="236"/>
      <c r="HZ49" s="236"/>
      <c r="IA49" s="236"/>
      <c r="IB49" s="236"/>
      <c r="IC49" s="236"/>
      <c r="ID49" s="236"/>
      <c r="IE49" s="236"/>
      <c r="IF49" s="236"/>
      <c r="IG49" s="236"/>
      <c r="IH49" s="236"/>
      <c r="II49" s="236"/>
      <c r="IJ49" s="236"/>
      <c r="IK49" s="236"/>
      <c r="IL49" s="236"/>
      <c r="IM49" s="236"/>
      <c r="IN49" s="236"/>
      <c r="IO49" s="236"/>
      <c r="IP49" s="236"/>
      <c r="IQ49" s="236"/>
      <c r="IR49" s="236"/>
      <c r="IS49" s="236"/>
      <c r="IT49" s="236"/>
      <c r="IU49" s="236"/>
    </row>
    <row r="50" spans="1:255" ht="25.5" x14ac:dyDescent="0.2">
      <c r="A50" s="226" t="s">
        <v>199</v>
      </c>
      <c r="B50" s="227" t="s">
        <v>1005</v>
      </c>
      <c r="C50" s="239">
        <f t="shared" si="0"/>
        <v>1198827</v>
      </c>
      <c r="D50" s="239">
        <v>1198827</v>
      </c>
      <c r="E50" s="231">
        <v>0</v>
      </c>
      <c r="F50" s="231">
        <v>0</v>
      </c>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ED50" s="236"/>
      <c r="EE50" s="236"/>
      <c r="EF50" s="236"/>
      <c r="EG50" s="236"/>
      <c r="EH50" s="236"/>
      <c r="EI50" s="236"/>
      <c r="EJ50" s="236"/>
      <c r="EK50" s="236"/>
      <c r="EL50" s="236"/>
      <c r="EM50" s="236"/>
      <c r="EN50" s="236"/>
      <c r="EO50" s="236"/>
      <c r="EP50" s="236"/>
      <c r="EQ50" s="236"/>
      <c r="ER50" s="236"/>
      <c r="ES50" s="236"/>
      <c r="ET50" s="236"/>
      <c r="EU50" s="236"/>
      <c r="EV50" s="236"/>
      <c r="EW50" s="236"/>
      <c r="EX50" s="236"/>
      <c r="EY50" s="236"/>
      <c r="EZ50" s="236"/>
      <c r="FA50" s="236"/>
      <c r="FB50" s="236"/>
      <c r="FC50" s="236"/>
      <c r="FD50" s="236"/>
      <c r="FE50" s="236"/>
      <c r="FF50" s="236"/>
      <c r="FG50" s="236"/>
      <c r="FH50" s="236"/>
      <c r="FI50" s="236"/>
      <c r="FJ50" s="236"/>
      <c r="FK50" s="236"/>
      <c r="FL50" s="236"/>
      <c r="FM50" s="236"/>
      <c r="FN50" s="236"/>
      <c r="FO50" s="236"/>
      <c r="FP50" s="236"/>
      <c r="FQ50" s="236"/>
      <c r="FR50" s="236"/>
      <c r="FS50" s="236"/>
      <c r="FT50" s="236"/>
      <c r="FU50" s="236"/>
      <c r="FV50" s="236"/>
      <c r="FW50" s="236"/>
      <c r="FX50" s="236"/>
      <c r="FY50" s="236"/>
      <c r="FZ50" s="236"/>
      <c r="GA50" s="236"/>
      <c r="GB50" s="236"/>
      <c r="GC50" s="236"/>
      <c r="GD50" s="236"/>
      <c r="GE50" s="236"/>
      <c r="GF50" s="236"/>
      <c r="GG50" s="236"/>
      <c r="GH50" s="236"/>
      <c r="GI50" s="236"/>
      <c r="GJ50" s="236"/>
      <c r="GK50" s="236"/>
      <c r="GL50" s="236"/>
      <c r="GM50" s="236"/>
      <c r="GN50" s="236"/>
      <c r="GO50" s="236"/>
      <c r="GP50" s="236"/>
      <c r="GQ50" s="236"/>
      <c r="GR50" s="236"/>
      <c r="GS50" s="236"/>
      <c r="GT50" s="236"/>
      <c r="GU50" s="236"/>
      <c r="GV50" s="236"/>
      <c r="GW50" s="236"/>
      <c r="GX50" s="236"/>
      <c r="GY50" s="236"/>
      <c r="GZ50" s="236"/>
      <c r="HA50" s="236"/>
      <c r="HB50" s="236"/>
      <c r="HC50" s="236"/>
      <c r="HD50" s="236"/>
      <c r="HE50" s="236"/>
      <c r="HF50" s="236"/>
      <c r="HG50" s="236"/>
      <c r="HH50" s="236"/>
      <c r="HI50" s="236"/>
      <c r="HJ50" s="236"/>
      <c r="HK50" s="236"/>
      <c r="HL50" s="236"/>
      <c r="HM50" s="236"/>
      <c r="HN50" s="236"/>
      <c r="HO50" s="236"/>
      <c r="HP50" s="236"/>
      <c r="HQ50" s="236"/>
      <c r="HR50" s="236"/>
      <c r="HS50" s="236"/>
      <c r="HT50" s="236"/>
      <c r="HU50" s="236"/>
      <c r="HV50" s="236"/>
      <c r="HW50" s="236"/>
      <c r="HX50" s="236"/>
      <c r="HY50" s="236"/>
      <c r="HZ50" s="236"/>
      <c r="IA50" s="236"/>
      <c r="IB50" s="236"/>
      <c r="IC50" s="236"/>
      <c r="ID50" s="236"/>
      <c r="IE50" s="236"/>
      <c r="IF50" s="236"/>
      <c r="IG50" s="236"/>
      <c r="IH50" s="236"/>
      <c r="II50" s="236"/>
      <c r="IJ50" s="236"/>
      <c r="IK50" s="236"/>
      <c r="IL50" s="236"/>
      <c r="IM50" s="236"/>
      <c r="IN50" s="236"/>
      <c r="IO50" s="236"/>
      <c r="IP50" s="236"/>
      <c r="IQ50" s="236"/>
      <c r="IR50" s="236"/>
      <c r="IS50" s="236"/>
      <c r="IT50" s="236"/>
      <c r="IU50" s="236"/>
    </row>
    <row r="51" spans="1:255" ht="38.25" x14ac:dyDescent="0.2">
      <c r="A51" s="226" t="s">
        <v>200</v>
      </c>
      <c r="B51" s="227" t="s">
        <v>1006</v>
      </c>
      <c r="C51" s="239">
        <f t="shared" si="0"/>
        <v>0</v>
      </c>
      <c r="D51" s="239">
        <v>0</v>
      </c>
      <c r="E51" s="231">
        <v>0</v>
      </c>
      <c r="F51" s="231">
        <v>0</v>
      </c>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236"/>
      <c r="FK51" s="236"/>
      <c r="FL51" s="236"/>
      <c r="FM51" s="236"/>
      <c r="FN51" s="236"/>
      <c r="FO51" s="236"/>
      <c r="FP51" s="236"/>
      <c r="FQ51" s="236"/>
      <c r="FR51" s="236"/>
      <c r="FS51" s="236"/>
      <c r="FT51" s="236"/>
      <c r="FU51" s="236"/>
      <c r="FV51" s="236"/>
      <c r="FW51" s="236"/>
      <c r="FX51" s="236"/>
      <c r="FY51" s="236"/>
      <c r="FZ51" s="236"/>
      <c r="GA51" s="236"/>
      <c r="GB51" s="236"/>
      <c r="GC51" s="236"/>
      <c r="GD51" s="236"/>
      <c r="GE51" s="236"/>
      <c r="GF51" s="236"/>
      <c r="GG51" s="236"/>
      <c r="GH51" s="236"/>
      <c r="GI51" s="236"/>
      <c r="GJ51" s="236"/>
      <c r="GK51" s="236"/>
      <c r="GL51" s="236"/>
      <c r="GM51" s="236"/>
      <c r="GN51" s="236"/>
      <c r="GO51" s="236"/>
      <c r="GP51" s="236"/>
      <c r="GQ51" s="236"/>
      <c r="GR51" s="236"/>
      <c r="GS51" s="236"/>
      <c r="GT51" s="236"/>
      <c r="GU51" s="236"/>
      <c r="GV51" s="236"/>
      <c r="GW51" s="236"/>
      <c r="GX51" s="236"/>
      <c r="GY51" s="236"/>
      <c r="GZ51" s="236"/>
      <c r="HA51" s="236"/>
      <c r="HB51" s="236"/>
      <c r="HC51" s="236"/>
      <c r="HD51" s="236"/>
      <c r="HE51" s="236"/>
      <c r="HF51" s="236"/>
      <c r="HG51" s="236"/>
      <c r="HH51" s="236"/>
      <c r="HI51" s="236"/>
      <c r="HJ51" s="236"/>
      <c r="HK51" s="236"/>
      <c r="HL51" s="236"/>
      <c r="HM51" s="236"/>
      <c r="HN51" s="236"/>
      <c r="HO51" s="236"/>
      <c r="HP51" s="236"/>
      <c r="HQ51" s="236"/>
      <c r="HR51" s="236"/>
      <c r="HS51" s="236"/>
      <c r="HT51" s="236"/>
      <c r="HU51" s="236"/>
      <c r="HV51" s="236"/>
      <c r="HW51" s="236"/>
      <c r="HX51" s="236"/>
      <c r="HY51" s="236"/>
      <c r="HZ51" s="236"/>
      <c r="IA51" s="236"/>
      <c r="IB51" s="236"/>
      <c r="IC51" s="236"/>
      <c r="ID51" s="236"/>
      <c r="IE51" s="236"/>
      <c r="IF51" s="236"/>
      <c r="IG51" s="236"/>
      <c r="IH51" s="236"/>
      <c r="II51" s="236"/>
      <c r="IJ51" s="236"/>
      <c r="IK51" s="236"/>
      <c r="IL51" s="236"/>
      <c r="IM51" s="236"/>
      <c r="IN51" s="236"/>
      <c r="IO51" s="236"/>
      <c r="IP51" s="236"/>
      <c r="IQ51" s="236"/>
      <c r="IR51" s="236"/>
      <c r="IS51" s="236"/>
      <c r="IT51" s="236"/>
      <c r="IU51" s="236"/>
    </row>
    <row r="52" spans="1:255" ht="25.5" x14ac:dyDescent="0.2">
      <c r="A52" s="226" t="s">
        <v>201</v>
      </c>
      <c r="B52" s="227" t="s">
        <v>1007</v>
      </c>
      <c r="C52" s="239">
        <f t="shared" si="0"/>
        <v>2353346</v>
      </c>
      <c r="D52" s="239">
        <v>2353346</v>
      </c>
      <c r="E52" s="231">
        <v>0</v>
      </c>
      <c r="F52" s="231">
        <v>0</v>
      </c>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36"/>
      <c r="EW52" s="236"/>
      <c r="EX52" s="236"/>
      <c r="EY52" s="236"/>
      <c r="EZ52" s="236"/>
      <c r="FA52" s="236"/>
      <c r="FB52" s="236"/>
      <c r="FC52" s="236"/>
      <c r="FD52" s="236"/>
      <c r="FE52" s="236"/>
      <c r="FF52" s="236"/>
      <c r="FG52" s="236"/>
      <c r="FH52" s="236"/>
      <c r="FI52" s="236"/>
      <c r="FJ52" s="236"/>
      <c r="FK52" s="236"/>
      <c r="FL52" s="236"/>
      <c r="FM52" s="236"/>
      <c r="FN52" s="236"/>
      <c r="FO52" s="236"/>
      <c r="FP52" s="236"/>
      <c r="FQ52" s="236"/>
      <c r="FR52" s="236"/>
      <c r="FS52" s="236"/>
      <c r="FT52" s="236"/>
      <c r="FU52" s="236"/>
      <c r="FV52" s="236"/>
      <c r="FW52" s="236"/>
      <c r="FX52" s="236"/>
      <c r="FY52" s="236"/>
      <c r="FZ52" s="236"/>
      <c r="GA52" s="236"/>
      <c r="GB52" s="236"/>
      <c r="GC52" s="236"/>
      <c r="GD52" s="236"/>
      <c r="GE52" s="236"/>
      <c r="GF52" s="236"/>
      <c r="GG52" s="236"/>
      <c r="GH52" s="236"/>
      <c r="GI52" s="236"/>
      <c r="GJ52" s="236"/>
      <c r="GK52" s="236"/>
      <c r="GL52" s="236"/>
      <c r="GM52" s="236"/>
      <c r="GN52" s="236"/>
      <c r="GO52" s="236"/>
      <c r="GP52" s="236"/>
      <c r="GQ52" s="236"/>
      <c r="GR52" s="236"/>
      <c r="GS52" s="236"/>
      <c r="GT52" s="236"/>
      <c r="GU52" s="236"/>
      <c r="GV52" s="236"/>
      <c r="GW52" s="236"/>
      <c r="GX52" s="236"/>
      <c r="GY52" s="236"/>
      <c r="GZ52" s="236"/>
      <c r="HA52" s="236"/>
      <c r="HB52" s="236"/>
      <c r="HC52" s="236"/>
      <c r="HD52" s="236"/>
      <c r="HE52" s="236"/>
      <c r="HF52" s="236"/>
      <c r="HG52" s="236"/>
      <c r="HH52" s="236"/>
      <c r="HI52" s="236"/>
      <c r="HJ52" s="236"/>
      <c r="HK52" s="236"/>
      <c r="HL52" s="236"/>
      <c r="HM52" s="236"/>
      <c r="HN52" s="236"/>
      <c r="HO52" s="236"/>
      <c r="HP52" s="236"/>
      <c r="HQ52" s="236"/>
      <c r="HR52" s="236"/>
      <c r="HS52" s="236"/>
      <c r="HT52" s="236"/>
      <c r="HU52" s="236"/>
      <c r="HV52" s="236"/>
      <c r="HW52" s="236"/>
      <c r="HX52" s="236"/>
      <c r="HY52" s="236"/>
      <c r="HZ52" s="236"/>
      <c r="IA52" s="236"/>
      <c r="IB52" s="236"/>
      <c r="IC52" s="236"/>
      <c r="ID52" s="236"/>
      <c r="IE52" s="236"/>
      <c r="IF52" s="236"/>
      <c r="IG52" s="236"/>
      <c r="IH52" s="236"/>
      <c r="II52" s="236"/>
      <c r="IJ52" s="236"/>
      <c r="IK52" s="236"/>
      <c r="IL52" s="236"/>
      <c r="IM52" s="236"/>
      <c r="IN52" s="236"/>
      <c r="IO52" s="236"/>
      <c r="IP52" s="236"/>
      <c r="IQ52" s="236"/>
      <c r="IR52" s="236"/>
      <c r="IS52" s="236"/>
      <c r="IT52" s="236"/>
      <c r="IU52" s="236"/>
    </row>
    <row r="53" spans="1:255" ht="25.5" x14ac:dyDescent="0.2">
      <c r="A53" s="226" t="s">
        <v>202</v>
      </c>
      <c r="B53" s="227" t="s">
        <v>1008</v>
      </c>
      <c r="C53" s="239">
        <f t="shared" si="0"/>
        <v>10904192</v>
      </c>
      <c r="D53" s="239">
        <v>7725153</v>
      </c>
      <c r="E53" s="239">
        <v>140717</v>
      </c>
      <c r="F53" s="239">
        <v>3038322</v>
      </c>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c r="EO53" s="236"/>
      <c r="EP53" s="236"/>
      <c r="EQ53" s="236"/>
      <c r="ER53" s="236"/>
      <c r="ES53" s="236"/>
      <c r="ET53" s="236"/>
      <c r="EU53" s="236"/>
      <c r="EV53" s="236"/>
      <c r="EW53" s="236"/>
      <c r="EX53" s="236"/>
      <c r="EY53" s="236"/>
      <c r="EZ53" s="236"/>
      <c r="FA53" s="236"/>
      <c r="FB53" s="236"/>
      <c r="FC53" s="236"/>
      <c r="FD53" s="236"/>
      <c r="FE53" s="236"/>
      <c r="FF53" s="236"/>
      <c r="FG53" s="236"/>
      <c r="FH53" s="236"/>
      <c r="FI53" s="236"/>
      <c r="FJ53" s="236"/>
      <c r="FK53" s="236"/>
      <c r="FL53" s="236"/>
      <c r="FM53" s="236"/>
      <c r="FN53" s="236"/>
      <c r="FO53" s="236"/>
      <c r="FP53" s="236"/>
      <c r="FQ53" s="236"/>
      <c r="FR53" s="236"/>
      <c r="FS53" s="236"/>
      <c r="FT53" s="236"/>
      <c r="FU53" s="236"/>
      <c r="FV53" s="236"/>
      <c r="FW53" s="236"/>
      <c r="FX53" s="236"/>
      <c r="FY53" s="236"/>
      <c r="FZ53" s="236"/>
      <c r="GA53" s="236"/>
      <c r="GB53" s="236"/>
      <c r="GC53" s="236"/>
      <c r="GD53" s="236"/>
      <c r="GE53" s="236"/>
      <c r="GF53" s="236"/>
      <c r="GG53" s="236"/>
      <c r="GH53" s="236"/>
      <c r="GI53" s="236"/>
      <c r="GJ53" s="236"/>
      <c r="GK53" s="236"/>
      <c r="GL53" s="236"/>
      <c r="GM53" s="236"/>
      <c r="GN53" s="236"/>
      <c r="GO53" s="236"/>
      <c r="GP53" s="236"/>
      <c r="GQ53" s="236"/>
      <c r="GR53" s="236"/>
      <c r="GS53" s="236"/>
      <c r="GT53" s="236"/>
      <c r="GU53" s="236"/>
      <c r="GV53" s="236"/>
      <c r="GW53" s="236"/>
      <c r="GX53" s="236"/>
      <c r="GY53" s="236"/>
      <c r="GZ53" s="236"/>
      <c r="HA53" s="236"/>
      <c r="HB53" s="236"/>
      <c r="HC53" s="236"/>
      <c r="HD53" s="236"/>
      <c r="HE53" s="236"/>
      <c r="HF53" s="236"/>
      <c r="HG53" s="236"/>
      <c r="HH53" s="236"/>
      <c r="HI53" s="236"/>
      <c r="HJ53" s="236"/>
      <c r="HK53" s="236"/>
      <c r="HL53" s="236"/>
      <c r="HM53" s="236"/>
      <c r="HN53" s="236"/>
      <c r="HO53" s="236"/>
      <c r="HP53" s="236"/>
      <c r="HQ53" s="236"/>
      <c r="HR53" s="236"/>
      <c r="HS53" s="236"/>
      <c r="HT53" s="236"/>
      <c r="HU53" s="236"/>
      <c r="HV53" s="236"/>
      <c r="HW53" s="236"/>
      <c r="HX53" s="236"/>
      <c r="HY53" s="236"/>
      <c r="HZ53" s="236"/>
      <c r="IA53" s="236"/>
      <c r="IB53" s="236"/>
      <c r="IC53" s="236"/>
      <c r="ID53" s="236"/>
      <c r="IE53" s="236"/>
      <c r="IF53" s="236"/>
      <c r="IG53" s="236"/>
      <c r="IH53" s="236"/>
      <c r="II53" s="236"/>
      <c r="IJ53" s="236"/>
      <c r="IK53" s="236"/>
      <c r="IL53" s="236"/>
      <c r="IM53" s="236"/>
      <c r="IN53" s="236"/>
      <c r="IO53" s="236"/>
      <c r="IP53" s="236"/>
      <c r="IQ53" s="236"/>
      <c r="IR53" s="236"/>
      <c r="IS53" s="236"/>
      <c r="IT53" s="236"/>
      <c r="IU53" s="236"/>
    </row>
    <row r="54" spans="1:255" ht="25.5" x14ac:dyDescent="0.2">
      <c r="A54" s="226" t="s">
        <v>203</v>
      </c>
      <c r="B54" s="227" t="s">
        <v>1009</v>
      </c>
      <c r="C54" s="239">
        <f t="shared" si="0"/>
        <v>0</v>
      </c>
      <c r="D54" s="239">
        <v>0</v>
      </c>
      <c r="E54" s="231">
        <v>0</v>
      </c>
      <c r="F54" s="231">
        <v>0</v>
      </c>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6"/>
      <c r="DW54" s="236"/>
      <c r="DX54" s="236"/>
      <c r="DY54" s="236"/>
      <c r="DZ54" s="236"/>
      <c r="EA54" s="236"/>
      <c r="EB54" s="236"/>
      <c r="EC54" s="236"/>
      <c r="ED54" s="236"/>
      <c r="EE54" s="236"/>
      <c r="EF54" s="236"/>
      <c r="EG54" s="236"/>
      <c r="EH54" s="236"/>
      <c r="EI54" s="236"/>
      <c r="EJ54" s="236"/>
      <c r="EK54" s="236"/>
      <c r="EL54" s="236"/>
      <c r="EM54" s="236"/>
      <c r="EN54" s="236"/>
      <c r="EO54" s="236"/>
      <c r="EP54" s="236"/>
      <c r="EQ54" s="236"/>
      <c r="ER54" s="236"/>
      <c r="ES54" s="236"/>
      <c r="ET54" s="236"/>
      <c r="EU54" s="236"/>
      <c r="EV54" s="236"/>
      <c r="EW54" s="236"/>
      <c r="EX54" s="236"/>
      <c r="EY54" s="236"/>
      <c r="EZ54" s="236"/>
      <c r="FA54" s="236"/>
      <c r="FB54" s="236"/>
      <c r="FC54" s="236"/>
      <c r="FD54" s="236"/>
      <c r="FE54" s="236"/>
      <c r="FF54" s="236"/>
      <c r="FG54" s="236"/>
      <c r="FH54" s="236"/>
      <c r="FI54" s="236"/>
      <c r="FJ54" s="236"/>
      <c r="FK54" s="236"/>
      <c r="FL54" s="236"/>
      <c r="FM54" s="236"/>
      <c r="FN54" s="236"/>
      <c r="FO54" s="236"/>
      <c r="FP54" s="236"/>
      <c r="FQ54" s="236"/>
      <c r="FR54" s="236"/>
      <c r="FS54" s="236"/>
      <c r="FT54" s="236"/>
      <c r="FU54" s="236"/>
      <c r="FV54" s="236"/>
      <c r="FW54" s="236"/>
      <c r="FX54" s="236"/>
      <c r="FY54" s="236"/>
      <c r="FZ54" s="236"/>
      <c r="GA54" s="236"/>
      <c r="GB54" s="236"/>
      <c r="GC54" s="236"/>
      <c r="GD54" s="236"/>
      <c r="GE54" s="236"/>
      <c r="GF54" s="236"/>
      <c r="GG54" s="236"/>
      <c r="GH54" s="236"/>
      <c r="GI54" s="236"/>
      <c r="GJ54" s="236"/>
      <c r="GK54" s="236"/>
      <c r="GL54" s="236"/>
      <c r="GM54" s="236"/>
      <c r="GN54" s="236"/>
      <c r="GO54" s="236"/>
      <c r="GP54" s="236"/>
      <c r="GQ54" s="236"/>
      <c r="GR54" s="236"/>
      <c r="GS54" s="236"/>
      <c r="GT54" s="236"/>
      <c r="GU54" s="236"/>
      <c r="GV54" s="236"/>
      <c r="GW54" s="236"/>
      <c r="GX54" s="236"/>
      <c r="GY54" s="236"/>
      <c r="GZ54" s="236"/>
      <c r="HA54" s="236"/>
      <c r="HB54" s="236"/>
      <c r="HC54" s="236"/>
      <c r="HD54" s="236"/>
      <c r="HE54" s="236"/>
      <c r="HF54" s="236"/>
      <c r="HG54" s="236"/>
      <c r="HH54" s="236"/>
      <c r="HI54" s="236"/>
      <c r="HJ54" s="236"/>
      <c r="HK54" s="236"/>
      <c r="HL54" s="236"/>
      <c r="HM54" s="236"/>
      <c r="HN54" s="236"/>
      <c r="HO54" s="236"/>
      <c r="HP54" s="236"/>
      <c r="HQ54" s="236"/>
      <c r="HR54" s="236"/>
      <c r="HS54" s="236"/>
      <c r="HT54" s="236"/>
      <c r="HU54" s="236"/>
      <c r="HV54" s="236"/>
      <c r="HW54" s="236"/>
      <c r="HX54" s="236"/>
      <c r="HY54" s="236"/>
      <c r="HZ54" s="236"/>
      <c r="IA54" s="236"/>
      <c r="IB54" s="236"/>
      <c r="IC54" s="236"/>
      <c r="ID54" s="236"/>
      <c r="IE54" s="236"/>
      <c r="IF54" s="236"/>
      <c r="IG54" s="236"/>
      <c r="IH54" s="236"/>
      <c r="II54" s="236"/>
      <c r="IJ54" s="236"/>
      <c r="IK54" s="236"/>
      <c r="IL54" s="236"/>
      <c r="IM54" s="236"/>
      <c r="IN54" s="236"/>
      <c r="IO54" s="236"/>
      <c r="IP54" s="236"/>
      <c r="IQ54" s="236"/>
      <c r="IR54" s="236"/>
      <c r="IS54" s="236"/>
      <c r="IT54" s="236"/>
      <c r="IU54" s="236"/>
    </row>
    <row r="55" spans="1:255" ht="25.5" x14ac:dyDescent="0.2">
      <c r="A55" s="226" t="s">
        <v>204</v>
      </c>
      <c r="B55" s="227" t="s">
        <v>1010</v>
      </c>
      <c r="C55" s="239">
        <f t="shared" si="0"/>
        <v>400000</v>
      </c>
      <c r="D55" s="239">
        <v>400000</v>
      </c>
      <c r="E55" s="231">
        <v>0</v>
      </c>
      <c r="F55" s="231">
        <v>0</v>
      </c>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c r="EO55" s="236"/>
      <c r="EP55" s="236"/>
      <c r="EQ55" s="236"/>
      <c r="ER55" s="236"/>
      <c r="ES55" s="236"/>
      <c r="ET55" s="236"/>
      <c r="EU55" s="236"/>
      <c r="EV55" s="236"/>
      <c r="EW55" s="236"/>
      <c r="EX55" s="236"/>
      <c r="EY55" s="236"/>
      <c r="EZ55" s="236"/>
      <c r="FA55" s="236"/>
      <c r="FB55" s="236"/>
      <c r="FC55" s="236"/>
      <c r="FD55" s="236"/>
      <c r="FE55" s="236"/>
      <c r="FF55" s="236"/>
      <c r="FG55" s="236"/>
      <c r="FH55" s="236"/>
      <c r="FI55" s="236"/>
      <c r="FJ55" s="236"/>
      <c r="FK55" s="236"/>
      <c r="FL55" s="236"/>
      <c r="FM55" s="236"/>
      <c r="FN55" s="236"/>
      <c r="FO55" s="236"/>
      <c r="FP55" s="236"/>
      <c r="FQ55" s="236"/>
      <c r="FR55" s="236"/>
      <c r="FS55" s="236"/>
      <c r="FT55" s="236"/>
      <c r="FU55" s="236"/>
      <c r="FV55" s="236"/>
      <c r="FW55" s="236"/>
      <c r="FX55" s="236"/>
      <c r="FY55" s="236"/>
      <c r="FZ55" s="236"/>
      <c r="GA55" s="236"/>
      <c r="GB55" s="236"/>
      <c r="GC55" s="236"/>
      <c r="GD55" s="236"/>
      <c r="GE55" s="236"/>
      <c r="GF55" s="236"/>
      <c r="GG55" s="236"/>
      <c r="GH55" s="236"/>
      <c r="GI55" s="236"/>
      <c r="GJ55" s="236"/>
      <c r="GK55" s="236"/>
      <c r="GL55" s="236"/>
      <c r="GM55" s="236"/>
      <c r="GN55" s="236"/>
      <c r="GO55" s="236"/>
      <c r="GP55" s="236"/>
      <c r="GQ55" s="236"/>
      <c r="GR55" s="236"/>
      <c r="GS55" s="236"/>
      <c r="GT55" s="236"/>
      <c r="GU55" s="236"/>
      <c r="GV55" s="236"/>
      <c r="GW55" s="236"/>
      <c r="GX55" s="236"/>
      <c r="GY55" s="236"/>
      <c r="GZ55" s="236"/>
      <c r="HA55" s="236"/>
      <c r="HB55" s="236"/>
      <c r="HC55" s="236"/>
      <c r="HD55" s="236"/>
      <c r="HE55" s="236"/>
      <c r="HF55" s="236"/>
      <c r="HG55" s="236"/>
      <c r="HH55" s="236"/>
      <c r="HI55" s="236"/>
      <c r="HJ55" s="236"/>
      <c r="HK55" s="236"/>
      <c r="HL55" s="236"/>
      <c r="HM55" s="236"/>
      <c r="HN55" s="236"/>
      <c r="HO55" s="236"/>
      <c r="HP55" s="236"/>
      <c r="HQ55" s="236"/>
      <c r="HR55" s="236"/>
      <c r="HS55" s="236"/>
      <c r="HT55" s="236"/>
      <c r="HU55" s="236"/>
      <c r="HV55" s="236"/>
      <c r="HW55" s="236"/>
      <c r="HX55" s="236"/>
      <c r="HY55" s="236"/>
      <c r="HZ55" s="236"/>
      <c r="IA55" s="236"/>
      <c r="IB55" s="236"/>
      <c r="IC55" s="236"/>
      <c r="ID55" s="236"/>
      <c r="IE55" s="236"/>
      <c r="IF55" s="236"/>
      <c r="IG55" s="236"/>
      <c r="IH55" s="236"/>
      <c r="II55" s="236"/>
      <c r="IJ55" s="236"/>
      <c r="IK55" s="236"/>
      <c r="IL55" s="236"/>
      <c r="IM55" s="236"/>
      <c r="IN55" s="236"/>
      <c r="IO55" s="236"/>
      <c r="IP55" s="236"/>
      <c r="IQ55" s="236"/>
      <c r="IR55" s="236"/>
      <c r="IS55" s="236"/>
      <c r="IT55" s="236"/>
      <c r="IU55" s="236"/>
    </row>
    <row r="56" spans="1:255" ht="25.5" x14ac:dyDescent="0.2">
      <c r="A56" s="226" t="s">
        <v>205</v>
      </c>
      <c r="B56" s="227" t="s">
        <v>1011</v>
      </c>
      <c r="C56" s="239">
        <f t="shared" si="0"/>
        <v>0</v>
      </c>
      <c r="D56" s="239"/>
      <c r="E56" s="231">
        <v>0</v>
      </c>
      <c r="F56" s="231">
        <v>0</v>
      </c>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6"/>
      <c r="DW56" s="236"/>
      <c r="DX56" s="236"/>
      <c r="DY56" s="236"/>
      <c r="DZ56" s="236"/>
      <c r="EA56" s="236"/>
      <c r="EB56" s="236"/>
      <c r="EC56" s="236"/>
      <c r="ED56" s="236"/>
      <c r="EE56" s="236"/>
      <c r="EF56" s="236"/>
      <c r="EG56" s="236"/>
      <c r="EH56" s="236"/>
      <c r="EI56" s="236"/>
      <c r="EJ56" s="236"/>
      <c r="EK56" s="236"/>
      <c r="EL56" s="236"/>
      <c r="EM56" s="236"/>
      <c r="EN56" s="236"/>
      <c r="EO56" s="236"/>
      <c r="EP56" s="236"/>
      <c r="EQ56" s="236"/>
      <c r="ER56" s="236"/>
      <c r="ES56" s="236"/>
      <c r="ET56" s="236"/>
      <c r="EU56" s="236"/>
      <c r="EV56" s="236"/>
      <c r="EW56" s="236"/>
      <c r="EX56" s="236"/>
      <c r="EY56" s="236"/>
      <c r="EZ56" s="236"/>
      <c r="FA56" s="236"/>
      <c r="FB56" s="236"/>
      <c r="FC56" s="236"/>
      <c r="FD56" s="236"/>
      <c r="FE56" s="236"/>
      <c r="FF56" s="236"/>
      <c r="FG56" s="236"/>
      <c r="FH56" s="236"/>
      <c r="FI56" s="236"/>
      <c r="FJ56" s="236"/>
      <c r="FK56" s="236"/>
      <c r="FL56" s="236"/>
      <c r="FM56" s="236"/>
      <c r="FN56" s="236"/>
      <c r="FO56" s="236"/>
      <c r="FP56" s="236"/>
      <c r="FQ56" s="236"/>
      <c r="FR56" s="236"/>
      <c r="FS56" s="236"/>
      <c r="FT56" s="236"/>
      <c r="FU56" s="236"/>
      <c r="FV56" s="236"/>
      <c r="FW56" s="236"/>
      <c r="FX56" s="236"/>
      <c r="FY56" s="236"/>
      <c r="FZ56" s="236"/>
      <c r="GA56" s="236"/>
      <c r="GB56" s="236"/>
      <c r="GC56" s="236"/>
      <c r="GD56" s="236"/>
      <c r="GE56" s="236"/>
      <c r="GF56" s="236"/>
      <c r="GG56" s="236"/>
      <c r="GH56" s="236"/>
      <c r="GI56" s="236"/>
      <c r="GJ56" s="236"/>
      <c r="GK56" s="236"/>
      <c r="GL56" s="236"/>
      <c r="GM56" s="236"/>
      <c r="GN56" s="236"/>
      <c r="GO56" s="236"/>
      <c r="GP56" s="236"/>
      <c r="GQ56" s="236"/>
      <c r="GR56" s="236"/>
      <c r="GS56" s="236"/>
      <c r="GT56" s="236"/>
      <c r="GU56" s="236"/>
      <c r="GV56" s="236"/>
      <c r="GW56" s="236"/>
      <c r="GX56" s="236"/>
      <c r="GY56" s="236"/>
      <c r="GZ56" s="236"/>
      <c r="HA56" s="236"/>
      <c r="HB56" s="236"/>
      <c r="HC56" s="236"/>
      <c r="HD56" s="236"/>
      <c r="HE56" s="236"/>
      <c r="HF56" s="236"/>
      <c r="HG56" s="236"/>
      <c r="HH56" s="236"/>
      <c r="HI56" s="236"/>
      <c r="HJ56" s="236"/>
      <c r="HK56" s="236"/>
      <c r="HL56" s="236"/>
      <c r="HM56" s="236"/>
      <c r="HN56" s="236"/>
      <c r="HO56" s="236"/>
      <c r="HP56" s="236"/>
      <c r="HQ56" s="236"/>
      <c r="HR56" s="236"/>
      <c r="HS56" s="236"/>
      <c r="HT56" s="236"/>
      <c r="HU56" s="236"/>
      <c r="HV56" s="236"/>
      <c r="HW56" s="236"/>
      <c r="HX56" s="236"/>
      <c r="HY56" s="236"/>
      <c r="HZ56" s="236"/>
      <c r="IA56" s="236"/>
      <c r="IB56" s="236"/>
      <c r="IC56" s="236"/>
      <c r="ID56" s="236"/>
      <c r="IE56" s="236"/>
      <c r="IF56" s="236"/>
      <c r="IG56" s="236"/>
      <c r="IH56" s="236"/>
      <c r="II56" s="236"/>
      <c r="IJ56" s="236"/>
      <c r="IK56" s="236"/>
      <c r="IL56" s="236"/>
      <c r="IM56" s="236"/>
      <c r="IN56" s="236"/>
      <c r="IO56" s="236"/>
      <c r="IP56" s="236"/>
      <c r="IQ56" s="236"/>
      <c r="IR56" s="236"/>
      <c r="IS56" s="236"/>
      <c r="IT56" s="236"/>
      <c r="IU56" s="236"/>
    </row>
    <row r="57" spans="1:255" ht="25.5" x14ac:dyDescent="0.2">
      <c r="A57" s="226" t="s">
        <v>206</v>
      </c>
      <c r="B57" s="227" t="s">
        <v>1012</v>
      </c>
      <c r="C57" s="239">
        <f t="shared" si="0"/>
        <v>0</v>
      </c>
      <c r="D57" s="239">
        <v>0</v>
      </c>
      <c r="E57" s="231">
        <v>0</v>
      </c>
      <c r="F57" s="231">
        <v>0</v>
      </c>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c r="EO57" s="236"/>
      <c r="EP57" s="236"/>
      <c r="EQ57" s="236"/>
      <c r="ER57" s="236"/>
      <c r="ES57" s="236"/>
      <c r="ET57" s="236"/>
      <c r="EU57" s="236"/>
      <c r="EV57" s="236"/>
      <c r="EW57" s="236"/>
      <c r="EX57" s="236"/>
      <c r="EY57" s="236"/>
      <c r="EZ57" s="236"/>
      <c r="FA57" s="236"/>
      <c r="FB57" s="236"/>
      <c r="FC57" s="236"/>
      <c r="FD57" s="236"/>
      <c r="FE57" s="236"/>
      <c r="FF57" s="236"/>
      <c r="FG57" s="236"/>
      <c r="FH57" s="236"/>
      <c r="FI57" s="236"/>
      <c r="FJ57" s="236"/>
      <c r="FK57" s="236"/>
      <c r="FL57" s="236"/>
      <c r="FM57" s="236"/>
      <c r="FN57" s="236"/>
      <c r="FO57" s="236"/>
      <c r="FP57" s="236"/>
      <c r="FQ57" s="236"/>
      <c r="FR57" s="236"/>
      <c r="FS57" s="236"/>
      <c r="FT57" s="236"/>
      <c r="FU57" s="236"/>
      <c r="FV57" s="236"/>
      <c r="FW57" s="236"/>
      <c r="FX57" s="236"/>
      <c r="FY57" s="236"/>
      <c r="FZ57" s="236"/>
      <c r="GA57" s="236"/>
      <c r="GB57" s="236"/>
      <c r="GC57" s="236"/>
      <c r="GD57" s="236"/>
      <c r="GE57" s="236"/>
      <c r="GF57" s="236"/>
      <c r="GG57" s="236"/>
      <c r="GH57" s="236"/>
      <c r="GI57" s="236"/>
      <c r="GJ57" s="236"/>
      <c r="GK57" s="236"/>
      <c r="GL57" s="236"/>
      <c r="GM57" s="236"/>
      <c r="GN57" s="236"/>
      <c r="GO57" s="236"/>
      <c r="GP57" s="236"/>
      <c r="GQ57" s="236"/>
      <c r="GR57" s="236"/>
      <c r="GS57" s="236"/>
      <c r="GT57" s="236"/>
      <c r="GU57" s="236"/>
      <c r="GV57" s="236"/>
      <c r="GW57" s="236"/>
      <c r="GX57" s="236"/>
      <c r="GY57" s="236"/>
      <c r="GZ57" s="236"/>
      <c r="HA57" s="236"/>
      <c r="HB57" s="236"/>
      <c r="HC57" s="236"/>
      <c r="HD57" s="236"/>
      <c r="HE57" s="236"/>
      <c r="HF57" s="236"/>
      <c r="HG57" s="236"/>
      <c r="HH57" s="236"/>
      <c r="HI57" s="236"/>
      <c r="HJ57" s="236"/>
      <c r="HK57" s="236"/>
      <c r="HL57" s="236"/>
      <c r="HM57" s="236"/>
      <c r="HN57" s="236"/>
      <c r="HO57" s="236"/>
      <c r="HP57" s="236"/>
      <c r="HQ57" s="236"/>
      <c r="HR57" s="236"/>
      <c r="HS57" s="236"/>
      <c r="HT57" s="236"/>
      <c r="HU57" s="236"/>
      <c r="HV57" s="236"/>
      <c r="HW57" s="236"/>
      <c r="HX57" s="236"/>
      <c r="HY57" s="236"/>
      <c r="HZ57" s="236"/>
      <c r="IA57" s="236"/>
      <c r="IB57" s="236"/>
      <c r="IC57" s="236"/>
      <c r="ID57" s="236"/>
      <c r="IE57" s="236"/>
      <c r="IF57" s="236"/>
      <c r="IG57" s="236"/>
      <c r="IH57" s="236"/>
      <c r="II57" s="236"/>
      <c r="IJ57" s="236"/>
      <c r="IK57" s="236"/>
      <c r="IL57" s="236"/>
      <c r="IM57" s="236"/>
      <c r="IN57" s="236"/>
      <c r="IO57" s="236"/>
      <c r="IP57" s="236"/>
      <c r="IQ57" s="236"/>
      <c r="IR57" s="236"/>
      <c r="IS57" s="236"/>
      <c r="IT57" s="236"/>
      <c r="IU57" s="236"/>
    </row>
    <row r="58" spans="1:255" x14ac:dyDescent="0.2">
      <c r="A58" s="225" t="s">
        <v>207</v>
      </c>
      <c r="B58" s="229" t="s">
        <v>1013</v>
      </c>
      <c r="C58" s="240">
        <f t="shared" si="0"/>
        <v>14856365</v>
      </c>
      <c r="D58" s="240">
        <f>SUM(D50:D57)</f>
        <v>11677326</v>
      </c>
      <c r="E58" s="240">
        <f>SUM(E50:E57)</f>
        <v>140717</v>
      </c>
      <c r="F58" s="240">
        <f>SUM(F50:F57)</f>
        <v>3038322</v>
      </c>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6"/>
      <c r="DW58" s="236"/>
      <c r="DX58" s="236"/>
      <c r="DY58" s="236"/>
      <c r="DZ58" s="236"/>
      <c r="EA58" s="236"/>
      <c r="EB58" s="236"/>
      <c r="EC58" s="236"/>
      <c r="ED58" s="236"/>
      <c r="EE58" s="236"/>
      <c r="EF58" s="236"/>
      <c r="EG58" s="236"/>
      <c r="EH58" s="236"/>
      <c r="EI58" s="236"/>
      <c r="EJ58" s="236"/>
      <c r="EK58" s="236"/>
      <c r="EL58" s="236"/>
      <c r="EM58" s="236"/>
      <c r="EN58" s="236"/>
      <c r="EO58" s="236"/>
      <c r="EP58" s="236"/>
      <c r="EQ58" s="236"/>
      <c r="ER58" s="236"/>
      <c r="ES58" s="236"/>
      <c r="ET58" s="236"/>
      <c r="EU58" s="236"/>
      <c r="EV58" s="236"/>
      <c r="EW58" s="236"/>
      <c r="EX58" s="236"/>
      <c r="EY58" s="236"/>
      <c r="EZ58" s="236"/>
      <c r="FA58" s="236"/>
      <c r="FB58" s="236"/>
      <c r="FC58" s="236"/>
      <c r="FD58" s="236"/>
      <c r="FE58" s="236"/>
      <c r="FF58" s="236"/>
      <c r="FG58" s="236"/>
      <c r="FH58" s="236"/>
      <c r="FI58" s="236"/>
      <c r="FJ58" s="236"/>
      <c r="FK58" s="236"/>
      <c r="FL58" s="236"/>
      <c r="FM58" s="236"/>
      <c r="FN58" s="236"/>
      <c r="FO58" s="236"/>
      <c r="FP58" s="236"/>
      <c r="FQ58" s="236"/>
      <c r="FR58" s="236"/>
      <c r="FS58" s="236"/>
      <c r="FT58" s="236"/>
      <c r="FU58" s="236"/>
      <c r="FV58" s="236"/>
      <c r="FW58" s="236"/>
      <c r="FX58" s="236"/>
      <c r="FY58" s="236"/>
      <c r="FZ58" s="236"/>
      <c r="GA58" s="236"/>
      <c r="GB58" s="236"/>
      <c r="GC58" s="236"/>
      <c r="GD58" s="236"/>
      <c r="GE58" s="236"/>
      <c r="GF58" s="236"/>
      <c r="GG58" s="236"/>
      <c r="GH58" s="236"/>
      <c r="GI58" s="236"/>
      <c r="GJ58" s="236"/>
      <c r="GK58" s="236"/>
      <c r="GL58" s="236"/>
      <c r="GM58" s="236"/>
      <c r="GN58" s="236"/>
      <c r="GO58" s="236"/>
      <c r="GP58" s="236"/>
      <c r="GQ58" s="236"/>
      <c r="GR58" s="236"/>
      <c r="GS58" s="236"/>
      <c r="GT58" s="236"/>
      <c r="GU58" s="236"/>
      <c r="GV58" s="236"/>
      <c r="GW58" s="236"/>
      <c r="GX58" s="236"/>
      <c r="GY58" s="236"/>
      <c r="GZ58" s="236"/>
      <c r="HA58" s="236"/>
      <c r="HB58" s="236"/>
      <c r="HC58" s="236"/>
      <c r="HD58" s="236"/>
      <c r="HE58" s="236"/>
      <c r="HF58" s="236"/>
      <c r="HG58" s="236"/>
      <c r="HH58" s="236"/>
      <c r="HI58" s="236"/>
      <c r="HJ58" s="236"/>
      <c r="HK58" s="236"/>
      <c r="HL58" s="236"/>
      <c r="HM58" s="236"/>
      <c r="HN58" s="236"/>
      <c r="HO58" s="236"/>
      <c r="HP58" s="236"/>
      <c r="HQ58" s="236"/>
      <c r="HR58" s="236"/>
      <c r="HS58" s="236"/>
      <c r="HT58" s="236"/>
      <c r="HU58" s="236"/>
      <c r="HV58" s="236"/>
      <c r="HW58" s="236"/>
      <c r="HX58" s="236"/>
      <c r="HY58" s="236"/>
      <c r="HZ58" s="236"/>
      <c r="IA58" s="236"/>
      <c r="IB58" s="236"/>
      <c r="IC58" s="236"/>
      <c r="ID58" s="236"/>
      <c r="IE58" s="236"/>
      <c r="IF58" s="236"/>
      <c r="IG58" s="236"/>
      <c r="IH58" s="236"/>
      <c r="II58" s="236"/>
      <c r="IJ58" s="236"/>
      <c r="IK58" s="236"/>
      <c r="IL58" s="236"/>
      <c r="IM58" s="236"/>
      <c r="IN58" s="236"/>
      <c r="IO58" s="236"/>
      <c r="IP58" s="236"/>
      <c r="IQ58" s="236"/>
      <c r="IR58" s="236"/>
      <c r="IS58" s="236"/>
      <c r="IT58" s="236"/>
      <c r="IU58" s="236"/>
    </row>
    <row r="59" spans="1:255" ht="38.25" x14ac:dyDescent="0.2">
      <c r="A59" s="226" t="s">
        <v>208</v>
      </c>
      <c r="B59" s="227" t="s">
        <v>1014</v>
      </c>
      <c r="C59" s="239">
        <f t="shared" si="0"/>
        <v>0</v>
      </c>
      <c r="D59" s="239">
        <v>0</v>
      </c>
      <c r="E59" s="231">
        <v>0</v>
      </c>
      <c r="F59" s="231">
        <v>0</v>
      </c>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6"/>
      <c r="DW59" s="236"/>
      <c r="DX59" s="236"/>
      <c r="DY59" s="236"/>
      <c r="DZ59" s="236"/>
      <c r="EA59" s="236"/>
      <c r="EB59" s="236"/>
      <c r="EC59" s="236"/>
      <c r="ED59" s="236"/>
      <c r="EE59" s="236"/>
      <c r="EF59" s="236"/>
      <c r="EG59" s="236"/>
      <c r="EH59" s="236"/>
      <c r="EI59" s="236"/>
      <c r="EJ59" s="236"/>
      <c r="EK59" s="236"/>
      <c r="EL59" s="236"/>
      <c r="EM59" s="236"/>
      <c r="EN59" s="236"/>
      <c r="EO59" s="236"/>
      <c r="EP59" s="236"/>
      <c r="EQ59" s="236"/>
      <c r="ER59" s="236"/>
      <c r="ES59" s="236"/>
      <c r="ET59" s="236"/>
      <c r="EU59" s="236"/>
      <c r="EV59" s="236"/>
      <c r="EW59" s="236"/>
      <c r="EX59" s="236"/>
      <c r="EY59" s="236"/>
      <c r="EZ59" s="236"/>
      <c r="FA59" s="236"/>
      <c r="FB59" s="236"/>
      <c r="FC59" s="236"/>
      <c r="FD59" s="236"/>
      <c r="FE59" s="236"/>
      <c r="FF59" s="236"/>
      <c r="FG59" s="236"/>
      <c r="FH59" s="236"/>
      <c r="FI59" s="236"/>
      <c r="FJ59" s="236"/>
      <c r="FK59" s="236"/>
      <c r="FL59" s="236"/>
      <c r="FM59" s="236"/>
      <c r="FN59" s="236"/>
      <c r="FO59" s="236"/>
      <c r="FP59" s="236"/>
      <c r="FQ59" s="236"/>
      <c r="FR59" s="236"/>
      <c r="FS59" s="236"/>
      <c r="FT59" s="236"/>
      <c r="FU59" s="236"/>
      <c r="FV59" s="236"/>
      <c r="FW59" s="236"/>
      <c r="FX59" s="236"/>
      <c r="FY59" s="236"/>
      <c r="FZ59" s="236"/>
      <c r="GA59" s="236"/>
      <c r="GB59" s="236"/>
      <c r="GC59" s="236"/>
      <c r="GD59" s="236"/>
      <c r="GE59" s="236"/>
      <c r="GF59" s="236"/>
      <c r="GG59" s="236"/>
      <c r="GH59" s="236"/>
      <c r="GI59" s="236"/>
      <c r="GJ59" s="236"/>
      <c r="GK59" s="236"/>
      <c r="GL59" s="236"/>
      <c r="GM59" s="236"/>
      <c r="GN59" s="236"/>
      <c r="GO59" s="236"/>
      <c r="GP59" s="236"/>
      <c r="GQ59" s="236"/>
      <c r="GR59" s="236"/>
      <c r="GS59" s="236"/>
      <c r="GT59" s="236"/>
      <c r="GU59" s="236"/>
      <c r="GV59" s="236"/>
      <c r="GW59" s="236"/>
      <c r="GX59" s="236"/>
      <c r="GY59" s="236"/>
      <c r="GZ59" s="236"/>
      <c r="HA59" s="236"/>
      <c r="HB59" s="236"/>
      <c r="HC59" s="236"/>
      <c r="HD59" s="236"/>
      <c r="HE59" s="236"/>
      <c r="HF59" s="236"/>
      <c r="HG59" s="236"/>
      <c r="HH59" s="236"/>
      <c r="HI59" s="236"/>
      <c r="HJ59" s="236"/>
      <c r="HK59" s="236"/>
      <c r="HL59" s="236"/>
      <c r="HM59" s="236"/>
      <c r="HN59" s="236"/>
      <c r="HO59" s="236"/>
      <c r="HP59" s="236"/>
      <c r="HQ59" s="236"/>
      <c r="HR59" s="236"/>
      <c r="HS59" s="236"/>
      <c r="HT59" s="236"/>
      <c r="HU59" s="236"/>
      <c r="HV59" s="236"/>
      <c r="HW59" s="236"/>
      <c r="HX59" s="236"/>
      <c r="HY59" s="236"/>
      <c r="HZ59" s="236"/>
      <c r="IA59" s="236"/>
      <c r="IB59" s="236"/>
      <c r="IC59" s="236"/>
      <c r="ID59" s="236"/>
      <c r="IE59" s="236"/>
      <c r="IF59" s="236"/>
      <c r="IG59" s="236"/>
      <c r="IH59" s="236"/>
      <c r="II59" s="236"/>
      <c r="IJ59" s="236"/>
      <c r="IK59" s="236"/>
      <c r="IL59" s="236"/>
      <c r="IM59" s="236"/>
      <c r="IN59" s="236"/>
      <c r="IO59" s="236"/>
      <c r="IP59" s="236"/>
      <c r="IQ59" s="236"/>
      <c r="IR59" s="236"/>
      <c r="IS59" s="236"/>
      <c r="IT59" s="236"/>
      <c r="IU59" s="236"/>
    </row>
    <row r="60" spans="1:255" ht="38.25" x14ac:dyDescent="0.2">
      <c r="A60" s="226" t="s">
        <v>209</v>
      </c>
      <c r="B60" s="227" t="s">
        <v>1015</v>
      </c>
      <c r="C60" s="239">
        <f t="shared" si="0"/>
        <v>0</v>
      </c>
      <c r="D60" s="239">
        <v>0</v>
      </c>
      <c r="E60" s="231">
        <v>0</v>
      </c>
      <c r="F60" s="231">
        <v>0</v>
      </c>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c r="EO60" s="236"/>
      <c r="EP60" s="236"/>
      <c r="EQ60" s="236"/>
      <c r="ER60" s="236"/>
      <c r="ES60" s="236"/>
      <c r="ET60" s="236"/>
      <c r="EU60" s="236"/>
      <c r="EV60" s="236"/>
      <c r="EW60" s="236"/>
      <c r="EX60" s="236"/>
      <c r="EY60" s="236"/>
      <c r="EZ60" s="236"/>
      <c r="FA60" s="236"/>
      <c r="FB60" s="236"/>
      <c r="FC60" s="236"/>
      <c r="FD60" s="236"/>
      <c r="FE60" s="236"/>
      <c r="FF60" s="236"/>
      <c r="FG60" s="236"/>
      <c r="FH60" s="236"/>
      <c r="FI60" s="236"/>
      <c r="FJ60" s="236"/>
      <c r="FK60" s="236"/>
      <c r="FL60" s="236"/>
      <c r="FM60" s="236"/>
      <c r="FN60" s="236"/>
      <c r="FO60" s="236"/>
      <c r="FP60" s="236"/>
      <c r="FQ60" s="236"/>
      <c r="FR60" s="236"/>
      <c r="FS60" s="236"/>
      <c r="FT60" s="236"/>
      <c r="FU60" s="236"/>
      <c r="FV60" s="236"/>
      <c r="FW60" s="236"/>
      <c r="FX60" s="236"/>
      <c r="FY60" s="236"/>
      <c r="FZ60" s="236"/>
      <c r="GA60" s="236"/>
      <c r="GB60" s="236"/>
      <c r="GC60" s="236"/>
      <c r="GD60" s="236"/>
      <c r="GE60" s="236"/>
      <c r="GF60" s="236"/>
      <c r="GG60" s="236"/>
      <c r="GH60" s="236"/>
      <c r="GI60" s="236"/>
      <c r="GJ60" s="236"/>
      <c r="GK60" s="236"/>
      <c r="GL60" s="236"/>
      <c r="GM60" s="236"/>
      <c r="GN60" s="236"/>
      <c r="GO60" s="236"/>
      <c r="GP60" s="236"/>
      <c r="GQ60" s="236"/>
      <c r="GR60" s="236"/>
      <c r="GS60" s="236"/>
      <c r="GT60" s="236"/>
      <c r="GU60" s="236"/>
      <c r="GV60" s="236"/>
      <c r="GW60" s="236"/>
      <c r="GX60" s="236"/>
      <c r="GY60" s="236"/>
      <c r="GZ60" s="236"/>
      <c r="HA60" s="236"/>
      <c r="HB60" s="236"/>
      <c r="HC60" s="236"/>
      <c r="HD60" s="236"/>
      <c r="HE60" s="236"/>
      <c r="HF60" s="236"/>
      <c r="HG60" s="236"/>
      <c r="HH60" s="236"/>
      <c r="HI60" s="236"/>
      <c r="HJ60" s="236"/>
      <c r="HK60" s="236"/>
      <c r="HL60" s="236"/>
      <c r="HM60" s="236"/>
      <c r="HN60" s="236"/>
      <c r="HO60" s="236"/>
      <c r="HP60" s="236"/>
      <c r="HQ60" s="236"/>
      <c r="HR60" s="236"/>
      <c r="HS60" s="236"/>
      <c r="HT60" s="236"/>
      <c r="HU60" s="236"/>
      <c r="HV60" s="236"/>
      <c r="HW60" s="236"/>
      <c r="HX60" s="236"/>
      <c r="HY60" s="236"/>
      <c r="HZ60" s="236"/>
      <c r="IA60" s="236"/>
      <c r="IB60" s="236"/>
      <c r="IC60" s="236"/>
      <c r="ID60" s="236"/>
      <c r="IE60" s="236"/>
      <c r="IF60" s="236"/>
      <c r="IG60" s="236"/>
      <c r="IH60" s="236"/>
      <c r="II60" s="236"/>
      <c r="IJ60" s="236"/>
      <c r="IK60" s="236"/>
      <c r="IL60" s="236"/>
      <c r="IM60" s="236"/>
      <c r="IN60" s="236"/>
      <c r="IO60" s="236"/>
      <c r="IP60" s="236"/>
      <c r="IQ60" s="236"/>
      <c r="IR60" s="236"/>
      <c r="IS60" s="236"/>
      <c r="IT60" s="236"/>
      <c r="IU60" s="236"/>
    </row>
    <row r="61" spans="1:255" ht="25.5" x14ac:dyDescent="0.2">
      <c r="A61" s="226" t="s">
        <v>210</v>
      </c>
      <c r="B61" s="227" t="s">
        <v>1016</v>
      </c>
      <c r="C61" s="239">
        <f t="shared" si="0"/>
        <v>14994834</v>
      </c>
      <c r="D61" s="239">
        <v>14994834</v>
      </c>
      <c r="E61" s="231">
        <v>0</v>
      </c>
      <c r="F61" s="231">
        <v>0</v>
      </c>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c r="EO61" s="236"/>
      <c r="EP61" s="236"/>
      <c r="EQ61" s="236"/>
      <c r="ER61" s="236"/>
      <c r="ES61" s="236"/>
      <c r="ET61" s="236"/>
      <c r="EU61" s="236"/>
      <c r="EV61" s="236"/>
      <c r="EW61" s="236"/>
      <c r="EX61" s="236"/>
      <c r="EY61" s="236"/>
      <c r="EZ61" s="236"/>
      <c r="FA61" s="236"/>
      <c r="FB61" s="236"/>
      <c r="FC61" s="236"/>
      <c r="FD61" s="236"/>
      <c r="FE61" s="236"/>
      <c r="FF61" s="236"/>
      <c r="FG61" s="236"/>
      <c r="FH61" s="236"/>
      <c r="FI61" s="236"/>
      <c r="FJ61" s="236"/>
      <c r="FK61" s="236"/>
      <c r="FL61" s="236"/>
      <c r="FM61" s="236"/>
      <c r="FN61" s="236"/>
      <c r="FO61" s="236"/>
      <c r="FP61" s="236"/>
      <c r="FQ61" s="236"/>
      <c r="FR61" s="236"/>
      <c r="FS61" s="236"/>
      <c r="FT61" s="236"/>
      <c r="FU61" s="236"/>
      <c r="FV61" s="236"/>
      <c r="FW61" s="236"/>
      <c r="FX61" s="236"/>
      <c r="FY61" s="236"/>
      <c r="FZ61" s="236"/>
      <c r="GA61" s="236"/>
      <c r="GB61" s="236"/>
      <c r="GC61" s="236"/>
      <c r="GD61" s="236"/>
      <c r="GE61" s="236"/>
      <c r="GF61" s="236"/>
      <c r="GG61" s="236"/>
      <c r="GH61" s="236"/>
      <c r="GI61" s="236"/>
      <c r="GJ61" s="236"/>
      <c r="GK61" s="236"/>
      <c r="GL61" s="236"/>
      <c r="GM61" s="236"/>
      <c r="GN61" s="236"/>
      <c r="GO61" s="236"/>
      <c r="GP61" s="236"/>
      <c r="GQ61" s="236"/>
      <c r="GR61" s="236"/>
      <c r="GS61" s="236"/>
      <c r="GT61" s="236"/>
      <c r="GU61" s="236"/>
      <c r="GV61" s="236"/>
      <c r="GW61" s="236"/>
      <c r="GX61" s="236"/>
      <c r="GY61" s="236"/>
      <c r="GZ61" s="236"/>
      <c r="HA61" s="236"/>
      <c r="HB61" s="236"/>
      <c r="HC61" s="236"/>
      <c r="HD61" s="236"/>
      <c r="HE61" s="236"/>
      <c r="HF61" s="236"/>
      <c r="HG61" s="236"/>
      <c r="HH61" s="236"/>
      <c r="HI61" s="236"/>
      <c r="HJ61" s="236"/>
      <c r="HK61" s="236"/>
      <c r="HL61" s="236"/>
      <c r="HM61" s="236"/>
      <c r="HN61" s="236"/>
      <c r="HO61" s="236"/>
      <c r="HP61" s="236"/>
      <c r="HQ61" s="236"/>
      <c r="HR61" s="236"/>
      <c r="HS61" s="236"/>
      <c r="HT61" s="236"/>
      <c r="HU61" s="236"/>
      <c r="HV61" s="236"/>
      <c r="HW61" s="236"/>
      <c r="HX61" s="236"/>
      <c r="HY61" s="236"/>
      <c r="HZ61" s="236"/>
      <c r="IA61" s="236"/>
      <c r="IB61" s="236"/>
      <c r="IC61" s="236"/>
      <c r="ID61" s="236"/>
      <c r="IE61" s="236"/>
      <c r="IF61" s="236"/>
      <c r="IG61" s="236"/>
      <c r="IH61" s="236"/>
      <c r="II61" s="236"/>
      <c r="IJ61" s="236"/>
      <c r="IK61" s="236"/>
      <c r="IL61" s="236"/>
      <c r="IM61" s="236"/>
      <c r="IN61" s="236"/>
      <c r="IO61" s="236"/>
      <c r="IP61" s="236"/>
      <c r="IQ61" s="236"/>
      <c r="IR61" s="236"/>
      <c r="IS61" s="236"/>
      <c r="IT61" s="236"/>
      <c r="IU61" s="236"/>
    </row>
    <row r="62" spans="1:255" ht="25.5" x14ac:dyDescent="0.2">
      <c r="A62" s="226" t="s">
        <v>211</v>
      </c>
      <c r="B62" s="227" t="s">
        <v>1017</v>
      </c>
      <c r="C62" s="239">
        <f t="shared" si="0"/>
        <v>0</v>
      </c>
      <c r="D62" s="239">
        <v>0</v>
      </c>
      <c r="E62" s="231">
        <v>0</v>
      </c>
      <c r="F62" s="231"/>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c r="EO62" s="236"/>
      <c r="EP62" s="236"/>
      <c r="EQ62" s="236"/>
      <c r="ER62" s="236"/>
      <c r="ES62" s="236"/>
      <c r="ET62" s="236"/>
      <c r="EU62" s="236"/>
      <c r="EV62" s="236"/>
      <c r="EW62" s="236"/>
      <c r="EX62" s="236"/>
      <c r="EY62" s="236"/>
      <c r="EZ62" s="236"/>
      <c r="FA62" s="236"/>
      <c r="FB62" s="236"/>
      <c r="FC62" s="236"/>
      <c r="FD62" s="236"/>
      <c r="FE62" s="236"/>
      <c r="FF62" s="236"/>
      <c r="FG62" s="236"/>
      <c r="FH62" s="236"/>
      <c r="FI62" s="236"/>
      <c r="FJ62" s="236"/>
      <c r="FK62" s="236"/>
      <c r="FL62" s="236"/>
      <c r="FM62" s="236"/>
      <c r="FN62" s="236"/>
      <c r="FO62" s="236"/>
      <c r="FP62" s="236"/>
      <c r="FQ62" s="236"/>
      <c r="FR62" s="236"/>
      <c r="FS62" s="236"/>
      <c r="FT62" s="236"/>
      <c r="FU62" s="236"/>
      <c r="FV62" s="236"/>
      <c r="FW62" s="236"/>
      <c r="FX62" s="236"/>
      <c r="FY62" s="236"/>
      <c r="FZ62" s="236"/>
      <c r="GA62" s="236"/>
      <c r="GB62" s="236"/>
      <c r="GC62" s="236"/>
      <c r="GD62" s="236"/>
      <c r="GE62" s="236"/>
      <c r="GF62" s="236"/>
      <c r="GG62" s="236"/>
      <c r="GH62" s="236"/>
      <c r="GI62" s="236"/>
      <c r="GJ62" s="236"/>
      <c r="GK62" s="236"/>
      <c r="GL62" s="236"/>
      <c r="GM62" s="236"/>
      <c r="GN62" s="236"/>
      <c r="GO62" s="236"/>
      <c r="GP62" s="236"/>
      <c r="GQ62" s="236"/>
      <c r="GR62" s="236"/>
      <c r="GS62" s="236"/>
      <c r="GT62" s="236"/>
      <c r="GU62" s="236"/>
      <c r="GV62" s="236"/>
      <c r="GW62" s="236"/>
      <c r="GX62" s="236"/>
      <c r="GY62" s="236"/>
      <c r="GZ62" s="236"/>
      <c r="HA62" s="236"/>
      <c r="HB62" s="236"/>
      <c r="HC62" s="236"/>
      <c r="HD62" s="236"/>
      <c r="HE62" s="236"/>
      <c r="HF62" s="236"/>
      <c r="HG62" s="236"/>
      <c r="HH62" s="236"/>
      <c r="HI62" s="236"/>
      <c r="HJ62" s="236"/>
      <c r="HK62" s="236"/>
      <c r="HL62" s="236"/>
      <c r="HM62" s="236"/>
      <c r="HN62" s="236"/>
      <c r="HO62" s="236"/>
      <c r="HP62" s="236"/>
      <c r="HQ62" s="236"/>
      <c r="HR62" s="236"/>
      <c r="HS62" s="236"/>
      <c r="HT62" s="236"/>
      <c r="HU62" s="236"/>
      <c r="HV62" s="236"/>
      <c r="HW62" s="236"/>
      <c r="HX62" s="236"/>
      <c r="HY62" s="236"/>
      <c r="HZ62" s="236"/>
      <c r="IA62" s="236"/>
      <c r="IB62" s="236"/>
      <c r="IC62" s="236"/>
      <c r="ID62" s="236"/>
      <c r="IE62" s="236"/>
      <c r="IF62" s="236"/>
      <c r="IG62" s="236"/>
      <c r="IH62" s="236"/>
      <c r="II62" s="236"/>
      <c r="IJ62" s="236"/>
      <c r="IK62" s="236"/>
      <c r="IL62" s="236"/>
      <c r="IM62" s="236"/>
      <c r="IN62" s="236"/>
      <c r="IO62" s="236"/>
      <c r="IP62" s="236"/>
      <c r="IQ62" s="236"/>
      <c r="IR62" s="236"/>
      <c r="IS62" s="236"/>
      <c r="IT62" s="236"/>
      <c r="IU62" s="236"/>
    </row>
    <row r="63" spans="1:255" ht="25.5" x14ac:dyDescent="0.2">
      <c r="A63" s="226" t="s">
        <v>212</v>
      </c>
      <c r="B63" s="227" t="s">
        <v>1018</v>
      </c>
      <c r="C63" s="239">
        <f t="shared" si="0"/>
        <v>0</v>
      </c>
      <c r="D63" s="239">
        <v>0</v>
      </c>
      <c r="E63" s="231">
        <v>0</v>
      </c>
      <c r="F63" s="231">
        <v>0</v>
      </c>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c r="EO63" s="236"/>
      <c r="EP63" s="236"/>
      <c r="EQ63" s="236"/>
      <c r="ER63" s="236"/>
      <c r="ES63" s="236"/>
      <c r="ET63" s="236"/>
      <c r="EU63" s="236"/>
      <c r="EV63" s="236"/>
      <c r="EW63" s="236"/>
      <c r="EX63" s="236"/>
      <c r="EY63" s="236"/>
      <c r="EZ63" s="236"/>
      <c r="FA63" s="236"/>
      <c r="FB63" s="236"/>
      <c r="FC63" s="236"/>
      <c r="FD63" s="236"/>
      <c r="FE63" s="236"/>
      <c r="FF63" s="236"/>
      <c r="FG63" s="236"/>
      <c r="FH63" s="236"/>
      <c r="FI63" s="236"/>
      <c r="FJ63" s="236"/>
      <c r="FK63" s="236"/>
      <c r="FL63" s="236"/>
      <c r="FM63" s="236"/>
      <c r="FN63" s="236"/>
      <c r="FO63" s="236"/>
      <c r="FP63" s="236"/>
      <c r="FQ63" s="236"/>
      <c r="FR63" s="236"/>
      <c r="FS63" s="236"/>
      <c r="FT63" s="236"/>
      <c r="FU63" s="236"/>
      <c r="FV63" s="236"/>
      <c r="FW63" s="236"/>
      <c r="FX63" s="236"/>
      <c r="FY63" s="236"/>
      <c r="FZ63" s="236"/>
      <c r="GA63" s="236"/>
      <c r="GB63" s="236"/>
      <c r="GC63" s="236"/>
      <c r="GD63" s="236"/>
      <c r="GE63" s="236"/>
      <c r="GF63" s="236"/>
      <c r="GG63" s="236"/>
      <c r="GH63" s="236"/>
      <c r="GI63" s="236"/>
      <c r="GJ63" s="236"/>
      <c r="GK63" s="236"/>
      <c r="GL63" s="236"/>
      <c r="GM63" s="236"/>
      <c r="GN63" s="236"/>
      <c r="GO63" s="236"/>
      <c r="GP63" s="236"/>
      <c r="GQ63" s="236"/>
      <c r="GR63" s="236"/>
      <c r="GS63" s="236"/>
      <c r="GT63" s="236"/>
      <c r="GU63" s="236"/>
      <c r="GV63" s="236"/>
      <c r="GW63" s="236"/>
      <c r="GX63" s="236"/>
      <c r="GY63" s="236"/>
      <c r="GZ63" s="236"/>
      <c r="HA63" s="236"/>
      <c r="HB63" s="236"/>
      <c r="HC63" s="236"/>
      <c r="HD63" s="236"/>
      <c r="HE63" s="236"/>
      <c r="HF63" s="236"/>
      <c r="HG63" s="236"/>
      <c r="HH63" s="236"/>
      <c r="HI63" s="236"/>
      <c r="HJ63" s="236"/>
      <c r="HK63" s="236"/>
      <c r="HL63" s="236"/>
      <c r="HM63" s="236"/>
      <c r="HN63" s="236"/>
      <c r="HO63" s="236"/>
      <c r="HP63" s="236"/>
      <c r="HQ63" s="236"/>
      <c r="HR63" s="236"/>
      <c r="HS63" s="236"/>
      <c r="HT63" s="236"/>
      <c r="HU63" s="236"/>
      <c r="HV63" s="236"/>
      <c r="HW63" s="236"/>
      <c r="HX63" s="236"/>
      <c r="HY63" s="236"/>
      <c r="HZ63" s="236"/>
      <c r="IA63" s="236"/>
      <c r="IB63" s="236"/>
      <c r="IC63" s="236"/>
      <c r="ID63" s="236"/>
      <c r="IE63" s="236"/>
      <c r="IF63" s="236"/>
      <c r="IG63" s="236"/>
      <c r="IH63" s="236"/>
      <c r="II63" s="236"/>
      <c r="IJ63" s="236"/>
      <c r="IK63" s="236"/>
      <c r="IL63" s="236"/>
      <c r="IM63" s="236"/>
      <c r="IN63" s="236"/>
      <c r="IO63" s="236"/>
      <c r="IP63" s="236"/>
      <c r="IQ63" s="236"/>
      <c r="IR63" s="236"/>
      <c r="IS63" s="236"/>
      <c r="IT63" s="236"/>
      <c r="IU63" s="236"/>
    </row>
    <row r="64" spans="1:255" ht="25.5" x14ac:dyDescent="0.2">
      <c r="A64" s="226" t="s">
        <v>213</v>
      </c>
      <c r="B64" s="227" t="s">
        <v>1019</v>
      </c>
      <c r="C64" s="239">
        <f t="shared" si="0"/>
        <v>0</v>
      </c>
      <c r="D64" s="239">
        <v>0</v>
      </c>
      <c r="E64" s="231">
        <v>0</v>
      </c>
      <c r="F64" s="231">
        <v>0</v>
      </c>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c r="EO64" s="236"/>
      <c r="EP64" s="236"/>
      <c r="EQ64" s="236"/>
      <c r="ER64" s="236"/>
      <c r="ES64" s="236"/>
      <c r="ET64" s="236"/>
      <c r="EU64" s="236"/>
      <c r="EV64" s="236"/>
      <c r="EW64" s="236"/>
      <c r="EX64" s="236"/>
      <c r="EY64" s="236"/>
      <c r="EZ64" s="236"/>
      <c r="FA64" s="236"/>
      <c r="FB64" s="236"/>
      <c r="FC64" s="236"/>
      <c r="FD64" s="236"/>
      <c r="FE64" s="236"/>
      <c r="FF64" s="236"/>
      <c r="FG64" s="236"/>
      <c r="FH64" s="236"/>
      <c r="FI64" s="236"/>
      <c r="FJ64" s="236"/>
      <c r="FK64" s="236"/>
      <c r="FL64" s="236"/>
      <c r="FM64" s="236"/>
      <c r="FN64" s="236"/>
      <c r="FO64" s="236"/>
      <c r="FP64" s="236"/>
      <c r="FQ64" s="236"/>
      <c r="FR64" s="236"/>
      <c r="FS64" s="236"/>
      <c r="FT64" s="236"/>
      <c r="FU64" s="236"/>
      <c r="FV64" s="236"/>
      <c r="FW64" s="236"/>
      <c r="FX64" s="236"/>
      <c r="FY64" s="236"/>
      <c r="FZ64" s="236"/>
      <c r="GA64" s="236"/>
      <c r="GB64" s="236"/>
      <c r="GC64" s="236"/>
      <c r="GD64" s="236"/>
      <c r="GE64" s="236"/>
      <c r="GF64" s="236"/>
      <c r="GG64" s="236"/>
      <c r="GH64" s="236"/>
      <c r="GI64" s="236"/>
      <c r="GJ64" s="236"/>
      <c r="GK64" s="236"/>
      <c r="GL64" s="236"/>
      <c r="GM64" s="236"/>
      <c r="GN64" s="236"/>
      <c r="GO64" s="236"/>
      <c r="GP64" s="236"/>
      <c r="GQ64" s="236"/>
      <c r="GR64" s="236"/>
      <c r="GS64" s="236"/>
      <c r="GT64" s="236"/>
      <c r="GU64" s="236"/>
      <c r="GV64" s="236"/>
      <c r="GW64" s="236"/>
      <c r="GX64" s="236"/>
      <c r="GY64" s="236"/>
      <c r="GZ64" s="236"/>
      <c r="HA64" s="236"/>
      <c r="HB64" s="236"/>
      <c r="HC64" s="236"/>
      <c r="HD64" s="236"/>
      <c r="HE64" s="236"/>
      <c r="HF64" s="236"/>
      <c r="HG64" s="236"/>
      <c r="HH64" s="236"/>
      <c r="HI64" s="236"/>
      <c r="HJ64" s="236"/>
      <c r="HK64" s="236"/>
      <c r="HL64" s="236"/>
      <c r="HM64" s="236"/>
      <c r="HN64" s="236"/>
      <c r="HO64" s="236"/>
      <c r="HP64" s="236"/>
      <c r="HQ64" s="236"/>
      <c r="HR64" s="236"/>
      <c r="HS64" s="236"/>
      <c r="HT64" s="236"/>
      <c r="HU64" s="236"/>
      <c r="HV64" s="236"/>
      <c r="HW64" s="236"/>
      <c r="HX64" s="236"/>
      <c r="HY64" s="236"/>
      <c r="HZ64" s="236"/>
      <c r="IA64" s="236"/>
      <c r="IB64" s="236"/>
      <c r="IC64" s="236"/>
      <c r="ID64" s="236"/>
      <c r="IE64" s="236"/>
      <c r="IF64" s="236"/>
      <c r="IG64" s="236"/>
      <c r="IH64" s="236"/>
      <c r="II64" s="236"/>
      <c r="IJ64" s="236"/>
      <c r="IK64" s="236"/>
      <c r="IL64" s="236"/>
      <c r="IM64" s="236"/>
      <c r="IN64" s="236"/>
      <c r="IO64" s="236"/>
      <c r="IP64" s="236"/>
      <c r="IQ64" s="236"/>
      <c r="IR64" s="236"/>
      <c r="IS64" s="236"/>
      <c r="IT64" s="236"/>
      <c r="IU64" s="236"/>
    </row>
    <row r="65" spans="1:255" ht="25.5" x14ac:dyDescent="0.2">
      <c r="A65" s="226" t="s">
        <v>214</v>
      </c>
      <c r="B65" s="227" t="s">
        <v>1020</v>
      </c>
      <c r="C65" s="239">
        <f t="shared" si="0"/>
        <v>0</v>
      </c>
      <c r="D65" s="239">
        <v>0</v>
      </c>
      <c r="E65" s="231">
        <v>0</v>
      </c>
      <c r="F65" s="231">
        <v>0</v>
      </c>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6"/>
      <c r="DW65" s="236"/>
      <c r="DX65" s="236"/>
      <c r="DY65" s="236"/>
      <c r="DZ65" s="236"/>
      <c r="EA65" s="236"/>
      <c r="EB65" s="236"/>
      <c r="EC65" s="236"/>
      <c r="ED65" s="236"/>
      <c r="EE65" s="236"/>
      <c r="EF65" s="236"/>
      <c r="EG65" s="236"/>
      <c r="EH65" s="236"/>
      <c r="EI65" s="236"/>
      <c r="EJ65" s="236"/>
      <c r="EK65" s="236"/>
      <c r="EL65" s="236"/>
      <c r="EM65" s="236"/>
      <c r="EN65" s="236"/>
      <c r="EO65" s="236"/>
      <c r="EP65" s="236"/>
      <c r="EQ65" s="236"/>
      <c r="ER65" s="236"/>
      <c r="ES65" s="236"/>
      <c r="ET65" s="236"/>
      <c r="EU65" s="236"/>
      <c r="EV65" s="236"/>
      <c r="EW65" s="236"/>
      <c r="EX65" s="236"/>
      <c r="EY65" s="236"/>
      <c r="EZ65" s="236"/>
      <c r="FA65" s="236"/>
      <c r="FB65" s="236"/>
      <c r="FC65" s="236"/>
      <c r="FD65" s="236"/>
      <c r="FE65" s="236"/>
      <c r="FF65" s="236"/>
      <c r="FG65" s="236"/>
      <c r="FH65" s="236"/>
      <c r="FI65" s="236"/>
      <c r="FJ65" s="236"/>
      <c r="FK65" s="236"/>
      <c r="FL65" s="236"/>
      <c r="FM65" s="236"/>
      <c r="FN65" s="236"/>
      <c r="FO65" s="236"/>
      <c r="FP65" s="236"/>
      <c r="FQ65" s="236"/>
      <c r="FR65" s="236"/>
      <c r="FS65" s="236"/>
      <c r="FT65" s="236"/>
      <c r="FU65" s="236"/>
      <c r="FV65" s="236"/>
      <c r="FW65" s="236"/>
      <c r="FX65" s="236"/>
      <c r="FY65" s="236"/>
      <c r="FZ65" s="236"/>
      <c r="GA65" s="236"/>
      <c r="GB65" s="236"/>
      <c r="GC65" s="236"/>
      <c r="GD65" s="236"/>
      <c r="GE65" s="236"/>
      <c r="GF65" s="236"/>
      <c r="GG65" s="236"/>
      <c r="GH65" s="236"/>
      <c r="GI65" s="236"/>
      <c r="GJ65" s="236"/>
      <c r="GK65" s="236"/>
      <c r="GL65" s="236"/>
      <c r="GM65" s="236"/>
      <c r="GN65" s="236"/>
      <c r="GO65" s="236"/>
      <c r="GP65" s="236"/>
      <c r="GQ65" s="236"/>
      <c r="GR65" s="236"/>
      <c r="GS65" s="236"/>
      <c r="GT65" s="236"/>
      <c r="GU65" s="236"/>
      <c r="GV65" s="236"/>
      <c r="GW65" s="236"/>
      <c r="GX65" s="236"/>
      <c r="GY65" s="236"/>
      <c r="GZ65" s="236"/>
      <c r="HA65" s="236"/>
      <c r="HB65" s="236"/>
      <c r="HC65" s="236"/>
      <c r="HD65" s="236"/>
      <c r="HE65" s="236"/>
      <c r="HF65" s="236"/>
      <c r="HG65" s="236"/>
      <c r="HH65" s="236"/>
      <c r="HI65" s="236"/>
      <c r="HJ65" s="236"/>
      <c r="HK65" s="236"/>
      <c r="HL65" s="236"/>
      <c r="HM65" s="236"/>
      <c r="HN65" s="236"/>
      <c r="HO65" s="236"/>
      <c r="HP65" s="236"/>
      <c r="HQ65" s="236"/>
      <c r="HR65" s="236"/>
      <c r="HS65" s="236"/>
      <c r="HT65" s="236"/>
      <c r="HU65" s="236"/>
      <c r="HV65" s="236"/>
      <c r="HW65" s="236"/>
      <c r="HX65" s="236"/>
      <c r="HY65" s="236"/>
      <c r="HZ65" s="236"/>
      <c r="IA65" s="236"/>
      <c r="IB65" s="236"/>
      <c r="IC65" s="236"/>
      <c r="ID65" s="236"/>
      <c r="IE65" s="236"/>
      <c r="IF65" s="236"/>
      <c r="IG65" s="236"/>
      <c r="IH65" s="236"/>
      <c r="II65" s="236"/>
      <c r="IJ65" s="236"/>
      <c r="IK65" s="236"/>
      <c r="IL65" s="236"/>
      <c r="IM65" s="236"/>
      <c r="IN65" s="236"/>
      <c r="IO65" s="236"/>
      <c r="IP65" s="236"/>
      <c r="IQ65" s="236"/>
      <c r="IR65" s="236"/>
      <c r="IS65" s="236"/>
      <c r="IT65" s="236"/>
      <c r="IU65" s="236"/>
    </row>
    <row r="66" spans="1:255" ht="25.5" x14ac:dyDescent="0.2">
      <c r="A66" s="226" t="s">
        <v>215</v>
      </c>
      <c r="B66" s="227" t="s">
        <v>1021</v>
      </c>
      <c r="C66" s="239">
        <f t="shared" si="0"/>
        <v>0</v>
      </c>
      <c r="D66" s="239">
        <v>0</v>
      </c>
      <c r="E66" s="231">
        <v>0</v>
      </c>
      <c r="F66" s="231">
        <v>0</v>
      </c>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6"/>
      <c r="CC66" s="236"/>
      <c r="CD66" s="236"/>
      <c r="CE66" s="236"/>
      <c r="CF66" s="236"/>
      <c r="CG66" s="236"/>
      <c r="CH66" s="236"/>
      <c r="CI66" s="236"/>
      <c r="CJ66" s="236"/>
      <c r="CK66" s="236"/>
      <c r="CL66" s="236"/>
      <c r="CM66" s="236"/>
      <c r="CN66" s="236"/>
      <c r="CO66" s="236"/>
      <c r="CP66" s="236"/>
      <c r="CQ66" s="236"/>
      <c r="CR66" s="236"/>
      <c r="CS66" s="236"/>
      <c r="CT66" s="236"/>
      <c r="CU66" s="236"/>
      <c r="CV66" s="236"/>
      <c r="CW66" s="236"/>
      <c r="CX66" s="236"/>
      <c r="CY66" s="236"/>
      <c r="CZ66" s="236"/>
      <c r="DA66" s="236"/>
      <c r="DB66" s="236"/>
      <c r="DC66" s="236"/>
      <c r="DD66" s="236"/>
      <c r="DE66" s="236"/>
      <c r="DF66" s="236"/>
      <c r="DG66" s="236"/>
      <c r="DH66" s="236"/>
      <c r="DI66" s="236"/>
      <c r="DJ66" s="236"/>
      <c r="DK66" s="236"/>
      <c r="DL66" s="236"/>
      <c r="DM66" s="236"/>
      <c r="DN66" s="236"/>
      <c r="DO66" s="236"/>
      <c r="DP66" s="236"/>
      <c r="DQ66" s="236"/>
      <c r="DR66" s="236"/>
      <c r="DS66" s="236"/>
      <c r="DT66" s="236"/>
      <c r="DU66" s="236"/>
      <c r="DV66" s="236"/>
      <c r="DW66" s="236"/>
      <c r="DX66" s="236"/>
      <c r="DY66" s="236"/>
      <c r="DZ66" s="236"/>
      <c r="EA66" s="236"/>
      <c r="EB66" s="236"/>
      <c r="EC66" s="236"/>
      <c r="ED66" s="236"/>
      <c r="EE66" s="236"/>
      <c r="EF66" s="236"/>
      <c r="EG66" s="236"/>
      <c r="EH66" s="236"/>
      <c r="EI66" s="236"/>
      <c r="EJ66" s="236"/>
      <c r="EK66" s="236"/>
      <c r="EL66" s="236"/>
      <c r="EM66" s="236"/>
      <c r="EN66" s="236"/>
      <c r="EO66" s="236"/>
      <c r="EP66" s="236"/>
      <c r="EQ66" s="236"/>
      <c r="ER66" s="236"/>
      <c r="ES66" s="236"/>
      <c r="ET66" s="236"/>
      <c r="EU66" s="236"/>
      <c r="EV66" s="236"/>
      <c r="EW66" s="236"/>
      <c r="EX66" s="236"/>
      <c r="EY66" s="236"/>
      <c r="EZ66" s="236"/>
      <c r="FA66" s="236"/>
      <c r="FB66" s="236"/>
      <c r="FC66" s="236"/>
      <c r="FD66" s="236"/>
      <c r="FE66" s="236"/>
      <c r="FF66" s="236"/>
      <c r="FG66" s="236"/>
      <c r="FH66" s="236"/>
      <c r="FI66" s="236"/>
      <c r="FJ66" s="236"/>
      <c r="FK66" s="236"/>
      <c r="FL66" s="236"/>
      <c r="FM66" s="236"/>
      <c r="FN66" s="236"/>
      <c r="FO66" s="236"/>
      <c r="FP66" s="236"/>
      <c r="FQ66" s="236"/>
      <c r="FR66" s="236"/>
      <c r="FS66" s="236"/>
      <c r="FT66" s="236"/>
      <c r="FU66" s="236"/>
      <c r="FV66" s="236"/>
      <c r="FW66" s="236"/>
      <c r="FX66" s="236"/>
      <c r="FY66" s="236"/>
      <c r="FZ66" s="236"/>
      <c r="GA66" s="236"/>
      <c r="GB66" s="236"/>
      <c r="GC66" s="236"/>
      <c r="GD66" s="236"/>
      <c r="GE66" s="236"/>
      <c r="GF66" s="236"/>
      <c r="GG66" s="236"/>
      <c r="GH66" s="236"/>
      <c r="GI66" s="236"/>
      <c r="GJ66" s="236"/>
      <c r="GK66" s="236"/>
      <c r="GL66" s="236"/>
      <c r="GM66" s="236"/>
      <c r="GN66" s="236"/>
      <c r="GO66" s="236"/>
      <c r="GP66" s="236"/>
      <c r="GQ66" s="236"/>
      <c r="GR66" s="236"/>
      <c r="GS66" s="236"/>
      <c r="GT66" s="236"/>
      <c r="GU66" s="236"/>
      <c r="GV66" s="236"/>
      <c r="GW66" s="236"/>
      <c r="GX66" s="236"/>
      <c r="GY66" s="236"/>
      <c r="GZ66" s="236"/>
      <c r="HA66" s="236"/>
      <c r="HB66" s="236"/>
      <c r="HC66" s="236"/>
      <c r="HD66" s="236"/>
      <c r="HE66" s="236"/>
      <c r="HF66" s="236"/>
      <c r="HG66" s="236"/>
      <c r="HH66" s="236"/>
      <c r="HI66" s="236"/>
      <c r="HJ66" s="236"/>
      <c r="HK66" s="236"/>
      <c r="HL66" s="236"/>
      <c r="HM66" s="236"/>
      <c r="HN66" s="236"/>
      <c r="HO66" s="236"/>
      <c r="HP66" s="236"/>
      <c r="HQ66" s="236"/>
      <c r="HR66" s="236"/>
      <c r="HS66" s="236"/>
      <c r="HT66" s="236"/>
      <c r="HU66" s="236"/>
      <c r="HV66" s="236"/>
      <c r="HW66" s="236"/>
      <c r="HX66" s="236"/>
      <c r="HY66" s="236"/>
      <c r="HZ66" s="236"/>
      <c r="IA66" s="236"/>
      <c r="IB66" s="236"/>
      <c r="IC66" s="236"/>
      <c r="ID66" s="236"/>
      <c r="IE66" s="236"/>
      <c r="IF66" s="236"/>
      <c r="IG66" s="236"/>
      <c r="IH66" s="236"/>
      <c r="II66" s="236"/>
      <c r="IJ66" s="236"/>
      <c r="IK66" s="236"/>
      <c r="IL66" s="236"/>
      <c r="IM66" s="236"/>
      <c r="IN66" s="236"/>
      <c r="IO66" s="236"/>
      <c r="IP66" s="236"/>
      <c r="IQ66" s="236"/>
      <c r="IR66" s="236"/>
      <c r="IS66" s="236"/>
      <c r="IT66" s="236"/>
      <c r="IU66" s="236"/>
    </row>
    <row r="67" spans="1:255" x14ac:dyDescent="0.2">
      <c r="A67" s="225" t="s">
        <v>216</v>
      </c>
      <c r="B67" s="229" t="s">
        <v>1022</v>
      </c>
      <c r="C67" s="240">
        <f t="shared" si="0"/>
        <v>14994834</v>
      </c>
      <c r="D67" s="240">
        <f>SUM(D59:D66)</f>
        <v>14994834</v>
      </c>
      <c r="E67" s="240">
        <f>SUM(E59:E66)</f>
        <v>0</v>
      </c>
      <c r="F67" s="240">
        <f>SUM(F59:F66)</f>
        <v>0</v>
      </c>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c r="EO67" s="236"/>
      <c r="EP67" s="236"/>
      <c r="EQ67" s="236"/>
      <c r="ER67" s="236"/>
      <c r="ES67" s="236"/>
      <c r="ET67" s="236"/>
      <c r="EU67" s="236"/>
      <c r="EV67" s="236"/>
      <c r="EW67" s="236"/>
      <c r="EX67" s="236"/>
      <c r="EY67" s="236"/>
      <c r="EZ67" s="236"/>
      <c r="FA67" s="236"/>
      <c r="FB67" s="236"/>
      <c r="FC67" s="236"/>
      <c r="FD67" s="236"/>
      <c r="FE67" s="236"/>
      <c r="FF67" s="236"/>
      <c r="FG67" s="236"/>
      <c r="FH67" s="236"/>
      <c r="FI67" s="236"/>
      <c r="FJ67" s="236"/>
      <c r="FK67" s="236"/>
      <c r="FL67" s="236"/>
      <c r="FM67" s="236"/>
      <c r="FN67" s="236"/>
      <c r="FO67" s="236"/>
      <c r="FP67" s="236"/>
      <c r="FQ67" s="236"/>
      <c r="FR67" s="236"/>
      <c r="FS67" s="236"/>
      <c r="FT67" s="236"/>
      <c r="FU67" s="236"/>
      <c r="FV67" s="236"/>
      <c r="FW67" s="236"/>
      <c r="FX67" s="236"/>
      <c r="FY67" s="236"/>
      <c r="FZ67" s="236"/>
      <c r="GA67" s="236"/>
      <c r="GB67" s="236"/>
      <c r="GC67" s="236"/>
      <c r="GD67" s="236"/>
      <c r="GE67" s="236"/>
      <c r="GF67" s="236"/>
      <c r="GG67" s="236"/>
      <c r="GH67" s="236"/>
      <c r="GI67" s="236"/>
      <c r="GJ67" s="236"/>
      <c r="GK67" s="236"/>
      <c r="GL67" s="236"/>
      <c r="GM67" s="236"/>
      <c r="GN67" s="236"/>
      <c r="GO67" s="236"/>
      <c r="GP67" s="236"/>
      <c r="GQ67" s="236"/>
      <c r="GR67" s="236"/>
      <c r="GS67" s="236"/>
      <c r="GT67" s="236"/>
      <c r="GU67" s="236"/>
      <c r="GV67" s="236"/>
      <c r="GW67" s="236"/>
      <c r="GX67" s="236"/>
      <c r="GY67" s="236"/>
      <c r="GZ67" s="236"/>
      <c r="HA67" s="236"/>
      <c r="HB67" s="236"/>
      <c r="HC67" s="236"/>
      <c r="HD67" s="236"/>
      <c r="HE67" s="236"/>
      <c r="HF67" s="236"/>
      <c r="HG67" s="236"/>
      <c r="HH67" s="236"/>
      <c r="HI67" s="236"/>
      <c r="HJ67" s="236"/>
      <c r="HK67" s="236"/>
      <c r="HL67" s="236"/>
      <c r="HM67" s="236"/>
      <c r="HN67" s="236"/>
      <c r="HO67" s="236"/>
      <c r="HP67" s="236"/>
      <c r="HQ67" s="236"/>
      <c r="HR67" s="236"/>
      <c r="HS67" s="236"/>
      <c r="HT67" s="236"/>
      <c r="HU67" s="236"/>
      <c r="HV67" s="236"/>
      <c r="HW67" s="236"/>
      <c r="HX67" s="236"/>
      <c r="HY67" s="236"/>
      <c r="HZ67" s="236"/>
      <c r="IA67" s="236"/>
      <c r="IB67" s="236"/>
      <c r="IC67" s="236"/>
      <c r="ID67" s="236"/>
      <c r="IE67" s="236"/>
      <c r="IF67" s="236"/>
      <c r="IG67" s="236"/>
      <c r="IH67" s="236"/>
      <c r="II67" s="236"/>
      <c r="IJ67" s="236"/>
      <c r="IK67" s="236"/>
      <c r="IL67" s="236"/>
      <c r="IM67" s="236"/>
      <c r="IN67" s="236"/>
      <c r="IO67" s="236"/>
      <c r="IP67" s="236"/>
      <c r="IQ67" s="236"/>
      <c r="IR67" s="236"/>
      <c r="IS67" s="236"/>
      <c r="IT67" s="236"/>
      <c r="IU67" s="236"/>
    </row>
    <row r="68" spans="1:255" x14ac:dyDescent="0.2">
      <c r="A68" s="226" t="s">
        <v>217</v>
      </c>
      <c r="B68" s="227" t="s">
        <v>1023</v>
      </c>
      <c r="C68" s="239">
        <f t="shared" si="0"/>
        <v>315988</v>
      </c>
      <c r="D68" s="239">
        <v>277203</v>
      </c>
      <c r="E68" s="231">
        <v>0</v>
      </c>
      <c r="F68" s="231">
        <v>38785</v>
      </c>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6"/>
      <c r="CC68" s="236"/>
      <c r="CD68" s="236"/>
      <c r="CE68" s="236"/>
      <c r="CF68" s="236"/>
      <c r="CG68" s="236"/>
      <c r="CH68" s="236"/>
      <c r="CI68" s="236"/>
      <c r="CJ68" s="236"/>
      <c r="CK68" s="236"/>
      <c r="CL68" s="236"/>
      <c r="CM68" s="236"/>
      <c r="CN68" s="236"/>
      <c r="CO68" s="236"/>
      <c r="CP68" s="236"/>
      <c r="CQ68" s="236"/>
      <c r="CR68" s="236"/>
      <c r="CS68" s="236"/>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6"/>
      <c r="DV68" s="236"/>
      <c r="DW68" s="236"/>
      <c r="DX68" s="236"/>
      <c r="DY68" s="236"/>
      <c r="DZ68" s="236"/>
      <c r="EA68" s="236"/>
      <c r="EB68" s="236"/>
      <c r="EC68" s="236"/>
      <c r="ED68" s="236"/>
      <c r="EE68" s="236"/>
      <c r="EF68" s="236"/>
      <c r="EG68" s="236"/>
      <c r="EH68" s="236"/>
      <c r="EI68" s="236"/>
      <c r="EJ68" s="236"/>
      <c r="EK68" s="236"/>
      <c r="EL68" s="236"/>
      <c r="EM68" s="236"/>
      <c r="EN68" s="236"/>
      <c r="EO68" s="236"/>
      <c r="EP68" s="236"/>
      <c r="EQ68" s="236"/>
      <c r="ER68" s="236"/>
      <c r="ES68" s="236"/>
      <c r="ET68" s="236"/>
      <c r="EU68" s="236"/>
      <c r="EV68" s="236"/>
      <c r="EW68" s="236"/>
      <c r="EX68" s="236"/>
      <c r="EY68" s="236"/>
      <c r="EZ68" s="236"/>
      <c r="FA68" s="236"/>
      <c r="FB68" s="236"/>
      <c r="FC68" s="236"/>
      <c r="FD68" s="236"/>
      <c r="FE68" s="236"/>
      <c r="FF68" s="236"/>
      <c r="FG68" s="236"/>
      <c r="FH68" s="236"/>
      <c r="FI68" s="236"/>
      <c r="FJ68" s="236"/>
      <c r="FK68" s="236"/>
      <c r="FL68" s="236"/>
      <c r="FM68" s="236"/>
      <c r="FN68" s="236"/>
      <c r="FO68" s="236"/>
      <c r="FP68" s="236"/>
      <c r="FQ68" s="236"/>
      <c r="FR68" s="236"/>
      <c r="FS68" s="236"/>
      <c r="FT68" s="236"/>
      <c r="FU68" s="236"/>
      <c r="FV68" s="236"/>
      <c r="FW68" s="236"/>
      <c r="FX68" s="236"/>
      <c r="FY68" s="236"/>
      <c r="FZ68" s="236"/>
      <c r="GA68" s="236"/>
      <c r="GB68" s="236"/>
      <c r="GC68" s="236"/>
      <c r="GD68" s="236"/>
      <c r="GE68" s="236"/>
      <c r="GF68" s="236"/>
      <c r="GG68" s="236"/>
      <c r="GH68" s="236"/>
      <c r="GI68" s="236"/>
      <c r="GJ68" s="236"/>
      <c r="GK68" s="236"/>
      <c r="GL68" s="236"/>
      <c r="GM68" s="236"/>
      <c r="GN68" s="236"/>
      <c r="GO68" s="236"/>
      <c r="GP68" s="236"/>
      <c r="GQ68" s="236"/>
      <c r="GR68" s="236"/>
      <c r="GS68" s="236"/>
      <c r="GT68" s="236"/>
      <c r="GU68" s="236"/>
      <c r="GV68" s="236"/>
      <c r="GW68" s="236"/>
      <c r="GX68" s="236"/>
      <c r="GY68" s="236"/>
      <c r="GZ68" s="236"/>
      <c r="HA68" s="236"/>
      <c r="HB68" s="236"/>
      <c r="HC68" s="236"/>
      <c r="HD68" s="236"/>
      <c r="HE68" s="236"/>
      <c r="HF68" s="236"/>
      <c r="HG68" s="236"/>
      <c r="HH68" s="236"/>
      <c r="HI68" s="236"/>
      <c r="HJ68" s="236"/>
      <c r="HK68" s="236"/>
      <c r="HL68" s="236"/>
      <c r="HM68" s="236"/>
      <c r="HN68" s="236"/>
      <c r="HO68" s="236"/>
      <c r="HP68" s="236"/>
      <c r="HQ68" s="236"/>
      <c r="HR68" s="236"/>
      <c r="HS68" s="236"/>
      <c r="HT68" s="236"/>
      <c r="HU68" s="236"/>
      <c r="HV68" s="236"/>
      <c r="HW68" s="236"/>
      <c r="HX68" s="236"/>
      <c r="HY68" s="236"/>
      <c r="HZ68" s="236"/>
      <c r="IA68" s="236"/>
      <c r="IB68" s="236"/>
      <c r="IC68" s="236"/>
      <c r="ID68" s="236"/>
      <c r="IE68" s="236"/>
      <c r="IF68" s="236"/>
      <c r="IG68" s="236"/>
      <c r="IH68" s="236"/>
      <c r="II68" s="236"/>
      <c r="IJ68" s="236"/>
      <c r="IK68" s="236"/>
      <c r="IL68" s="236"/>
      <c r="IM68" s="236"/>
      <c r="IN68" s="236"/>
      <c r="IO68" s="236"/>
      <c r="IP68" s="236"/>
      <c r="IQ68" s="236"/>
      <c r="IR68" s="236"/>
      <c r="IS68" s="236"/>
      <c r="IT68" s="236"/>
      <c r="IU68" s="236"/>
    </row>
    <row r="69" spans="1:255" ht="25.5" x14ac:dyDescent="0.2">
      <c r="A69" s="226" t="s">
        <v>218</v>
      </c>
      <c r="B69" s="227" t="s">
        <v>1024</v>
      </c>
      <c r="C69" s="239">
        <f t="shared" si="0"/>
        <v>0</v>
      </c>
      <c r="D69" s="239">
        <v>0</v>
      </c>
      <c r="E69" s="231">
        <v>0</v>
      </c>
      <c r="F69" s="231">
        <v>0</v>
      </c>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c r="EO69" s="236"/>
      <c r="EP69" s="236"/>
      <c r="EQ69" s="236"/>
      <c r="ER69" s="236"/>
      <c r="ES69" s="236"/>
      <c r="ET69" s="236"/>
      <c r="EU69" s="236"/>
      <c r="EV69" s="236"/>
      <c r="EW69" s="236"/>
      <c r="EX69" s="236"/>
      <c r="EY69" s="236"/>
      <c r="EZ69" s="236"/>
      <c r="FA69" s="236"/>
      <c r="FB69" s="236"/>
      <c r="FC69" s="236"/>
      <c r="FD69" s="236"/>
      <c r="FE69" s="236"/>
      <c r="FF69" s="236"/>
      <c r="FG69" s="236"/>
      <c r="FH69" s="236"/>
      <c r="FI69" s="236"/>
      <c r="FJ69" s="236"/>
      <c r="FK69" s="236"/>
      <c r="FL69" s="236"/>
      <c r="FM69" s="236"/>
      <c r="FN69" s="236"/>
      <c r="FO69" s="236"/>
      <c r="FP69" s="236"/>
      <c r="FQ69" s="236"/>
      <c r="FR69" s="236"/>
      <c r="FS69" s="236"/>
      <c r="FT69" s="236"/>
      <c r="FU69" s="236"/>
      <c r="FV69" s="236"/>
      <c r="FW69" s="236"/>
      <c r="FX69" s="236"/>
      <c r="FY69" s="236"/>
      <c r="FZ69" s="236"/>
      <c r="GA69" s="236"/>
      <c r="GB69" s="236"/>
      <c r="GC69" s="236"/>
      <c r="GD69" s="236"/>
      <c r="GE69" s="236"/>
      <c r="GF69" s="236"/>
      <c r="GG69" s="236"/>
      <c r="GH69" s="236"/>
      <c r="GI69" s="236"/>
      <c r="GJ69" s="236"/>
      <c r="GK69" s="236"/>
      <c r="GL69" s="236"/>
      <c r="GM69" s="236"/>
      <c r="GN69" s="236"/>
      <c r="GO69" s="236"/>
      <c r="GP69" s="236"/>
      <c r="GQ69" s="236"/>
      <c r="GR69" s="236"/>
      <c r="GS69" s="236"/>
      <c r="GT69" s="236"/>
      <c r="GU69" s="236"/>
      <c r="GV69" s="236"/>
      <c r="GW69" s="236"/>
      <c r="GX69" s="236"/>
      <c r="GY69" s="236"/>
      <c r="GZ69" s="236"/>
      <c r="HA69" s="236"/>
      <c r="HB69" s="236"/>
      <c r="HC69" s="236"/>
      <c r="HD69" s="236"/>
      <c r="HE69" s="236"/>
      <c r="HF69" s="236"/>
      <c r="HG69" s="236"/>
      <c r="HH69" s="236"/>
      <c r="HI69" s="236"/>
      <c r="HJ69" s="236"/>
      <c r="HK69" s="236"/>
      <c r="HL69" s="236"/>
      <c r="HM69" s="236"/>
      <c r="HN69" s="236"/>
      <c r="HO69" s="236"/>
      <c r="HP69" s="236"/>
      <c r="HQ69" s="236"/>
      <c r="HR69" s="236"/>
      <c r="HS69" s="236"/>
      <c r="HT69" s="236"/>
      <c r="HU69" s="236"/>
      <c r="HV69" s="236"/>
      <c r="HW69" s="236"/>
      <c r="HX69" s="236"/>
      <c r="HY69" s="236"/>
      <c r="HZ69" s="236"/>
      <c r="IA69" s="236"/>
      <c r="IB69" s="236"/>
      <c r="IC69" s="236"/>
      <c r="ID69" s="236"/>
      <c r="IE69" s="236"/>
      <c r="IF69" s="236"/>
      <c r="IG69" s="236"/>
      <c r="IH69" s="236"/>
      <c r="II69" s="236"/>
      <c r="IJ69" s="236"/>
      <c r="IK69" s="236"/>
      <c r="IL69" s="236"/>
      <c r="IM69" s="236"/>
      <c r="IN69" s="236"/>
      <c r="IO69" s="236"/>
      <c r="IP69" s="236"/>
      <c r="IQ69" s="236"/>
      <c r="IR69" s="236"/>
      <c r="IS69" s="236"/>
      <c r="IT69" s="236"/>
      <c r="IU69" s="236"/>
    </row>
    <row r="70" spans="1:255" x14ac:dyDescent="0.2">
      <c r="A70" s="226" t="s">
        <v>219</v>
      </c>
      <c r="B70" s="227" t="s">
        <v>1025</v>
      </c>
      <c r="C70" s="239">
        <f t="shared" si="0"/>
        <v>0</v>
      </c>
      <c r="D70" s="239">
        <v>0</v>
      </c>
      <c r="E70" s="231">
        <v>0</v>
      </c>
      <c r="F70" s="231">
        <v>0</v>
      </c>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6"/>
      <c r="CU70" s="236"/>
      <c r="CV70" s="236"/>
      <c r="CW70" s="236"/>
      <c r="CX70" s="236"/>
      <c r="CY70" s="236"/>
      <c r="CZ70" s="236"/>
      <c r="DA70" s="236"/>
      <c r="DB70" s="236"/>
      <c r="DC70" s="236"/>
      <c r="DD70" s="236"/>
      <c r="DE70" s="236"/>
      <c r="DF70" s="236"/>
      <c r="DG70" s="236"/>
      <c r="DH70" s="236"/>
      <c r="DI70" s="236"/>
      <c r="DJ70" s="236"/>
      <c r="DK70" s="236"/>
      <c r="DL70" s="236"/>
      <c r="DM70" s="236"/>
      <c r="DN70" s="236"/>
      <c r="DO70" s="236"/>
      <c r="DP70" s="236"/>
      <c r="DQ70" s="236"/>
      <c r="DR70" s="236"/>
      <c r="DS70" s="236"/>
      <c r="DT70" s="236"/>
      <c r="DU70" s="236"/>
      <c r="DV70" s="236"/>
      <c r="DW70" s="236"/>
      <c r="DX70" s="236"/>
      <c r="DY70" s="236"/>
      <c r="DZ70" s="236"/>
      <c r="EA70" s="236"/>
      <c r="EB70" s="236"/>
      <c r="EC70" s="236"/>
      <c r="ED70" s="236"/>
      <c r="EE70" s="236"/>
      <c r="EF70" s="236"/>
      <c r="EG70" s="236"/>
      <c r="EH70" s="236"/>
      <c r="EI70" s="236"/>
      <c r="EJ70" s="236"/>
      <c r="EK70" s="236"/>
      <c r="EL70" s="236"/>
      <c r="EM70" s="236"/>
      <c r="EN70" s="236"/>
      <c r="EO70" s="236"/>
      <c r="EP70" s="236"/>
      <c r="EQ70" s="236"/>
      <c r="ER70" s="236"/>
      <c r="ES70" s="236"/>
      <c r="ET70" s="236"/>
      <c r="EU70" s="236"/>
      <c r="EV70" s="236"/>
      <c r="EW70" s="236"/>
      <c r="EX70" s="236"/>
      <c r="EY70" s="236"/>
      <c r="EZ70" s="236"/>
      <c r="FA70" s="236"/>
      <c r="FB70" s="236"/>
      <c r="FC70" s="236"/>
      <c r="FD70" s="236"/>
      <c r="FE70" s="236"/>
      <c r="FF70" s="236"/>
      <c r="FG70" s="236"/>
      <c r="FH70" s="236"/>
      <c r="FI70" s="236"/>
      <c r="FJ70" s="236"/>
      <c r="FK70" s="236"/>
      <c r="FL70" s="236"/>
      <c r="FM70" s="236"/>
      <c r="FN70" s="236"/>
      <c r="FO70" s="236"/>
      <c r="FP70" s="236"/>
      <c r="FQ70" s="236"/>
      <c r="FR70" s="236"/>
      <c r="FS70" s="236"/>
      <c r="FT70" s="236"/>
      <c r="FU70" s="236"/>
      <c r="FV70" s="236"/>
      <c r="FW70" s="236"/>
      <c r="FX70" s="236"/>
      <c r="FY70" s="236"/>
      <c r="FZ70" s="236"/>
      <c r="GA70" s="236"/>
      <c r="GB70" s="236"/>
      <c r="GC70" s="236"/>
      <c r="GD70" s="236"/>
      <c r="GE70" s="236"/>
      <c r="GF70" s="236"/>
      <c r="GG70" s="236"/>
      <c r="GH70" s="236"/>
      <c r="GI70" s="236"/>
      <c r="GJ70" s="236"/>
      <c r="GK70" s="236"/>
      <c r="GL70" s="236"/>
      <c r="GM70" s="236"/>
      <c r="GN70" s="236"/>
      <c r="GO70" s="236"/>
      <c r="GP70" s="236"/>
      <c r="GQ70" s="236"/>
      <c r="GR70" s="236"/>
      <c r="GS70" s="236"/>
      <c r="GT70" s="236"/>
      <c r="GU70" s="236"/>
      <c r="GV70" s="236"/>
      <c r="GW70" s="236"/>
      <c r="GX70" s="236"/>
      <c r="GY70" s="236"/>
      <c r="GZ70" s="236"/>
      <c r="HA70" s="236"/>
      <c r="HB70" s="236"/>
      <c r="HC70" s="236"/>
      <c r="HD70" s="236"/>
      <c r="HE70" s="236"/>
      <c r="HF70" s="236"/>
      <c r="HG70" s="236"/>
      <c r="HH70" s="236"/>
      <c r="HI70" s="236"/>
      <c r="HJ70" s="236"/>
      <c r="HK70" s="236"/>
      <c r="HL70" s="236"/>
      <c r="HM70" s="236"/>
      <c r="HN70" s="236"/>
      <c r="HO70" s="236"/>
      <c r="HP70" s="236"/>
      <c r="HQ70" s="236"/>
      <c r="HR70" s="236"/>
      <c r="HS70" s="236"/>
      <c r="HT70" s="236"/>
      <c r="HU70" s="236"/>
      <c r="HV70" s="236"/>
      <c r="HW70" s="236"/>
      <c r="HX70" s="236"/>
      <c r="HY70" s="236"/>
      <c r="HZ70" s="236"/>
      <c r="IA70" s="236"/>
      <c r="IB70" s="236"/>
      <c r="IC70" s="236"/>
      <c r="ID70" s="236"/>
      <c r="IE70" s="236"/>
      <c r="IF70" s="236"/>
      <c r="IG70" s="236"/>
      <c r="IH70" s="236"/>
      <c r="II70" s="236"/>
      <c r="IJ70" s="236"/>
      <c r="IK70" s="236"/>
      <c r="IL70" s="236"/>
      <c r="IM70" s="236"/>
      <c r="IN70" s="236"/>
      <c r="IO70" s="236"/>
      <c r="IP70" s="236"/>
      <c r="IQ70" s="236"/>
      <c r="IR70" s="236"/>
      <c r="IS70" s="236"/>
      <c r="IT70" s="236"/>
      <c r="IU70" s="236"/>
    </row>
    <row r="71" spans="1:255" x14ac:dyDescent="0.2">
      <c r="A71" s="226" t="s">
        <v>220</v>
      </c>
      <c r="B71" s="227" t="s">
        <v>1026</v>
      </c>
      <c r="C71" s="239">
        <f t="shared" si="0"/>
        <v>35000</v>
      </c>
      <c r="D71" s="239">
        <v>35000</v>
      </c>
      <c r="E71" s="231">
        <v>0</v>
      </c>
      <c r="F71" s="231">
        <v>0</v>
      </c>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c r="BW71" s="236"/>
      <c r="BX71" s="236"/>
      <c r="BY71" s="236"/>
      <c r="BZ71" s="236"/>
      <c r="CA71" s="236"/>
      <c r="CB71" s="236"/>
      <c r="CC71" s="236"/>
      <c r="CD71" s="236"/>
      <c r="CE71" s="236"/>
      <c r="CF71" s="236"/>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236"/>
      <c r="DF71" s="236"/>
      <c r="DG71" s="236"/>
      <c r="DH71" s="236"/>
      <c r="DI71" s="236"/>
      <c r="DJ71" s="236"/>
      <c r="DK71" s="236"/>
      <c r="DL71" s="236"/>
      <c r="DM71" s="236"/>
      <c r="DN71" s="236"/>
      <c r="DO71" s="236"/>
      <c r="DP71" s="236"/>
      <c r="DQ71" s="236"/>
      <c r="DR71" s="236"/>
      <c r="DS71" s="236"/>
      <c r="DT71" s="236"/>
      <c r="DU71" s="236"/>
      <c r="DV71" s="236"/>
      <c r="DW71" s="236"/>
      <c r="DX71" s="236"/>
      <c r="DY71" s="236"/>
      <c r="DZ71" s="236"/>
      <c r="EA71" s="236"/>
      <c r="EB71" s="236"/>
      <c r="EC71" s="236"/>
      <c r="ED71" s="236"/>
      <c r="EE71" s="236"/>
      <c r="EF71" s="236"/>
      <c r="EG71" s="236"/>
      <c r="EH71" s="236"/>
      <c r="EI71" s="236"/>
      <c r="EJ71" s="236"/>
      <c r="EK71" s="236"/>
      <c r="EL71" s="236"/>
      <c r="EM71" s="236"/>
      <c r="EN71" s="236"/>
      <c r="EO71" s="236"/>
      <c r="EP71" s="236"/>
      <c r="EQ71" s="236"/>
      <c r="ER71" s="236"/>
      <c r="ES71" s="236"/>
      <c r="ET71" s="236"/>
      <c r="EU71" s="236"/>
      <c r="EV71" s="236"/>
      <c r="EW71" s="236"/>
      <c r="EX71" s="236"/>
      <c r="EY71" s="236"/>
      <c r="EZ71" s="236"/>
      <c r="FA71" s="236"/>
      <c r="FB71" s="236"/>
      <c r="FC71" s="236"/>
      <c r="FD71" s="236"/>
      <c r="FE71" s="236"/>
      <c r="FF71" s="236"/>
      <c r="FG71" s="236"/>
      <c r="FH71" s="236"/>
      <c r="FI71" s="236"/>
      <c r="FJ71" s="236"/>
      <c r="FK71" s="236"/>
      <c r="FL71" s="236"/>
      <c r="FM71" s="236"/>
      <c r="FN71" s="236"/>
      <c r="FO71" s="236"/>
      <c r="FP71" s="236"/>
      <c r="FQ71" s="236"/>
      <c r="FR71" s="236"/>
      <c r="FS71" s="236"/>
      <c r="FT71" s="236"/>
      <c r="FU71" s="236"/>
      <c r="FV71" s="236"/>
      <c r="FW71" s="236"/>
      <c r="FX71" s="236"/>
      <c r="FY71" s="236"/>
      <c r="FZ71" s="236"/>
      <c r="GA71" s="236"/>
      <c r="GB71" s="236"/>
      <c r="GC71" s="236"/>
      <c r="GD71" s="236"/>
      <c r="GE71" s="236"/>
      <c r="GF71" s="236"/>
      <c r="GG71" s="236"/>
      <c r="GH71" s="236"/>
      <c r="GI71" s="236"/>
      <c r="GJ71" s="236"/>
      <c r="GK71" s="236"/>
      <c r="GL71" s="236"/>
      <c r="GM71" s="236"/>
      <c r="GN71" s="236"/>
      <c r="GO71" s="236"/>
      <c r="GP71" s="236"/>
      <c r="GQ71" s="236"/>
      <c r="GR71" s="236"/>
      <c r="GS71" s="236"/>
      <c r="GT71" s="236"/>
      <c r="GU71" s="236"/>
      <c r="GV71" s="236"/>
      <c r="GW71" s="236"/>
      <c r="GX71" s="236"/>
      <c r="GY71" s="236"/>
      <c r="GZ71" s="236"/>
      <c r="HA71" s="236"/>
      <c r="HB71" s="236"/>
      <c r="HC71" s="236"/>
      <c r="HD71" s="236"/>
      <c r="HE71" s="236"/>
      <c r="HF71" s="236"/>
      <c r="HG71" s="236"/>
      <c r="HH71" s="236"/>
      <c r="HI71" s="236"/>
      <c r="HJ71" s="236"/>
      <c r="HK71" s="236"/>
      <c r="HL71" s="236"/>
      <c r="HM71" s="236"/>
      <c r="HN71" s="236"/>
      <c r="HO71" s="236"/>
      <c r="HP71" s="236"/>
      <c r="HQ71" s="236"/>
      <c r="HR71" s="236"/>
      <c r="HS71" s="236"/>
      <c r="HT71" s="236"/>
      <c r="HU71" s="236"/>
      <c r="HV71" s="236"/>
      <c r="HW71" s="236"/>
      <c r="HX71" s="236"/>
      <c r="HY71" s="236"/>
      <c r="HZ71" s="236"/>
      <c r="IA71" s="236"/>
      <c r="IB71" s="236"/>
      <c r="IC71" s="236"/>
      <c r="ID71" s="236"/>
      <c r="IE71" s="236"/>
      <c r="IF71" s="236"/>
      <c r="IG71" s="236"/>
      <c r="IH71" s="236"/>
      <c r="II71" s="236"/>
      <c r="IJ71" s="236"/>
      <c r="IK71" s="236"/>
      <c r="IL71" s="236"/>
      <c r="IM71" s="236"/>
      <c r="IN71" s="236"/>
      <c r="IO71" s="236"/>
      <c r="IP71" s="236"/>
      <c r="IQ71" s="236"/>
      <c r="IR71" s="236"/>
      <c r="IS71" s="236"/>
      <c r="IT71" s="236"/>
      <c r="IU71" s="236"/>
    </row>
    <row r="72" spans="1:255" ht="25.5" x14ac:dyDescent="0.2">
      <c r="A72" s="226" t="s">
        <v>221</v>
      </c>
      <c r="B72" s="227" t="s">
        <v>1027</v>
      </c>
      <c r="C72" s="239">
        <f t="shared" si="0"/>
        <v>0</v>
      </c>
      <c r="D72" s="239">
        <v>0</v>
      </c>
      <c r="E72" s="228">
        <v>0</v>
      </c>
      <c r="F72" s="228">
        <v>0</v>
      </c>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236"/>
      <c r="FG72" s="236"/>
      <c r="FH72" s="236"/>
      <c r="FI72" s="236"/>
      <c r="FJ72" s="236"/>
      <c r="FK72" s="236"/>
      <c r="FL72" s="236"/>
      <c r="FM72" s="236"/>
      <c r="FN72" s="236"/>
      <c r="FO72" s="236"/>
      <c r="FP72" s="236"/>
      <c r="FQ72" s="236"/>
      <c r="FR72" s="236"/>
      <c r="FS72" s="236"/>
      <c r="FT72" s="236"/>
      <c r="FU72" s="236"/>
      <c r="FV72" s="236"/>
      <c r="FW72" s="236"/>
      <c r="FX72" s="236"/>
      <c r="FY72" s="236"/>
      <c r="FZ72" s="236"/>
      <c r="GA72" s="236"/>
      <c r="GB72" s="236"/>
      <c r="GC72" s="236"/>
      <c r="GD72" s="236"/>
      <c r="GE72" s="236"/>
      <c r="GF72" s="236"/>
      <c r="GG72" s="236"/>
      <c r="GH72" s="236"/>
      <c r="GI72" s="236"/>
      <c r="GJ72" s="236"/>
      <c r="GK72" s="236"/>
      <c r="GL72" s="236"/>
      <c r="GM72" s="236"/>
      <c r="GN72" s="236"/>
      <c r="GO72" s="236"/>
      <c r="GP72" s="236"/>
      <c r="GQ72" s="236"/>
      <c r="GR72" s="236"/>
      <c r="GS72" s="236"/>
      <c r="GT72" s="236"/>
      <c r="GU72" s="236"/>
      <c r="GV72" s="236"/>
      <c r="GW72" s="236"/>
      <c r="GX72" s="236"/>
      <c r="GY72" s="236"/>
      <c r="GZ72" s="236"/>
      <c r="HA72" s="236"/>
      <c r="HB72" s="236"/>
      <c r="HC72" s="236"/>
      <c r="HD72" s="236"/>
      <c r="HE72" s="236"/>
      <c r="HF72" s="236"/>
      <c r="HG72" s="236"/>
      <c r="HH72" s="236"/>
      <c r="HI72" s="236"/>
      <c r="HJ72" s="236"/>
      <c r="HK72" s="236"/>
      <c r="HL72" s="236"/>
      <c r="HM72" s="236"/>
      <c r="HN72" s="236"/>
      <c r="HO72" s="236"/>
      <c r="HP72" s="236"/>
      <c r="HQ72" s="236"/>
      <c r="HR72" s="236"/>
      <c r="HS72" s="236"/>
      <c r="HT72" s="236"/>
      <c r="HU72" s="236"/>
      <c r="HV72" s="236"/>
      <c r="HW72" s="236"/>
      <c r="HX72" s="236"/>
      <c r="HY72" s="236"/>
      <c r="HZ72" s="236"/>
      <c r="IA72" s="236"/>
      <c r="IB72" s="236"/>
      <c r="IC72" s="236"/>
      <c r="ID72" s="236"/>
      <c r="IE72" s="236"/>
      <c r="IF72" s="236"/>
      <c r="IG72" s="236"/>
      <c r="IH72" s="236"/>
      <c r="II72" s="236"/>
      <c r="IJ72" s="236"/>
      <c r="IK72" s="236"/>
      <c r="IL72" s="236"/>
      <c r="IM72" s="236"/>
      <c r="IN72" s="236"/>
      <c r="IO72" s="236"/>
      <c r="IP72" s="236"/>
      <c r="IQ72" s="236"/>
      <c r="IR72" s="236"/>
      <c r="IS72" s="236"/>
      <c r="IT72" s="236"/>
      <c r="IU72" s="236"/>
    </row>
    <row r="73" spans="1:255" ht="25.5" x14ac:dyDescent="0.2">
      <c r="A73" s="226" t="s">
        <v>222</v>
      </c>
      <c r="B73" s="227" t="s">
        <v>1028</v>
      </c>
      <c r="C73" s="239">
        <f t="shared" ref="C73:C136" si="1">SUM(D73:F73)</f>
        <v>0</v>
      </c>
      <c r="D73" s="239">
        <v>0</v>
      </c>
      <c r="E73" s="231">
        <v>0</v>
      </c>
      <c r="F73" s="231">
        <v>0</v>
      </c>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c r="EO73" s="236"/>
      <c r="EP73" s="236"/>
      <c r="EQ73" s="236"/>
      <c r="ER73" s="236"/>
      <c r="ES73" s="236"/>
      <c r="ET73" s="236"/>
      <c r="EU73" s="236"/>
      <c r="EV73" s="236"/>
      <c r="EW73" s="236"/>
      <c r="EX73" s="236"/>
      <c r="EY73" s="236"/>
      <c r="EZ73" s="236"/>
      <c r="FA73" s="236"/>
      <c r="FB73" s="236"/>
      <c r="FC73" s="236"/>
      <c r="FD73" s="236"/>
      <c r="FE73" s="236"/>
      <c r="FF73" s="236"/>
      <c r="FG73" s="236"/>
      <c r="FH73" s="236"/>
      <c r="FI73" s="236"/>
      <c r="FJ73" s="236"/>
      <c r="FK73" s="236"/>
      <c r="FL73" s="236"/>
      <c r="FM73" s="236"/>
      <c r="FN73" s="236"/>
      <c r="FO73" s="236"/>
      <c r="FP73" s="236"/>
      <c r="FQ73" s="236"/>
      <c r="FR73" s="236"/>
      <c r="FS73" s="236"/>
      <c r="FT73" s="236"/>
      <c r="FU73" s="236"/>
      <c r="FV73" s="236"/>
      <c r="FW73" s="236"/>
      <c r="FX73" s="236"/>
      <c r="FY73" s="236"/>
      <c r="FZ73" s="236"/>
      <c r="GA73" s="236"/>
      <c r="GB73" s="236"/>
      <c r="GC73" s="236"/>
      <c r="GD73" s="236"/>
      <c r="GE73" s="236"/>
      <c r="GF73" s="236"/>
      <c r="GG73" s="236"/>
      <c r="GH73" s="236"/>
      <c r="GI73" s="236"/>
      <c r="GJ73" s="236"/>
      <c r="GK73" s="236"/>
      <c r="GL73" s="236"/>
      <c r="GM73" s="236"/>
      <c r="GN73" s="236"/>
      <c r="GO73" s="236"/>
      <c r="GP73" s="236"/>
      <c r="GQ73" s="236"/>
      <c r="GR73" s="236"/>
      <c r="GS73" s="236"/>
      <c r="GT73" s="236"/>
      <c r="GU73" s="236"/>
      <c r="GV73" s="236"/>
      <c r="GW73" s="236"/>
      <c r="GX73" s="236"/>
      <c r="GY73" s="236"/>
      <c r="GZ73" s="236"/>
      <c r="HA73" s="236"/>
      <c r="HB73" s="236"/>
      <c r="HC73" s="236"/>
      <c r="HD73" s="236"/>
      <c r="HE73" s="236"/>
      <c r="HF73" s="236"/>
      <c r="HG73" s="236"/>
      <c r="HH73" s="236"/>
      <c r="HI73" s="236"/>
      <c r="HJ73" s="236"/>
      <c r="HK73" s="236"/>
      <c r="HL73" s="236"/>
      <c r="HM73" s="236"/>
      <c r="HN73" s="236"/>
      <c r="HO73" s="236"/>
      <c r="HP73" s="236"/>
      <c r="HQ73" s="236"/>
      <c r="HR73" s="236"/>
      <c r="HS73" s="236"/>
      <c r="HT73" s="236"/>
      <c r="HU73" s="236"/>
      <c r="HV73" s="236"/>
      <c r="HW73" s="236"/>
      <c r="HX73" s="236"/>
      <c r="HY73" s="236"/>
      <c r="HZ73" s="236"/>
      <c r="IA73" s="236"/>
      <c r="IB73" s="236"/>
      <c r="IC73" s="236"/>
      <c r="ID73" s="236"/>
      <c r="IE73" s="236"/>
      <c r="IF73" s="236"/>
      <c r="IG73" s="236"/>
      <c r="IH73" s="236"/>
      <c r="II73" s="236"/>
      <c r="IJ73" s="236"/>
      <c r="IK73" s="236"/>
      <c r="IL73" s="236"/>
      <c r="IM73" s="236"/>
      <c r="IN73" s="236"/>
      <c r="IO73" s="236"/>
      <c r="IP73" s="236"/>
      <c r="IQ73" s="236"/>
      <c r="IR73" s="236"/>
      <c r="IS73" s="236"/>
      <c r="IT73" s="236"/>
      <c r="IU73" s="236"/>
    </row>
    <row r="74" spans="1:255" ht="25.5" x14ac:dyDescent="0.2">
      <c r="A74" s="226" t="s">
        <v>223</v>
      </c>
      <c r="B74" s="227" t="s">
        <v>1029</v>
      </c>
      <c r="C74" s="239">
        <f t="shared" si="1"/>
        <v>87655</v>
      </c>
      <c r="D74" s="239">
        <v>0</v>
      </c>
      <c r="E74" s="228">
        <v>47255</v>
      </c>
      <c r="F74" s="228">
        <v>40400</v>
      </c>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6"/>
      <c r="DV74" s="236"/>
      <c r="DW74" s="236"/>
      <c r="DX74" s="236"/>
      <c r="DY74" s="236"/>
      <c r="DZ74" s="236"/>
      <c r="EA74" s="236"/>
      <c r="EB74" s="236"/>
      <c r="EC74" s="236"/>
      <c r="ED74" s="236"/>
      <c r="EE74" s="236"/>
      <c r="EF74" s="236"/>
      <c r="EG74" s="236"/>
      <c r="EH74" s="236"/>
      <c r="EI74" s="236"/>
      <c r="EJ74" s="236"/>
      <c r="EK74" s="236"/>
      <c r="EL74" s="236"/>
      <c r="EM74" s="236"/>
      <c r="EN74" s="236"/>
      <c r="EO74" s="236"/>
      <c r="EP74" s="236"/>
      <c r="EQ74" s="236"/>
      <c r="ER74" s="236"/>
      <c r="ES74" s="236"/>
      <c r="ET74" s="236"/>
      <c r="EU74" s="236"/>
      <c r="EV74" s="236"/>
      <c r="EW74" s="236"/>
      <c r="EX74" s="236"/>
      <c r="EY74" s="236"/>
      <c r="EZ74" s="236"/>
      <c r="FA74" s="236"/>
      <c r="FB74" s="236"/>
      <c r="FC74" s="236"/>
      <c r="FD74" s="236"/>
      <c r="FE74" s="236"/>
      <c r="FF74" s="236"/>
      <c r="FG74" s="236"/>
      <c r="FH74" s="236"/>
      <c r="FI74" s="236"/>
      <c r="FJ74" s="236"/>
      <c r="FK74" s="236"/>
      <c r="FL74" s="236"/>
      <c r="FM74" s="236"/>
      <c r="FN74" s="236"/>
      <c r="FO74" s="236"/>
      <c r="FP74" s="236"/>
      <c r="FQ74" s="236"/>
      <c r="FR74" s="236"/>
      <c r="FS74" s="236"/>
      <c r="FT74" s="236"/>
      <c r="FU74" s="236"/>
      <c r="FV74" s="236"/>
      <c r="FW74" s="236"/>
      <c r="FX74" s="236"/>
      <c r="FY74" s="236"/>
      <c r="FZ74" s="236"/>
      <c r="GA74" s="236"/>
      <c r="GB74" s="236"/>
      <c r="GC74" s="236"/>
      <c r="GD74" s="236"/>
      <c r="GE74" s="236"/>
      <c r="GF74" s="236"/>
      <c r="GG74" s="236"/>
      <c r="GH74" s="236"/>
      <c r="GI74" s="236"/>
      <c r="GJ74" s="236"/>
      <c r="GK74" s="236"/>
      <c r="GL74" s="236"/>
      <c r="GM74" s="236"/>
      <c r="GN74" s="236"/>
      <c r="GO74" s="236"/>
      <c r="GP74" s="236"/>
      <c r="GQ74" s="236"/>
      <c r="GR74" s="236"/>
      <c r="GS74" s="236"/>
      <c r="GT74" s="236"/>
      <c r="GU74" s="236"/>
      <c r="GV74" s="236"/>
      <c r="GW74" s="236"/>
      <c r="GX74" s="236"/>
      <c r="GY74" s="236"/>
      <c r="GZ74" s="236"/>
      <c r="HA74" s="236"/>
      <c r="HB74" s="236"/>
      <c r="HC74" s="236"/>
      <c r="HD74" s="236"/>
      <c r="HE74" s="236"/>
      <c r="HF74" s="236"/>
      <c r="HG74" s="236"/>
      <c r="HH74" s="236"/>
      <c r="HI74" s="236"/>
      <c r="HJ74" s="236"/>
      <c r="HK74" s="236"/>
      <c r="HL74" s="236"/>
      <c r="HM74" s="236"/>
      <c r="HN74" s="236"/>
      <c r="HO74" s="236"/>
      <c r="HP74" s="236"/>
      <c r="HQ74" s="236"/>
      <c r="HR74" s="236"/>
      <c r="HS74" s="236"/>
      <c r="HT74" s="236"/>
      <c r="HU74" s="236"/>
      <c r="HV74" s="236"/>
      <c r="HW74" s="236"/>
      <c r="HX74" s="236"/>
      <c r="HY74" s="236"/>
      <c r="HZ74" s="236"/>
      <c r="IA74" s="236"/>
      <c r="IB74" s="236"/>
      <c r="IC74" s="236"/>
      <c r="ID74" s="236"/>
      <c r="IE74" s="236"/>
      <c r="IF74" s="236"/>
      <c r="IG74" s="236"/>
      <c r="IH74" s="236"/>
      <c r="II74" s="236"/>
      <c r="IJ74" s="236"/>
      <c r="IK74" s="236"/>
      <c r="IL74" s="236"/>
      <c r="IM74" s="236"/>
      <c r="IN74" s="236"/>
      <c r="IO74" s="236"/>
      <c r="IP74" s="236"/>
      <c r="IQ74" s="236"/>
      <c r="IR74" s="236"/>
      <c r="IS74" s="236"/>
      <c r="IT74" s="236"/>
      <c r="IU74" s="236"/>
    </row>
    <row r="75" spans="1:255" ht="38.25" x14ac:dyDescent="0.2">
      <c r="A75" s="226" t="s">
        <v>224</v>
      </c>
      <c r="B75" s="227" t="s">
        <v>1030</v>
      </c>
      <c r="C75" s="239">
        <f t="shared" si="1"/>
        <v>0</v>
      </c>
      <c r="D75" s="239">
        <v>0</v>
      </c>
      <c r="E75" s="231">
        <v>0</v>
      </c>
      <c r="F75" s="231">
        <v>0</v>
      </c>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6"/>
      <c r="CC75" s="236"/>
      <c r="CD75" s="236"/>
      <c r="CE75" s="236"/>
      <c r="CF75" s="236"/>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6"/>
      <c r="DV75" s="236"/>
      <c r="DW75" s="236"/>
      <c r="DX75" s="236"/>
      <c r="DY75" s="236"/>
      <c r="DZ75" s="236"/>
      <c r="EA75" s="236"/>
      <c r="EB75" s="236"/>
      <c r="EC75" s="236"/>
      <c r="ED75" s="236"/>
      <c r="EE75" s="236"/>
      <c r="EF75" s="236"/>
      <c r="EG75" s="236"/>
      <c r="EH75" s="236"/>
      <c r="EI75" s="236"/>
      <c r="EJ75" s="236"/>
      <c r="EK75" s="236"/>
      <c r="EL75" s="236"/>
      <c r="EM75" s="236"/>
      <c r="EN75" s="236"/>
      <c r="EO75" s="236"/>
      <c r="EP75" s="236"/>
      <c r="EQ75" s="236"/>
      <c r="ER75" s="236"/>
      <c r="ES75" s="236"/>
      <c r="ET75" s="236"/>
      <c r="EU75" s="236"/>
      <c r="EV75" s="236"/>
      <c r="EW75" s="236"/>
      <c r="EX75" s="236"/>
      <c r="EY75" s="236"/>
      <c r="EZ75" s="236"/>
      <c r="FA75" s="236"/>
      <c r="FB75" s="236"/>
      <c r="FC75" s="236"/>
      <c r="FD75" s="236"/>
      <c r="FE75" s="236"/>
      <c r="FF75" s="236"/>
      <c r="FG75" s="236"/>
      <c r="FH75" s="236"/>
      <c r="FI75" s="236"/>
      <c r="FJ75" s="236"/>
      <c r="FK75" s="236"/>
      <c r="FL75" s="236"/>
      <c r="FM75" s="236"/>
      <c r="FN75" s="236"/>
      <c r="FO75" s="236"/>
      <c r="FP75" s="236"/>
      <c r="FQ75" s="236"/>
      <c r="FR75" s="236"/>
      <c r="FS75" s="236"/>
      <c r="FT75" s="236"/>
      <c r="FU75" s="236"/>
      <c r="FV75" s="236"/>
      <c r="FW75" s="236"/>
      <c r="FX75" s="236"/>
      <c r="FY75" s="236"/>
      <c r="FZ75" s="236"/>
      <c r="GA75" s="236"/>
      <c r="GB75" s="236"/>
      <c r="GC75" s="236"/>
      <c r="GD75" s="236"/>
      <c r="GE75" s="236"/>
      <c r="GF75" s="236"/>
      <c r="GG75" s="236"/>
      <c r="GH75" s="236"/>
      <c r="GI75" s="236"/>
      <c r="GJ75" s="236"/>
      <c r="GK75" s="236"/>
      <c r="GL75" s="236"/>
      <c r="GM75" s="236"/>
      <c r="GN75" s="236"/>
      <c r="GO75" s="236"/>
      <c r="GP75" s="236"/>
      <c r="GQ75" s="236"/>
      <c r="GR75" s="236"/>
      <c r="GS75" s="236"/>
      <c r="GT75" s="236"/>
      <c r="GU75" s="236"/>
      <c r="GV75" s="236"/>
      <c r="GW75" s="236"/>
      <c r="GX75" s="236"/>
      <c r="GY75" s="236"/>
      <c r="GZ75" s="236"/>
      <c r="HA75" s="236"/>
      <c r="HB75" s="236"/>
      <c r="HC75" s="236"/>
      <c r="HD75" s="236"/>
      <c r="HE75" s="236"/>
      <c r="HF75" s="236"/>
      <c r="HG75" s="236"/>
      <c r="HH75" s="236"/>
      <c r="HI75" s="236"/>
      <c r="HJ75" s="236"/>
      <c r="HK75" s="236"/>
      <c r="HL75" s="236"/>
      <c r="HM75" s="236"/>
      <c r="HN75" s="236"/>
      <c r="HO75" s="236"/>
      <c r="HP75" s="236"/>
      <c r="HQ75" s="236"/>
      <c r="HR75" s="236"/>
      <c r="HS75" s="236"/>
      <c r="HT75" s="236"/>
      <c r="HU75" s="236"/>
      <c r="HV75" s="236"/>
      <c r="HW75" s="236"/>
      <c r="HX75" s="236"/>
      <c r="HY75" s="236"/>
      <c r="HZ75" s="236"/>
      <c r="IA75" s="236"/>
      <c r="IB75" s="236"/>
      <c r="IC75" s="236"/>
      <c r="ID75" s="236"/>
      <c r="IE75" s="236"/>
      <c r="IF75" s="236"/>
      <c r="IG75" s="236"/>
      <c r="IH75" s="236"/>
      <c r="II75" s="236"/>
      <c r="IJ75" s="236"/>
      <c r="IK75" s="236"/>
      <c r="IL75" s="236"/>
      <c r="IM75" s="236"/>
      <c r="IN75" s="236"/>
      <c r="IO75" s="236"/>
      <c r="IP75" s="236"/>
      <c r="IQ75" s="236"/>
      <c r="IR75" s="236"/>
      <c r="IS75" s="236"/>
      <c r="IT75" s="236"/>
      <c r="IU75" s="236"/>
    </row>
    <row r="76" spans="1:255" ht="25.5" x14ac:dyDescent="0.2">
      <c r="A76" s="226" t="s">
        <v>225</v>
      </c>
      <c r="B76" s="227" t="s">
        <v>1031</v>
      </c>
      <c r="C76" s="239">
        <f t="shared" si="1"/>
        <v>0</v>
      </c>
      <c r="D76" s="239">
        <v>0</v>
      </c>
      <c r="E76" s="231">
        <v>0</v>
      </c>
      <c r="F76" s="231">
        <v>0</v>
      </c>
    </row>
    <row r="77" spans="1:255" x14ac:dyDescent="0.2">
      <c r="A77" s="225" t="s">
        <v>226</v>
      </c>
      <c r="B77" s="229" t="s">
        <v>1032</v>
      </c>
      <c r="C77" s="240">
        <f t="shared" si="1"/>
        <v>438643</v>
      </c>
      <c r="D77" s="240">
        <f>SUM(D68:D76)</f>
        <v>312203</v>
      </c>
      <c r="E77" s="240">
        <f>SUM(E68:E76)</f>
        <v>47255</v>
      </c>
      <c r="F77" s="240">
        <f>SUM(F68:F76)</f>
        <v>79185</v>
      </c>
    </row>
    <row r="78" spans="1:255" x14ac:dyDescent="0.2">
      <c r="A78" s="225" t="s">
        <v>227</v>
      </c>
      <c r="B78" s="229" t="s">
        <v>1033</v>
      </c>
      <c r="C78" s="240">
        <f t="shared" si="1"/>
        <v>30289842</v>
      </c>
      <c r="D78" s="240">
        <f>D58+D67+D77</f>
        <v>26984363</v>
      </c>
      <c r="E78" s="240">
        <f>E58+E67+E77</f>
        <v>187972</v>
      </c>
      <c r="F78" s="240">
        <f>F58+F67+F77</f>
        <v>3117507</v>
      </c>
    </row>
    <row r="79" spans="1:255" ht="25.5" x14ac:dyDescent="0.2">
      <c r="A79" s="226" t="s">
        <v>228</v>
      </c>
      <c r="B79" s="227" t="s">
        <v>1034</v>
      </c>
      <c r="C79" s="239">
        <f t="shared" si="1"/>
        <v>3049946</v>
      </c>
      <c r="D79" s="240">
        <v>9963</v>
      </c>
      <c r="E79" s="240">
        <v>0</v>
      </c>
      <c r="F79" s="239">
        <v>3039983</v>
      </c>
    </row>
    <row r="80" spans="1:255" ht="25.5" x14ac:dyDescent="0.2">
      <c r="A80" s="225" t="s">
        <v>229</v>
      </c>
      <c r="B80" s="229" t="s">
        <v>1035</v>
      </c>
      <c r="C80" s="240">
        <f t="shared" si="1"/>
        <v>3049946</v>
      </c>
      <c r="D80" s="240">
        <f>SUM(D79)</f>
        <v>9963</v>
      </c>
      <c r="E80" s="240">
        <v>0</v>
      </c>
      <c r="F80" s="240">
        <f>SUM(F79)</f>
        <v>3039983</v>
      </c>
    </row>
    <row r="81" spans="1:6" x14ac:dyDescent="0.2">
      <c r="A81" s="226" t="s">
        <v>230</v>
      </c>
      <c r="B81" s="227" t="s">
        <v>1036</v>
      </c>
      <c r="C81" s="239">
        <f t="shared" si="1"/>
        <v>-12678472</v>
      </c>
      <c r="D81" s="240">
        <v>-9098992</v>
      </c>
      <c r="E81" s="240">
        <v>0</v>
      </c>
      <c r="F81" s="239">
        <v>-3579480</v>
      </c>
    </row>
    <row r="82" spans="1:6" x14ac:dyDescent="0.2">
      <c r="A82" s="225" t="s">
        <v>231</v>
      </c>
      <c r="B82" s="229" t="s">
        <v>1037</v>
      </c>
      <c r="C82" s="240">
        <f>SUM(D82:F82)</f>
        <v>-12678472</v>
      </c>
      <c r="D82" s="240">
        <f>SUM(D81)</f>
        <v>-9098992</v>
      </c>
      <c r="E82" s="240">
        <f>SUM(E81)</f>
        <v>0</v>
      </c>
      <c r="F82" s="240">
        <f>SUM(F81)</f>
        <v>-3579480</v>
      </c>
    </row>
    <row r="83" spans="1:6" x14ac:dyDescent="0.2">
      <c r="A83" s="226" t="s">
        <v>232</v>
      </c>
      <c r="B83" s="227" t="s">
        <v>1038</v>
      </c>
      <c r="C83" s="239">
        <f t="shared" si="1"/>
        <v>0</v>
      </c>
      <c r="D83" s="239">
        <v>0</v>
      </c>
      <c r="E83" s="231">
        <v>0</v>
      </c>
      <c r="F83" s="228">
        <v>0</v>
      </c>
    </row>
    <row r="84" spans="1:6" ht="38.25" x14ac:dyDescent="0.2">
      <c r="A84" s="226" t="s">
        <v>233</v>
      </c>
      <c r="B84" s="227" t="s">
        <v>1039</v>
      </c>
      <c r="C84" s="239">
        <f t="shared" si="1"/>
        <v>0</v>
      </c>
      <c r="D84" s="239">
        <v>0</v>
      </c>
      <c r="E84" s="231">
        <v>0</v>
      </c>
      <c r="F84" s="231">
        <v>0</v>
      </c>
    </row>
    <row r="85" spans="1:6" ht="25.5" x14ac:dyDescent="0.2">
      <c r="A85" s="225" t="s">
        <v>234</v>
      </c>
      <c r="B85" s="229" t="s">
        <v>1040</v>
      </c>
      <c r="C85" s="240">
        <f t="shared" si="1"/>
        <v>-9628526</v>
      </c>
      <c r="D85" s="240">
        <f>SUM(D83:D84)+D82+D80</f>
        <v>-9089029</v>
      </c>
      <c r="E85" s="240">
        <f>SUM(E83:E84)+E82+E80</f>
        <v>0</v>
      </c>
      <c r="F85" s="240">
        <f>SUM(F83:F84)+F82+F80</f>
        <v>-539497</v>
      </c>
    </row>
    <row r="86" spans="1:6" ht="25.5" x14ac:dyDescent="0.2">
      <c r="A86" s="226" t="s">
        <v>235</v>
      </c>
      <c r="B86" s="227" t="s">
        <v>1041</v>
      </c>
      <c r="C86" s="239">
        <f t="shared" si="1"/>
        <v>0</v>
      </c>
      <c r="D86" s="239">
        <v>0</v>
      </c>
      <c r="E86" s="231">
        <v>0</v>
      </c>
      <c r="F86" s="231">
        <v>0</v>
      </c>
    </row>
    <row r="87" spans="1:6" x14ac:dyDescent="0.2">
      <c r="A87" s="226" t="s">
        <v>236</v>
      </c>
      <c r="B87" s="227" t="s">
        <v>1042</v>
      </c>
      <c r="C87" s="239">
        <f t="shared" si="1"/>
        <v>0</v>
      </c>
      <c r="D87" s="239">
        <v>0</v>
      </c>
      <c r="E87" s="231">
        <v>0</v>
      </c>
      <c r="F87" s="231">
        <v>0</v>
      </c>
    </row>
    <row r="88" spans="1:6" x14ac:dyDescent="0.2">
      <c r="A88" s="226" t="s">
        <v>237</v>
      </c>
      <c r="B88" s="227" t="s">
        <v>1043</v>
      </c>
      <c r="C88" s="239">
        <f t="shared" si="1"/>
        <v>0</v>
      </c>
      <c r="D88" s="239">
        <v>0</v>
      </c>
      <c r="E88" s="231">
        <v>0</v>
      </c>
      <c r="F88" s="231">
        <v>0</v>
      </c>
    </row>
    <row r="89" spans="1:6" x14ac:dyDescent="0.2">
      <c r="A89" s="225" t="s">
        <v>238</v>
      </c>
      <c r="B89" s="229" t="s">
        <v>1044</v>
      </c>
      <c r="C89" s="240">
        <f t="shared" si="1"/>
        <v>0</v>
      </c>
      <c r="D89" s="240">
        <f>SUM(D86:D88)</f>
        <v>0</v>
      </c>
      <c r="E89" s="240">
        <f>SUM(E86:E88)</f>
        <v>0</v>
      </c>
      <c r="F89" s="240">
        <f>SUM(F86:F88)</f>
        <v>0</v>
      </c>
    </row>
    <row r="90" spans="1:6" x14ac:dyDescent="0.2">
      <c r="A90" s="225" t="s">
        <v>239</v>
      </c>
      <c r="B90" s="229" t="s">
        <v>1045</v>
      </c>
      <c r="C90" s="240">
        <f t="shared" si="1"/>
        <v>1361527508</v>
      </c>
      <c r="D90" s="240">
        <f>D89+D85+D78+D35+D25+D49</f>
        <v>1357368539</v>
      </c>
      <c r="E90" s="240">
        <f>E89+E85+E78+E35+E25+E49</f>
        <v>263387</v>
      </c>
      <c r="F90" s="240">
        <f>F89+F85+F78+F35+F25+F49</f>
        <v>3895582</v>
      </c>
    </row>
    <row r="91" spans="1:6" x14ac:dyDescent="0.2">
      <c r="A91" s="225" t="s">
        <v>240</v>
      </c>
      <c r="B91" s="229" t="s">
        <v>1046</v>
      </c>
      <c r="C91" s="239"/>
      <c r="D91" s="239"/>
      <c r="E91" s="231"/>
      <c r="F91" s="231"/>
    </row>
    <row r="92" spans="1:6" x14ac:dyDescent="0.2">
      <c r="A92" s="226" t="s">
        <v>495</v>
      </c>
      <c r="B92" s="227" t="s">
        <v>1047</v>
      </c>
      <c r="C92" s="239">
        <f t="shared" si="1"/>
        <v>515462811</v>
      </c>
      <c r="D92" s="239">
        <v>515462811</v>
      </c>
      <c r="E92" s="231">
        <v>0</v>
      </c>
      <c r="F92" s="231">
        <v>0</v>
      </c>
    </row>
    <row r="93" spans="1:6" x14ac:dyDescent="0.2">
      <c r="A93" s="226" t="s">
        <v>496</v>
      </c>
      <c r="B93" s="227" t="s">
        <v>1048</v>
      </c>
      <c r="C93" s="239">
        <f t="shared" si="1"/>
        <v>0</v>
      </c>
      <c r="D93" s="239">
        <v>0</v>
      </c>
      <c r="E93" s="231">
        <v>0</v>
      </c>
      <c r="F93" s="231">
        <v>0</v>
      </c>
    </row>
    <row r="94" spans="1:6" x14ac:dyDescent="0.2">
      <c r="A94" s="226" t="s">
        <v>497</v>
      </c>
      <c r="B94" s="227" t="s">
        <v>1049</v>
      </c>
      <c r="C94" s="239">
        <f t="shared" si="1"/>
        <v>8919295</v>
      </c>
      <c r="D94" s="239">
        <v>8919295</v>
      </c>
      <c r="E94" s="228">
        <v>0</v>
      </c>
      <c r="F94" s="228">
        <v>0</v>
      </c>
    </row>
    <row r="95" spans="1:6" x14ac:dyDescent="0.2">
      <c r="A95" s="226" t="s">
        <v>498</v>
      </c>
      <c r="B95" s="227" t="s">
        <v>1050</v>
      </c>
      <c r="C95" s="239">
        <f t="shared" si="1"/>
        <v>309178740</v>
      </c>
      <c r="D95" s="239">
        <v>309263793</v>
      </c>
      <c r="E95" s="228">
        <v>-2396753</v>
      </c>
      <c r="F95" s="228">
        <v>2311700</v>
      </c>
    </row>
    <row r="96" spans="1:6" x14ac:dyDescent="0.2">
      <c r="A96" s="226" t="s">
        <v>499</v>
      </c>
      <c r="B96" s="227" t="s">
        <v>1051</v>
      </c>
      <c r="C96" s="239">
        <f t="shared" si="1"/>
        <v>0</v>
      </c>
      <c r="D96" s="239">
        <v>0</v>
      </c>
      <c r="E96" s="228">
        <v>0</v>
      </c>
      <c r="F96" s="231">
        <v>0</v>
      </c>
    </row>
    <row r="97" spans="1:6" x14ac:dyDescent="0.2">
      <c r="A97" s="226" t="s">
        <v>500</v>
      </c>
      <c r="B97" s="227" t="s">
        <v>1052</v>
      </c>
      <c r="C97" s="239">
        <f t="shared" si="1"/>
        <v>158503898</v>
      </c>
      <c r="D97" s="239">
        <v>158161687</v>
      </c>
      <c r="E97" s="228">
        <v>-418532</v>
      </c>
      <c r="F97" s="228">
        <v>760743</v>
      </c>
    </row>
    <row r="98" spans="1:6" x14ac:dyDescent="0.2">
      <c r="A98" s="225" t="s">
        <v>501</v>
      </c>
      <c r="B98" s="229" t="s">
        <v>1053</v>
      </c>
      <c r="C98" s="240">
        <f t="shared" si="1"/>
        <v>992064744</v>
      </c>
      <c r="D98" s="240">
        <f>SUM(D92:D97)</f>
        <v>991807586</v>
      </c>
      <c r="E98" s="240">
        <f>SUM(E92:E97)</f>
        <v>-2815285</v>
      </c>
      <c r="F98" s="240">
        <f>SUM(F92:F97)</f>
        <v>3072443</v>
      </c>
    </row>
    <row r="99" spans="1:6" ht="25.5" x14ac:dyDescent="0.2">
      <c r="A99" s="226" t="s">
        <v>502</v>
      </c>
      <c r="B99" s="227" t="s">
        <v>1054</v>
      </c>
      <c r="C99" s="239">
        <f t="shared" si="1"/>
        <v>96582</v>
      </c>
      <c r="D99" s="239">
        <v>0</v>
      </c>
      <c r="E99" s="231">
        <v>96582</v>
      </c>
      <c r="F99" s="231">
        <v>0</v>
      </c>
    </row>
    <row r="100" spans="1:6" ht="38.25" x14ac:dyDescent="0.2">
      <c r="A100" s="226" t="s">
        <v>503</v>
      </c>
      <c r="B100" s="227" t="s">
        <v>1055</v>
      </c>
      <c r="C100" s="239">
        <f t="shared" si="1"/>
        <v>52403</v>
      </c>
      <c r="D100" s="239">
        <v>0</v>
      </c>
      <c r="E100" s="231">
        <v>52403</v>
      </c>
      <c r="F100" s="231">
        <v>0</v>
      </c>
    </row>
    <row r="101" spans="1:6" ht="25.5" x14ac:dyDescent="0.2">
      <c r="A101" s="226" t="s">
        <v>504</v>
      </c>
      <c r="B101" s="227" t="s">
        <v>1056</v>
      </c>
      <c r="C101" s="239">
        <f t="shared" si="1"/>
        <v>760633</v>
      </c>
      <c r="D101" s="239">
        <v>693871</v>
      </c>
      <c r="E101" s="228">
        <v>17441</v>
      </c>
      <c r="F101" s="228">
        <v>49321</v>
      </c>
    </row>
    <row r="102" spans="1:6" ht="25.5" x14ac:dyDescent="0.2">
      <c r="A102" s="226" t="s">
        <v>505</v>
      </c>
      <c r="B102" s="227" t="s">
        <v>1057</v>
      </c>
      <c r="C102" s="239">
        <f t="shared" si="1"/>
        <v>0</v>
      </c>
      <c r="D102" s="239">
        <v>0</v>
      </c>
      <c r="E102" s="231">
        <v>0</v>
      </c>
      <c r="F102" s="231">
        <v>0</v>
      </c>
    </row>
    <row r="103" spans="1:6" ht="25.5" x14ac:dyDescent="0.2">
      <c r="A103" s="226" t="s">
        <v>506</v>
      </c>
      <c r="B103" s="227" t="s">
        <v>1058</v>
      </c>
      <c r="C103" s="239">
        <f t="shared" si="1"/>
        <v>0</v>
      </c>
      <c r="D103" s="239">
        <v>0</v>
      </c>
      <c r="E103" s="231">
        <v>0</v>
      </c>
      <c r="F103" s="231">
        <v>0</v>
      </c>
    </row>
    <row r="104" spans="1:6" ht="25.5" x14ac:dyDescent="0.2">
      <c r="A104" s="226" t="s">
        <v>507</v>
      </c>
      <c r="B104" s="227" t="s">
        <v>1059</v>
      </c>
      <c r="C104" s="239">
        <f t="shared" si="1"/>
        <v>2631800</v>
      </c>
      <c r="D104" s="239">
        <v>2631800</v>
      </c>
      <c r="E104" s="231">
        <v>0</v>
      </c>
      <c r="F104" s="231">
        <v>0</v>
      </c>
    </row>
    <row r="105" spans="1:6" ht="25.5" x14ac:dyDescent="0.2">
      <c r="A105" s="226" t="s">
        <v>508</v>
      </c>
      <c r="B105" s="227" t="s">
        <v>1060</v>
      </c>
      <c r="C105" s="239">
        <f t="shared" si="1"/>
        <v>9221066</v>
      </c>
      <c r="D105" s="239">
        <v>9221066</v>
      </c>
      <c r="E105" s="231">
        <v>0</v>
      </c>
      <c r="F105" s="231">
        <v>0</v>
      </c>
    </row>
    <row r="106" spans="1:6" ht="25.5" x14ac:dyDescent="0.2">
      <c r="A106" s="226" t="s">
        <v>509</v>
      </c>
      <c r="B106" s="227" t="s">
        <v>1061</v>
      </c>
      <c r="C106" s="239">
        <f t="shared" si="1"/>
        <v>0</v>
      </c>
      <c r="D106" s="239">
        <v>0</v>
      </c>
      <c r="E106" s="231">
        <v>0</v>
      </c>
      <c r="F106" s="231">
        <v>0</v>
      </c>
    </row>
    <row r="107" spans="1:6" ht="25.5" x14ac:dyDescent="0.2">
      <c r="A107" s="226" t="s">
        <v>510</v>
      </c>
      <c r="B107" s="227" t="s">
        <v>1062</v>
      </c>
      <c r="C107" s="239">
        <f t="shared" si="1"/>
        <v>0</v>
      </c>
      <c r="D107" s="239">
        <v>0</v>
      </c>
      <c r="E107" s="231">
        <v>0</v>
      </c>
      <c r="F107" s="231">
        <v>0</v>
      </c>
    </row>
    <row r="108" spans="1:6" x14ac:dyDescent="0.2">
      <c r="A108" s="225" t="s">
        <v>511</v>
      </c>
      <c r="B108" s="229" t="s">
        <v>1063</v>
      </c>
      <c r="C108" s="240">
        <f t="shared" si="1"/>
        <v>12762484</v>
      </c>
      <c r="D108" s="240">
        <f>SUM(D99:D107)</f>
        <v>12546737</v>
      </c>
      <c r="E108" s="240">
        <f>SUM(E99:E107)</f>
        <v>166426</v>
      </c>
      <c r="F108" s="240">
        <f>SUM(F99:F107)</f>
        <v>49321</v>
      </c>
    </row>
    <row r="109" spans="1:6" ht="25.5" x14ac:dyDescent="0.2">
      <c r="A109" s="226" t="s">
        <v>512</v>
      </c>
      <c r="B109" s="227" t="s">
        <v>1064</v>
      </c>
      <c r="C109" s="239">
        <f t="shared" si="1"/>
        <v>0</v>
      </c>
      <c r="D109" s="239">
        <v>0</v>
      </c>
      <c r="E109" s="231">
        <v>0</v>
      </c>
      <c r="F109" s="231">
        <v>0</v>
      </c>
    </row>
    <row r="110" spans="1:6" ht="38.25" x14ac:dyDescent="0.2">
      <c r="A110" s="226" t="s">
        <v>513</v>
      </c>
      <c r="B110" s="227" t="s">
        <v>1065</v>
      </c>
      <c r="C110" s="239">
        <f t="shared" si="1"/>
        <v>0</v>
      </c>
      <c r="D110" s="239">
        <v>0</v>
      </c>
      <c r="E110" s="231">
        <v>0</v>
      </c>
      <c r="F110" s="231">
        <v>0</v>
      </c>
    </row>
    <row r="111" spans="1:6" ht="25.5" x14ac:dyDescent="0.2">
      <c r="A111" s="226" t="s">
        <v>514</v>
      </c>
      <c r="B111" s="227" t="s">
        <v>1066</v>
      </c>
      <c r="C111" s="239">
        <f t="shared" si="1"/>
        <v>0</v>
      </c>
      <c r="D111" s="239">
        <v>0</v>
      </c>
      <c r="E111" s="228">
        <v>0</v>
      </c>
      <c r="F111" s="228">
        <v>0</v>
      </c>
    </row>
    <row r="112" spans="1:6" ht="25.5" x14ac:dyDescent="0.2">
      <c r="A112" s="226" t="s">
        <v>515</v>
      </c>
      <c r="B112" s="227" t="s">
        <v>1067</v>
      </c>
      <c r="C112" s="239">
        <f t="shared" si="1"/>
        <v>0</v>
      </c>
      <c r="D112" s="239">
        <v>0</v>
      </c>
      <c r="E112" s="231">
        <v>0</v>
      </c>
      <c r="F112" s="231">
        <v>0</v>
      </c>
    </row>
    <row r="113" spans="1:6" ht="25.5" x14ac:dyDescent="0.2">
      <c r="A113" s="226" t="s">
        <v>516</v>
      </c>
      <c r="B113" s="227" t="s">
        <v>1068</v>
      </c>
      <c r="C113" s="239">
        <f t="shared" si="1"/>
        <v>0</v>
      </c>
      <c r="D113" s="239">
        <v>0</v>
      </c>
      <c r="E113" s="231">
        <v>0</v>
      </c>
      <c r="F113" s="231">
        <v>0</v>
      </c>
    </row>
    <row r="114" spans="1:6" ht="25.5" x14ac:dyDescent="0.2">
      <c r="A114" s="226" t="s">
        <v>517</v>
      </c>
      <c r="B114" s="227" t="s">
        <v>1069</v>
      </c>
      <c r="C114" s="239">
        <f t="shared" si="1"/>
        <v>0</v>
      </c>
      <c r="D114" s="239">
        <v>0</v>
      </c>
      <c r="E114" s="231">
        <v>0</v>
      </c>
      <c r="F114" s="231">
        <v>0</v>
      </c>
    </row>
    <row r="115" spans="1:6" ht="25.5" x14ac:dyDescent="0.2">
      <c r="A115" s="226" t="s">
        <v>518</v>
      </c>
      <c r="B115" s="227" t="s">
        <v>1070</v>
      </c>
      <c r="C115" s="239">
        <f t="shared" si="1"/>
        <v>0</v>
      </c>
      <c r="D115" s="239">
        <v>0</v>
      </c>
      <c r="E115" s="231">
        <v>0</v>
      </c>
      <c r="F115" s="231">
        <v>0</v>
      </c>
    </row>
    <row r="116" spans="1:6" ht="25.5" x14ac:dyDescent="0.2">
      <c r="A116" s="226" t="s">
        <v>519</v>
      </c>
      <c r="B116" s="227" t="s">
        <v>1071</v>
      </c>
      <c r="C116" s="239">
        <f t="shared" si="1"/>
        <v>0</v>
      </c>
      <c r="D116" s="239">
        <v>0</v>
      </c>
      <c r="E116" s="231">
        <v>0</v>
      </c>
      <c r="F116" s="231">
        <v>0</v>
      </c>
    </row>
    <row r="117" spans="1:6" ht="25.5" x14ac:dyDescent="0.2">
      <c r="A117" s="226" t="s">
        <v>520</v>
      </c>
      <c r="B117" s="227" t="s">
        <v>1072</v>
      </c>
      <c r="C117" s="239">
        <f t="shared" si="1"/>
        <v>3234196</v>
      </c>
      <c r="D117" s="239">
        <v>3234196</v>
      </c>
      <c r="E117" s="231">
        <v>0</v>
      </c>
      <c r="F117" s="231">
        <v>0</v>
      </c>
    </row>
    <row r="118" spans="1:6" ht="25.5" x14ac:dyDescent="0.2">
      <c r="A118" s="225" t="s">
        <v>521</v>
      </c>
      <c r="B118" s="229" t="s">
        <v>1073</v>
      </c>
      <c r="C118" s="240">
        <f t="shared" si="1"/>
        <v>3234196</v>
      </c>
      <c r="D118" s="240">
        <f>SUM(D109:D117)</f>
        <v>3234196</v>
      </c>
      <c r="E118" s="240">
        <f>SUM(E109:E117)</f>
        <v>0</v>
      </c>
      <c r="F118" s="240">
        <f>SUM(F109:F117)</f>
        <v>0</v>
      </c>
    </row>
    <row r="119" spans="1:6" x14ac:dyDescent="0.2">
      <c r="A119" s="226" t="s">
        <v>522</v>
      </c>
      <c r="B119" s="227" t="s">
        <v>1074</v>
      </c>
      <c r="C119" s="239">
        <f t="shared" si="1"/>
        <v>12954471</v>
      </c>
      <c r="D119" s="239">
        <v>12910844</v>
      </c>
      <c r="E119" s="231">
        <v>0</v>
      </c>
      <c r="F119" s="231">
        <v>43627</v>
      </c>
    </row>
    <row r="120" spans="1:6" ht="25.5" x14ac:dyDescent="0.2">
      <c r="A120" s="226" t="s">
        <v>523</v>
      </c>
      <c r="B120" s="227" t="s">
        <v>1024</v>
      </c>
      <c r="C120" s="239">
        <f t="shared" si="1"/>
        <v>0</v>
      </c>
      <c r="D120" s="239">
        <v>0</v>
      </c>
      <c r="E120" s="231">
        <v>0</v>
      </c>
      <c r="F120" s="231">
        <v>0</v>
      </c>
    </row>
    <row r="121" spans="1:6" x14ac:dyDescent="0.2">
      <c r="A121" s="226" t="s">
        <v>524</v>
      </c>
      <c r="B121" s="227" t="s">
        <v>1075</v>
      </c>
      <c r="C121" s="239">
        <f t="shared" si="1"/>
        <v>1687</v>
      </c>
      <c r="D121" s="239">
        <v>1687</v>
      </c>
      <c r="E121" s="231">
        <v>0</v>
      </c>
      <c r="F121" s="231">
        <v>0</v>
      </c>
    </row>
    <row r="122" spans="1:6" x14ac:dyDescent="0.2">
      <c r="A122" s="226" t="s">
        <v>525</v>
      </c>
      <c r="B122" s="227" t="s">
        <v>1076</v>
      </c>
      <c r="C122" s="239">
        <f t="shared" si="1"/>
        <v>0</v>
      </c>
      <c r="D122" s="239">
        <v>0</v>
      </c>
      <c r="E122" s="231">
        <v>0</v>
      </c>
      <c r="F122" s="231">
        <v>0</v>
      </c>
    </row>
    <row r="123" spans="1:6" ht="25.5" x14ac:dyDescent="0.2">
      <c r="A123" s="226" t="s">
        <v>526</v>
      </c>
      <c r="B123" s="227" t="s">
        <v>1077</v>
      </c>
      <c r="C123" s="239">
        <f t="shared" si="1"/>
        <v>0</v>
      </c>
      <c r="D123" s="239">
        <v>0</v>
      </c>
      <c r="E123" s="231">
        <v>0</v>
      </c>
      <c r="F123" s="231">
        <v>0</v>
      </c>
    </row>
    <row r="124" spans="1:6" ht="25.5" x14ac:dyDescent="0.2">
      <c r="A124" s="226" t="s">
        <v>527</v>
      </c>
      <c r="B124" s="227" t="s">
        <v>1028</v>
      </c>
      <c r="C124" s="239">
        <f t="shared" si="1"/>
        <v>0</v>
      </c>
      <c r="D124" s="239">
        <v>0</v>
      </c>
      <c r="E124" s="231">
        <v>0</v>
      </c>
      <c r="F124" s="231">
        <v>0</v>
      </c>
    </row>
    <row r="125" spans="1:6" ht="25.5" x14ac:dyDescent="0.2">
      <c r="A125" s="226" t="s">
        <v>528</v>
      </c>
      <c r="B125" s="227" t="s">
        <v>1078</v>
      </c>
      <c r="C125" s="239">
        <f t="shared" si="1"/>
        <v>0</v>
      </c>
      <c r="D125" s="239">
        <v>0</v>
      </c>
      <c r="E125" s="231">
        <v>0</v>
      </c>
      <c r="F125" s="231">
        <v>0</v>
      </c>
    </row>
    <row r="126" spans="1:6" ht="25.5" x14ac:dyDescent="0.2">
      <c r="A126" s="226" t="s">
        <v>529</v>
      </c>
      <c r="B126" s="227" t="s">
        <v>1079</v>
      </c>
      <c r="C126" s="239">
        <f t="shared" si="1"/>
        <v>5317588</v>
      </c>
      <c r="D126" s="239">
        <v>5317588</v>
      </c>
      <c r="E126" s="231">
        <v>0</v>
      </c>
      <c r="F126" s="231">
        <v>0</v>
      </c>
    </row>
    <row r="127" spans="1:6" x14ac:dyDescent="0.2">
      <c r="A127" s="226" t="s">
        <v>530</v>
      </c>
      <c r="B127" s="227" t="s">
        <v>1080</v>
      </c>
      <c r="C127" s="239">
        <f t="shared" si="1"/>
        <v>0</v>
      </c>
      <c r="D127" s="239">
        <v>0</v>
      </c>
      <c r="E127" s="231">
        <v>0</v>
      </c>
      <c r="F127" s="231">
        <v>0</v>
      </c>
    </row>
    <row r="128" spans="1:6" ht="25.5" x14ac:dyDescent="0.2">
      <c r="A128" s="226" t="s">
        <v>531</v>
      </c>
      <c r="B128" s="227" t="s">
        <v>1081</v>
      </c>
      <c r="C128" s="239">
        <f t="shared" si="1"/>
        <v>0</v>
      </c>
      <c r="D128" s="239">
        <v>0</v>
      </c>
      <c r="E128" s="231">
        <v>0</v>
      </c>
      <c r="F128" s="231">
        <v>0</v>
      </c>
    </row>
    <row r="129" spans="1:6" x14ac:dyDescent="0.2">
      <c r="A129" s="225" t="s">
        <v>532</v>
      </c>
      <c r="B129" s="229" t="s">
        <v>1082</v>
      </c>
      <c r="C129" s="240">
        <f t="shared" si="1"/>
        <v>18273746</v>
      </c>
      <c r="D129" s="240">
        <f>SUM(D119:D128)</f>
        <v>18230119</v>
      </c>
      <c r="E129" s="240">
        <f>SUM(E119:E128)</f>
        <v>0</v>
      </c>
      <c r="F129" s="240">
        <f>SUM(F119:F128)</f>
        <v>43627</v>
      </c>
    </row>
    <row r="130" spans="1:6" x14ac:dyDescent="0.2">
      <c r="A130" s="225" t="s">
        <v>533</v>
      </c>
      <c r="B130" s="229" t="s">
        <v>1083</v>
      </c>
      <c r="C130" s="240">
        <f t="shared" si="1"/>
        <v>34270426</v>
      </c>
      <c r="D130" s="240">
        <f>D129+D118+D108</f>
        <v>34011052</v>
      </c>
      <c r="E130" s="240">
        <f>E129+E118+E108</f>
        <v>166426</v>
      </c>
      <c r="F130" s="240">
        <f>F129+F118+F108</f>
        <v>92948</v>
      </c>
    </row>
    <row r="131" spans="1:6" ht="25.5" x14ac:dyDescent="0.2">
      <c r="A131" s="225" t="s">
        <v>634</v>
      </c>
      <c r="B131" s="229" t="s">
        <v>1084</v>
      </c>
      <c r="C131" s="240">
        <f t="shared" si="1"/>
        <v>0</v>
      </c>
      <c r="D131" s="240">
        <v>0</v>
      </c>
      <c r="E131" s="232">
        <v>0</v>
      </c>
      <c r="F131" s="232">
        <v>0</v>
      </c>
    </row>
    <row r="132" spans="1:6" ht="25.5" x14ac:dyDescent="0.2">
      <c r="A132" s="226" t="s">
        <v>635</v>
      </c>
      <c r="B132" s="227" t="s">
        <v>1085</v>
      </c>
      <c r="C132" s="239">
        <f t="shared" si="1"/>
        <v>0</v>
      </c>
      <c r="D132" s="239">
        <v>0</v>
      </c>
      <c r="E132" s="231">
        <v>0</v>
      </c>
      <c r="F132" s="231">
        <v>0</v>
      </c>
    </row>
    <row r="133" spans="1:6" x14ac:dyDescent="0.2">
      <c r="A133" s="226" t="s">
        <v>636</v>
      </c>
      <c r="B133" s="227" t="s">
        <v>1086</v>
      </c>
      <c r="C133" s="239">
        <f t="shared" si="1"/>
        <v>5857105</v>
      </c>
      <c r="D133" s="239">
        <v>2214668</v>
      </c>
      <c r="E133" s="228">
        <v>2912246</v>
      </c>
      <c r="F133" s="228">
        <v>730191</v>
      </c>
    </row>
    <row r="134" spans="1:6" x14ac:dyDescent="0.2">
      <c r="A134" s="226" t="s">
        <v>637</v>
      </c>
      <c r="B134" s="227" t="s">
        <v>1087</v>
      </c>
      <c r="C134" s="239">
        <f t="shared" si="1"/>
        <v>329335233</v>
      </c>
      <c r="D134" s="239">
        <v>329335233</v>
      </c>
      <c r="E134" s="231">
        <v>0</v>
      </c>
      <c r="F134" s="231">
        <v>0</v>
      </c>
    </row>
    <row r="135" spans="1:6" x14ac:dyDescent="0.2">
      <c r="A135" s="225" t="s">
        <v>638</v>
      </c>
      <c r="B135" s="229" t="s">
        <v>1088</v>
      </c>
      <c r="C135" s="240">
        <f t="shared" si="1"/>
        <v>335192338</v>
      </c>
      <c r="D135" s="240">
        <f>SUM(D132:D134)</f>
        <v>331549901</v>
      </c>
      <c r="E135" s="240">
        <f>SUM(E132:E134)</f>
        <v>2912246</v>
      </c>
      <c r="F135" s="240">
        <f>SUM(F132:F134)</f>
        <v>730191</v>
      </c>
    </row>
    <row r="136" spans="1:6" x14ac:dyDescent="0.2">
      <c r="A136" s="225" t="s">
        <v>639</v>
      </c>
      <c r="B136" s="229" t="s">
        <v>1089</v>
      </c>
      <c r="C136" s="240">
        <f t="shared" si="1"/>
        <v>1361527508</v>
      </c>
      <c r="D136" s="240">
        <f>D135+D131+D130+D98</f>
        <v>1357368539</v>
      </c>
      <c r="E136" s="240">
        <f>E135+E131+E130+E98</f>
        <v>263387</v>
      </c>
      <c r="F136" s="240">
        <f>F135+F131+F130+F98</f>
        <v>3895582</v>
      </c>
    </row>
  </sheetData>
  <mergeCells count="3">
    <mergeCell ref="A1:F1"/>
    <mergeCell ref="A3:F3"/>
    <mergeCell ref="A4:F4"/>
  </mergeCells>
  <pageMargins left="0.7" right="0.7" top="0.75" bottom="0.75" header="0.3" footer="0.3"/>
  <pageSetup paperSize="9" scale="69" orientation="portrait" r:id="rId1"/>
  <rowBreaks count="2" manualBreakCount="2">
    <brk id="58" max="16383" man="1"/>
    <brk id="10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F118"/>
  <sheetViews>
    <sheetView tabSelected="1" view="pageBreakPreview" zoomScaleNormal="100" zoomScaleSheetLayoutView="100" workbookViewId="0">
      <selection sqref="A1:BK1"/>
    </sheetView>
  </sheetViews>
  <sheetFormatPr defaultRowHeight="15" x14ac:dyDescent="0.25"/>
  <cols>
    <col min="1" max="1" width="52" style="241" customWidth="1"/>
    <col min="2" max="2" width="9.140625" style="235"/>
    <col min="3" max="6" width="14.140625" style="235" customWidth="1"/>
    <col min="7" max="256" width="9.140625" style="235"/>
    <col min="257" max="257" width="52" style="235" customWidth="1"/>
    <col min="258" max="258" width="9.140625" style="235"/>
    <col min="259" max="262" width="14.140625" style="235" customWidth="1"/>
    <col min="263" max="512" width="9.140625" style="235"/>
    <col min="513" max="513" width="52" style="235" customWidth="1"/>
    <col min="514" max="514" width="9.140625" style="235"/>
    <col min="515" max="518" width="14.140625" style="235" customWidth="1"/>
    <col min="519" max="768" width="9.140625" style="235"/>
    <col min="769" max="769" width="52" style="235" customWidth="1"/>
    <col min="770" max="770" width="9.140625" style="235"/>
    <col min="771" max="774" width="14.140625" style="235" customWidth="1"/>
    <col min="775" max="1024" width="9.140625" style="235"/>
    <col min="1025" max="1025" width="52" style="235" customWidth="1"/>
    <col min="1026" max="1026" width="9.140625" style="235"/>
    <col min="1027" max="1030" width="14.140625" style="235" customWidth="1"/>
    <col min="1031" max="1280" width="9.140625" style="235"/>
    <col min="1281" max="1281" width="52" style="235" customWidth="1"/>
    <col min="1282" max="1282" width="9.140625" style="235"/>
    <col min="1283" max="1286" width="14.140625" style="235" customWidth="1"/>
    <col min="1287" max="1536" width="9.140625" style="235"/>
    <col min="1537" max="1537" width="52" style="235" customWidth="1"/>
    <col min="1538" max="1538" width="9.140625" style="235"/>
    <col min="1539" max="1542" width="14.140625" style="235" customWidth="1"/>
    <col min="1543" max="1792" width="9.140625" style="235"/>
    <col min="1793" max="1793" width="52" style="235" customWidth="1"/>
    <col min="1794" max="1794" width="9.140625" style="235"/>
    <col min="1795" max="1798" width="14.140625" style="235" customWidth="1"/>
    <col min="1799" max="2048" width="9.140625" style="235"/>
    <col min="2049" max="2049" width="52" style="235" customWidth="1"/>
    <col min="2050" max="2050" width="9.140625" style="235"/>
    <col min="2051" max="2054" width="14.140625" style="235" customWidth="1"/>
    <col min="2055" max="2304" width="9.140625" style="235"/>
    <col min="2305" max="2305" width="52" style="235" customWidth="1"/>
    <col min="2306" max="2306" width="9.140625" style="235"/>
    <col min="2307" max="2310" width="14.140625" style="235" customWidth="1"/>
    <col min="2311" max="2560" width="9.140625" style="235"/>
    <col min="2561" max="2561" width="52" style="235" customWidth="1"/>
    <col min="2562" max="2562" width="9.140625" style="235"/>
    <col min="2563" max="2566" width="14.140625" style="235" customWidth="1"/>
    <col min="2567" max="2816" width="9.140625" style="235"/>
    <col min="2817" max="2817" width="52" style="235" customWidth="1"/>
    <col min="2818" max="2818" width="9.140625" style="235"/>
    <col min="2819" max="2822" width="14.140625" style="235" customWidth="1"/>
    <col min="2823" max="3072" width="9.140625" style="235"/>
    <col min="3073" max="3073" width="52" style="235" customWidth="1"/>
    <col min="3074" max="3074" width="9.140625" style="235"/>
    <col min="3075" max="3078" width="14.140625" style="235" customWidth="1"/>
    <col min="3079" max="3328" width="9.140625" style="235"/>
    <col min="3329" max="3329" width="52" style="235" customWidth="1"/>
    <col min="3330" max="3330" width="9.140625" style="235"/>
    <col min="3331" max="3334" width="14.140625" style="235" customWidth="1"/>
    <col min="3335" max="3584" width="9.140625" style="235"/>
    <col min="3585" max="3585" width="52" style="235" customWidth="1"/>
    <col min="3586" max="3586" width="9.140625" style="235"/>
    <col min="3587" max="3590" width="14.140625" style="235" customWidth="1"/>
    <col min="3591" max="3840" width="9.140625" style="235"/>
    <col min="3841" max="3841" width="52" style="235" customWidth="1"/>
    <col min="3842" max="3842" width="9.140625" style="235"/>
    <col min="3843" max="3846" width="14.140625" style="235" customWidth="1"/>
    <col min="3847" max="4096" width="9.140625" style="235"/>
    <col min="4097" max="4097" width="52" style="235" customWidth="1"/>
    <col min="4098" max="4098" width="9.140625" style="235"/>
    <col min="4099" max="4102" width="14.140625" style="235" customWidth="1"/>
    <col min="4103" max="4352" width="9.140625" style="235"/>
    <col min="4353" max="4353" width="52" style="235" customWidth="1"/>
    <col min="4354" max="4354" width="9.140625" style="235"/>
    <col min="4355" max="4358" width="14.140625" style="235" customWidth="1"/>
    <col min="4359" max="4608" width="9.140625" style="235"/>
    <col min="4609" max="4609" width="52" style="235" customWidth="1"/>
    <col min="4610" max="4610" width="9.140625" style="235"/>
    <col min="4611" max="4614" width="14.140625" style="235" customWidth="1"/>
    <col min="4615" max="4864" width="9.140625" style="235"/>
    <col min="4865" max="4865" width="52" style="235" customWidth="1"/>
    <col min="4866" max="4866" width="9.140625" style="235"/>
    <col min="4867" max="4870" width="14.140625" style="235" customWidth="1"/>
    <col min="4871" max="5120" width="9.140625" style="235"/>
    <col min="5121" max="5121" width="52" style="235" customWidth="1"/>
    <col min="5122" max="5122" width="9.140625" style="235"/>
    <col min="5123" max="5126" width="14.140625" style="235" customWidth="1"/>
    <col min="5127" max="5376" width="9.140625" style="235"/>
    <col min="5377" max="5377" width="52" style="235" customWidth="1"/>
    <col min="5378" max="5378" width="9.140625" style="235"/>
    <col min="5379" max="5382" width="14.140625" style="235" customWidth="1"/>
    <col min="5383" max="5632" width="9.140625" style="235"/>
    <col min="5633" max="5633" width="52" style="235" customWidth="1"/>
    <col min="5634" max="5634" width="9.140625" style="235"/>
    <col min="5635" max="5638" width="14.140625" style="235" customWidth="1"/>
    <col min="5639" max="5888" width="9.140625" style="235"/>
    <col min="5889" max="5889" width="52" style="235" customWidth="1"/>
    <col min="5890" max="5890" width="9.140625" style="235"/>
    <col min="5891" max="5894" width="14.140625" style="235" customWidth="1"/>
    <col min="5895" max="6144" width="9.140625" style="235"/>
    <col min="6145" max="6145" width="52" style="235" customWidth="1"/>
    <col min="6146" max="6146" width="9.140625" style="235"/>
    <col min="6147" max="6150" width="14.140625" style="235" customWidth="1"/>
    <col min="6151" max="6400" width="9.140625" style="235"/>
    <col min="6401" max="6401" width="52" style="235" customWidth="1"/>
    <col min="6402" max="6402" width="9.140625" style="235"/>
    <col min="6403" max="6406" width="14.140625" style="235" customWidth="1"/>
    <col min="6407" max="6656" width="9.140625" style="235"/>
    <col min="6657" max="6657" width="52" style="235" customWidth="1"/>
    <col min="6658" max="6658" width="9.140625" style="235"/>
    <col min="6659" max="6662" width="14.140625" style="235" customWidth="1"/>
    <col min="6663" max="6912" width="9.140625" style="235"/>
    <col min="6913" max="6913" width="52" style="235" customWidth="1"/>
    <col min="6914" max="6914" width="9.140625" style="235"/>
    <col min="6915" max="6918" width="14.140625" style="235" customWidth="1"/>
    <col min="6919" max="7168" width="9.140625" style="235"/>
    <col min="7169" max="7169" width="52" style="235" customWidth="1"/>
    <col min="7170" max="7170" width="9.140625" style="235"/>
    <col min="7171" max="7174" width="14.140625" style="235" customWidth="1"/>
    <col min="7175" max="7424" width="9.140625" style="235"/>
    <col min="7425" max="7425" width="52" style="235" customWidth="1"/>
    <col min="7426" max="7426" width="9.140625" style="235"/>
    <col min="7427" max="7430" width="14.140625" style="235" customWidth="1"/>
    <col min="7431" max="7680" width="9.140625" style="235"/>
    <col min="7681" max="7681" width="52" style="235" customWidth="1"/>
    <col min="7682" max="7682" width="9.140625" style="235"/>
    <col min="7683" max="7686" width="14.140625" style="235" customWidth="1"/>
    <col min="7687" max="7936" width="9.140625" style="235"/>
    <col min="7937" max="7937" width="52" style="235" customWidth="1"/>
    <col min="7938" max="7938" width="9.140625" style="235"/>
    <col min="7939" max="7942" width="14.140625" style="235" customWidth="1"/>
    <col min="7943" max="8192" width="9.140625" style="235"/>
    <col min="8193" max="8193" width="52" style="235" customWidth="1"/>
    <col min="8194" max="8194" width="9.140625" style="235"/>
    <col min="8195" max="8198" width="14.140625" style="235" customWidth="1"/>
    <col min="8199" max="8448" width="9.140625" style="235"/>
    <col min="8449" max="8449" width="52" style="235" customWidth="1"/>
    <col min="8450" max="8450" width="9.140625" style="235"/>
    <col min="8451" max="8454" width="14.140625" style="235" customWidth="1"/>
    <col min="8455" max="8704" width="9.140625" style="235"/>
    <col min="8705" max="8705" width="52" style="235" customWidth="1"/>
    <col min="8706" max="8706" width="9.140625" style="235"/>
    <col min="8707" max="8710" width="14.140625" style="235" customWidth="1"/>
    <col min="8711" max="8960" width="9.140625" style="235"/>
    <col min="8961" max="8961" width="52" style="235" customWidth="1"/>
    <col min="8962" max="8962" width="9.140625" style="235"/>
    <col min="8963" max="8966" width="14.140625" style="235" customWidth="1"/>
    <col min="8967" max="9216" width="9.140625" style="235"/>
    <col min="9217" max="9217" width="52" style="235" customWidth="1"/>
    <col min="9218" max="9218" width="9.140625" style="235"/>
    <col min="9219" max="9222" width="14.140625" style="235" customWidth="1"/>
    <col min="9223" max="9472" width="9.140625" style="235"/>
    <col min="9473" max="9473" width="52" style="235" customWidth="1"/>
    <col min="9474" max="9474" width="9.140625" style="235"/>
    <col min="9475" max="9478" width="14.140625" style="235" customWidth="1"/>
    <col min="9479" max="9728" width="9.140625" style="235"/>
    <col min="9729" max="9729" width="52" style="235" customWidth="1"/>
    <col min="9730" max="9730" width="9.140625" style="235"/>
    <col min="9731" max="9734" width="14.140625" style="235" customWidth="1"/>
    <col min="9735" max="9984" width="9.140625" style="235"/>
    <col min="9985" max="9985" width="52" style="235" customWidth="1"/>
    <col min="9986" max="9986" width="9.140625" style="235"/>
    <col min="9987" max="9990" width="14.140625" style="235" customWidth="1"/>
    <col min="9991" max="10240" width="9.140625" style="235"/>
    <col min="10241" max="10241" width="52" style="235" customWidth="1"/>
    <col min="10242" max="10242" width="9.140625" style="235"/>
    <col min="10243" max="10246" width="14.140625" style="235" customWidth="1"/>
    <col min="10247" max="10496" width="9.140625" style="235"/>
    <col min="10497" max="10497" width="52" style="235" customWidth="1"/>
    <col min="10498" max="10498" width="9.140625" style="235"/>
    <col min="10499" max="10502" width="14.140625" style="235" customWidth="1"/>
    <col min="10503" max="10752" width="9.140625" style="235"/>
    <col min="10753" max="10753" width="52" style="235" customWidth="1"/>
    <col min="10754" max="10754" width="9.140625" style="235"/>
    <col min="10755" max="10758" width="14.140625" style="235" customWidth="1"/>
    <col min="10759" max="11008" width="9.140625" style="235"/>
    <col min="11009" max="11009" width="52" style="235" customWidth="1"/>
    <col min="11010" max="11010" width="9.140625" style="235"/>
    <col min="11011" max="11014" width="14.140625" style="235" customWidth="1"/>
    <col min="11015" max="11264" width="9.140625" style="235"/>
    <col min="11265" max="11265" width="52" style="235" customWidth="1"/>
    <col min="11266" max="11266" width="9.140625" style="235"/>
    <col min="11267" max="11270" width="14.140625" style="235" customWidth="1"/>
    <col min="11271" max="11520" width="9.140625" style="235"/>
    <col min="11521" max="11521" width="52" style="235" customWidth="1"/>
    <col min="11522" max="11522" width="9.140625" style="235"/>
    <col min="11523" max="11526" width="14.140625" style="235" customWidth="1"/>
    <col min="11527" max="11776" width="9.140625" style="235"/>
    <col min="11777" max="11777" width="52" style="235" customWidth="1"/>
    <col min="11778" max="11778" width="9.140625" style="235"/>
    <col min="11779" max="11782" width="14.140625" style="235" customWidth="1"/>
    <col min="11783" max="12032" width="9.140625" style="235"/>
    <col min="12033" max="12033" width="52" style="235" customWidth="1"/>
    <col min="12034" max="12034" width="9.140625" style="235"/>
    <col min="12035" max="12038" width="14.140625" style="235" customWidth="1"/>
    <col min="12039" max="12288" width="9.140625" style="235"/>
    <col min="12289" max="12289" width="52" style="235" customWidth="1"/>
    <col min="12290" max="12290" width="9.140625" style="235"/>
    <col min="12291" max="12294" width="14.140625" style="235" customWidth="1"/>
    <col min="12295" max="12544" width="9.140625" style="235"/>
    <col min="12545" max="12545" width="52" style="235" customWidth="1"/>
    <col min="12546" max="12546" width="9.140625" style="235"/>
    <col min="12547" max="12550" width="14.140625" style="235" customWidth="1"/>
    <col min="12551" max="12800" width="9.140625" style="235"/>
    <col min="12801" max="12801" width="52" style="235" customWidth="1"/>
    <col min="12802" max="12802" width="9.140625" style="235"/>
    <col min="12803" max="12806" width="14.140625" style="235" customWidth="1"/>
    <col min="12807" max="13056" width="9.140625" style="235"/>
    <col min="13057" max="13057" width="52" style="235" customWidth="1"/>
    <col min="13058" max="13058" width="9.140625" style="235"/>
    <col min="13059" max="13062" width="14.140625" style="235" customWidth="1"/>
    <col min="13063" max="13312" width="9.140625" style="235"/>
    <col min="13313" max="13313" width="52" style="235" customWidth="1"/>
    <col min="13314" max="13314" width="9.140625" style="235"/>
    <col min="13315" max="13318" width="14.140625" style="235" customWidth="1"/>
    <col min="13319" max="13568" width="9.140625" style="235"/>
    <col min="13569" max="13569" width="52" style="235" customWidth="1"/>
    <col min="13570" max="13570" width="9.140625" style="235"/>
    <col min="13571" max="13574" width="14.140625" style="235" customWidth="1"/>
    <col min="13575" max="13824" width="9.140625" style="235"/>
    <col min="13825" max="13825" width="52" style="235" customWidth="1"/>
    <col min="13826" max="13826" width="9.140625" style="235"/>
    <col min="13827" max="13830" width="14.140625" style="235" customWidth="1"/>
    <col min="13831" max="14080" width="9.140625" style="235"/>
    <col min="14081" max="14081" width="52" style="235" customWidth="1"/>
    <col min="14082" max="14082" width="9.140625" style="235"/>
    <col min="14083" max="14086" width="14.140625" style="235" customWidth="1"/>
    <col min="14087" max="14336" width="9.140625" style="235"/>
    <col min="14337" max="14337" width="52" style="235" customWidth="1"/>
    <col min="14338" max="14338" width="9.140625" style="235"/>
    <col min="14339" max="14342" width="14.140625" style="235" customWidth="1"/>
    <col min="14343" max="14592" width="9.140625" style="235"/>
    <col min="14593" max="14593" width="52" style="235" customWidth="1"/>
    <col min="14594" max="14594" width="9.140625" style="235"/>
    <col min="14595" max="14598" width="14.140625" style="235" customWidth="1"/>
    <col min="14599" max="14848" width="9.140625" style="235"/>
    <col min="14849" max="14849" width="52" style="235" customWidth="1"/>
    <col min="14850" max="14850" width="9.140625" style="235"/>
    <col min="14851" max="14854" width="14.140625" style="235" customWidth="1"/>
    <col min="14855" max="15104" width="9.140625" style="235"/>
    <col min="15105" max="15105" width="52" style="235" customWidth="1"/>
    <col min="15106" max="15106" width="9.140625" style="235"/>
    <col min="15107" max="15110" width="14.140625" style="235" customWidth="1"/>
    <col min="15111" max="15360" width="9.140625" style="235"/>
    <col min="15361" max="15361" width="52" style="235" customWidth="1"/>
    <col min="15362" max="15362" width="9.140625" style="235"/>
    <col min="15363" max="15366" width="14.140625" style="235" customWidth="1"/>
    <col min="15367" max="15616" width="9.140625" style="235"/>
    <col min="15617" max="15617" width="52" style="235" customWidth="1"/>
    <col min="15618" max="15618" width="9.140625" style="235"/>
    <col min="15619" max="15622" width="14.140625" style="235" customWidth="1"/>
    <col min="15623" max="15872" width="9.140625" style="235"/>
    <col min="15873" max="15873" width="52" style="235" customWidth="1"/>
    <col min="15874" max="15874" width="9.140625" style="235"/>
    <col min="15875" max="15878" width="14.140625" style="235" customWidth="1"/>
    <col min="15879" max="16128" width="9.140625" style="235"/>
    <col min="16129" max="16129" width="52" style="235" customWidth="1"/>
    <col min="16130" max="16130" width="9.140625" style="235"/>
    <col min="16131" max="16134" width="14.140625" style="235" customWidth="1"/>
    <col min="16135" max="16384" width="9.140625" style="235"/>
  </cols>
  <sheetData>
    <row r="1" spans="1:6" ht="12.75" x14ac:dyDescent="0.2">
      <c r="A1" s="1000" t="s">
        <v>1392</v>
      </c>
      <c r="B1" s="1000"/>
      <c r="C1" s="1000"/>
      <c r="D1" s="1000"/>
      <c r="E1" s="1000"/>
      <c r="F1" s="1000"/>
    </row>
    <row r="3" spans="1:6" ht="21" x14ac:dyDescent="0.35">
      <c r="A3" s="1005" t="s">
        <v>1291</v>
      </c>
      <c r="B3" s="1005"/>
      <c r="C3" s="1005"/>
      <c r="D3" s="1005"/>
      <c r="E3" s="1005"/>
      <c r="F3" s="1005"/>
    </row>
    <row r="4" spans="1:6" x14ac:dyDescent="0.25">
      <c r="C4" s="242"/>
      <c r="D4" s="243"/>
      <c r="E4" s="243"/>
    </row>
    <row r="5" spans="1:6" s="247" customFormat="1" ht="51" x14ac:dyDescent="0.2">
      <c r="A5" s="244" t="s">
        <v>534</v>
      </c>
      <c r="B5" s="245" t="s">
        <v>1090</v>
      </c>
      <c r="C5" s="246" t="s">
        <v>840</v>
      </c>
      <c r="D5" s="246" t="s">
        <v>844</v>
      </c>
      <c r="E5" s="246" t="s">
        <v>845</v>
      </c>
      <c r="F5" s="246" t="s">
        <v>1091</v>
      </c>
    </row>
    <row r="6" spans="1:6" ht="12.75" x14ac:dyDescent="0.2">
      <c r="A6" s="248">
        <v>1</v>
      </c>
      <c r="B6" s="248">
        <v>2</v>
      </c>
      <c r="C6" s="248">
        <v>4</v>
      </c>
      <c r="D6" s="248">
        <v>5</v>
      </c>
      <c r="E6" s="248">
        <v>6</v>
      </c>
      <c r="F6" s="248">
        <v>7</v>
      </c>
    </row>
    <row r="7" spans="1:6" s="251" customFormat="1" x14ac:dyDescent="0.25">
      <c r="A7" s="249" t="s">
        <v>963</v>
      </c>
      <c r="B7" s="250" t="s">
        <v>1092</v>
      </c>
      <c r="C7" s="250" t="s">
        <v>1092</v>
      </c>
      <c r="D7" s="250" t="s">
        <v>1092</v>
      </c>
      <c r="E7" s="250" t="s">
        <v>1092</v>
      </c>
      <c r="F7" s="250"/>
    </row>
    <row r="8" spans="1:6" s="251" customFormat="1" x14ac:dyDescent="0.25">
      <c r="A8" s="249" t="s">
        <v>1093</v>
      </c>
      <c r="B8" s="250" t="s">
        <v>879</v>
      </c>
      <c r="C8" s="252">
        <v>1137677957</v>
      </c>
      <c r="D8" s="253">
        <v>0</v>
      </c>
      <c r="E8" s="253">
        <v>0</v>
      </c>
      <c r="F8" s="252">
        <f t="shared" ref="F8:F71" si="0">SUM(C8,D8,E8)</f>
        <v>1137677957</v>
      </c>
    </row>
    <row r="9" spans="1:6" s="251" customFormat="1" x14ac:dyDescent="0.25">
      <c r="A9" s="249" t="s">
        <v>1094</v>
      </c>
      <c r="B9" s="250" t="s">
        <v>1095</v>
      </c>
      <c r="C9" s="253">
        <v>567456</v>
      </c>
      <c r="D9" s="253">
        <v>0</v>
      </c>
      <c r="E9" s="253">
        <v>0</v>
      </c>
      <c r="F9" s="252">
        <f t="shared" si="0"/>
        <v>567456</v>
      </c>
    </row>
    <row r="10" spans="1:6" s="251" customFormat="1" x14ac:dyDescent="0.25">
      <c r="A10" s="249" t="s">
        <v>1096</v>
      </c>
      <c r="B10" s="250" t="s">
        <v>1097</v>
      </c>
      <c r="C10" s="253">
        <v>567456</v>
      </c>
      <c r="D10" s="253">
        <v>0</v>
      </c>
      <c r="E10" s="253">
        <v>0</v>
      </c>
      <c r="F10" s="252">
        <f t="shared" si="0"/>
        <v>567456</v>
      </c>
    </row>
    <row r="11" spans="1:6" ht="12.75" x14ac:dyDescent="0.2">
      <c r="A11" s="254" t="s">
        <v>1098</v>
      </c>
      <c r="B11" s="255" t="s">
        <v>1099</v>
      </c>
      <c r="C11" s="256">
        <v>0</v>
      </c>
      <c r="D11" s="256">
        <v>0</v>
      </c>
      <c r="E11" s="256">
        <v>0</v>
      </c>
      <c r="F11" s="257">
        <f t="shared" si="0"/>
        <v>0</v>
      </c>
    </row>
    <row r="12" spans="1:6" ht="25.5" x14ac:dyDescent="0.2">
      <c r="A12" s="254" t="s">
        <v>1100</v>
      </c>
      <c r="B12" s="255" t="s">
        <v>1101</v>
      </c>
      <c r="C12" s="256">
        <v>0</v>
      </c>
      <c r="D12" s="256">
        <v>0</v>
      </c>
      <c r="E12" s="256">
        <v>0</v>
      </c>
      <c r="F12" s="257">
        <f t="shared" si="0"/>
        <v>0</v>
      </c>
    </row>
    <row r="13" spans="1:6" ht="12.75" x14ac:dyDescent="0.2">
      <c r="A13" s="254" t="s">
        <v>1102</v>
      </c>
      <c r="B13" s="255" t="s">
        <v>1103</v>
      </c>
      <c r="C13" s="256">
        <v>0</v>
      </c>
      <c r="D13" s="256">
        <v>0</v>
      </c>
      <c r="E13" s="256">
        <v>0</v>
      </c>
      <c r="F13" s="257">
        <f t="shared" si="0"/>
        <v>0</v>
      </c>
    </row>
    <row r="14" spans="1:6" ht="12.75" x14ac:dyDescent="0.2">
      <c r="A14" s="254" t="s">
        <v>1104</v>
      </c>
      <c r="B14" s="255" t="s">
        <v>1105</v>
      </c>
      <c r="C14" s="256">
        <v>567456</v>
      </c>
      <c r="D14" s="256">
        <v>0</v>
      </c>
      <c r="E14" s="256">
        <v>0</v>
      </c>
      <c r="F14" s="257">
        <f t="shared" si="0"/>
        <v>567456</v>
      </c>
    </row>
    <row r="15" spans="1:6" s="251" customFormat="1" x14ac:dyDescent="0.25">
      <c r="A15" s="249" t="s">
        <v>1106</v>
      </c>
      <c r="B15" s="250" t="s">
        <v>1107</v>
      </c>
      <c r="C15" s="253">
        <v>0</v>
      </c>
      <c r="D15" s="253">
        <v>0</v>
      </c>
      <c r="E15" s="253">
        <v>0</v>
      </c>
      <c r="F15" s="252">
        <f t="shared" si="0"/>
        <v>0</v>
      </c>
    </row>
    <row r="16" spans="1:6" ht="12.75" x14ac:dyDescent="0.2">
      <c r="A16" s="254" t="s">
        <v>1098</v>
      </c>
      <c r="B16" s="255" t="s">
        <v>1108</v>
      </c>
      <c r="C16" s="256">
        <v>0</v>
      </c>
      <c r="D16" s="256">
        <v>0</v>
      </c>
      <c r="E16" s="256">
        <v>0</v>
      </c>
      <c r="F16" s="257">
        <f t="shared" si="0"/>
        <v>0</v>
      </c>
    </row>
    <row r="17" spans="1:6" ht="25.5" x14ac:dyDescent="0.2">
      <c r="A17" s="254" t="s">
        <v>1100</v>
      </c>
      <c r="B17" s="255" t="s">
        <v>1109</v>
      </c>
      <c r="C17" s="256">
        <v>0</v>
      </c>
      <c r="D17" s="256">
        <v>0</v>
      </c>
      <c r="E17" s="256">
        <v>0</v>
      </c>
      <c r="F17" s="257">
        <f t="shared" si="0"/>
        <v>0</v>
      </c>
    </row>
    <row r="18" spans="1:6" ht="12.75" x14ac:dyDescent="0.2">
      <c r="A18" s="254" t="s">
        <v>1102</v>
      </c>
      <c r="B18" s="255" t="s">
        <v>1110</v>
      </c>
      <c r="C18" s="256">
        <v>0</v>
      </c>
      <c r="D18" s="256">
        <v>0</v>
      </c>
      <c r="E18" s="256">
        <v>0</v>
      </c>
      <c r="F18" s="257">
        <f t="shared" si="0"/>
        <v>0</v>
      </c>
    </row>
    <row r="19" spans="1:6" ht="12.75" x14ac:dyDescent="0.2">
      <c r="A19" s="254" t="s">
        <v>1104</v>
      </c>
      <c r="B19" s="255" t="s">
        <v>1111</v>
      </c>
      <c r="C19" s="256">
        <v>0</v>
      </c>
      <c r="D19" s="256">
        <v>0</v>
      </c>
      <c r="E19" s="256">
        <v>0</v>
      </c>
      <c r="F19" s="257">
        <f t="shared" si="0"/>
        <v>0</v>
      </c>
    </row>
    <row r="20" spans="1:6" s="251" customFormat="1" x14ac:dyDescent="0.25">
      <c r="A20" s="249" t="s">
        <v>1112</v>
      </c>
      <c r="B20" s="250" t="s">
        <v>1113</v>
      </c>
      <c r="C20" s="253">
        <v>0</v>
      </c>
      <c r="D20" s="253">
        <v>0</v>
      </c>
      <c r="E20" s="253">
        <v>0</v>
      </c>
      <c r="F20" s="252">
        <f t="shared" si="0"/>
        <v>0</v>
      </c>
    </row>
    <row r="21" spans="1:6" ht="12.75" x14ac:dyDescent="0.2">
      <c r="A21" s="254" t="s">
        <v>1098</v>
      </c>
      <c r="B21" s="255" t="s">
        <v>1114</v>
      </c>
      <c r="C21" s="256">
        <v>0</v>
      </c>
      <c r="D21" s="256">
        <v>0</v>
      </c>
      <c r="E21" s="256">
        <v>0</v>
      </c>
      <c r="F21" s="257">
        <f t="shared" si="0"/>
        <v>0</v>
      </c>
    </row>
    <row r="22" spans="1:6" ht="25.5" x14ac:dyDescent="0.2">
      <c r="A22" s="254" t="s">
        <v>1100</v>
      </c>
      <c r="B22" s="255" t="s">
        <v>1115</v>
      </c>
      <c r="C22" s="256">
        <v>0</v>
      </c>
      <c r="D22" s="256">
        <v>0</v>
      </c>
      <c r="E22" s="256">
        <v>0</v>
      </c>
      <c r="F22" s="257">
        <f t="shared" si="0"/>
        <v>0</v>
      </c>
    </row>
    <row r="23" spans="1:6" ht="12.75" x14ac:dyDescent="0.2">
      <c r="A23" s="254" t="s">
        <v>1102</v>
      </c>
      <c r="B23" s="255" t="s">
        <v>1116</v>
      </c>
      <c r="C23" s="256">
        <v>0</v>
      </c>
      <c r="D23" s="256">
        <v>0</v>
      </c>
      <c r="E23" s="256">
        <v>0</v>
      </c>
      <c r="F23" s="257">
        <f t="shared" si="0"/>
        <v>0</v>
      </c>
    </row>
    <row r="24" spans="1:6" ht="12.75" x14ac:dyDescent="0.2">
      <c r="A24" s="254" t="s">
        <v>1104</v>
      </c>
      <c r="B24" s="255" t="s">
        <v>1117</v>
      </c>
      <c r="C24" s="256">
        <v>0</v>
      </c>
      <c r="D24" s="256">
        <v>0</v>
      </c>
      <c r="E24" s="256">
        <v>0</v>
      </c>
      <c r="F24" s="257">
        <f t="shared" si="0"/>
        <v>0</v>
      </c>
    </row>
    <row r="25" spans="1:6" s="251" customFormat="1" x14ac:dyDescent="0.25">
      <c r="A25" s="249" t="s">
        <v>1118</v>
      </c>
      <c r="B25" s="250" t="s">
        <v>1119</v>
      </c>
      <c r="C25" s="252">
        <v>1136610501</v>
      </c>
      <c r="D25" s="253">
        <v>0</v>
      </c>
      <c r="E25" s="253">
        <v>0</v>
      </c>
      <c r="F25" s="252">
        <f t="shared" si="0"/>
        <v>1136610501</v>
      </c>
    </row>
    <row r="26" spans="1:6" s="251" customFormat="1" x14ac:dyDescent="0.25">
      <c r="A26" s="249" t="s">
        <v>1120</v>
      </c>
      <c r="B26" s="250" t="s">
        <v>1121</v>
      </c>
      <c r="C26" s="252">
        <v>1058063383</v>
      </c>
      <c r="D26" s="253">
        <v>0</v>
      </c>
      <c r="E26" s="253">
        <v>0</v>
      </c>
      <c r="F26" s="252">
        <f t="shared" si="0"/>
        <v>1058063383</v>
      </c>
    </row>
    <row r="27" spans="1:6" ht="12.75" x14ac:dyDescent="0.2">
      <c r="A27" s="254" t="s">
        <v>1098</v>
      </c>
      <c r="B27" s="255" t="s">
        <v>1122</v>
      </c>
      <c r="C27" s="257">
        <v>763765181</v>
      </c>
      <c r="D27" s="256">
        <v>0</v>
      </c>
      <c r="E27" s="256">
        <v>0</v>
      </c>
      <c r="F27" s="257">
        <f t="shared" si="0"/>
        <v>763765181</v>
      </c>
    </row>
    <row r="28" spans="1:6" ht="25.5" x14ac:dyDescent="0.2">
      <c r="A28" s="254" t="s">
        <v>1100</v>
      </c>
      <c r="B28" s="255" t="s">
        <v>1123</v>
      </c>
      <c r="C28" s="256">
        <v>0</v>
      </c>
      <c r="D28" s="256">
        <v>0</v>
      </c>
      <c r="E28" s="256">
        <v>0</v>
      </c>
      <c r="F28" s="257">
        <f t="shared" si="0"/>
        <v>0</v>
      </c>
    </row>
    <row r="29" spans="1:6" ht="12.75" x14ac:dyDescent="0.2">
      <c r="A29" s="254" t="s">
        <v>1102</v>
      </c>
      <c r="B29" s="255" t="s">
        <v>1124</v>
      </c>
      <c r="C29" s="257">
        <v>272912494</v>
      </c>
      <c r="D29" s="256">
        <v>0</v>
      </c>
      <c r="E29" s="256">
        <v>0</v>
      </c>
      <c r="F29" s="257">
        <f t="shared" si="0"/>
        <v>272912494</v>
      </c>
    </row>
    <row r="30" spans="1:6" ht="12.75" x14ac:dyDescent="0.2">
      <c r="A30" s="254" t="s">
        <v>1104</v>
      </c>
      <c r="B30" s="255" t="s">
        <v>1125</v>
      </c>
      <c r="C30" s="256">
        <v>21385708</v>
      </c>
      <c r="D30" s="256">
        <v>0</v>
      </c>
      <c r="E30" s="256">
        <v>0</v>
      </c>
      <c r="F30" s="257">
        <f t="shared" si="0"/>
        <v>21385708</v>
      </c>
    </row>
    <row r="31" spans="1:6" s="251" customFormat="1" x14ac:dyDescent="0.25">
      <c r="A31" s="249" t="s">
        <v>1126</v>
      </c>
      <c r="B31" s="250" t="s">
        <v>1127</v>
      </c>
      <c r="C31" s="253">
        <v>15182050</v>
      </c>
      <c r="D31" s="253">
        <v>0</v>
      </c>
      <c r="E31" s="253">
        <v>0</v>
      </c>
      <c r="F31" s="252">
        <f t="shared" si="0"/>
        <v>15182050</v>
      </c>
    </row>
    <row r="32" spans="1:6" ht="12.75" x14ac:dyDescent="0.2">
      <c r="A32" s="254" t="s">
        <v>1098</v>
      </c>
      <c r="B32" s="255" t="s">
        <v>1128</v>
      </c>
      <c r="C32" s="256">
        <v>-232114</v>
      </c>
      <c r="D32" s="256">
        <v>0</v>
      </c>
      <c r="E32" s="256">
        <v>0</v>
      </c>
      <c r="F32" s="257">
        <f t="shared" si="0"/>
        <v>-232114</v>
      </c>
    </row>
    <row r="33" spans="1:6" ht="25.5" x14ac:dyDescent="0.2">
      <c r="A33" s="254" t="s">
        <v>1100</v>
      </c>
      <c r="B33" s="255" t="s">
        <v>1129</v>
      </c>
      <c r="C33" s="256">
        <v>0</v>
      </c>
      <c r="D33" s="256">
        <v>0</v>
      </c>
      <c r="E33" s="256">
        <v>0</v>
      </c>
      <c r="F33" s="257">
        <f t="shared" si="0"/>
        <v>0</v>
      </c>
    </row>
    <row r="34" spans="1:6" ht="12.75" x14ac:dyDescent="0.2">
      <c r="A34" s="254" t="s">
        <v>1102</v>
      </c>
      <c r="B34" s="255" t="s">
        <v>1130</v>
      </c>
      <c r="C34" s="256">
        <v>-3198802</v>
      </c>
      <c r="D34" s="256">
        <v>0</v>
      </c>
      <c r="E34" s="256">
        <v>0</v>
      </c>
      <c r="F34" s="257">
        <f t="shared" si="0"/>
        <v>-3198802</v>
      </c>
    </row>
    <row r="35" spans="1:6" ht="12.75" x14ac:dyDescent="0.2">
      <c r="A35" s="254" t="s">
        <v>1104</v>
      </c>
      <c r="B35" s="255" t="s">
        <v>1131</v>
      </c>
      <c r="C35" s="256">
        <v>18612966</v>
      </c>
      <c r="D35" s="256">
        <v>0</v>
      </c>
      <c r="E35" s="256">
        <v>0</v>
      </c>
      <c r="F35" s="257">
        <f t="shared" si="0"/>
        <v>18612966</v>
      </c>
    </row>
    <row r="36" spans="1:6" s="251" customFormat="1" x14ac:dyDescent="0.25">
      <c r="A36" s="249" t="s">
        <v>1132</v>
      </c>
      <c r="B36" s="250" t="s">
        <v>1133</v>
      </c>
      <c r="C36" s="253">
        <v>0</v>
      </c>
      <c r="D36" s="253">
        <v>0</v>
      </c>
      <c r="E36" s="253">
        <v>0</v>
      </c>
      <c r="F36" s="252">
        <f t="shared" si="0"/>
        <v>0</v>
      </c>
    </row>
    <row r="37" spans="1:6" ht="12.75" x14ac:dyDescent="0.2">
      <c r="A37" s="254" t="s">
        <v>1098</v>
      </c>
      <c r="B37" s="255" t="s">
        <v>1134</v>
      </c>
      <c r="C37" s="256">
        <v>0</v>
      </c>
      <c r="D37" s="256">
        <v>0</v>
      </c>
      <c r="E37" s="256">
        <v>0</v>
      </c>
      <c r="F37" s="257">
        <f t="shared" si="0"/>
        <v>0</v>
      </c>
    </row>
    <row r="38" spans="1:6" ht="25.5" x14ac:dyDescent="0.2">
      <c r="A38" s="254" t="s">
        <v>1100</v>
      </c>
      <c r="B38" s="255" t="s">
        <v>1135</v>
      </c>
      <c r="C38" s="256">
        <v>0</v>
      </c>
      <c r="D38" s="256">
        <v>0</v>
      </c>
      <c r="E38" s="256">
        <v>0</v>
      </c>
      <c r="F38" s="257">
        <f t="shared" si="0"/>
        <v>0</v>
      </c>
    </row>
    <row r="39" spans="1:6" ht="12.75" x14ac:dyDescent="0.2">
      <c r="A39" s="254" t="s">
        <v>1102</v>
      </c>
      <c r="B39" s="255" t="s">
        <v>1136</v>
      </c>
      <c r="C39" s="256">
        <v>0</v>
      </c>
      <c r="D39" s="256">
        <v>0</v>
      </c>
      <c r="E39" s="256">
        <v>0</v>
      </c>
      <c r="F39" s="257">
        <f t="shared" si="0"/>
        <v>0</v>
      </c>
    </row>
    <row r="40" spans="1:6" ht="12.75" x14ac:dyDescent="0.2">
      <c r="A40" s="254" t="s">
        <v>1104</v>
      </c>
      <c r="B40" s="255" t="s">
        <v>1137</v>
      </c>
      <c r="C40" s="256">
        <v>0</v>
      </c>
      <c r="D40" s="256">
        <v>0</v>
      </c>
      <c r="E40" s="256">
        <v>0</v>
      </c>
      <c r="F40" s="257">
        <f t="shared" si="0"/>
        <v>0</v>
      </c>
    </row>
    <row r="41" spans="1:6" s="251" customFormat="1" x14ac:dyDescent="0.25">
      <c r="A41" s="249" t="s">
        <v>1138</v>
      </c>
      <c r="B41" s="250" t="s">
        <v>1139</v>
      </c>
      <c r="C41" s="253">
        <v>63365068</v>
      </c>
      <c r="D41" s="253">
        <v>0</v>
      </c>
      <c r="E41" s="253">
        <v>0</v>
      </c>
      <c r="F41" s="252">
        <f t="shared" si="0"/>
        <v>63365068</v>
      </c>
    </row>
    <row r="42" spans="1:6" ht="12.75" x14ac:dyDescent="0.2">
      <c r="A42" s="254" t="s">
        <v>1098</v>
      </c>
      <c r="B42" s="255" t="s">
        <v>1140</v>
      </c>
      <c r="C42" s="256">
        <v>0</v>
      </c>
      <c r="D42" s="256">
        <v>0</v>
      </c>
      <c r="E42" s="256">
        <v>0</v>
      </c>
      <c r="F42" s="257">
        <f t="shared" si="0"/>
        <v>0</v>
      </c>
    </row>
    <row r="43" spans="1:6" ht="25.5" x14ac:dyDescent="0.2">
      <c r="A43" s="254" t="s">
        <v>1100</v>
      </c>
      <c r="B43" s="255" t="s">
        <v>1141</v>
      </c>
      <c r="C43" s="256">
        <v>0</v>
      </c>
      <c r="D43" s="256">
        <v>0</v>
      </c>
      <c r="E43" s="256">
        <v>0</v>
      </c>
      <c r="F43" s="257">
        <f t="shared" si="0"/>
        <v>0</v>
      </c>
    </row>
    <row r="44" spans="1:6" ht="12.75" x14ac:dyDescent="0.2">
      <c r="A44" s="254" t="s">
        <v>1102</v>
      </c>
      <c r="B44" s="255" t="s">
        <v>1142</v>
      </c>
      <c r="C44" s="256">
        <v>0</v>
      </c>
      <c r="D44" s="256">
        <v>0</v>
      </c>
      <c r="E44" s="256">
        <v>0</v>
      </c>
      <c r="F44" s="257">
        <f t="shared" si="0"/>
        <v>0</v>
      </c>
    </row>
    <row r="45" spans="1:6" ht="12.75" x14ac:dyDescent="0.2">
      <c r="A45" s="254" t="s">
        <v>1104</v>
      </c>
      <c r="B45" s="255" t="s">
        <v>1143</v>
      </c>
      <c r="C45" s="256">
        <v>63365068</v>
      </c>
      <c r="D45" s="256">
        <v>0</v>
      </c>
      <c r="E45" s="256">
        <v>0</v>
      </c>
      <c r="F45" s="257">
        <f t="shared" si="0"/>
        <v>63365068</v>
      </c>
    </row>
    <row r="46" spans="1:6" s="251" customFormat="1" x14ac:dyDescent="0.25">
      <c r="A46" s="249" t="s">
        <v>1144</v>
      </c>
      <c r="B46" s="250" t="s">
        <v>1145</v>
      </c>
      <c r="C46" s="253">
        <v>0</v>
      </c>
      <c r="D46" s="253">
        <v>0</v>
      </c>
      <c r="E46" s="253">
        <v>0</v>
      </c>
      <c r="F46" s="252">
        <f t="shared" si="0"/>
        <v>0</v>
      </c>
    </row>
    <row r="47" spans="1:6" ht="12.75" x14ac:dyDescent="0.2">
      <c r="A47" s="254" t="s">
        <v>1098</v>
      </c>
      <c r="B47" s="255" t="s">
        <v>1146</v>
      </c>
      <c r="C47" s="256">
        <v>0</v>
      </c>
      <c r="D47" s="256">
        <v>0</v>
      </c>
      <c r="E47" s="256">
        <v>0</v>
      </c>
      <c r="F47" s="257">
        <f t="shared" si="0"/>
        <v>0</v>
      </c>
    </row>
    <row r="48" spans="1:6" ht="25.5" x14ac:dyDescent="0.2">
      <c r="A48" s="254" t="s">
        <v>1100</v>
      </c>
      <c r="B48" s="255" t="s">
        <v>1147</v>
      </c>
      <c r="C48" s="256">
        <v>0</v>
      </c>
      <c r="D48" s="256">
        <v>0</v>
      </c>
      <c r="E48" s="256">
        <v>0</v>
      </c>
      <c r="F48" s="257">
        <f t="shared" si="0"/>
        <v>0</v>
      </c>
    </row>
    <row r="49" spans="1:6" ht="12.75" x14ac:dyDescent="0.2">
      <c r="A49" s="254" t="s">
        <v>1102</v>
      </c>
      <c r="B49" s="255" t="s">
        <v>1148</v>
      </c>
      <c r="C49" s="256">
        <v>0</v>
      </c>
      <c r="D49" s="256">
        <v>0</v>
      </c>
      <c r="E49" s="256">
        <v>0</v>
      </c>
      <c r="F49" s="257">
        <f t="shared" si="0"/>
        <v>0</v>
      </c>
    </row>
    <row r="50" spans="1:6" ht="12.75" x14ac:dyDescent="0.2">
      <c r="A50" s="254" t="s">
        <v>1104</v>
      </c>
      <c r="B50" s="255" t="s">
        <v>1149</v>
      </c>
      <c r="C50" s="256">
        <v>0</v>
      </c>
      <c r="D50" s="256">
        <v>0</v>
      </c>
      <c r="E50" s="256">
        <v>0</v>
      </c>
      <c r="F50" s="257">
        <f t="shared" si="0"/>
        <v>0</v>
      </c>
    </row>
    <row r="51" spans="1:6" s="251" customFormat="1" x14ac:dyDescent="0.25">
      <c r="A51" s="249" t="s">
        <v>1150</v>
      </c>
      <c r="B51" s="250" t="s">
        <v>1151</v>
      </c>
      <c r="C51" s="253">
        <v>500000</v>
      </c>
      <c r="D51" s="253">
        <v>0</v>
      </c>
      <c r="E51" s="253">
        <v>0</v>
      </c>
      <c r="F51" s="252">
        <f t="shared" si="0"/>
        <v>500000</v>
      </c>
    </row>
    <row r="52" spans="1:6" s="251" customFormat="1" x14ac:dyDescent="0.25">
      <c r="A52" s="249" t="s">
        <v>1152</v>
      </c>
      <c r="B52" s="250" t="s">
        <v>1153</v>
      </c>
      <c r="C52" s="253">
        <v>500000</v>
      </c>
      <c r="D52" s="253">
        <v>0</v>
      </c>
      <c r="E52" s="253">
        <v>0</v>
      </c>
      <c r="F52" s="252">
        <f t="shared" si="0"/>
        <v>500000</v>
      </c>
    </row>
    <row r="53" spans="1:6" ht="12.75" x14ac:dyDescent="0.2">
      <c r="A53" s="254" t="s">
        <v>1098</v>
      </c>
      <c r="B53" s="258" t="s">
        <v>1154</v>
      </c>
      <c r="C53" s="256">
        <v>0</v>
      </c>
      <c r="D53" s="256">
        <v>0</v>
      </c>
      <c r="E53" s="256">
        <v>0</v>
      </c>
      <c r="F53" s="257">
        <f t="shared" si="0"/>
        <v>0</v>
      </c>
    </row>
    <row r="54" spans="1:6" ht="25.5" x14ac:dyDescent="0.2">
      <c r="A54" s="254" t="s">
        <v>1100</v>
      </c>
      <c r="B54" s="258" t="s">
        <v>1155</v>
      </c>
      <c r="C54" s="256">
        <v>0</v>
      </c>
      <c r="D54" s="256">
        <v>0</v>
      </c>
      <c r="E54" s="256">
        <v>0</v>
      </c>
      <c r="F54" s="257">
        <f t="shared" si="0"/>
        <v>0</v>
      </c>
    </row>
    <row r="55" spans="1:6" ht="12.75" x14ac:dyDescent="0.2">
      <c r="A55" s="254" t="s">
        <v>1102</v>
      </c>
      <c r="B55" s="258" t="s">
        <v>1156</v>
      </c>
      <c r="C55" s="256">
        <v>500000</v>
      </c>
      <c r="D55" s="256">
        <v>0</v>
      </c>
      <c r="E55" s="256">
        <v>0</v>
      </c>
      <c r="F55" s="257">
        <f t="shared" si="0"/>
        <v>500000</v>
      </c>
    </row>
    <row r="56" spans="1:6" ht="12.75" x14ac:dyDescent="0.2">
      <c r="A56" s="254" t="s">
        <v>1104</v>
      </c>
      <c r="B56" s="258" t="s">
        <v>1157</v>
      </c>
      <c r="C56" s="256">
        <v>0</v>
      </c>
      <c r="D56" s="256">
        <v>0</v>
      </c>
      <c r="E56" s="256">
        <v>0</v>
      </c>
      <c r="F56" s="257">
        <f t="shared" si="0"/>
        <v>0</v>
      </c>
    </row>
    <row r="57" spans="1:6" s="251" customFormat="1" x14ac:dyDescent="0.25">
      <c r="A57" s="249" t="s">
        <v>1158</v>
      </c>
      <c r="B57" s="250" t="s">
        <v>1159</v>
      </c>
      <c r="C57" s="253">
        <v>0</v>
      </c>
      <c r="D57" s="253">
        <v>0</v>
      </c>
      <c r="E57" s="253">
        <v>0</v>
      </c>
      <c r="F57" s="252">
        <f t="shared" si="0"/>
        <v>0</v>
      </c>
    </row>
    <row r="58" spans="1:6" ht="12.75" x14ac:dyDescent="0.2">
      <c r="A58" s="254" t="s">
        <v>1098</v>
      </c>
      <c r="B58" s="258" t="s">
        <v>1160</v>
      </c>
      <c r="C58" s="256">
        <v>0</v>
      </c>
      <c r="D58" s="256">
        <v>0</v>
      </c>
      <c r="E58" s="256">
        <v>0</v>
      </c>
      <c r="F58" s="257">
        <f t="shared" si="0"/>
        <v>0</v>
      </c>
    </row>
    <row r="59" spans="1:6" ht="25.5" x14ac:dyDescent="0.2">
      <c r="A59" s="254" t="s">
        <v>1100</v>
      </c>
      <c r="B59" s="258" t="s">
        <v>1161</v>
      </c>
      <c r="C59" s="256">
        <v>0</v>
      </c>
      <c r="D59" s="256">
        <v>0</v>
      </c>
      <c r="E59" s="256">
        <v>0</v>
      </c>
      <c r="F59" s="257">
        <f t="shared" si="0"/>
        <v>0</v>
      </c>
    </row>
    <row r="60" spans="1:6" ht="12.75" x14ac:dyDescent="0.2">
      <c r="A60" s="254" t="s">
        <v>1102</v>
      </c>
      <c r="B60" s="258" t="s">
        <v>1162</v>
      </c>
      <c r="C60" s="256">
        <v>0</v>
      </c>
      <c r="D60" s="256">
        <v>0</v>
      </c>
      <c r="E60" s="256">
        <v>0</v>
      </c>
      <c r="F60" s="257">
        <f t="shared" si="0"/>
        <v>0</v>
      </c>
    </row>
    <row r="61" spans="1:6" ht="12.75" x14ac:dyDescent="0.2">
      <c r="A61" s="254" t="s">
        <v>1104</v>
      </c>
      <c r="B61" s="258" t="s">
        <v>1163</v>
      </c>
      <c r="C61" s="256">
        <v>0</v>
      </c>
      <c r="D61" s="256">
        <v>0</v>
      </c>
      <c r="E61" s="256">
        <v>0</v>
      </c>
      <c r="F61" s="257">
        <f t="shared" si="0"/>
        <v>0</v>
      </c>
    </row>
    <row r="62" spans="1:6" s="251" customFormat="1" x14ac:dyDescent="0.25">
      <c r="A62" s="249" t="s">
        <v>1164</v>
      </c>
      <c r="B62" s="250" t="s">
        <v>1165</v>
      </c>
      <c r="C62" s="253">
        <v>0</v>
      </c>
      <c r="D62" s="253">
        <v>0</v>
      </c>
      <c r="E62" s="253">
        <v>0</v>
      </c>
      <c r="F62" s="252">
        <f t="shared" si="0"/>
        <v>0</v>
      </c>
    </row>
    <row r="63" spans="1:6" ht="12.75" x14ac:dyDescent="0.2">
      <c r="A63" s="254" t="s">
        <v>1098</v>
      </c>
      <c r="B63" s="258" t="s">
        <v>1166</v>
      </c>
      <c r="C63" s="256">
        <v>0</v>
      </c>
      <c r="D63" s="256">
        <v>0</v>
      </c>
      <c r="E63" s="256">
        <v>0</v>
      </c>
      <c r="F63" s="257">
        <f t="shared" si="0"/>
        <v>0</v>
      </c>
    </row>
    <row r="64" spans="1:6" ht="25.5" x14ac:dyDescent="0.2">
      <c r="A64" s="254" t="s">
        <v>1100</v>
      </c>
      <c r="B64" s="258" t="s">
        <v>1167</v>
      </c>
      <c r="C64" s="256">
        <v>0</v>
      </c>
      <c r="D64" s="256">
        <v>0</v>
      </c>
      <c r="E64" s="256">
        <v>0</v>
      </c>
      <c r="F64" s="257">
        <f t="shared" si="0"/>
        <v>0</v>
      </c>
    </row>
    <row r="65" spans="1:6" ht="12.75" x14ac:dyDescent="0.2">
      <c r="A65" s="254" t="s">
        <v>1102</v>
      </c>
      <c r="B65" s="258" t="s">
        <v>1168</v>
      </c>
      <c r="C65" s="256">
        <v>0</v>
      </c>
      <c r="D65" s="256">
        <v>0</v>
      </c>
      <c r="E65" s="256">
        <v>0</v>
      </c>
      <c r="F65" s="257">
        <f t="shared" si="0"/>
        <v>0</v>
      </c>
    </row>
    <row r="66" spans="1:6" ht="12.75" x14ac:dyDescent="0.2">
      <c r="A66" s="254" t="s">
        <v>1104</v>
      </c>
      <c r="B66" s="258" t="s">
        <v>1169</v>
      </c>
      <c r="C66" s="256">
        <v>0</v>
      </c>
      <c r="D66" s="256">
        <v>0</v>
      </c>
      <c r="E66" s="256">
        <v>0</v>
      </c>
      <c r="F66" s="257">
        <f t="shared" si="0"/>
        <v>0</v>
      </c>
    </row>
    <row r="67" spans="1:6" s="251" customFormat="1" x14ac:dyDescent="0.25">
      <c r="A67" s="249" t="s">
        <v>1170</v>
      </c>
      <c r="B67" s="250" t="s">
        <v>1171</v>
      </c>
      <c r="C67" s="253">
        <v>0</v>
      </c>
      <c r="D67" s="253">
        <v>0</v>
      </c>
      <c r="E67" s="253">
        <v>0</v>
      </c>
      <c r="F67" s="252">
        <f t="shared" si="0"/>
        <v>0</v>
      </c>
    </row>
    <row r="68" spans="1:6" s="251" customFormat="1" x14ac:dyDescent="0.25">
      <c r="A68" s="249" t="s">
        <v>1172</v>
      </c>
      <c r="B68" s="250" t="s">
        <v>1173</v>
      </c>
      <c r="C68" s="253">
        <v>0</v>
      </c>
      <c r="D68" s="253">
        <v>0</v>
      </c>
      <c r="E68" s="253">
        <v>0</v>
      </c>
      <c r="F68" s="252">
        <f t="shared" si="0"/>
        <v>0</v>
      </c>
    </row>
    <row r="69" spans="1:6" ht="12.75" x14ac:dyDescent="0.2">
      <c r="A69" s="254" t="s">
        <v>1098</v>
      </c>
      <c r="B69" s="255" t="s">
        <v>1174</v>
      </c>
      <c r="C69" s="256">
        <v>0</v>
      </c>
      <c r="D69" s="256">
        <v>0</v>
      </c>
      <c r="E69" s="256">
        <v>0</v>
      </c>
      <c r="F69" s="257">
        <f t="shared" si="0"/>
        <v>0</v>
      </c>
    </row>
    <row r="70" spans="1:6" ht="25.5" x14ac:dyDescent="0.2">
      <c r="A70" s="254" t="s">
        <v>1100</v>
      </c>
      <c r="B70" s="255" t="s">
        <v>1175</v>
      </c>
      <c r="C70" s="256">
        <v>0</v>
      </c>
      <c r="D70" s="256">
        <v>0</v>
      </c>
      <c r="E70" s="256">
        <v>0</v>
      </c>
      <c r="F70" s="257">
        <f t="shared" si="0"/>
        <v>0</v>
      </c>
    </row>
    <row r="71" spans="1:6" ht="12.75" x14ac:dyDescent="0.2">
      <c r="A71" s="254" t="s">
        <v>1102</v>
      </c>
      <c r="B71" s="255" t="s">
        <v>1176</v>
      </c>
      <c r="C71" s="256">
        <v>0</v>
      </c>
      <c r="D71" s="256">
        <v>0</v>
      </c>
      <c r="E71" s="256">
        <v>0</v>
      </c>
      <c r="F71" s="257">
        <f t="shared" si="0"/>
        <v>0</v>
      </c>
    </row>
    <row r="72" spans="1:6" ht="12.75" x14ac:dyDescent="0.2">
      <c r="A72" s="254" t="s">
        <v>1104</v>
      </c>
      <c r="B72" s="255" t="s">
        <v>1177</v>
      </c>
      <c r="C72" s="256">
        <v>0</v>
      </c>
      <c r="D72" s="256">
        <v>0</v>
      </c>
      <c r="E72" s="256">
        <v>0</v>
      </c>
      <c r="F72" s="257">
        <f t="shared" ref="F72:F117" si="1">SUM(C72,D72,E72)</f>
        <v>0</v>
      </c>
    </row>
    <row r="73" spans="1:6" s="251" customFormat="1" ht="26.25" x14ac:dyDescent="0.25">
      <c r="A73" s="249" t="s">
        <v>1178</v>
      </c>
      <c r="B73" s="250" t="s">
        <v>1179</v>
      </c>
      <c r="C73" s="253">
        <v>0</v>
      </c>
      <c r="D73" s="253">
        <v>0</v>
      </c>
      <c r="E73" s="253">
        <v>0</v>
      </c>
      <c r="F73" s="252">
        <f t="shared" si="1"/>
        <v>0</v>
      </c>
    </row>
    <row r="74" spans="1:6" ht="12.75" x14ac:dyDescent="0.2">
      <c r="A74" s="254" t="s">
        <v>1098</v>
      </c>
      <c r="B74" s="255" t="s">
        <v>1180</v>
      </c>
      <c r="C74" s="256">
        <v>0</v>
      </c>
      <c r="D74" s="256">
        <v>0</v>
      </c>
      <c r="E74" s="256">
        <v>0</v>
      </c>
      <c r="F74" s="257">
        <f t="shared" si="1"/>
        <v>0</v>
      </c>
    </row>
    <row r="75" spans="1:6" ht="25.5" x14ac:dyDescent="0.2">
      <c r="A75" s="254" t="s">
        <v>1100</v>
      </c>
      <c r="B75" s="255" t="s">
        <v>1181</v>
      </c>
      <c r="C75" s="256">
        <v>0</v>
      </c>
      <c r="D75" s="256">
        <v>0</v>
      </c>
      <c r="E75" s="256">
        <v>0</v>
      </c>
      <c r="F75" s="257">
        <f t="shared" si="1"/>
        <v>0</v>
      </c>
    </row>
    <row r="76" spans="1:6" ht="12.75" x14ac:dyDescent="0.2">
      <c r="A76" s="254" t="s">
        <v>1102</v>
      </c>
      <c r="B76" s="255" t="s">
        <v>1182</v>
      </c>
      <c r="C76" s="256">
        <v>0</v>
      </c>
      <c r="D76" s="256">
        <v>0</v>
      </c>
      <c r="E76" s="256">
        <v>0</v>
      </c>
      <c r="F76" s="257">
        <f t="shared" si="1"/>
        <v>0</v>
      </c>
    </row>
    <row r="77" spans="1:6" ht="12.75" x14ac:dyDescent="0.2">
      <c r="A77" s="254" t="s">
        <v>1104</v>
      </c>
      <c r="B77" s="255" t="s">
        <v>1183</v>
      </c>
      <c r="C77" s="256">
        <v>0</v>
      </c>
      <c r="D77" s="256">
        <v>0</v>
      </c>
      <c r="E77" s="256">
        <v>0</v>
      </c>
      <c r="F77" s="257">
        <f t="shared" si="1"/>
        <v>0</v>
      </c>
    </row>
    <row r="78" spans="1:6" s="251" customFormat="1" x14ac:dyDescent="0.25">
      <c r="A78" s="249" t="s">
        <v>1184</v>
      </c>
      <c r="B78" s="250" t="s">
        <v>880</v>
      </c>
      <c r="C78" s="253">
        <v>0</v>
      </c>
      <c r="D78" s="253">
        <v>0</v>
      </c>
      <c r="E78" s="253">
        <v>447869</v>
      </c>
      <c r="F78" s="252">
        <f t="shared" si="1"/>
        <v>447869</v>
      </c>
    </row>
    <row r="79" spans="1:6" s="251" customFormat="1" x14ac:dyDescent="0.25">
      <c r="A79" s="249" t="s">
        <v>1185</v>
      </c>
      <c r="B79" s="250" t="s">
        <v>1186</v>
      </c>
      <c r="C79" s="253">
        <v>0</v>
      </c>
      <c r="D79" s="253">
        <v>0</v>
      </c>
      <c r="E79" s="253">
        <v>447869</v>
      </c>
      <c r="F79" s="252">
        <f t="shared" si="1"/>
        <v>447869</v>
      </c>
    </row>
    <row r="80" spans="1:6" s="251" customFormat="1" x14ac:dyDescent="0.25">
      <c r="A80" s="249" t="s">
        <v>1187</v>
      </c>
      <c r="B80" s="250" t="s">
        <v>1188</v>
      </c>
      <c r="C80" s="253">
        <v>0</v>
      </c>
      <c r="D80" s="253">
        <v>0</v>
      </c>
      <c r="E80" s="253">
        <v>0</v>
      </c>
      <c r="F80" s="252">
        <f t="shared" si="1"/>
        <v>0</v>
      </c>
    </row>
    <row r="81" spans="1:6" s="251" customFormat="1" x14ac:dyDescent="0.25">
      <c r="A81" s="249" t="s">
        <v>1189</v>
      </c>
      <c r="B81" s="250" t="s">
        <v>881</v>
      </c>
      <c r="C81" s="252">
        <v>201795248</v>
      </c>
      <c r="D81" s="253">
        <v>75415</v>
      </c>
      <c r="E81" s="253">
        <v>869703</v>
      </c>
      <c r="F81" s="252">
        <f t="shared" si="1"/>
        <v>202740366</v>
      </c>
    </row>
    <row r="82" spans="1:6" s="251" customFormat="1" x14ac:dyDescent="0.25">
      <c r="A82" s="249" t="s">
        <v>1190</v>
      </c>
      <c r="B82" s="250" t="s">
        <v>1191</v>
      </c>
      <c r="C82" s="253">
        <v>0</v>
      </c>
      <c r="D82" s="253">
        <v>0</v>
      </c>
      <c r="E82" s="253">
        <v>0</v>
      </c>
      <c r="F82" s="252">
        <f t="shared" si="1"/>
        <v>0</v>
      </c>
    </row>
    <row r="83" spans="1:6" s="251" customFormat="1" x14ac:dyDescent="0.25">
      <c r="A83" s="249" t="s">
        <v>1192</v>
      </c>
      <c r="B83" s="250" t="s">
        <v>1193</v>
      </c>
      <c r="C83" s="253">
        <v>78310</v>
      </c>
      <c r="D83" s="253">
        <v>22835</v>
      </c>
      <c r="E83" s="253">
        <v>54810</v>
      </c>
      <c r="F83" s="252">
        <f t="shared" si="1"/>
        <v>155955</v>
      </c>
    </row>
    <row r="84" spans="1:6" s="251" customFormat="1" x14ac:dyDescent="0.25">
      <c r="A84" s="249" t="s">
        <v>1194</v>
      </c>
      <c r="B84" s="250" t="s">
        <v>1195</v>
      </c>
      <c r="C84" s="252">
        <v>201716938</v>
      </c>
      <c r="D84" s="253">
        <v>52580</v>
      </c>
      <c r="E84" s="253">
        <v>814893</v>
      </c>
      <c r="F84" s="252">
        <f t="shared" si="1"/>
        <v>202584411</v>
      </c>
    </row>
    <row r="85" spans="1:6" s="251" customFormat="1" x14ac:dyDescent="0.25">
      <c r="A85" s="249" t="s">
        <v>1196</v>
      </c>
      <c r="B85" s="250" t="s">
        <v>1197</v>
      </c>
      <c r="C85" s="253">
        <v>0</v>
      </c>
      <c r="D85" s="253">
        <v>0</v>
      </c>
      <c r="E85" s="253">
        <v>0</v>
      </c>
      <c r="F85" s="252">
        <f t="shared" si="1"/>
        <v>0</v>
      </c>
    </row>
    <row r="86" spans="1:6" s="251" customFormat="1" x14ac:dyDescent="0.25">
      <c r="A86" s="249" t="s">
        <v>1198</v>
      </c>
      <c r="B86" s="250" t="s">
        <v>882</v>
      </c>
      <c r="C86" s="253">
        <v>26984363</v>
      </c>
      <c r="D86" s="253">
        <v>140717</v>
      </c>
      <c r="E86" s="253">
        <v>3117507</v>
      </c>
      <c r="F86" s="252">
        <f t="shared" si="1"/>
        <v>30242587</v>
      </c>
    </row>
    <row r="87" spans="1:6" s="251" customFormat="1" x14ac:dyDescent="0.25">
      <c r="A87" s="249" t="s">
        <v>1199</v>
      </c>
      <c r="B87" s="250" t="s">
        <v>1200</v>
      </c>
      <c r="C87" s="253">
        <v>11677326</v>
      </c>
      <c r="D87" s="253">
        <v>140717</v>
      </c>
      <c r="E87" s="253">
        <v>3038322</v>
      </c>
      <c r="F87" s="252">
        <f t="shared" si="1"/>
        <v>14856365</v>
      </c>
    </row>
    <row r="88" spans="1:6" s="251" customFormat="1" x14ac:dyDescent="0.25">
      <c r="A88" s="249" t="s">
        <v>1201</v>
      </c>
      <c r="B88" s="250" t="s">
        <v>1202</v>
      </c>
      <c r="C88" s="253">
        <v>14994834</v>
      </c>
      <c r="D88" s="253">
        <v>0</v>
      </c>
      <c r="E88" s="253">
        <v>0</v>
      </c>
      <c r="F88" s="252">
        <f t="shared" si="1"/>
        <v>14994834</v>
      </c>
    </row>
    <row r="89" spans="1:6" s="251" customFormat="1" x14ac:dyDescent="0.25">
      <c r="A89" s="249" t="s">
        <v>1203</v>
      </c>
      <c r="B89" s="250" t="s">
        <v>1204</v>
      </c>
      <c r="C89" s="253">
        <v>312203</v>
      </c>
      <c r="D89" s="253">
        <v>47255</v>
      </c>
      <c r="E89" s="253">
        <v>79185</v>
      </c>
      <c r="F89" s="252">
        <f t="shared" si="1"/>
        <v>438643</v>
      </c>
    </row>
    <row r="90" spans="1:6" s="251" customFormat="1" x14ac:dyDescent="0.25">
      <c r="A90" s="249" t="s">
        <v>1205</v>
      </c>
      <c r="B90" s="250" t="s">
        <v>1206</v>
      </c>
      <c r="C90" s="253">
        <v>-9089029</v>
      </c>
      <c r="D90" s="253">
        <v>0</v>
      </c>
      <c r="E90" s="253">
        <v>-539497</v>
      </c>
      <c r="F90" s="252">
        <f t="shared" si="1"/>
        <v>-9628526</v>
      </c>
    </row>
    <row r="91" spans="1:6" s="251" customFormat="1" x14ac:dyDescent="0.25">
      <c r="A91" s="249" t="s">
        <v>1207</v>
      </c>
      <c r="B91" s="250" t="s">
        <v>1208</v>
      </c>
      <c r="C91" s="253">
        <v>0</v>
      </c>
      <c r="D91" s="253">
        <v>0</v>
      </c>
      <c r="E91" s="253">
        <v>0</v>
      </c>
      <c r="F91" s="252">
        <f t="shared" si="1"/>
        <v>0</v>
      </c>
    </row>
    <row r="92" spans="1:6" s="251" customFormat="1" x14ac:dyDescent="0.25">
      <c r="A92" s="249" t="s">
        <v>1045</v>
      </c>
      <c r="B92" s="250" t="s">
        <v>1209</v>
      </c>
      <c r="C92" s="252">
        <v>1357368539</v>
      </c>
      <c r="D92" s="253">
        <v>263387</v>
      </c>
      <c r="E92" s="253">
        <v>3895582</v>
      </c>
      <c r="F92" s="252">
        <f t="shared" si="1"/>
        <v>1361527508</v>
      </c>
    </row>
    <row r="93" spans="1:6" ht="12.75" x14ac:dyDescent="0.2">
      <c r="A93" s="254" t="s">
        <v>1092</v>
      </c>
      <c r="B93" s="255" t="s">
        <v>1092</v>
      </c>
      <c r="C93" s="257" t="s">
        <v>1092</v>
      </c>
      <c r="D93" s="257" t="s">
        <v>1092</v>
      </c>
      <c r="E93" s="257" t="s">
        <v>1092</v>
      </c>
      <c r="F93" s="257">
        <f t="shared" si="1"/>
        <v>0</v>
      </c>
    </row>
    <row r="94" spans="1:6" s="251" customFormat="1" x14ac:dyDescent="0.25">
      <c r="A94" s="249" t="s">
        <v>1046</v>
      </c>
      <c r="B94" s="250" t="s">
        <v>1092</v>
      </c>
      <c r="C94" s="252" t="s">
        <v>1092</v>
      </c>
      <c r="D94" s="252" t="s">
        <v>1092</v>
      </c>
      <c r="E94" s="252" t="s">
        <v>1092</v>
      </c>
      <c r="F94" s="252">
        <f t="shared" si="1"/>
        <v>0</v>
      </c>
    </row>
    <row r="95" spans="1:6" s="251" customFormat="1" x14ac:dyDescent="0.25">
      <c r="A95" s="249" t="s">
        <v>1210</v>
      </c>
      <c r="B95" s="250" t="s">
        <v>1211</v>
      </c>
      <c r="C95" s="252">
        <v>991807586</v>
      </c>
      <c r="D95" s="253">
        <v>-2815285</v>
      </c>
      <c r="E95" s="253">
        <v>3072443</v>
      </c>
      <c r="F95" s="252">
        <f t="shared" si="1"/>
        <v>992064744</v>
      </c>
    </row>
    <row r="96" spans="1:6" s="251" customFormat="1" x14ac:dyDescent="0.25">
      <c r="A96" s="249" t="s">
        <v>1212</v>
      </c>
      <c r="B96" s="250" t="s">
        <v>1213</v>
      </c>
      <c r="C96" s="252">
        <v>515462811</v>
      </c>
      <c r="D96" s="253">
        <v>0</v>
      </c>
      <c r="E96" s="253">
        <v>0</v>
      </c>
      <c r="F96" s="252">
        <f t="shared" si="1"/>
        <v>515462811</v>
      </c>
    </row>
    <row r="97" spans="1:6" s="251" customFormat="1" x14ac:dyDescent="0.25">
      <c r="A97" s="249" t="s">
        <v>1214</v>
      </c>
      <c r="B97" s="250" t="s">
        <v>1215</v>
      </c>
      <c r="C97" s="253">
        <v>0</v>
      </c>
      <c r="D97" s="253">
        <v>0</v>
      </c>
      <c r="E97" s="253">
        <v>0</v>
      </c>
      <c r="F97" s="252">
        <f t="shared" si="1"/>
        <v>0</v>
      </c>
    </row>
    <row r="98" spans="1:6" s="251" customFormat="1" x14ac:dyDescent="0.25">
      <c r="A98" s="249" t="s">
        <v>1216</v>
      </c>
      <c r="B98" s="250" t="s">
        <v>1217</v>
      </c>
      <c r="C98" s="253">
        <v>8919295</v>
      </c>
      <c r="D98" s="253">
        <v>0</v>
      </c>
      <c r="E98" s="253">
        <v>0</v>
      </c>
      <c r="F98" s="252">
        <f t="shared" si="1"/>
        <v>8919295</v>
      </c>
    </row>
    <row r="99" spans="1:6" s="251" customFormat="1" x14ac:dyDescent="0.25">
      <c r="A99" s="249" t="s">
        <v>1218</v>
      </c>
      <c r="B99" s="250" t="s">
        <v>1219</v>
      </c>
      <c r="C99" s="252">
        <v>309263793</v>
      </c>
      <c r="D99" s="253">
        <v>-2396753</v>
      </c>
      <c r="E99" s="253">
        <v>2311700</v>
      </c>
      <c r="F99" s="252">
        <f t="shared" si="1"/>
        <v>309178740</v>
      </c>
    </row>
    <row r="100" spans="1:6" s="251" customFormat="1" x14ac:dyDescent="0.25">
      <c r="A100" s="249" t="s">
        <v>1220</v>
      </c>
      <c r="B100" s="250" t="s">
        <v>1221</v>
      </c>
      <c r="C100" s="253"/>
      <c r="D100" s="253">
        <v>0</v>
      </c>
      <c r="E100" s="253">
        <v>0</v>
      </c>
      <c r="F100" s="252">
        <f t="shared" si="1"/>
        <v>0</v>
      </c>
    </row>
    <row r="101" spans="1:6" s="251" customFormat="1" x14ac:dyDescent="0.25">
      <c r="A101" s="249" t="s">
        <v>1222</v>
      </c>
      <c r="B101" s="250" t="s">
        <v>1223</v>
      </c>
      <c r="C101" s="253">
        <v>158161687</v>
      </c>
      <c r="D101" s="253">
        <v>-418532</v>
      </c>
      <c r="E101" s="253">
        <v>760743</v>
      </c>
      <c r="F101" s="252">
        <f t="shared" si="1"/>
        <v>158503898</v>
      </c>
    </row>
    <row r="102" spans="1:6" s="251" customFormat="1" x14ac:dyDescent="0.25">
      <c r="A102" s="249" t="s">
        <v>1224</v>
      </c>
      <c r="B102" s="250" t="s">
        <v>1225</v>
      </c>
      <c r="C102" s="253">
        <v>34011052</v>
      </c>
      <c r="D102" s="253">
        <v>166426</v>
      </c>
      <c r="E102" s="253">
        <v>92948</v>
      </c>
      <c r="F102" s="252">
        <f t="shared" si="1"/>
        <v>34270426</v>
      </c>
    </row>
    <row r="103" spans="1:6" s="251" customFormat="1" x14ac:dyDescent="0.25">
      <c r="A103" s="249" t="s">
        <v>1226</v>
      </c>
      <c r="B103" s="250" t="s">
        <v>1227</v>
      </c>
      <c r="C103" s="253">
        <v>12546737</v>
      </c>
      <c r="D103" s="253">
        <v>166426</v>
      </c>
      <c r="E103" s="253">
        <v>49321</v>
      </c>
      <c r="F103" s="252">
        <f t="shared" si="1"/>
        <v>12762484</v>
      </c>
    </row>
    <row r="104" spans="1:6" s="251" customFormat="1" x14ac:dyDescent="0.25">
      <c r="A104" s="249" t="s">
        <v>1228</v>
      </c>
      <c r="B104" s="250" t="s">
        <v>1229</v>
      </c>
      <c r="C104" s="253">
        <v>3234196</v>
      </c>
      <c r="D104" s="253">
        <v>0</v>
      </c>
      <c r="E104" s="253">
        <v>0</v>
      </c>
      <c r="F104" s="252">
        <f t="shared" si="1"/>
        <v>3234196</v>
      </c>
    </row>
    <row r="105" spans="1:6" s="251" customFormat="1" x14ac:dyDescent="0.25">
      <c r="A105" s="249" t="s">
        <v>1230</v>
      </c>
      <c r="B105" s="250" t="s">
        <v>1231</v>
      </c>
      <c r="C105" s="253">
        <v>18230119</v>
      </c>
      <c r="D105" s="253">
        <v>0</v>
      </c>
      <c r="E105" s="253">
        <v>43627</v>
      </c>
      <c r="F105" s="252">
        <f t="shared" si="1"/>
        <v>18273746</v>
      </c>
    </row>
    <row r="106" spans="1:6" s="251" customFormat="1" ht="26.25" x14ac:dyDescent="0.25">
      <c r="A106" s="249" t="s">
        <v>1232</v>
      </c>
      <c r="B106" s="250" t="s">
        <v>1233</v>
      </c>
      <c r="C106" s="253">
        <v>0</v>
      </c>
      <c r="D106" s="253">
        <v>0</v>
      </c>
      <c r="E106" s="253">
        <v>0</v>
      </c>
      <c r="F106" s="252">
        <f t="shared" si="1"/>
        <v>0</v>
      </c>
    </row>
    <row r="107" spans="1:6" s="251" customFormat="1" x14ac:dyDescent="0.25">
      <c r="A107" s="249" t="s">
        <v>1234</v>
      </c>
      <c r="B107" s="250" t="s">
        <v>1235</v>
      </c>
      <c r="C107" s="252">
        <v>331549901</v>
      </c>
      <c r="D107" s="253">
        <v>2912246</v>
      </c>
      <c r="E107" s="253">
        <v>730191</v>
      </c>
      <c r="F107" s="252">
        <f t="shared" si="1"/>
        <v>335192338</v>
      </c>
    </row>
    <row r="108" spans="1:6" s="251" customFormat="1" x14ac:dyDescent="0.25">
      <c r="A108" s="249" t="s">
        <v>1089</v>
      </c>
      <c r="B108" s="250" t="s">
        <v>1236</v>
      </c>
      <c r="C108" s="252">
        <v>1357368539</v>
      </c>
      <c r="D108" s="253">
        <v>263387</v>
      </c>
      <c r="E108" s="253">
        <v>3895582</v>
      </c>
      <c r="F108" s="252">
        <f t="shared" si="1"/>
        <v>1361527508</v>
      </c>
    </row>
    <row r="109" spans="1:6" ht="12.75" x14ac:dyDescent="0.2">
      <c r="A109" s="254" t="s">
        <v>1092</v>
      </c>
      <c r="B109" s="255" t="s">
        <v>1092</v>
      </c>
      <c r="C109" s="257" t="s">
        <v>1092</v>
      </c>
      <c r="D109" s="257" t="s">
        <v>1092</v>
      </c>
      <c r="E109" s="257" t="s">
        <v>1092</v>
      </c>
      <c r="F109" s="257">
        <f t="shared" si="1"/>
        <v>0</v>
      </c>
    </row>
    <row r="110" spans="1:6" s="251" customFormat="1" x14ac:dyDescent="0.25">
      <c r="A110" s="249" t="s">
        <v>1237</v>
      </c>
      <c r="B110" s="250" t="s">
        <v>1238</v>
      </c>
      <c r="C110" s="252" t="s">
        <v>1092</v>
      </c>
      <c r="D110" s="252" t="s">
        <v>1092</v>
      </c>
      <c r="E110" s="252" t="s">
        <v>1092</v>
      </c>
      <c r="F110" s="252">
        <f t="shared" si="1"/>
        <v>0</v>
      </c>
    </row>
    <row r="111" spans="1:6" ht="12.75" x14ac:dyDescent="0.2">
      <c r="A111" s="254" t="s">
        <v>1239</v>
      </c>
      <c r="B111" s="255" t="s">
        <v>1240</v>
      </c>
      <c r="C111" s="256">
        <v>46978182</v>
      </c>
      <c r="D111" s="256">
        <v>117143</v>
      </c>
      <c r="E111" s="256">
        <v>450785</v>
      </c>
      <c r="F111" s="257">
        <f t="shared" si="1"/>
        <v>47546110</v>
      </c>
    </row>
    <row r="112" spans="1:6" ht="25.5" x14ac:dyDescent="0.2">
      <c r="A112" s="254" t="s">
        <v>1241</v>
      </c>
      <c r="B112" s="255" t="s">
        <v>1242</v>
      </c>
      <c r="C112" s="256">
        <v>14531656</v>
      </c>
      <c r="D112" s="256">
        <v>117143</v>
      </c>
      <c r="E112" s="256">
        <v>450785</v>
      </c>
      <c r="F112" s="257">
        <f t="shared" si="1"/>
        <v>15099584</v>
      </c>
    </row>
    <row r="113" spans="1:6" ht="12.75" x14ac:dyDescent="0.2">
      <c r="A113" s="254" t="s">
        <v>1243</v>
      </c>
      <c r="B113" s="255" t="s">
        <v>1244</v>
      </c>
      <c r="C113" s="256">
        <v>0</v>
      </c>
      <c r="D113" s="256">
        <v>0</v>
      </c>
      <c r="E113" s="256">
        <v>0</v>
      </c>
      <c r="F113" s="257">
        <f t="shared" si="1"/>
        <v>0</v>
      </c>
    </row>
    <row r="114" spans="1:6" ht="38.25" x14ac:dyDescent="0.2">
      <c r="A114" s="254" t="s">
        <v>1245</v>
      </c>
      <c r="B114" s="255" t="s">
        <v>1246</v>
      </c>
      <c r="C114" s="256">
        <v>37588677</v>
      </c>
      <c r="D114" s="256">
        <v>0</v>
      </c>
      <c r="E114" s="256">
        <v>0</v>
      </c>
      <c r="F114" s="257">
        <f t="shared" si="1"/>
        <v>37588677</v>
      </c>
    </row>
    <row r="115" spans="1:6" ht="38.25" x14ac:dyDescent="0.2">
      <c r="A115" s="254" t="s">
        <v>1247</v>
      </c>
      <c r="B115" s="255" t="s">
        <v>1248</v>
      </c>
      <c r="C115" s="256">
        <v>0</v>
      </c>
      <c r="D115" s="256">
        <v>0</v>
      </c>
      <c r="E115" s="256">
        <v>0</v>
      </c>
      <c r="F115" s="257">
        <f t="shared" si="1"/>
        <v>0</v>
      </c>
    </row>
    <row r="116" spans="1:6" ht="12.75" x14ac:dyDescent="0.2">
      <c r="A116" s="254" t="s">
        <v>1249</v>
      </c>
      <c r="B116" s="255" t="s">
        <v>1250</v>
      </c>
      <c r="C116" s="256">
        <v>-1359025</v>
      </c>
      <c r="D116" s="256">
        <v>0</v>
      </c>
      <c r="E116" s="256">
        <v>0</v>
      </c>
      <c r="F116" s="257">
        <f t="shared" si="1"/>
        <v>-1359025</v>
      </c>
    </row>
    <row r="117" spans="1:6" ht="12.75" x14ac:dyDescent="0.2">
      <c r="A117" s="254" t="s">
        <v>1251</v>
      </c>
      <c r="B117" s="255" t="s">
        <v>1252</v>
      </c>
      <c r="C117" s="256">
        <v>0</v>
      </c>
      <c r="D117" s="256">
        <v>0</v>
      </c>
      <c r="E117" s="256">
        <v>0</v>
      </c>
      <c r="F117" s="257">
        <f t="shared" si="1"/>
        <v>0</v>
      </c>
    </row>
    <row r="118" spans="1:6" ht="12.75" x14ac:dyDescent="0.2">
      <c r="A118" s="254" t="s">
        <v>1253</v>
      </c>
      <c r="B118" s="255" t="s">
        <v>1254</v>
      </c>
      <c r="C118" s="256">
        <v>0</v>
      </c>
      <c r="D118" s="256">
        <v>0</v>
      </c>
      <c r="E118" s="256">
        <v>0</v>
      </c>
      <c r="F118" s="257">
        <f>SUM(C118,D118,E118)</f>
        <v>0</v>
      </c>
    </row>
  </sheetData>
  <mergeCells count="2">
    <mergeCell ref="A1:F1"/>
    <mergeCell ref="A3:F3"/>
  </mergeCells>
  <pageMargins left="0.70866141732283472" right="0.70866141732283472" top="0.74803149606299213" bottom="0.74803149606299213" header="0.31496062992125984" footer="0.31496062992125984"/>
  <pageSetup paperSize="9" scale="65" orientation="portrait" r:id="rId1"/>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K35"/>
  <sheetViews>
    <sheetView showGridLines="0" view="pageBreakPreview" zoomScale="90" zoomScaleSheetLayoutView="90" workbookViewId="0">
      <selection sqref="A1:BK1"/>
    </sheetView>
  </sheetViews>
  <sheetFormatPr defaultColWidth="9.140625" defaultRowHeight="12.75" x14ac:dyDescent="0.2"/>
  <cols>
    <col min="1" max="1" width="2.42578125" style="4" customWidth="1"/>
    <col min="2" max="2" width="2.140625" style="4" customWidth="1"/>
    <col min="3" max="17" width="2.7109375" style="1" customWidth="1"/>
    <col min="18" max="18" width="4" style="1" customWidth="1"/>
    <col min="19" max="21" width="2.7109375" style="1" customWidth="1"/>
    <col min="22" max="22" width="5.140625" style="1" customWidth="1"/>
    <col min="23" max="24" width="2.7109375" style="1" customWidth="1"/>
    <col min="25" max="25" width="4.140625" style="1" customWidth="1"/>
    <col min="26" max="29" width="2.7109375" style="1" customWidth="1"/>
    <col min="30" max="30" width="3.85546875" style="1" customWidth="1"/>
    <col min="31" max="31" width="3.42578125" style="1" customWidth="1"/>
    <col min="32" max="32" width="3" style="1" customWidth="1"/>
    <col min="33" max="45" width="2.7109375" style="1" customWidth="1"/>
    <col min="46" max="46" width="3.42578125" style="1" customWidth="1"/>
    <col min="47" max="47" width="3.28515625" style="1" customWidth="1"/>
    <col min="48" max="48" width="2.7109375" style="1" customWidth="1"/>
    <col min="49" max="49" width="4.5703125" style="18" customWidth="1"/>
    <col min="50" max="50" width="3.5703125" style="1" customWidth="1"/>
    <col min="51" max="52" width="2.7109375" style="1" customWidth="1"/>
    <col min="53" max="53" width="3.28515625" style="1" customWidth="1"/>
    <col min="54" max="54" width="2.7109375" style="1" customWidth="1"/>
    <col min="55" max="55" width="3.85546875" style="1" customWidth="1"/>
    <col min="56" max="58" width="2.7109375" style="1" customWidth="1"/>
    <col min="59" max="59" width="3.5703125" style="1" customWidth="1"/>
    <col min="60" max="60" width="3" style="1" customWidth="1"/>
    <col min="61" max="62" width="3.140625" style="1" customWidth="1"/>
    <col min="63" max="63" width="3" style="1" customWidth="1"/>
    <col min="64" max="16384" width="9.140625" style="1"/>
  </cols>
  <sheetData>
    <row r="1" spans="1:63" ht="28.5" customHeight="1" x14ac:dyDescent="0.2">
      <c r="A1" s="489" t="s">
        <v>1385</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row>
    <row r="2" spans="1:63" ht="28.5" customHeight="1" x14ac:dyDescent="0.2">
      <c r="A2" s="490" t="s">
        <v>840</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7"/>
    </row>
    <row r="3" spans="1:63" ht="15" customHeight="1" x14ac:dyDescent="0.2">
      <c r="A3" s="493" t="s">
        <v>445</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c r="BC3" s="548"/>
      <c r="BD3" s="548"/>
      <c r="BE3" s="548"/>
      <c r="BF3" s="548"/>
      <c r="BG3" s="548"/>
      <c r="BH3" s="548"/>
      <c r="BI3" s="548"/>
      <c r="BJ3" s="548"/>
      <c r="BK3" s="549"/>
    </row>
    <row r="4" spans="1:63" ht="15.95" customHeight="1" x14ac:dyDescent="0.2">
      <c r="A4" s="550" t="s">
        <v>586</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row>
    <row r="5" spans="1:63" ht="15.95" customHeight="1" x14ac:dyDescent="0.2">
      <c r="A5" s="498" t="s">
        <v>441</v>
      </c>
      <c r="B5" s="498"/>
      <c r="C5" s="572" t="s">
        <v>443</v>
      </c>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t="s">
        <v>444</v>
      </c>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row>
    <row r="6" spans="1:63" ht="35.1" customHeight="1" x14ac:dyDescent="0.2">
      <c r="A6" s="498"/>
      <c r="B6" s="498"/>
      <c r="C6" s="499" t="s">
        <v>26</v>
      </c>
      <c r="D6" s="499"/>
      <c r="E6" s="499"/>
      <c r="F6" s="499"/>
      <c r="G6" s="499"/>
      <c r="H6" s="499"/>
      <c r="I6" s="499"/>
      <c r="J6" s="499"/>
      <c r="K6" s="499"/>
      <c r="L6" s="499"/>
      <c r="M6" s="499"/>
      <c r="N6" s="499"/>
      <c r="O6" s="499"/>
      <c r="P6" s="499"/>
      <c r="Q6" s="499"/>
      <c r="R6" s="33"/>
      <c r="S6" s="505" t="s">
        <v>241</v>
      </c>
      <c r="T6" s="501"/>
      <c r="U6" s="501"/>
      <c r="V6" s="501"/>
      <c r="W6" s="505" t="s">
        <v>437</v>
      </c>
      <c r="X6" s="501"/>
      <c r="Y6" s="501"/>
      <c r="Z6" s="501"/>
      <c r="AA6" s="505" t="s">
        <v>438</v>
      </c>
      <c r="AB6" s="501"/>
      <c r="AC6" s="501"/>
      <c r="AD6" s="501"/>
      <c r="AE6" s="505" t="s">
        <v>439</v>
      </c>
      <c r="AF6" s="501"/>
      <c r="AG6" s="501" t="s">
        <v>26</v>
      </c>
      <c r="AH6" s="501"/>
      <c r="AI6" s="501"/>
      <c r="AJ6" s="501"/>
      <c r="AK6" s="501"/>
      <c r="AL6" s="501"/>
      <c r="AM6" s="501"/>
      <c r="AN6" s="501"/>
      <c r="AO6" s="501"/>
      <c r="AP6" s="501"/>
      <c r="AQ6" s="501"/>
      <c r="AR6" s="501"/>
      <c r="AS6" s="501"/>
      <c r="AT6" s="501"/>
      <c r="AU6" s="501"/>
      <c r="AV6" s="501"/>
      <c r="AW6" s="12"/>
      <c r="AX6" s="505" t="s">
        <v>241</v>
      </c>
      <c r="AY6" s="501"/>
      <c r="AZ6" s="501"/>
      <c r="BA6" s="501"/>
      <c r="BB6" s="505" t="s">
        <v>437</v>
      </c>
      <c r="BC6" s="501"/>
      <c r="BD6" s="501"/>
      <c r="BE6" s="501"/>
      <c r="BF6" s="505" t="s">
        <v>438</v>
      </c>
      <c r="BG6" s="501"/>
      <c r="BH6" s="501"/>
      <c r="BI6" s="501"/>
      <c r="BJ6" s="505" t="s">
        <v>439</v>
      </c>
      <c r="BK6" s="501"/>
    </row>
    <row r="7" spans="1:63" x14ac:dyDescent="0.2">
      <c r="A7" s="571" t="s">
        <v>176</v>
      </c>
      <c r="B7" s="571"/>
      <c r="C7" s="545" t="s">
        <v>177</v>
      </c>
      <c r="D7" s="545"/>
      <c r="E7" s="545"/>
      <c r="F7" s="545"/>
      <c r="G7" s="545"/>
      <c r="H7" s="545"/>
      <c r="I7" s="545"/>
      <c r="J7" s="545"/>
      <c r="K7" s="545"/>
      <c r="L7" s="545"/>
      <c r="M7" s="545"/>
      <c r="N7" s="545"/>
      <c r="O7" s="545"/>
      <c r="P7" s="545"/>
      <c r="Q7" s="545"/>
      <c r="R7" s="32"/>
      <c r="S7" s="545" t="s">
        <v>178</v>
      </c>
      <c r="T7" s="545"/>
      <c r="U7" s="545"/>
      <c r="V7" s="545"/>
      <c r="W7" s="545" t="s">
        <v>175</v>
      </c>
      <c r="X7" s="545"/>
      <c r="Y7" s="545"/>
      <c r="Z7" s="545"/>
      <c r="AA7" s="545" t="s">
        <v>440</v>
      </c>
      <c r="AB7" s="545"/>
      <c r="AC7" s="545"/>
      <c r="AD7" s="545"/>
      <c r="AE7" s="545" t="s">
        <v>544</v>
      </c>
      <c r="AF7" s="545"/>
      <c r="AG7" s="545" t="s">
        <v>545</v>
      </c>
      <c r="AH7" s="545"/>
      <c r="AI7" s="545"/>
      <c r="AJ7" s="545"/>
      <c r="AK7" s="545"/>
      <c r="AL7" s="545"/>
      <c r="AM7" s="545"/>
      <c r="AN7" s="545"/>
      <c r="AO7" s="545"/>
      <c r="AP7" s="545"/>
      <c r="AQ7" s="545"/>
      <c r="AR7" s="545"/>
      <c r="AS7" s="545"/>
      <c r="AT7" s="545"/>
      <c r="AU7" s="545"/>
      <c r="AV7" s="545"/>
      <c r="AW7" s="13"/>
      <c r="AX7" s="544" t="s">
        <v>558</v>
      </c>
      <c r="AY7" s="544"/>
      <c r="AZ7" s="544"/>
      <c r="BA7" s="544"/>
      <c r="BB7" s="544" t="s">
        <v>559</v>
      </c>
      <c r="BC7" s="544"/>
      <c r="BD7" s="544"/>
      <c r="BE7" s="544"/>
      <c r="BF7" s="544" t="s">
        <v>560</v>
      </c>
      <c r="BG7" s="544"/>
      <c r="BH7" s="544"/>
      <c r="BI7" s="544"/>
      <c r="BJ7" s="544" t="s">
        <v>561</v>
      </c>
      <c r="BK7" s="544"/>
    </row>
    <row r="8" spans="1:63" ht="25.5" customHeight="1" x14ac:dyDescent="0.2">
      <c r="A8" s="569" t="s">
        <v>0</v>
      </c>
      <c r="B8" s="570"/>
      <c r="C8" s="516" t="s">
        <v>449</v>
      </c>
      <c r="D8" s="516"/>
      <c r="E8" s="516"/>
      <c r="F8" s="516"/>
      <c r="G8" s="516"/>
      <c r="H8" s="516"/>
      <c r="I8" s="516"/>
      <c r="J8" s="516"/>
      <c r="K8" s="516"/>
      <c r="L8" s="516"/>
      <c r="M8" s="516"/>
      <c r="N8" s="516"/>
      <c r="O8" s="516"/>
      <c r="P8" s="516"/>
      <c r="Q8" s="516"/>
      <c r="R8" s="10" t="s">
        <v>262</v>
      </c>
      <c r="S8" s="517">
        <f>VLOOKUP(R8,'01'!$AC$8:$BH$226,3,)</f>
        <v>87668606</v>
      </c>
      <c r="T8" s="517"/>
      <c r="U8" s="517"/>
      <c r="V8" s="517"/>
      <c r="W8" s="517">
        <f>VLOOKUP(R8,'01'!$AC$8:$BH$226,7,)</f>
        <v>96357527</v>
      </c>
      <c r="X8" s="517"/>
      <c r="Y8" s="517"/>
      <c r="Z8" s="517"/>
      <c r="AA8" s="517">
        <f>VLOOKUP(R8,'01'!$AC$8:$BH$226,27,)</f>
        <v>94951458</v>
      </c>
      <c r="AB8" s="517"/>
      <c r="AC8" s="517"/>
      <c r="AD8" s="517"/>
      <c r="AE8" s="542">
        <f>IF(W8&lt;&gt;0,AA8/W8,"n.é.")</f>
        <v>0.98540779279235757</v>
      </c>
      <c r="AF8" s="543"/>
      <c r="AG8" s="516" t="s">
        <v>451</v>
      </c>
      <c r="AH8" s="516"/>
      <c r="AI8" s="516"/>
      <c r="AJ8" s="516"/>
      <c r="AK8" s="516"/>
      <c r="AL8" s="516"/>
      <c r="AM8" s="516"/>
      <c r="AN8" s="516"/>
      <c r="AO8" s="516"/>
      <c r="AP8" s="516"/>
      <c r="AQ8" s="516"/>
      <c r="AR8" s="516"/>
      <c r="AS8" s="516"/>
      <c r="AT8" s="516"/>
      <c r="AU8" s="516"/>
      <c r="AV8" s="516"/>
      <c r="AW8" s="10" t="s">
        <v>32</v>
      </c>
      <c r="AX8" s="517">
        <f>VLOOKUP(AW8,'01'!$AC$8:$BH$226,3,)</f>
        <v>68866301</v>
      </c>
      <c r="AY8" s="517"/>
      <c r="AZ8" s="517"/>
      <c r="BA8" s="517"/>
      <c r="BB8" s="517">
        <f>VLOOKUP(AW8,'01'!$AC$8:$BH$226,7,)</f>
        <v>75288826</v>
      </c>
      <c r="BC8" s="517"/>
      <c r="BD8" s="517"/>
      <c r="BE8" s="517"/>
      <c r="BF8" s="517">
        <f>VLOOKUP(AW8,'01'!$AC$8:$BH$226,27,)</f>
        <v>74280206</v>
      </c>
      <c r="BG8" s="517"/>
      <c r="BH8" s="517"/>
      <c r="BI8" s="517"/>
      <c r="BJ8" s="542">
        <f>IF(BB8&lt;&gt;0,BF8/BB8,"n.é.")</f>
        <v>0.98660332411080498</v>
      </c>
      <c r="BK8" s="543"/>
    </row>
    <row r="9" spans="1:63" ht="20.100000000000001" customHeight="1" x14ac:dyDescent="0.2">
      <c r="A9" s="569" t="s">
        <v>1</v>
      </c>
      <c r="B9" s="570"/>
      <c r="C9" s="516" t="s">
        <v>446</v>
      </c>
      <c r="D9" s="516"/>
      <c r="E9" s="516"/>
      <c r="F9" s="516"/>
      <c r="G9" s="516"/>
      <c r="H9" s="516"/>
      <c r="I9" s="516"/>
      <c r="J9" s="516"/>
      <c r="K9" s="516"/>
      <c r="L9" s="516"/>
      <c r="M9" s="516"/>
      <c r="N9" s="516"/>
      <c r="O9" s="516"/>
      <c r="P9" s="516"/>
      <c r="Q9" s="516"/>
      <c r="R9" s="10" t="s">
        <v>299</v>
      </c>
      <c r="S9" s="517">
        <f>VLOOKUP(R9,'01'!$AC$8:$BH$226,3,)</f>
        <v>38560000</v>
      </c>
      <c r="T9" s="517"/>
      <c r="U9" s="517"/>
      <c r="V9" s="517"/>
      <c r="W9" s="517">
        <f>VLOOKUP(R9,'01'!$AC$8:$BH$226,7,)</f>
        <v>33860000</v>
      </c>
      <c r="X9" s="517"/>
      <c r="Y9" s="517"/>
      <c r="Z9" s="517"/>
      <c r="AA9" s="517">
        <f>VLOOKUP(R9,'01'!$AC$8:$BH$226,27,)</f>
        <v>26191656</v>
      </c>
      <c r="AB9" s="517"/>
      <c r="AC9" s="517"/>
      <c r="AD9" s="517"/>
      <c r="AE9" s="542">
        <f t="shared" ref="AE9:AE11" si="0">IF(W9&lt;&gt;0,AA9/W9,"n.é.")</f>
        <v>0.77352793857058477</v>
      </c>
      <c r="AF9" s="543"/>
      <c r="AG9" s="516" t="s">
        <v>456</v>
      </c>
      <c r="AH9" s="516"/>
      <c r="AI9" s="516"/>
      <c r="AJ9" s="516"/>
      <c r="AK9" s="516"/>
      <c r="AL9" s="516"/>
      <c r="AM9" s="516"/>
      <c r="AN9" s="516"/>
      <c r="AO9" s="516"/>
      <c r="AP9" s="516"/>
      <c r="AQ9" s="516"/>
      <c r="AR9" s="516"/>
      <c r="AS9" s="516"/>
      <c r="AT9" s="516"/>
      <c r="AU9" s="516"/>
      <c r="AV9" s="516"/>
      <c r="AW9" s="10" t="s">
        <v>52</v>
      </c>
      <c r="AX9" s="517">
        <f>VLOOKUP(AW9,'01'!$AC$8:$BH$226,3,)</f>
        <v>11353303</v>
      </c>
      <c r="AY9" s="517"/>
      <c r="AZ9" s="517"/>
      <c r="BA9" s="517"/>
      <c r="BB9" s="517">
        <f>VLOOKUP(AW9,'01'!$AC$8:$BH$226,7,)</f>
        <v>11766305</v>
      </c>
      <c r="BC9" s="517"/>
      <c r="BD9" s="517"/>
      <c r="BE9" s="517"/>
      <c r="BF9" s="517">
        <f>VLOOKUP(AW9,'01'!$AC$8:$BH$226,27,)</f>
        <v>11616562</v>
      </c>
      <c r="BG9" s="517"/>
      <c r="BH9" s="517"/>
      <c r="BI9" s="517"/>
      <c r="BJ9" s="542">
        <f t="shared" ref="BJ9:BJ12" si="1">IF(BB9&lt;&gt;0,BF9/BB9,"n.é.")</f>
        <v>0.98727357483933997</v>
      </c>
      <c r="BK9" s="543"/>
    </row>
    <row r="10" spans="1:63" ht="20.100000000000001" customHeight="1" x14ac:dyDescent="0.2">
      <c r="A10" s="569" t="s">
        <v>2</v>
      </c>
      <c r="B10" s="570"/>
      <c r="C10" s="516" t="s">
        <v>447</v>
      </c>
      <c r="D10" s="516"/>
      <c r="E10" s="516"/>
      <c r="F10" s="516"/>
      <c r="G10" s="516"/>
      <c r="H10" s="516"/>
      <c r="I10" s="516"/>
      <c r="J10" s="516"/>
      <c r="K10" s="516"/>
      <c r="L10" s="516"/>
      <c r="M10" s="516"/>
      <c r="N10" s="516"/>
      <c r="O10" s="516"/>
      <c r="P10" s="516"/>
      <c r="Q10" s="516"/>
      <c r="R10" s="10" t="s">
        <v>320</v>
      </c>
      <c r="S10" s="517">
        <f>VLOOKUP(R10,'01'!$AC$8:$BH$226,3,)</f>
        <v>15427522</v>
      </c>
      <c r="T10" s="517"/>
      <c r="U10" s="517"/>
      <c r="V10" s="517"/>
      <c r="W10" s="517">
        <f>VLOOKUP(R10,'01'!$AC$8:$BH$226,7,)</f>
        <v>17803929</v>
      </c>
      <c r="X10" s="517"/>
      <c r="Y10" s="517"/>
      <c r="Z10" s="517"/>
      <c r="AA10" s="517">
        <f>VLOOKUP(R10,'01'!$AC$8:$BH$226,27,)</f>
        <v>17808445</v>
      </c>
      <c r="AB10" s="517"/>
      <c r="AC10" s="517"/>
      <c r="AD10" s="517"/>
      <c r="AE10" s="542">
        <f t="shared" si="0"/>
        <v>1.0002536518765044</v>
      </c>
      <c r="AF10" s="543"/>
      <c r="AG10" s="516" t="s">
        <v>452</v>
      </c>
      <c r="AH10" s="516"/>
      <c r="AI10" s="516"/>
      <c r="AJ10" s="516"/>
      <c r="AK10" s="516"/>
      <c r="AL10" s="516"/>
      <c r="AM10" s="516"/>
      <c r="AN10" s="516"/>
      <c r="AO10" s="516"/>
      <c r="AP10" s="516"/>
      <c r="AQ10" s="516"/>
      <c r="AR10" s="516"/>
      <c r="AS10" s="516"/>
      <c r="AT10" s="516"/>
      <c r="AU10" s="516"/>
      <c r="AV10" s="516"/>
      <c r="AW10" s="10" t="s">
        <v>57</v>
      </c>
      <c r="AX10" s="517">
        <f>VLOOKUP(AW10,'01'!$AC$8:$BH$226,3,)</f>
        <v>67054556</v>
      </c>
      <c r="AY10" s="517"/>
      <c r="AZ10" s="517"/>
      <c r="BA10" s="517"/>
      <c r="BB10" s="517">
        <f>VLOOKUP(AW10,'01'!$AC$8:$BH$226,7,)</f>
        <v>81928552</v>
      </c>
      <c r="BC10" s="517"/>
      <c r="BD10" s="517"/>
      <c r="BE10" s="517"/>
      <c r="BF10" s="517">
        <f>VLOOKUP(AW10,'01'!$AC$8:$BH$226,27,)</f>
        <v>80000748</v>
      </c>
      <c r="BG10" s="517"/>
      <c r="BH10" s="517"/>
      <c r="BI10" s="517"/>
      <c r="BJ10" s="542">
        <f t="shared" si="1"/>
        <v>0.97646969276351914</v>
      </c>
      <c r="BK10" s="543"/>
    </row>
    <row r="11" spans="1:63" ht="20.100000000000001" customHeight="1" x14ac:dyDescent="0.2">
      <c r="A11" s="569" t="s">
        <v>3</v>
      </c>
      <c r="B11" s="570"/>
      <c r="C11" s="516" t="s">
        <v>448</v>
      </c>
      <c r="D11" s="516"/>
      <c r="E11" s="516"/>
      <c r="F11" s="516"/>
      <c r="G11" s="516"/>
      <c r="H11" s="516"/>
      <c r="I11" s="516"/>
      <c r="J11" s="516"/>
      <c r="K11" s="516"/>
      <c r="L11" s="516"/>
      <c r="M11" s="516"/>
      <c r="N11" s="516"/>
      <c r="O11" s="516"/>
      <c r="P11" s="516"/>
      <c r="Q11" s="516"/>
      <c r="R11" s="10" t="s">
        <v>336</v>
      </c>
      <c r="S11" s="517">
        <f>VLOOKUP(R11,'01'!$AC$8:$BH$226,3,)</f>
        <v>0</v>
      </c>
      <c r="T11" s="517"/>
      <c r="U11" s="517"/>
      <c r="V11" s="517"/>
      <c r="W11" s="517">
        <f>VLOOKUP(R11,'01'!$AC$8:$BH$226,7,)</f>
        <v>0</v>
      </c>
      <c r="X11" s="517"/>
      <c r="Y11" s="517"/>
      <c r="Z11" s="517"/>
      <c r="AA11" s="517">
        <f>VLOOKUP(R11,'01'!$AC$8:$BH$226,27,)</f>
        <v>0</v>
      </c>
      <c r="AB11" s="517"/>
      <c r="AC11" s="517"/>
      <c r="AD11" s="517"/>
      <c r="AE11" s="542" t="str">
        <f t="shared" si="0"/>
        <v>n.é.</v>
      </c>
      <c r="AF11" s="543"/>
      <c r="AG11" s="516" t="s">
        <v>453</v>
      </c>
      <c r="AH11" s="516"/>
      <c r="AI11" s="516"/>
      <c r="AJ11" s="516"/>
      <c r="AK11" s="516"/>
      <c r="AL11" s="516"/>
      <c r="AM11" s="516"/>
      <c r="AN11" s="516"/>
      <c r="AO11" s="516"/>
      <c r="AP11" s="516"/>
      <c r="AQ11" s="516"/>
      <c r="AR11" s="516"/>
      <c r="AS11" s="516"/>
      <c r="AT11" s="516"/>
      <c r="AU11" s="516"/>
      <c r="AV11" s="516"/>
      <c r="AW11" s="10" t="s">
        <v>58</v>
      </c>
      <c r="AX11" s="517">
        <f>VLOOKUP(AW11,'01'!$AC$8:$BH$226,3,)</f>
        <v>2484324</v>
      </c>
      <c r="AY11" s="517"/>
      <c r="AZ11" s="517"/>
      <c r="BA11" s="517"/>
      <c r="BB11" s="517">
        <f>VLOOKUP(AW11,'01'!$AC$8:$BH$226,7,)</f>
        <v>945000</v>
      </c>
      <c r="BC11" s="517"/>
      <c r="BD11" s="517"/>
      <c r="BE11" s="517"/>
      <c r="BF11" s="517">
        <f>VLOOKUP(AW11,'01'!$AC$8:$BH$226,27,)</f>
        <v>945000</v>
      </c>
      <c r="BG11" s="517"/>
      <c r="BH11" s="517"/>
      <c r="BI11" s="517"/>
      <c r="BJ11" s="542">
        <f t="shared" si="1"/>
        <v>1</v>
      </c>
      <c r="BK11" s="543"/>
    </row>
    <row r="12" spans="1:63" ht="20.100000000000001" customHeight="1" x14ac:dyDescent="0.2">
      <c r="A12" s="569" t="s">
        <v>4</v>
      </c>
      <c r="B12" s="570"/>
      <c r="C12" s="516"/>
      <c r="D12" s="516"/>
      <c r="E12" s="516"/>
      <c r="F12" s="516"/>
      <c r="G12" s="516"/>
      <c r="H12" s="516"/>
      <c r="I12" s="516"/>
      <c r="J12" s="516"/>
      <c r="K12" s="516"/>
      <c r="L12" s="516"/>
      <c r="M12" s="516"/>
      <c r="N12" s="516"/>
      <c r="O12" s="516"/>
      <c r="P12" s="516"/>
      <c r="Q12" s="516"/>
      <c r="R12" s="10"/>
      <c r="S12" s="551"/>
      <c r="T12" s="552"/>
      <c r="U12" s="552"/>
      <c r="V12" s="553"/>
      <c r="W12" s="517"/>
      <c r="X12" s="517"/>
      <c r="Y12" s="517"/>
      <c r="Z12" s="517"/>
      <c r="AA12" s="517"/>
      <c r="AB12" s="517"/>
      <c r="AC12" s="517"/>
      <c r="AD12" s="517"/>
      <c r="AE12" s="554"/>
      <c r="AF12" s="555"/>
      <c r="AG12" s="516" t="s">
        <v>454</v>
      </c>
      <c r="AH12" s="516"/>
      <c r="AI12" s="516"/>
      <c r="AJ12" s="516"/>
      <c r="AK12" s="516"/>
      <c r="AL12" s="516"/>
      <c r="AM12" s="516"/>
      <c r="AN12" s="516"/>
      <c r="AO12" s="516"/>
      <c r="AP12" s="516"/>
      <c r="AQ12" s="516"/>
      <c r="AR12" s="516"/>
      <c r="AS12" s="516"/>
      <c r="AT12" s="516"/>
      <c r="AU12" s="516"/>
      <c r="AV12" s="516"/>
      <c r="AW12" s="10" t="s">
        <v>59</v>
      </c>
      <c r="AX12" s="517">
        <f>VLOOKUP(AW12,'01'!$AC$8:$BH$226,3,)</f>
        <v>8206027</v>
      </c>
      <c r="AY12" s="517"/>
      <c r="AZ12" s="517"/>
      <c r="BA12" s="517"/>
      <c r="BB12" s="517">
        <f>VLOOKUP(AW12,'01'!$AC$8:$BH$226,7,)</f>
        <v>9770372</v>
      </c>
      <c r="BC12" s="517"/>
      <c r="BD12" s="517"/>
      <c r="BE12" s="517"/>
      <c r="BF12" s="517">
        <f>VLOOKUP(AW12,'01'!$AC$8:$BH$226,27,)</f>
        <v>4716384</v>
      </c>
      <c r="BG12" s="517"/>
      <c r="BH12" s="517"/>
      <c r="BI12" s="517"/>
      <c r="BJ12" s="542">
        <f t="shared" si="1"/>
        <v>0.48272307338963144</v>
      </c>
      <c r="BK12" s="543"/>
    </row>
    <row r="13" spans="1:63" ht="20.100000000000001" customHeight="1" x14ac:dyDescent="0.2">
      <c r="A13" s="575" t="s">
        <v>5</v>
      </c>
      <c r="B13" s="576"/>
      <c r="C13" s="530" t="s">
        <v>535</v>
      </c>
      <c r="D13" s="530"/>
      <c r="E13" s="530"/>
      <c r="F13" s="530"/>
      <c r="G13" s="530"/>
      <c r="H13" s="530"/>
      <c r="I13" s="530"/>
      <c r="J13" s="530"/>
      <c r="K13" s="530"/>
      <c r="L13" s="530"/>
      <c r="M13" s="530"/>
      <c r="N13" s="530"/>
      <c r="O13" s="530"/>
      <c r="P13" s="530"/>
      <c r="Q13" s="530"/>
      <c r="R13" s="11"/>
      <c r="S13" s="566">
        <f>SUM(S8:V12)</f>
        <v>141656128</v>
      </c>
      <c r="T13" s="567"/>
      <c r="U13" s="567"/>
      <c r="V13" s="568"/>
      <c r="W13" s="566">
        <f t="shared" ref="W13" si="2">SUM(W8:Z12)</f>
        <v>148021456</v>
      </c>
      <c r="X13" s="567"/>
      <c r="Y13" s="567"/>
      <c r="Z13" s="568"/>
      <c r="AA13" s="566">
        <f t="shared" ref="AA13" si="3">SUM(AA8:AD12)</f>
        <v>138951559</v>
      </c>
      <c r="AB13" s="567"/>
      <c r="AC13" s="567"/>
      <c r="AD13" s="568"/>
      <c r="AE13" s="528">
        <f>IF(W13&lt;&gt;0,AA13/W13,"n.é.")</f>
        <v>0.93872579526578903</v>
      </c>
      <c r="AF13" s="529"/>
      <c r="AG13" s="530" t="s">
        <v>537</v>
      </c>
      <c r="AH13" s="530"/>
      <c r="AI13" s="530"/>
      <c r="AJ13" s="530"/>
      <c r="AK13" s="530"/>
      <c r="AL13" s="530"/>
      <c r="AM13" s="530"/>
      <c r="AN13" s="530"/>
      <c r="AO13" s="530"/>
      <c r="AP13" s="530"/>
      <c r="AQ13" s="530"/>
      <c r="AR13" s="530"/>
      <c r="AS13" s="530"/>
      <c r="AT13" s="530"/>
      <c r="AU13" s="530"/>
      <c r="AV13" s="530"/>
      <c r="AW13" s="14"/>
      <c r="AX13" s="565">
        <f>SUM(AX8:BA12)</f>
        <v>157964511</v>
      </c>
      <c r="AY13" s="565"/>
      <c r="AZ13" s="565"/>
      <c r="BA13" s="565"/>
      <c r="BB13" s="565">
        <f t="shared" ref="BB13" si="4">SUM(BB8:BE12)</f>
        <v>179699055</v>
      </c>
      <c r="BC13" s="565"/>
      <c r="BD13" s="565"/>
      <c r="BE13" s="565"/>
      <c r="BF13" s="565">
        <f t="shared" ref="BF13" si="5">SUM(BF8:BI12)</f>
        <v>171558900</v>
      </c>
      <c r="BG13" s="565"/>
      <c r="BH13" s="565"/>
      <c r="BI13" s="565"/>
      <c r="BJ13" s="528">
        <f t="shared" ref="BJ13" si="6">IF(BB13&lt;&gt;0,BF13/BB13,"n.é.")</f>
        <v>0.95470118081589239</v>
      </c>
      <c r="BK13" s="529"/>
    </row>
    <row r="14" spans="1:63" ht="20.100000000000001" customHeight="1" x14ac:dyDescent="0.2">
      <c r="A14" s="575" t="s">
        <v>6</v>
      </c>
      <c r="B14" s="576"/>
      <c r="C14" s="530" t="s">
        <v>450</v>
      </c>
      <c r="D14" s="530"/>
      <c r="E14" s="530"/>
      <c r="F14" s="530"/>
      <c r="G14" s="530"/>
      <c r="H14" s="530"/>
      <c r="I14" s="530"/>
      <c r="J14" s="530"/>
      <c r="K14" s="530"/>
      <c r="L14" s="530"/>
      <c r="M14" s="530"/>
      <c r="N14" s="530"/>
      <c r="O14" s="530"/>
      <c r="P14" s="530"/>
      <c r="Q14" s="530"/>
      <c r="R14" s="11" t="s">
        <v>380</v>
      </c>
      <c r="S14" s="566">
        <f>VLOOKUP(R14,'01'!$AC$8:$BH$226,3,)</f>
        <v>153841298</v>
      </c>
      <c r="T14" s="567"/>
      <c r="U14" s="567"/>
      <c r="V14" s="568"/>
      <c r="W14" s="566">
        <f>VLOOKUP(R14,'01'!$AC$8:$BH$226,7,)</f>
        <v>167338285</v>
      </c>
      <c r="X14" s="567"/>
      <c r="Y14" s="567"/>
      <c r="Z14" s="568"/>
      <c r="AA14" s="566">
        <f>VLOOKUP(R14,'01'!$AC$8:$BH$226,27,)</f>
        <v>142965186</v>
      </c>
      <c r="AB14" s="567"/>
      <c r="AC14" s="567"/>
      <c r="AD14" s="568"/>
      <c r="AE14" s="528">
        <f>IF(W14&lt;&gt;0,AA14/W14,"n.é.")</f>
        <v>0.854348339951016</v>
      </c>
      <c r="AF14" s="529"/>
      <c r="AG14" s="530" t="s">
        <v>455</v>
      </c>
      <c r="AH14" s="530"/>
      <c r="AI14" s="530"/>
      <c r="AJ14" s="530"/>
      <c r="AK14" s="530"/>
      <c r="AL14" s="530"/>
      <c r="AM14" s="530"/>
      <c r="AN14" s="530"/>
      <c r="AO14" s="530"/>
      <c r="AP14" s="530"/>
      <c r="AQ14" s="530"/>
      <c r="AR14" s="530"/>
      <c r="AS14" s="530"/>
      <c r="AT14" s="530"/>
      <c r="AU14" s="530"/>
      <c r="AV14" s="530"/>
      <c r="AW14" s="14" t="s">
        <v>415</v>
      </c>
      <c r="AX14" s="559">
        <f>VLOOKUP(AW14,'01'!$AC$8:$BH$226,3,)</f>
        <v>50487112</v>
      </c>
      <c r="AY14" s="560"/>
      <c r="AZ14" s="560"/>
      <c r="BA14" s="561"/>
      <c r="BB14" s="559"/>
      <c r="BC14" s="560"/>
      <c r="BD14" s="560"/>
      <c r="BE14" s="561"/>
      <c r="BF14" s="559"/>
      <c r="BG14" s="560"/>
      <c r="BH14" s="560"/>
      <c r="BI14" s="561"/>
      <c r="BJ14" s="528" t="str">
        <f>IF(BB14&gt;0,BF14/BB14,"n.é.")</f>
        <v>n.é.</v>
      </c>
      <c r="BK14" s="529"/>
    </row>
    <row r="15" spans="1:63" s="3" customFormat="1" ht="20.100000000000001" customHeight="1" x14ac:dyDescent="0.2">
      <c r="A15" s="573" t="s">
        <v>7</v>
      </c>
      <c r="B15" s="574"/>
      <c r="C15" s="522" t="s">
        <v>536</v>
      </c>
      <c r="D15" s="522"/>
      <c r="E15" s="522"/>
      <c r="F15" s="522"/>
      <c r="G15" s="522"/>
      <c r="H15" s="522"/>
      <c r="I15" s="522"/>
      <c r="J15" s="522"/>
      <c r="K15" s="522"/>
      <c r="L15" s="522"/>
      <c r="M15" s="522"/>
      <c r="N15" s="522"/>
      <c r="O15" s="522"/>
      <c r="P15" s="522"/>
      <c r="Q15" s="522"/>
      <c r="R15" s="34"/>
      <c r="S15" s="562">
        <f>S13+S14</f>
        <v>295497426</v>
      </c>
      <c r="T15" s="563"/>
      <c r="U15" s="563"/>
      <c r="V15" s="564"/>
      <c r="W15" s="562">
        <f t="shared" ref="W15" si="7">W13+W14</f>
        <v>315359741</v>
      </c>
      <c r="X15" s="563"/>
      <c r="Y15" s="563"/>
      <c r="Z15" s="564"/>
      <c r="AA15" s="562">
        <f t="shared" ref="AA15" si="8">AA13+AA14</f>
        <v>281916745</v>
      </c>
      <c r="AB15" s="563"/>
      <c r="AC15" s="563"/>
      <c r="AD15" s="564"/>
      <c r="AE15" s="514">
        <f>IF(W15&lt;&gt;0,AA15/W15,"n.é.")</f>
        <v>0.89395286825784148</v>
      </c>
      <c r="AF15" s="515"/>
      <c r="AG15" s="524" t="s">
        <v>538</v>
      </c>
      <c r="AH15" s="525"/>
      <c r="AI15" s="525"/>
      <c r="AJ15" s="525"/>
      <c r="AK15" s="525"/>
      <c r="AL15" s="525"/>
      <c r="AM15" s="525"/>
      <c r="AN15" s="525"/>
      <c r="AO15" s="525"/>
      <c r="AP15" s="525"/>
      <c r="AQ15" s="525"/>
      <c r="AR15" s="525"/>
      <c r="AS15" s="525"/>
      <c r="AT15" s="525"/>
      <c r="AU15" s="525"/>
      <c r="AV15" s="526"/>
      <c r="AW15" s="15"/>
      <c r="AX15" s="579">
        <f>AX13+AX14</f>
        <v>208451623</v>
      </c>
      <c r="AY15" s="579"/>
      <c r="AZ15" s="579"/>
      <c r="BA15" s="579"/>
      <c r="BB15" s="579">
        <f t="shared" ref="BB15" si="9">BB13+BB14</f>
        <v>179699055</v>
      </c>
      <c r="BC15" s="579"/>
      <c r="BD15" s="579"/>
      <c r="BE15" s="579"/>
      <c r="BF15" s="579">
        <f t="shared" ref="BF15" si="10">BF13+BF14</f>
        <v>171558900</v>
      </c>
      <c r="BG15" s="579"/>
      <c r="BH15" s="579"/>
      <c r="BI15" s="579"/>
      <c r="BJ15" s="514">
        <f>IF(BB15&gt;0,BF15/BB15,"n.é.")</f>
        <v>0.95470118081589239</v>
      </c>
      <c r="BK15" s="515"/>
    </row>
    <row r="16" spans="1:63" ht="20.100000000000001" customHeight="1" x14ac:dyDescent="0.2">
      <c r="A16" s="569" t="s">
        <v>8</v>
      </c>
      <c r="B16" s="570"/>
      <c r="C16" s="516" t="s">
        <v>841</v>
      </c>
      <c r="D16" s="516"/>
      <c r="E16" s="516"/>
      <c r="F16" s="516"/>
      <c r="G16" s="516"/>
      <c r="H16" s="516"/>
      <c r="I16" s="516"/>
      <c r="J16" s="516"/>
      <c r="K16" s="516"/>
      <c r="L16" s="516"/>
      <c r="M16" s="516"/>
      <c r="N16" s="516"/>
      <c r="O16" s="516"/>
      <c r="P16" s="516"/>
      <c r="Q16" s="516"/>
      <c r="R16" s="30"/>
      <c r="S16" s="517" t="str">
        <f>IF(AX15-S15&gt;0,AX15-S15,"")</f>
        <v/>
      </c>
      <c r="T16" s="517"/>
      <c r="U16" s="517"/>
      <c r="V16" s="517"/>
      <c r="W16" s="517" t="str">
        <f>IF(BB15-W15&gt;0,BB15-W15,"")</f>
        <v/>
      </c>
      <c r="X16" s="517"/>
      <c r="Y16" s="517"/>
      <c r="Z16" s="517"/>
      <c r="AA16" s="517" t="str">
        <f>IF(BF15-AA15&gt;0,BF15-AA15,"")</f>
        <v/>
      </c>
      <c r="AB16" s="517"/>
      <c r="AC16" s="517"/>
      <c r="AD16" s="517"/>
      <c r="AE16" s="518"/>
      <c r="AF16" s="518"/>
      <c r="AG16" s="519" t="s">
        <v>842</v>
      </c>
      <c r="AH16" s="520"/>
      <c r="AI16" s="520"/>
      <c r="AJ16" s="520"/>
      <c r="AK16" s="520"/>
      <c r="AL16" s="520"/>
      <c r="AM16" s="520"/>
      <c r="AN16" s="520"/>
      <c r="AO16" s="520"/>
      <c r="AP16" s="520"/>
      <c r="AQ16" s="520"/>
      <c r="AR16" s="520"/>
      <c r="AS16" s="520"/>
      <c r="AT16" s="520"/>
      <c r="AU16" s="520"/>
      <c r="AV16" s="521"/>
      <c r="AW16" s="16"/>
      <c r="AX16" s="517">
        <f>IF(S15-AX15&gt;0,S15-AX15,"")</f>
        <v>87045803</v>
      </c>
      <c r="AY16" s="517"/>
      <c r="AZ16" s="517"/>
      <c r="BA16" s="517"/>
      <c r="BB16" s="517">
        <f t="shared" ref="BB16" si="11">IF(W15-BB15&gt;0,W15-BB15,"")</f>
        <v>135660686</v>
      </c>
      <c r="BC16" s="517"/>
      <c r="BD16" s="517"/>
      <c r="BE16" s="517"/>
      <c r="BF16" s="517">
        <f t="shared" ref="BF16" si="12">IF(AA15-BF15&gt;0,AA15-BF15,"")</f>
        <v>110357845</v>
      </c>
      <c r="BG16" s="517"/>
      <c r="BH16" s="517"/>
      <c r="BI16" s="517"/>
      <c r="BJ16" s="513"/>
      <c r="BK16" s="513"/>
    </row>
    <row r="17" spans="1:63" ht="20.100000000000001" customHeight="1" x14ac:dyDescent="0.2">
      <c r="A17" s="577"/>
      <c r="B17" s="577"/>
      <c r="C17" s="557"/>
      <c r="D17" s="557"/>
      <c r="E17" s="557"/>
      <c r="F17" s="557"/>
      <c r="G17" s="557"/>
      <c r="H17" s="557"/>
      <c r="I17" s="557"/>
      <c r="J17" s="557"/>
      <c r="K17" s="557"/>
      <c r="L17" s="557"/>
      <c r="M17" s="557"/>
      <c r="N17" s="557"/>
      <c r="O17" s="557"/>
      <c r="P17" s="557"/>
      <c r="Q17" s="557"/>
      <c r="R17" s="31"/>
      <c r="S17" s="558"/>
      <c r="T17" s="558"/>
      <c r="U17" s="558"/>
      <c r="V17" s="558"/>
      <c r="W17" s="558"/>
      <c r="X17" s="558"/>
      <c r="Y17" s="558"/>
      <c r="Z17" s="558"/>
      <c r="AA17" s="558"/>
      <c r="AB17" s="558"/>
      <c r="AC17" s="558"/>
      <c r="AD17" s="558"/>
      <c r="AE17" s="578"/>
      <c r="AF17" s="578"/>
      <c r="AG17" s="557"/>
      <c r="AH17" s="557"/>
      <c r="AI17" s="557"/>
      <c r="AJ17" s="557"/>
      <c r="AK17" s="557"/>
      <c r="AL17" s="557"/>
      <c r="AM17" s="557"/>
      <c r="AN17" s="557"/>
      <c r="AO17" s="557"/>
      <c r="AP17" s="557"/>
      <c r="AQ17" s="557"/>
      <c r="AR17" s="557"/>
      <c r="AS17" s="557"/>
      <c r="AT17" s="557"/>
      <c r="AU17" s="557"/>
      <c r="AV17" s="31"/>
      <c r="AW17" s="17"/>
      <c r="AX17" s="556"/>
      <c r="AY17" s="556"/>
      <c r="AZ17" s="556"/>
      <c r="BA17" s="556"/>
      <c r="BB17" s="556"/>
      <c r="BC17" s="556"/>
      <c r="BD17" s="556"/>
      <c r="BE17" s="556"/>
      <c r="BF17" s="556"/>
      <c r="BG17" s="556"/>
      <c r="BH17" s="556"/>
      <c r="BI17" s="556"/>
      <c r="BJ17" s="556"/>
      <c r="BK17" s="556"/>
    </row>
    <row r="18" spans="1:63" ht="28.5" customHeight="1" x14ac:dyDescent="0.2">
      <c r="A18" s="490" t="s">
        <v>840</v>
      </c>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c r="BH18" s="546"/>
      <c r="BI18" s="546"/>
      <c r="BJ18" s="546"/>
      <c r="BK18" s="547"/>
    </row>
    <row r="19" spans="1:63" ht="15" customHeight="1" x14ac:dyDescent="0.2">
      <c r="A19" s="493" t="s">
        <v>457</v>
      </c>
      <c r="B19" s="548"/>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8"/>
      <c r="BI19" s="548"/>
      <c r="BJ19" s="548"/>
      <c r="BK19" s="549"/>
    </row>
    <row r="20" spans="1:63" ht="15.95" customHeight="1" x14ac:dyDescent="0.2">
      <c r="A20" s="550" t="s">
        <v>586</v>
      </c>
      <c r="B20" s="550"/>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row>
    <row r="21" spans="1:63" ht="15.95" customHeight="1" x14ac:dyDescent="0.2">
      <c r="A21" s="498" t="s">
        <v>441</v>
      </c>
      <c r="B21" s="498"/>
      <c r="C21" s="572" t="s">
        <v>443</v>
      </c>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t="s">
        <v>444</v>
      </c>
      <c r="AH21" s="572"/>
      <c r="AI21" s="572"/>
      <c r="AJ21" s="572"/>
      <c r="AK21" s="572"/>
      <c r="AL21" s="572"/>
      <c r="AM21" s="572"/>
      <c r="AN21" s="572"/>
      <c r="AO21" s="572"/>
      <c r="AP21" s="572"/>
      <c r="AQ21" s="572"/>
      <c r="AR21" s="572"/>
      <c r="AS21" s="572"/>
      <c r="AT21" s="572"/>
      <c r="AU21" s="572"/>
      <c r="AV21" s="572"/>
      <c r="AW21" s="572"/>
      <c r="AX21" s="572"/>
      <c r="AY21" s="572"/>
      <c r="AZ21" s="572"/>
      <c r="BA21" s="572"/>
      <c r="BB21" s="572"/>
      <c r="BC21" s="572"/>
      <c r="BD21" s="572"/>
      <c r="BE21" s="572"/>
      <c r="BF21" s="572"/>
      <c r="BG21" s="572"/>
      <c r="BH21" s="572"/>
      <c r="BI21" s="572"/>
      <c r="BJ21" s="572"/>
      <c r="BK21" s="572"/>
    </row>
    <row r="22" spans="1:63" ht="35.1" customHeight="1" x14ac:dyDescent="0.2">
      <c r="A22" s="498"/>
      <c r="B22" s="498"/>
      <c r="C22" s="499" t="s">
        <v>26</v>
      </c>
      <c r="D22" s="499"/>
      <c r="E22" s="499"/>
      <c r="F22" s="499"/>
      <c r="G22" s="499"/>
      <c r="H22" s="499"/>
      <c r="I22" s="499"/>
      <c r="J22" s="499"/>
      <c r="K22" s="499"/>
      <c r="L22" s="499"/>
      <c r="M22" s="499"/>
      <c r="N22" s="499"/>
      <c r="O22" s="499"/>
      <c r="P22" s="499"/>
      <c r="Q22" s="499"/>
      <c r="R22" s="33"/>
      <c r="S22" s="505" t="s">
        <v>241</v>
      </c>
      <c r="T22" s="501"/>
      <c r="U22" s="501"/>
      <c r="V22" s="501"/>
      <c r="W22" s="505" t="s">
        <v>437</v>
      </c>
      <c r="X22" s="501"/>
      <c r="Y22" s="501"/>
      <c r="Z22" s="501"/>
      <c r="AA22" s="505" t="s">
        <v>438</v>
      </c>
      <c r="AB22" s="501"/>
      <c r="AC22" s="501"/>
      <c r="AD22" s="501"/>
      <c r="AE22" s="505" t="s">
        <v>439</v>
      </c>
      <c r="AF22" s="501"/>
      <c r="AG22" s="501" t="s">
        <v>26</v>
      </c>
      <c r="AH22" s="501"/>
      <c r="AI22" s="501"/>
      <c r="AJ22" s="501"/>
      <c r="AK22" s="501"/>
      <c r="AL22" s="501"/>
      <c r="AM22" s="501"/>
      <c r="AN22" s="501"/>
      <c r="AO22" s="501"/>
      <c r="AP22" s="501"/>
      <c r="AQ22" s="501"/>
      <c r="AR22" s="501"/>
      <c r="AS22" s="501"/>
      <c r="AT22" s="501"/>
      <c r="AU22" s="501"/>
      <c r="AV22" s="501"/>
      <c r="AW22" s="12"/>
      <c r="AX22" s="505" t="s">
        <v>241</v>
      </c>
      <c r="AY22" s="501"/>
      <c r="AZ22" s="501"/>
      <c r="BA22" s="501"/>
      <c r="BB22" s="505" t="s">
        <v>437</v>
      </c>
      <c r="BC22" s="501"/>
      <c r="BD22" s="501"/>
      <c r="BE22" s="501"/>
      <c r="BF22" s="505" t="s">
        <v>438</v>
      </c>
      <c r="BG22" s="501"/>
      <c r="BH22" s="501"/>
      <c r="BI22" s="501"/>
      <c r="BJ22" s="505" t="s">
        <v>439</v>
      </c>
      <c r="BK22" s="501"/>
    </row>
    <row r="23" spans="1:63" x14ac:dyDescent="0.2">
      <c r="A23" s="571" t="s">
        <v>176</v>
      </c>
      <c r="B23" s="571"/>
      <c r="C23" s="545" t="s">
        <v>177</v>
      </c>
      <c r="D23" s="545"/>
      <c r="E23" s="545"/>
      <c r="F23" s="545"/>
      <c r="G23" s="545"/>
      <c r="H23" s="545"/>
      <c r="I23" s="545"/>
      <c r="J23" s="545"/>
      <c r="K23" s="545"/>
      <c r="L23" s="545"/>
      <c r="M23" s="545"/>
      <c r="N23" s="545"/>
      <c r="O23" s="545"/>
      <c r="P23" s="545"/>
      <c r="Q23" s="545"/>
      <c r="R23" s="32"/>
      <c r="S23" s="545" t="s">
        <v>178</v>
      </c>
      <c r="T23" s="545"/>
      <c r="U23" s="545"/>
      <c r="V23" s="545"/>
      <c r="W23" s="545" t="s">
        <v>175</v>
      </c>
      <c r="X23" s="545"/>
      <c r="Y23" s="545"/>
      <c r="Z23" s="545"/>
      <c r="AA23" s="545" t="s">
        <v>440</v>
      </c>
      <c r="AB23" s="545"/>
      <c r="AC23" s="545"/>
      <c r="AD23" s="545"/>
      <c r="AE23" s="545" t="s">
        <v>544</v>
      </c>
      <c r="AF23" s="545"/>
      <c r="AG23" s="545" t="s">
        <v>545</v>
      </c>
      <c r="AH23" s="545"/>
      <c r="AI23" s="545"/>
      <c r="AJ23" s="545"/>
      <c r="AK23" s="545"/>
      <c r="AL23" s="545"/>
      <c r="AM23" s="545"/>
      <c r="AN23" s="545"/>
      <c r="AO23" s="545"/>
      <c r="AP23" s="545"/>
      <c r="AQ23" s="545"/>
      <c r="AR23" s="545"/>
      <c r="AS23" s="545"/>
      <c r="AT23" s="545"/>
      <c r="AU23" s="545"/>
      <c r="AV23" s="545"/>
      <c r="AW23" s="13"/>
      <c r="AX23" s="544" t="s">
        <v>558</v>
      </c>
      <c r="AY23" s="544"/>
      <c r="AZ23" s="544"/>
      <c r="BA23" s="544"/>
      <c r="BB23" s="544" t="s">
        <v>559</v>
      </c>
      <c r="BC23" s="544"/>
      <c r="BD23" s="544"/>
      <c r="BE23" s="544"/>
      <c r="BF23" s="544" t="s">
        <v>560</v>
      </c>
      <c r="BG23" s="544"/>
      <c r="BH23" s="544"/>
      <c r="BI23" s="544"/>
      <c r="BJ23" s="544" t="s">
        <v>561</v>
      </c>
      <c r="BK23" s="544"/>
    </row>
    <row r="24" spans="1:63" ht="24" customHeight="1" x14ac:dyDescent="0.2">
      <c r="A24" s="569" t="s">
        <v>0</v>
      </c>
      <c r="B24" s="570"/>
      <c r="C24" s="516" t="s">
        <v>458</v>
      </c>
      <c r="D24" s="516"/>
      <c r="E24" s="516"/>
      <c r="F24" s="516"/>
      <c r="G24" s="516"/>
      <c r="H24" s="516"/>
      <c r="I24" s="516"/>
      <c r="J24" s="516"/>
      <c r="K24" s="516"/>
      <c r="L24" s="516"/>
      <c r="M24" s="516"/>
      <c r="N24" s="516"/>
      <c r="O24" s="516"/>
      <c r="P24" s="516"/>
      <c r="Q24" s="516"/>
      <c r="R24" s="10" t="s">
        <v>271</v>
      </c>
      <c r="S24" s="517">
        <f>VLOOKUP(R24,'01'!$AC$8:$BH$226,3,)</f>
        <v>147737889</v>
      </c>
      <c r="T24" s="517"/>
      <c r="U24" s="517"/>
      <c r="V24" s="517"/>
      <c r="W24" s="517">
        <f>VLOOKUP(R24,'01'!$AC$8:$BH$226,7,)</f>
        <v>166965654</v>
      </c>
      <c r="X24" s="517"/>
      <c r="Y24" s="517"/>
      <c r="Z24" s="517"/>
      <c r="AA24" s="517">
        <f>VLOOKUP(R24,'01'!$AC$8:$BH$226,27,)</f>
        <v>212255996</v>
      </c>
      <c r="AB24" s="517"/>
      <c r="AC24" s="517"/>
      <c r="AD24" s="517"/>
      <c r="AE24" s="542">
        <f>IF(W24&lt;&gt;0,AA24/W24,"n.é.")</f>
        <v>1.2712554403554159</v>
      </c>
      <c r="AF24" s="543"/>
      <c r="AG24" s="516" t="s">
        <v>461</v>
      </c>
      <c r="AH24" s="516"/>
      <c r="AI24" s="516"/>
      <c r="AJ24" s="516"/>
      <c r="AK24" s="516"/>
      <c r="AL24" s="516"/>
      <c r="AM24" s="516"/>
      <c r="AN24" s="516"/>
      <c r="AO24" s="516"/>
      <c r="AP24" s="516"/>
      <c r="AQ24" s="516"/>
      <c r="AR24" s="516"/>
      <c r="AS24" s="516"/>
      <c r="AT24" s="516"/>
      <c r="AU24" s="516"/>
      <c r="AV24" s="516"/>
      <c r="AW24" s="19" t="s">
        <v>60</v>
      </c>
      <c r="AX24" s="517">
        <f>VLOOKUP(AW24,'01'!$AC$8:$BH$226,3,)</f>
        <v>17632275</v>
      </c>
      <c r="AY24" s="517"/>
      <c r="AZ24" s="517"/>
      <c r="BA24" s="517"/>
      <c r="BB24" s="517">
        <f>VLOOKUP(AW24,'01'!$AC$8:$BH$226,7,)</f>
        <v>20335534</v>
      </c>
      <c r="BC24" s="517"/>
      <c r="BD24" s="517"/>
      <c r="BE24" s="517"/>
      <c r="BF24" s="517">
        <f>VLOOKUP(AW24,'01'!$AC$8:$BH$226,27,)</f>
        <v>14014035</v>
      </c>
      <c r="BG24" s="517"/>
      <c r="BH24" s="517"/>
      <c r="BI24" s="517"/>
      <c r="BJ24" s="542">
        <f>IF(BB24&lt;&gt;0,BF24/BB24,"n.é.")</f>
        <v>0.68914025075515595</v>
      </c>
      <c r="BK24" s="543"/>
    </row>
    <row r="25" spans="1:63" ht="20.100000000000001" customHeight="1" x14ac:dyDescent="0.2">
      <c r="A25" s="569" t="s">
        <v>1</v>
      </c>
      <c r="B25" s="570"/>
      <c r="C25" s="516" t="s">
        <v>459</v>
      </c>
      <c r="D25" s="516"/>
      <c r="E25" s="516"/>
      <c r="F25" s="516"/>
      <c r="G25" s="516"/>
      <c r="H25" s="516"/>
      <c r="I25" s="516"/>
      <c r="J25" s="516"/>
      <c r="K25" s="516"/>
      <c r="L25" s="516"/>
      <c r="M25" s="516"/>
      <c r="N25" s="516"/>
      <c r="O25" s="516"/>
      <c r="P25" s="516"/>
      <c r="Q25" s="516"/>
      <c r="R25" s="10" t="s">
        <v>331</v>
      </c>
      <c r="S25" s="517">
        <f>VLOOKUP(R25,'01'!$AC$8:$BH$226,3,)</f>
        <v>0</v>
      </c>
      <c r="T25" s="517"/>
      <c r="U25" s="517"/>
      <c r="V25" s="517"/>
      <c r="W25" s="517">
        <f>VLOOKUP(R25,'01'!$AC$8:$BH$226,7,)</f>
        <v>0</v>
      </c>
      <c r="X25" s="517"/>
      <c r="Y25" s="517"/>
      <c r="Z25" s="517"/>
      <c r="AA25" s="517">
        <f>VLOOKUP(R25,'01'!$AC$8:$BH$226,27,)</f>
        <v>0</v>
      </c>
      <c r="AB25" s="517"/>
      <c r="AC25" s="517"/>
      <c r="AD25" s="517"/>
      <c r="AE25" s="542" t="str">
        <f>IF(W25&gt;0,AA25/W25,"n.é.")</f>
        <v>n.é.</v>
      </c>
      <c r="AF25" s="543"/>
      <c r="AG25" s="516" t="s">
        <v>462</v>
      </c>
      <c r="AH25" s="516"/>
      <c r="AI25" s="516"/>
      <c r="AJ25" s="516"/>
      <c r="AK25" s="516"/>
      <c r="AL25" s="516"/>
      <c r="AM25" s="516"/>
      <c r="AN25" s="516"/>
      <c r="AO25" s="516"/>
      <c r="AP25" s="516"/>
      <c r="AQ25" s="516"/>
      <c r="AR25" s="516"/>
      <c r="AS25" s="516"/>
      <c r="AT25" s="516"/>
      <c r="AU25" s="516"/>
      <c r="AV25" s="516"/>
      <c r="AW25" s="19" t="s">
        <v>61</v>
      </c>
      <c r="AX25" s="517">
        <f>VLOOKUP(AW25,'01'!$AC$8:$BH$226,3,)</f>
        <v>251094974</v>
      </c>
      <c r="AY25" s="517"/>
      <c r="AZ25" s="517"/>
      <c r="BA25" s="517"/>
      <c r="BB25" s="517">
        <f>VLOOKUP(AW25,'01'!$AC$8:$BH$226,7,)</f>
        <v>271644617</v>
      </c>
      <c r="BC25" s="517"/>
      <c r="BD25" s="517"/>
      <c r="BE25" s="517"/>
      <c r="BF25" s="517">
        <f>VLOOKUP(AW25,'01'!$AC$8:$BH$226,27,)</f>
        <v>115059871</v>
      </c>
      <c r="BG25" s="517"/>
      <c r="BH25" s="517"/>
      <c r="BI25" s="517"/>
      <c r="BJ25" s="542">
        <f t="shared" ref="BJ25:BJ26" si="13">IF(BB25&lt;&gt;0,BF25/BB25,"n.é.")</f>
        <v>0.42356764610579417</v>
      </c>
      <c r="BK25" s="543"/>
    </row>
    <row r="26" spans="1:63" ht="20.100000000000001" customHeight="1" x14ac:dyDescent="0.2">
      <c r="A26" s="569" t="s">
        <v>2</v>
      </c>
      <c r="B26" s="570"/>
      <c r="C26" s="516" t="s">
        <v>460</v>
      </c>
      <c r="D26" s="516"/>
      <c r="E26" s="516"/>
      <c r="F26" s="516"/>
      <c r="G26" s="516"/>
      <c r="H26" s="516"/>
      <c r="I26" s="516"/>
      <c r="J26" s="516"/>
      <c r="K26" s="516"/>
      <c r="L26" s="516"/>
      <c r="M26" s="516"/>
      <c r="N26" s="516"/>
      <c r="O26" s="516"/>
      <c r="P26" s="516"/>
      <c r="Q26" s="516"/>
      <c r="R26" s="10" t="s">
        <v>341</v>
      </c>
      <c r="S26" s="517">
        <f>VLOOKUP(R26,'01'!$AC$8:$BH$226,3,)</f>
        <v>33943557</v>
      </c>
      <c r="T26" s="517"/>
      <c r="U26" s="517"/>
      <c r="V26" s="517"/>
      <c r="W26" s="517">
        <f>VLOOKUP(R26,'01'!$AC$8:$BH$226,7,)</f>
        <v>44153467</v>
      </c>
      <c r="X26" s="517"/>
      <c r="Y26" s="517"/>
      <c r="Z26" s="517"/>
      <c r="AA26" s="517">
        <f>VLOOKUP(R26,'01'!$AC$8:$BH$226,27,)</f>
        <v>44153467</v>
      </c>
      <c r="AB26" s="517"/>
      <c r="AC26" s="517"/>
      <c r="AD26" s="517"/>
      <c r="AE26" s="542">
        <f>IF(W26&lt;&gt;0,AA26/W26,"n.é.")</f>
        <v>1</v>
      </c>
      <c r="AF26" s="543"/>
      <c r="AG26" s="516" t="s">
        <v>463</v>
      </c>
      <c r="AH26" s="516"/>
      <c r="AI26" s="516"/>
      <c r="AJ26" s="516"/>
      <c r="AK26" s="516"/>
      <c r="AL26" s="516"/>
      <c r="AM26" s="516"/>
      <c r="AN26" s="516"/>
      <c r="AO26" s="516"/>
      <c r="AP26" s="516"/>
      <c r="AQ26" s="516"/>
      <c r="AR26" s="516"/>
      <c r="AS26" s="516"/>
      <c r="AT26" s="516"/>
      <c r="AU26" s="516"/>
      <c r="AV26" s="516"/>
      <c r="AW26" s="19" t="s">
        <v>62</v>
      </c>
      <c r="AX26" s="517">
        <f>VLOOKUP(AW26,'01'!$AC$8:$BH$226,3,)</f>
        <v>0</v>
      </c>
      <c r="AY26" s="517"/>
      <c r="AZ26" s="517"/>
      <c r="BA26" s="517"/>
      <c r="BB26" s="517">
        <f>VLOOKUP(AW26,'01'!$AC$8:$BH$226,7,)</f>
        <v>0</v>
      </c>
      <c r="BC26" s="517"/>
      <c r="BD26" s="517"/>
      <c r="BE26" s="517"/>
      <c r="BF26" s="517">
        <f>VLOOKUP(AW26,'01'!$AC$8:$BH$226,27,)</f>
        <v>0</v>
      </c>
      <c r="BG26" s="517"/>
      <c r="BH26" s="517"/>
      <c r="BI26" s="517"/>
      <c r="BJ26" s="542" t="str">
        <f t="shared" si="13"/>
        <v>n.é.</v>
      </c>
      <c r="BK26" s="543"/>
    </row>
    <row r="27" spans="1:63" ht="20.100000000000001" customHeight="1" x14ac:dyDescent="0.2">
      <c r="A27" s="569" t="s">
        <v>3</v>
      </c>
      <c r="B27" s="570"/>
      <c r="C27" s="516"/>
      <c r="D27" s="516"/>
      <c r="E27" s="516"/>
      <c r="F27" s="516"/>
      <c r="G27" s="516"/>
      <c r="H27" s="516"/>
      <c r="I27" s="516"/>
      <c r="J27" s="516"/>
      <c r="K27" s="516"/>
      <c r="L27" s="516"/>
      <c r="M27" s="516"/>
      <c r="N27" s="516"/>
      <c r="O27" s="516"/>
      <c r="P27" s="516"/>
      <c r="Q27" s="516"/>
      <c r="R27" s="30"/>
      <c r="S27" s="537"/>
      <c r="T27" s="537"/>
      <c r="U27" s="537"/>
      <c r="V27" s="537"/>
      <c r="W27" s="537"/>
      <c r="X27" s="537"/>
      <c r="Y27" s="537"/>
      <c r="Z27" s="537"/>
      <c r="AA27" s="538"/>
      <c r="AB27" s="539"/>
      <c r="AC27" s="539"/>
      <c r="AD27" s="540"/>
      <c r="AE27" s="541"/>
      <c r="AF27" s="541"/>
      <c r="AG27" s="516"/>
      <c r="AH27" s="516"/>
      <c r="AI27" s="516"/>
      <c r="AJ27" s="516"/>
      <c r="AK27" s="516"/>
      <c r="AL27" s="516"/>
      <c r="AM27" s="516"/>
      <c r="AN27" s="516"/>
      <c r="AO27" s="516"/>
      <c r="AP27" s="516"/>
      <c r="AQ27" s="516"/>
      <c r="AR27" s="516"/>
      <c r="AS27" s="516"/>
      <c r="AT27" s="516"/>
      <c r="AU27" s="516"/>
      <c r="AV27" s="516"/>
      <c r="AW27" s="19"/>
      <c r="AX27" s="536"/>
      <c r="AY27" s="536"/>
      <c r="AZ27" s="536"/>
      <c r="BA27" s="536"/>
      <c r="BB27" s="536"/>
      <c r="BC27" s="536"/>
      <c r="BD27" s="536"/>
      <c r="BE27" s="536"/>
      <c r="BF27" s="536"/>
      <c r="BG27" s="536"/>
      <c r="BH27" s="536"/>
      <c r="BI27" s="536"/>
      <c r="BJ27" s="536"/>
      <c r="BK27" s="536"/>
    </row>
    <row r="28" spans="1:63" ht="20.100000000000001" customHeight="1" x14ac:dyDescent="0.2">
      <c r="A28" s="569" t="s">
        <v>4</v>
      </c>
      <c r="B28" s="570"/>
      <c r="C28" s="516"/>
      <c r="D28" s="516"/>
      <c r="E28" s="516"/>
      <c r="F28" s="516"/>
      <c r="G28" s="516"/>
      <c r="H28" s="516"/>
      <c r="I28" s="516"/>
      <c r="J28" s="516"/>
      <c r="K28" s="516"/>
      <c r="L28" s="516"/>
      <c r="M28" s="516"/>
      <c r="N28" s="516"/>
      <c r="O28" s="516"/>
      <c r="P28" s="516"/>
      <c r="Q28" s="516"/>
      <c r="R28" s="30"/>
      <c r="S28" s="537"/>
      <c r="T28" s="537"/>
      <c r="U28" s="537"/>
      <c r="V28" s="537"/>
      <c r="W28" s="537"/>
      <c r="X28" s="537"/>
      <c r="Y28" s="537"/>
      <c r="Z28" s="537"/>
      <c r="AA28" s="538"/>
      <c r="AB28" s="539"/>
      <c r="AC28" s="539"/>
      <c r="AD28" s="540"/>
      <c r="AE28" s="541"/>
      <c r="AF28" s="541"/>
      <c r="AG28" s="516"/>
      <c r="AH28" s="516"/>
      <c r="AI28" s="516"/>
      <c r="AJ28" s="516"/>
      <c r="AK28" s="516"/>
      <c r="AL28" s="516"/>
      <c r="AM28" s="516"/>
      <c r="AN28" s="516"/>
      <c r="AO28" s="516"/>
      <c r="AP28" s="516"/>
      <c r="AQ28" s="516"/>
      <c r="AR28" s="516"/>
      <c r="AS28" s="516"/>
      <c r="AT28" s="516"/>
      <c r="AU28" s="516"/>
      <c r="AV28" s="516"/>
      <c r="AW28" s="19"/>
      <c r="AX28" s="536"/>
      <c r="AY28" s="536"/>
      <c r="AZ28" s="536"/>
      <c r="BA28" s="536"/>
      <c r="BB28" s="536"/>
      <c r="BC28" s="536"/>
      <c r="BD28" s="536"/>
      <c r="BE28" s="536"/>
      <c r="BF28" s="536"/>
      <c r="BG28" s="536"/>
      <c r="BH28" s="536"/>
      <c r="BI28" s="536"/>
      <c r="BJ28" s="536"/>
      <c r="BK28" s="536"/>
    </row>
    <row r="29" spans="1:63" ht="20.100000000000001" customHeight="1" x14ac:dyDescent="0.2">
      <c r="A29" s="575" t="s">
        <v>5</v>
      </c>
      <c r="B29" s="576"/>
      <c r="C29" s="530" t="s">
        <v>535</v>
      </c>
      <c r="D29" s="530"/>
      <c r="E29" s="530"/>
      <c r="F29" s="530"/>
      <c r="G29" s="530"/>
      <c r="H29" s="530"/>
      <c r="I29" s="530"/>
      <c r="J29" s="530"/>
      <c r="K29" s="530"/>
      <c r="L29" s="530"/>
      <c r="M29" s="530"/>
      <c r="N29" s="530"/>
      <c r="O29" s="530"/>
      <c r="P29" s="530"/>
      <c r="Q29" s="530"/>
      <c r="R29" s="35"/>
      <c r="S29" s="531">
        <f>SUM(S24:V28)</f>
        <v>181681446</v>
      </c>
      <c r="T29" s="531"/>
      <c r="U29" s="531"/>
      <c r="V29" s="531"/>
      <c r="W29" s="531">
        <f t="shared" ref="W29" si="14">SUM(W24:Z28)</f>
        <v>211119121</v>
      </c>
      <c r="X29" s="531"/>
      <c r="Y29" s="531"/>
      <c r="Z29" s="531"/>
      <c r="AA29" s="531">
        <f t="shared" ref="AA29" si="15">SUM(AA24:AD28)</f>
        <v>256409463</v>
      </c>
      <c r="AB29" s="531"/>
      <c r="AC29" s="531"/>
      <c r="AD29" s="531"/>
      <c r="AE29" s="528">
        <f>IF(W29&lt;&gt;0,AA29/W29,"n.é.")</f>
        <v>1.2145250595278863</v>
      </c>
      <c r="AF29" s="529"/>
      <c r="AG29" s="530" t="s">
        <v>537</v>
      </c>
      <c r="AH29" s="530"/>
      <c r="AI29" s="530"/>
      <c r="AJ29" s="530"/>
      <c r="AK29" s="530"/>
      <c r="AL29" s="530"/>
      <c r="AM29" s="530"/>
      <c r="AN29" s="530"/>
      <c r="AO29" s="530"/>
      <c r="AP29" s="530"/>
      <c r="AQ29" s="530"/>
      <c r="AR29" s="530"/>
      <c r="AS29" s="530"/>
      <c r="AT29" s="530"/>
      <c r="AU29" s="530"/>
      <c r="AV29" s="530"/>
      <c r="AW29" s="20"/>
      <c r="AX29" s="535">
        <f>SUM(AX24:BA28)</f>
        <v>268727249</v>
      </c>
      <c r="AY29" s="535"/>
      <c r="AZ29" s="535"/>
      <c r="BA29" s="535"/>
      <c r="BB29" s="535">
        <f t="shared" ref="BB29" si="16">SUM(BB24:BE28)</f>
        <v>291980151</v>
      </c>
      <c r="BC29" s="535"/>
      <c r="BD29" s="535"/>
      <c r="BE29" s="535"/>
      <c r="BF29" s="535">
        <f t="shared" ref="BF29" si="17">SUM(BF24:BI28)</f>
        <v>129073906</v>
      </c>
      <c r="BG29" s="535"/>
      <c r="BH29" s="535"/>
      <c r="BI29" s="535"/>
      <c r="BJ29" s="528">
        <f t="shared" ref="BJ29" si="18">IF(BB29&lt;&gt;0,BF29/BB29,"n.é.")</f>
        <v>0.4420639744103701</v>
      </c>
      <c r="BK29" s="529"/>
    </row>
    <row r="30" spans="1:63" ht="20.100000000000001" customHeight="1" x14ac:dyDescent="0.2">
      <c r="A30" s="575" t="s">
        <v>6</v>
      </c>
      <c r="B30" s="576"/>
      <c r="C30" s="530" t="s">
        <v>450</v>
      </c>
      <c r="D30" s="530"/>
      <c r="E30" s="530"/>
      <c r="F30" s="530"/>
      <c r="G30" s="530"/>
      <c r="H30" s="530"/>
      <c r="I30" s="530"/>
      <c r="J30" s="530"/>
      <c r="K30" s="530"/>
      <c r="L30" s="530"/>
      <c r="M30" s="530"/>
      <c r="N30" s="530"/>
      <c r="O30" s="530"/>
      <c r="P30" s="530"/>
      <c r="Q30" s="530"/>
      <c r="R30" s="35"/>
      <c r="S30" s="531">
        <v>0</v>
      </c>
      <c r="T30" s="531"/>
      <c r="U30" s="531"/>
      <c r="V30" s="531"/>
      <c r="W30" s="531">
        <v>0</v>
      </c>
      <c r="X30" s="531"/>
      <c r="Y30" s="531"/>
      <c r="Z30" s="531"/>
      <c r="AA30" s="532">
        <v>0</v>
      </c>
      <c r="AB30" s="533"/>
      <c r="AC30" s="533"/>
      <c r="AD30" s="534"/>
      <c r="AE30" s="528" t="str">
        <f>IF(W30&gt;0,AA30/W30,"n.é.")</f>
        <v>n.é.</v>
      </c>
      <c r="AF30" s="529"/>
      <c r="AG30" s="530" t="s">
        <v>455</v>
      </c>
      <c r="AH30" s="530"/>
      <c r="AI30" s="530"/>
      <c r="AJ30" s="530"/>
      <c r="AK30" s="530"/>
      <c r="AL30" s="530"/>
      <c r="AM30" s="530"/>
      <c r="AN30" s="530"/>
      <c r="AO30" s="530"/>
      <c r="AP30" s="530"/>
      <c r="AQ30" s="530"/>
      <c r="AR30" s="530"/>
      <c r="AS30" s="530"/>
      <c r="AT30" s="530"/>
      <c r="AU30" s="530"/>
      <c r="AV30" s="530"/>
      <c r="AW30" s="20"/>
      <c r="AX30" s="535">
        <v>0</v>
      </c>
      <c r="AY30" s="535"/>
      <c r="AZ30" s="535"/>
      <c r="BA30" s="535"/>
      <c r="BB30" s="535">
        <v>0</v>
      </c>
      <c r="BC30" s="535"/>
      <c r="BD30" s="535"/>
      <c r="BE30" s="535"/>
      <c r="BF30" s="535">
        <v>0</v>
      </c>
      <c r="BG30" s="535"/>
      <c r="BH30" s="535"/>
      <c r="BI30" s="535"/>
      <c r="BJ30" s="528" t="str">
        <f>IF(BB30&gt;0,BF30/BB30,"n.é.")</f>
        <v>n.é.</v>
      </c>
      <c r="BK30" s="529"/>
    </row>
    <row r="31" spans="1:63" s="3" customFormat="1" ht="20.100000000000001" customHeight="1" x14ac:dyDescent="0.2">
      <c r="A31" s="573" t="s">
        <v>7</v>
      </c>
      <c r="B31" s="574"/>
      <c r="C31" s="522" t="s">
        <v>536</v>
      </c>
      <c r="D31" s="522"/>
      <c r="E31" s="522"/>
      <c r="F31" s="522"/>
      <c r="G31" s="522"/>
      <c r="H31" s="522"/>
      <c r="I31" s="522"/>
      <c r="J31" s="522"/>
      <c r="K31" s="522"/>
      <c r="L31" s="522"/>
      <c r="M31" s="522"/>
      <c r="N31" s="522"/>
      <c r="O31" s="522"/>
      <c r="P31" s="522"/>
      <c r="Q31" s="522"/>
      <c r="R31" s="34"/>
      <c r="S31" s="523">
        <f>S29+S30</f>
        <v>181681446</v>
      </c>
      <c r="T31" s="523"/>
      <c r="U31" s="523"/>
      <c r="V31" s="523"/>
      <c r="W31" s="523">
        <f t="shared" ref="W31" si="19">W29+W30</f>
        <v>211119121</v>
      </c>
      <c r="X31" s="523"/>
      <c r="Y31" s="523"/>
      <c r="Z31" s="523"/>
      <c r="AA31" s="523">
        <f t="shared" ref="AA31" si="20">AA29+AA30</f>
        <v>256409463</v>
      </c>
      <c r="AB31" s="523"/>
      <c r="AC31" s="523"/>
      <c r="AD31" s="523"/>
      <c r="AE31" s="514">
        <f>IF(W31&lt;&gt;0,AA31/W31,"n.é.")</f>
        <v>1.2145250595278863</v>
      </c>
      <c r="AF31" s="515"/>
      <c r="AG31" s="524" t="s">
        <v>538</v>
      </c>
      <c r="AH31" s="525"/>
      <c r="AI31" s="525"/>
      <c r="AJ31" s="525"/>
      <c r="AK31" s="525"/>
      <c r="AL31" s="525"/>
      <c r="AM31" s="525"/>
      <c r="AN31" s="525"/>
      <c r="AO31" s="525"/>
      <c r="AP31" s="525"/>
      <c r="AQ31" s="525"/>
      <c r="AR31" s="525"/>
      <c r="AS31" s="525"/>
      <c r="AT31" s="525"/>
      <c r="AU31" s="525"/>
      <c r="AV31" s="526"/>
      <c r="AW31" s="21"/>
      <c r="AX31" s="527">
        <f>AX29+AX30</f>
        <v>268727249</v>
      </c>
      <c r="AY31" s="527"/>
      <c r="AZ31" s="527"/>
      <c r="BA31" s="527"/>
      <c r="BB31" s="527">
        <f t="shared" ref="BB31" si="21">BB29+BB30</f>
        <v>291980151</v>
      </c>
      <c r="BC31" s="527"/>
      <c r="BD31" s="527"/>
      <c r="BE31" s="527"/>
      <c r="BF31" s="527">
        <f t="shared" ref="BF31" si="22">BF29+BF30</f>
        <v>129073906</v>
      </c>
      <c r="BG31" s="527"/>
      <c r="BH31" s="527"/>
      <c r="BI31" s="527"/>
      <c r="BJ31" s="514">
        <f t="shared" ref="BJ31" si="23">IF(BB31&lt;&gt;0,BF31/BB31,"n.é.")</f>
        <v>0.4420639744103701</v>
      </c>
      <c r="BK31" s="515"/>
    </row>
    <row r="32" spans="1:63" ht="20.100000000000001" customHeight="1" x14ac:dyDescent="0.2">
      <c r="A32" s="569" t="s">
        <v>8</v>
      </c>
      <c r="B32" s="570"/>
      <c r="C32" s="516" t="s">
        <v>841</v>
      </c>
      <c r="D32" s="516"/>
      <c r="E32" s="516"/>
      <c r="F32" s="516"/>
      <c r="G32" s="516"/>
      <c r="H32" s="516"/>
      <c r="I32" s="516"/>
      <c r="J32" s="516"/>
      <c r="K32" s="516"/>
      <c r="L32" s="516"/>
      <c r="M32" s="516"/>
      <c r="N32" s="516"/>
      <c r="O32" s="516"/>
      <c r="P32" s="516"/>
      <c r="Q32" s="516"/>
      <c r="R32" s="43"/>
      <c r="S32" s="517">
        <f>IF(AX31-S31&gt;0,AX31-S31,"")</f>
        <v>87045803</v>
      </c>
      <c r="T32" s="517"/>
      <c r="U32" s="517"/>
      <c r="V32" s="517"/>
      <c r="W32" s="517">
        <f t="shared" ref="W32" si="24">IF(BB31-W31&gt;0,BB31-W31,"")</f>
        <v>80861030</v>
      </c>
      <c r="X32" s="517"/>
      <c r="Y32" s="517"/>
      <c r="Z32" s="517"/>
      <c r="AA32" s="517" t="str">
        <f t="shared" ref="AA32" si="25">IF(BF31-AA31&gt;0,BF31-AA31,"")</f>
        <v/>
      </c>
      <c r="AB32" s="517"/>
      <c r="AC32" s="517"/>
      <c r="AD32" s="517"/>
      <c r="AE32" s="518"/>
      <c r="AF32" s="518"/>
      <c r="AG32" s="519" t="s">
        <v>842</v>
      </c>
      <c r="AH32" s="520"/>
      <c r="AI32" s="520"/>
      <c r="AJ32" s="520"/>
      <c r="AK32" s="520"/>
      <c r="AL32" s="520"/>
      <c r="AM32" s="520"/>
      <c r="AN32" s="520"/>
      <c r="AO32" s="520"/>
      <c r="AP32" s="520"/>
      <c r="AQ32" s="520"/>
      <c r="AR32" s="520"/>
      <c r="AS32" s="520"/>
      <c r="AT32" s="520"/>
      <c r="AU32" s="520"/>
      <c r="AV32" s="521"/>
      <c r="AW32" s="16"/>
      <c r="AX32" s="517" t="str">
        <f>IF(S31-AX31&gt;0,S31-AX31,"")</f>
        <v/>
      </c>
      <c r="AY32" s="517"/>
      <c r="AZ32" s="517"/>
      <c r="BA32" s="517"/>
      <c r="BB32" s="517" t="str">
        <f t="shared" ref="BB32" si="26">IF(W31-BB31&gt;0,W31-BB31,"")</f>
        <v/>
      </c>
      <c r="BC32" s="517"/>
      <c r="BD32" s="517"/>
      <c r="BE32" s="517"/>
      <c r="BF32" s="517">
        <f t="shared" ref="BF32" si="27">IF(AA31-BF31&gt;0,AA31-BF31,"")</f>
        <v>127335557</v>
      </c>
      <c r="BG32" s="517"/>
      <c r="BH32" s="517"/>
      <c r="BI32" s="517"/>
      <c r="BJ32" s="513"/>
      <c r="BK32" s="513"/>
    </row>
    <row r="34" spans="19:62" x14ac:dyDescent="0.2">
      <c r="S34" s="580"/>
      <c r="T34" s="581"/>
      <c r="U34" s="581"/>
      <c r="V34" s="581"/>
      <c r="W34" s="580"/>
      <c r="X34" s="581"/>
      <c r="Y34" s="581"/>
      <c r="Z34" s="581"/>
      <c r="AA34" s="580"/>
      <c r="AB34" s="581"/>
      <c r="AC34" s="581"/>
      <c r="AD34" s="581"/>
      <c r="AE34" s="580"/>
      <c r="AF34" s="581"/>
      <c r="AG34" s="581"/>
      <c r="AH34" s="581"/>
      <c r="AI34" s="580"/>
      <c r="AJ34" s="581"/>
      <c r="AK34" s="581"/>
      <c r="AL34" s="581"/>
      <c r="AM34" s="580"/>
      <c r="AN34" s="581"/>
      <c r="AO34" s="581"/>
      <c r="AP34" s="581"/>
      <c r="AQ34" s="580"/>
      <c r="AR34" s="581"/>
      <c r="AS34" s="581"/>
      <c r="AT34" s="581"/>
      <c r="AU34" s="580"/>
      <c r="AV34" s="581"/>
      <c r="AW34" s="581"/>
      <c r="AX34" s="581"/>
      <c r="AY34" s="580"/>
      <c r="AZ34" s="581"/>
      <c r="BA34" s="581"/>
      <c r="BB34" s="581"/>
      <c r="BC34" s="580"/>
      <c r="BD34" s="581"/>
      <c r="BE34" s="581"/>
      <c r="BF34" s="581"/>
      <c r="BG34" s="580"/>
      <c r="BH34" s="581"/>
      <c r="BI34" s="581"/>
      <c r="BJ34" s="581"/>
    </row>
    <row r="35" spans="19:62" x14ac:dyDescent="0.2">
      <c r="S35" s="580">
        <f>S15+S31</f>
        <v>477178872</v>
      </c>
      <c r="T35" s="581"/>
      <c r="U35" s="581"/>
      <c r="V35" s="581"/>
      <c r="W35" s="580"/>
      <c r="X35" s="581"/>
      <c r="Y35" s="581"/>
      <c r="Z35" s="581"/>
      <c r="AA35" s="580"/>
      <c r="AB35" s="581"/>
      <c r="AC35" s="581"/>
      <c r="AD35" s="581"/>
      <c r="AX35" s="580">
        <f>AX15+AX31</f>
        <v>477178872</v>
      </c>
      <c r="AY35" s="581"/>
      <c r="AZ35" s="581"/>
      <c r="BA35" s="581"/>
      <c r="BB35" s="580"/>
      <c r="BC35" s="581"/>
      <c r="BD35" s="581"/>
      <c r="BE35" s="581"/>
      <c r="BF35" s="580"/>
      <c r="BG35" s="581"/>
      <c r="BH35" s="581"/>
      <c r="BI35" s="581"/>
    </row>
  </sheetData>
  <mergeCells count="281">
    <mergeCell ref="S35:V35"/>
    <mergeCell ref="W35:Z35"/>
    <mergeCell ref="AA35:AD35"/>
    <mergeCell ref="AX35:BA35"/>
    <mergeCell ref="BB35:BE35"/>
    <mergeCell ref="BF35:BI35"/>
    <mergeCell ref="BC34:BF34"/>
    <mergeCell ref="BG34:BJ34"/>
    <mergeCell ref="S34:V34"/>
    <mergeCell ref="W34:Z34"/>
    <mergeCell ref="AA34:AD34"/>
    <mergeCell ref="AE34:AH34"/>
    <mergeCell ref="AI34:AL34"/>
    <mergeCell ref="AM34:AP34"/>
    <mergeCell ref="AQ34:AT34"/>
    <mergeCell ref="AU34:AX34"/>
    <mergeCell ref="AY34:BB34"/>
    <mergeCell ref="A12:B12"/>
    <mergeCell ref="C12:Q12"/>
    <mergeCell ref="A11:B11"/>
    <mergeCell ref="AG9:AV9"/>
    <mergeCell ref="A10:B10"/>
    <mergeCell ref="A9:B9"/>
    <mergeCell ref="C9:Q9"/>
    <mergeCell ref="S9:V9"/>
    <mergeCell ref="W9:Z9"/>
    <mergeCell ref="AA9:AD9"/>
    <mergeCell ref="AE9:AF9"/>
    <mergeCell ref="AG12:AV12"/>
    <mergeCell ref="C11:Q11"/>
    <mergeCell ref="S11:V11"/>
    <mergeCell ref="W11:Z11"/>
    <mergeCell ref="AA11:AD11"/>
    <mergeCell ref="C10:Q10"/>
    <mergeCell ref="S10:V10"/>
    <mergeCell ref="A23:B23"/>
    <mergeCell ref="A21:B22"/>
    <mergeCell ref="C21:AF21"/>
    <mergeCell ref="A17:B17"/>
    <mergeCell ref="AG17:AU17"/>
    <mergeCell ref="A16:B16"/>
    <mergeCell ref="A15:B15"/>
    <mergeCell ref="A14:B14"/>
    <mergeCell ref="A13:B13"/>
    <mergeCell ref="AG21:BK21"/>
    <mergeCell ref="C23:Q23"/>
    <mergeCell ref="S23:V23"/>
    <mergeCell ref="W23:Z23"/>
    <mergeCell ref="W17:Z17"/>
    <mergeCell ref="AA17:AD17"/>
    <mergeCell ref="AE17:AF17"/>
    <mergeCell ref="AX15:BA15"/>
    <mergeCell ref="BB15:BE15"/>
    <mergeCell ref="BF15:BI15"/>
    <mergeCell ref="BJ15:BK15"/>
    <mergeCell ref="C16:Q16"/>
    <mergeCell ref="S16:V16"/>
    <mergeCell ref="W16:Z16"/>
    <mergeCell ref="AA16:AD16"/>
    <mergeCell ref="A32:B32"/>
    <mergeCell ref="A31:B31"/>
    <mergeCell ref="A30:B30"/>
    <mergeCell ref="A29:B29"/>
    <mergeCell ref="A28:B28"/>
    <mergeCell ref="A27:B27"/>
    <mergeCell ref="A26:B26"/>
    <mergeCell ref="A25:B25"/>
    <mergeCell ref="A24:B24"/>
    <mergeCell ref="A1:BK1"/>
    <mergeCell ref="C5:AF5"/>
    <mergeCell ref="AG5:BK5"/>
    <mergeCell ref="A5:B6"/>
    <mergeCell ref="C8:Q8"/>
    <mergeCell ref="S8:V8"/>
    <mergeCell ref="W8:Z8"/>
    <mergeCell ref="AA8:AD8"/>
    <mergeCell ref="AE8:AF8"/>
    <mergeCell ref="AX7:BA7"/>
    <mergeCell ref="BB7:BE7"/>
    <mergeCell ref="BF7:BI7"/>
    <mergeCell ref="BJ7:BK7"/>
    <mergeCell ref="A4:BK4"/>
    <mergeCell ref="A3:BK3"/>
    <mergeCell ref="C7:Q7"/>
    <mergeCell ref="BF6:BI6"/>
    <mergeCell ref="AE6:AF6"/>
    <mergeCell ref="BJ6:BK6"/>
    <mergeCell ref="AX8:BA8"/>
    <mergeCell ref="BB8:BE8"/>
    <mergeCell ref="BF8:BI8"/>
    <mergeCell ref="BJ8:BK8"/>
    <mergeCell ref="AX6:BA6"/>
    <mergeCell ref="A2:BK2"/>
    <mergeCell ref="BB6:BE6"/>
    <mergeCell ref="W10:Z10"/>
    <mergeCell ref="AA10:AD10"/>
    <mergeCell ref="AE10:AF10"/>
    <mergeCell ref="AG10:AV10"/>
    <mergeCell ref="AX9:BA9"/>
    <mergeCell ref="BB9:BE9"/>
    <mergeCell ref="BF9:BI9"/>
    <mergeCell ref="BJ9:BK9"/>
    <mergeCell ref="A8:B8"/>
    <mergeCell ref="AG8:AV8"/>
    <mergeCell ref="A7:B7"/>
    <mergeCell ref="C6:Q6"/>
    <mergeCell ref="S7:V7"/>
    <mergeCell ref="W7:Z7"/>
    <mergeCell ref="AA7:AD7"/>
    <mergeCell ref="AE7:AF7"/>
    <mergeCell ref="AG7:AV7"/>
    <mergeCell ref="S6:V6"/>
    <mergeCell ref="W6:Z6"/>
    <mergeCell ref="AA6:AD6"/>
    <mergeCell ref="AG6:AV6"/>
    <mergeCell ref="S13:V13"/>
    <mergeCell ref="W13:Z13"/>
    <mergeCell ref="AA13:AD13"/>
    <mergeCell ref="AE13:AF13"/>
    <mergeCell ref="BB10:BE10"/>
    <mergeCell ref="BF10:BI10"/>
    <mergeCell ref="BJ10:BK10"/>
    <mergeCell ref="AX11:BA11"/>
    <mergeCell ref="BB11:BE11"/>
    <mergeCell ref="BF11:BI11"/>
    <mergeCell ref="BJ11:BK11"/>
    <mergeCell ref="BB12:BE12"/>
    <mergeCell ref="BF12:BI12"/>
    <mergeCell ref="BJ12:BK12"/>
    <mergeCell ref="AG22:AV22"/>
    <mergeCell ref="BB22:BE22"/>
    <mergeCell ref="BF22:BI22"/>
    <mergeCell ref="AE11:AF11"/>
    <mergeCell ref="AG11:AV11"/>
    <mergeCell ref="AX10:BA10"/>
    <mergeCell ref="AE16:AF16"/>
    <mergeCell ref="AG15:AV15"/>
    <mergeCell ref="C15:Q15"/>
    <mergeCell ref="S15:V15"/>
    <mergeCell ref="W15:Z15"/>
    <mergeCell ref="AA15:AD15"/>
    <mergeCell ref="AE15:AF15"/>
    <mergeCell ref="AG16:AV16"/>
    <mergeCell ref="AX13:BA13"/>
    <mergeCell ref="BB13:BE13"/>
    <mergeCell ref="BF13:BI13"/>
    <mergeCell ref="C14:Q14"/>
    <mergeCell ref="S14:V14"/>
    <mergeCell ref="W14:Z14"/>
    <mergeCell ref="AA14:AD14"/>
    <mergeCell ref="AE14:AF14"/>
    <mergeCell ref="AG13:AV13"/>
    <mergeCell ref="AX14:BA14"/>
    <mergeCell ref="A18:BK18"/>
    <mergeCell ref="A19:BK19"/>
    <mergeCell ref="A20:BK20"/>
    <mergeCell ref="S12:V12"/>
    <mergeCell ref="W12:Z12"/>
    <mergeCell ref="AA12:AD12"/>
    <mergeCell ref="AE12:AF12"/>
    <mergeCell ref="AX12:BA12"/>
    <mergeCell ref="AX17:BA17"/>
    <mergeCell ref="BB17:BE17"/>
    <mergeCell ref="BF17:BI17"/>
    <mergeCell ref="BJ17:BK17"/>
    <mergeCell ref="AX16:BA16"/>
    <mergeCell ref="BB16:BE16"/>
    <mergeCell ref="BF16:BI16"/>
    <mergeCell ref="BJ16:BK16"/>
    <mergeCell ref="C17:Q17"/>
    <mergeCell ref="S17:V17"/>
    <mergeCell ref="BJ13:BK13"/>
    <mergeCell ref="BB14:BE14"/>
    <mergeCell ref="BF14:BI14"/>
    <mergeCell ref="BJ14:BK14"/>
    <mergeCell ref="AG14:AV14"/>
    <mergeCell ref="C13:Q13"/>
    <mergeCell ref="BJ22:BK22"/>
    <mergeCell ref="BJ23:BK23"/>
    <mergeCell ref="C24:Q24"/>
    <mergeCell ref="S24:V24"/>
    <mergeCell ref="W24:Z24"/>
    <mergeCell ref="AA24:AD24"/>
    <mergeCell ref="AE24:AF24"/>
    <mergeCell ref="AG24:AV24"/>
    <mergeCell ref="AX24:BA24"/>
    <mergeCell ref="BB24:BE24"/>
    <mergeCell ref="BF24:BI24"/>
    <mergeCell ref="BJ24:BK24"/>
    <mergeCell ref="AA23:AD23"/>
    <mergeCell ref="AE23:AF23"/>
    <mergeCell ref="AG23:AV23"/>
    <mergeCell ref="AX23:BA23"/>
    <mergeCell ref="BB23:BE23"/>
    <mergeCell ref="BF23:BI23"/>
    <mergeCell ref="AX22:BA22"/>
    <mergeCell ref="C22:Q22"/>
    <mergeCell ref="S22:V22"/>
    <mergeCell ref="W22:Z22"/>
    <mergeCell ref="AA22:AD22"/>
    <mergeCell ref="AE22:AF22"/>
    <mergeCell ref="BJ25:BK25"/>
    <mergeCell ref="C26:Q26"/>
    <mergeCell ref="S26:V26"/>
    <mergeCell ref="W26:Z26"/>
    <mergeCell ref="AA26:AD26"/>
    <mergeCell ref="AE26:AF26"/>
    <mergeCell ref="AG26:AV26"/>
    <mergeCell ref="AX26:BA26"/>
    <mergeCell ref="BB26:BE26"/>
    <mergeCell ref="BF26:BI26"/>
    <mergeCell ref="BJ26:BK26"/>
    <mergeCell ref="C25:Q25"/>
    <mergeCell ref="S25:V25"/>
    <mergeCell ref="W25:Z25"/>
    <mergeCell ref="AA25:AD25"/>
    <mergeCell ref="AE25:AF25"/>
    <mergeCell ref="AG25:AV25"/>
    <mergeCell ref="AX25:BA25"/>
    <mergeCell ref="BB25:BE25"/>
    <mergeCell ref="BF25:BI25"/>
    <mergeCell ref="BJ27:BK27"/>
    <mergeCell ref="C28:Q28"/>
    <mergeCell ref="S28:V28"/>
    <mergeCell ref="W28:Z28"/>
    <mergeCell ref="AA28:AD28"/>
    <mergeCell ref="AE28:AF28"/>
    <mergeCell ref="AG28:AV28"/>
    <mergeCell ref="AX28:BA28"/>
    <mergeCell ref="BB28:BE28"/>
    <mergeCell ref="BF28:BI28"/>
    <mergeCell ref="BJ28:BK28"/>
    <mergeCell ref="C27:Q27"/>
    <mergeCell ref="S27:V27"/>
    <mergeCell ref="W27:Z27"/>
    <mergeCell ref="AA27:AD27"/>
    <mergeCell ref="AE27:AF27"/>
    <mergeCell ref="AG27:AV27"/>
    <mergeCell ref="AX27:BA27"/>
    <mergeCell ref="BB27:BE27"/>
    <mergeCell ref="BF27:BI27"/>
    <mergeCell ref="BJ29:BK29"/>
    <mergeCell ref="C30:Q30"/>
    <mergeCell ref="S30:V30"/>
    <mergeCell ref="W30:Z30"/>
    <mergeCell ref="AA30:AD30"/>
    <mergeCell ref="AE30:AF30"/>
    <mergeCell ref="AG30:AV30"/>
    <mergeCell ref="AX30:BA30"/>
    <mergeCell ref="BB30:BE30"/>
    <mergeCell ref="BF30:BI30"/>
    <mergeCell ref="BJ30:BK30"/>
    <mergeCell ref="C29:Q29"/>
    <mergeCell ref="S29:V29"/>
    <mergeCell ref="W29:Z29"/>
    <mergeCell ref="AA29:AD29"/>
    <mergeCell ref="AE29:AF29"/>
    <mergeCell ref="AG29:AV29"/>
    <mergeCell ref="AX29:BA29"/>
    <mergeCell ref="BB29:BE29"/>
    <mergeCell ref="BF29:BI29"/>
    <mergeCell ref="BJ32:BK32"/>
    <mergeCell ref="BJ31:BK31"/>
    <mergeCell ref="C32:Q32"/>
    <mergeCell ref="S32:V32"/>
    <mergeCell ref="W32:Z32"/>
    <mergeCell ref="AA32:AD32"/>
    <mergeCell ref="AE32:AF32"/>
    <mergeCell ref="AG32:AV32"/>
    <mergeCell ref="AX32:BA32"/>
    <mergeCell ref="BB32:BE32"/>
    <mergeCell ref="BF32:BI32"/>
    <mergeCell ref="C31:Q31"/>
    <mergeCell ref="S31:V31"/>
    <mergeCell ref="W31:Z31"/>
    <mergeCell ref="AA31:AD31"/>
    <mergeCell ref="AE31:AF31"/>
    <mergeCell ref="AG31:AV31"/>
    <mergeCell ref="AX31:BA31"/>
    <mergeCell ref="BB31:BE31"/>
    <mergeCell ref="BF31:BI31"/>
  </mergeCells>
  <printOptions horizontalCentered="1"/>
  <pageMargins left="0.19685039370078741" right="0.19685039370078741" top="0.59055118110236227" bottom="0.78740157480314965" header="1.1023622047244095" footer="0.51181102362204722"/>
  <pageSetup paperSize="9" scale="73" fitToHeight="0" orientation="landscape" r:id="rId1"/>
  <headerFooter alignWithMargins="0">
    <oddFooter>&amp;P. oldal, összesen: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K33"/>
  <sheetViews>
    <sheetView tabSelected="1" workbookViewId="0">
      <selection sqref="A1:BK1"/>
    </sheetView>
  </sheetViews>
  <sheetFormatPr defaultRowHeight="12.75" x14ac:dyDescent="0.2"/>
  <cols>
    <col min="1" max="1" width="24.7109375" style="126" customWidth="1"/>
    <col min="2" max="4" width="16.42578125" style="126" customWidth="1"/>
    <col min="5" max="5" width="17.85546875" style="126" customWidth="1"/>
    <col min="6" max="6" width="16.42578125" style="126" customWidth="1"/>
    <col min="7" max="244" width="9.140625" style="126"/>
    <col min="245" max="245" width="24.7109375" style="126" customWidth="1"/>
    <col min="246" max="251" width="16.42578125" style="126" customWidth="1"/>
    <col min="252" max="500" width="9.140625" style="126"/>
    <col min="501" max="501" width="24.7109375" style="126" customWidth="1"/>
    <col min="502" max="507" width="16.42578125" style="126" customWidth="1"/>
    <col min="508" max="756" width="9.140625" style="126"/>
    <col min="757" max="757" width="24.7109375" style="126" customWidth="1"/>
    <col min="758" max="763" width="16.42578125" style="126" customWidth="1"/>
    <col min="764" max="1012" width="9.140625" style="126"/>
    <col min="1013" max="1013" width="24.7109375" style="126" customWidth="1"/>
    <col min="1014" max="1019" width="16.42578125" style="126" customWidth="1"/>
    <col min="1020" max="1268" width="9.140625" style="126"/>
    <col min="1269" max="1269" width="24.7109375" style="126" customWidth="1"/>
    <col min="1270" max="1275" width="16.42578125" style="126" customWidth="1"/>
    <col min="1276" max="1524" width="9.140625" style="126"/>
    <col min="1525" max="1525" width="24.7109375" style="126" customWidth="1"/>
    <col min="1526" max="1531" width="16.42578125" style="126" customWidth="1"/>
    <col min="1532" max="1780" width="9.140625" style="126"/>
    <col min="1781" max="1781" width="24.7109375" style="126" customWidth="1"/>
    <col min="1782" max="1787" width="16.42578125" style="126" customWidth="1"/>
    <col min="1788" max="2036" width="9.140625" style="126"/>
    <col min="2037" max="2037" width="24.7109375" style="126" customWidth="1"/>
    <col min="2038" max="2043" width="16.42578125" style="126" customWidth="1"/>
    <col min="2044" max="2292" width="9.140625" style="126"/>
    <col min="2293" max="2293" width="24.7109375" style="126" customWidth="1"/>
    <col min="2294" max="2299" width="16.42578125" style="126" customWidth="1"/>
    <col min="2300" max="2548" width="9.140625" style="126"/>
    <col min="2549" max="2549" width="24.7109375" style="126" customWidth="1"/>
    <col min="2550" max="2555" width="16.42578125" style="126" customWidth="1"/>
    <col min="2556" max="2804" width="9.140625" style="126"/>
    <col min="2805" max="2805" width="24.7109375" style="126" customWidth="1"/>
    <col min="2806" max="2811" width="16.42578125" style="126" customWidth="1"/>
    <col min="2812" max="3060" width="9.140625" style="126"/>
    <col min="3061" max="3061" width="24.7109375" style="126" customWidth="1"/>
    <col min="3062" max="3067" width="16.42578125" style="126" customWidth="1"/>
    <col min="3068" max="3316" width="9.140625" style="126"/>
    <col min="3317" max="3317" width="24.7109375" style="126" customWidth="1"/>
    <col min="3318" max="3323" width="16.42578125" style="126" customWidth="1"/>
    <col min="3324" max="3572" width="9.140625" style="126"/>
    <col min="3573" max="3573" width="24.7109375" style="126" customWidth="1"/>
    <col min="3574" max="3579" width="16.42578125" style="126" customWidth="1"/>
    <col min="3580" max="3828" width="9.140625" style="126"/>
    <col min="3829" max="3829" width="24.7109375" style="126" customWidth="1"/>
    <col min="3830" max="3835" width="16.42578125" style="126" customWidth="1"/>
    <col min="3836" max="4084" width="9.140625" style="126"/>
    <col min="4085" max="4085" width="24.7109375" style="126" customWidth="1"/>
    <col min="4086" max="4091" width="16.42578125" style="126" customWidth="1"/>
    <col min="4092" max="4340" width="9.140625" style="126"/>
    <col min="4341" max="4341" width="24.7109375" style="126" customWidth="1"/>
    <col min="4342" max="4347" width="16.42578125" style="126" customWidth="1"/>
    <col min="4348" max="4596" width="9.140625" style="126"/>
    <col min="4597" max="4597" width="24.7109375" style="126" customWidth="1"/>
    <col min="4598" max="4603" width="16.42578125" style="126" customWidth="1"/>
    <col min="4604" max="4852" width="9.140625" style="126"/>
    <col min="4853" max="4853" width="24.7109375" style="126" customWidth="1"/>
    <col min="4854" max="4859" width="16.42578125" style="126" customWidth="1"/>
    <col min="4860" max="5108" width="9.140625" style="126"/>
    <col min="5109" max="5109" width="24.7109375" style="126" customWidth="1"/>
    <col min="5110" max="5115" width="16.42578125" style="126" customWidth="1"/>
    <col min="5116" max="5364" width="9.140625" style="126"/>
    <col min="5365" max="5365" width="24.7109375" style="126" customWidth="1"/>
    <col min="5366" max="5371" width="16.42578125" style="126" customWidth="1"/>
    <col min="5372" max="5620" width="9.140625" style="126"/>
    <col min="5621" max="5621" width="24.7109375" style="126" customWidth="1"/>
    <col min="5622" max="5627" width="16.42578125" style="126" customWidth="1"/>
    <col min="5628" max="5876" width="9.140625" style="126"/>
    <col min="5877" max="5877" width="24.7109375" style="126" customWidth="1"/>
    <col min="5878" max="5883" width="16.42578125" style="126" customWidth="1"/>
    <col min="5884" max="6132" width="9.140625" style="126"/>
    <col min="6133" max="6133" width="24.7109375" style="126" customWidth="1"/>
    <col min="6134" max="6139" width="16.42578125" style="126" customWidth="1"/>
    <col min="6140" max="6388" width="9.140625" style="126"/>
    <col min="6389" max="6389" width="24.7109375" style="126" customWidth="1"/>
    <col min="6390" max="6395" width="16.42578125" style="126" customWidth="1"/>
    <col min="6396" max="6644" width="9.140625" style="126"/>
    <col min="6645" max="6645" width="24.7109375" style="126" customWidth="1"/>
    <col min="6646" max="6651" width="16.42578125" style="126" customWidth="1"/>
    <col min="6652" max="6900" width="9.140625" style="126"/>
    <col min="6901" max="6901" width="24.7109375" style="126" customWidth="1"/>
    <col min="6902" max="6907" width="16.42578125" style="126" customWidth="1"/>
    <col min="6908" max="7156" width="9.140625" style="126"/>
    <col min="7157" max="7157" width="24.7109375" style="126" customWidth="1"/>
    <col min="7158" max="7163" width="16.42578125" style="126" customWidth="1"/>
    <col min="7164" max="7412" width="9.140625" style="126"/>
    <col min="7413" max="7413" width="24.7109375" style="126" customWidth="1"/>
    <col min="7414" max="7419" width="16.42578125" style="126" customWidth="1"/>
    <col min="7420" max="7668" width="9.140625" style="126"/>
    <col min="7669" max="7669" width="24.7109375" style="126" customWidth="1"/>
    <col min="7670" max="7675" width="16.42578125" style="126" customWidth="1"/>
    <col min="7676" max="7924" width="9.140625" style="126"/>
    <col min="7925" max="7925" width="24.7109375" style="126" customWidth="1"/>
    <col min="7926" max="7931" width="16.42578125" style="126" customWidth="1"/>
    <col min="7932" max="8180" width="9.140625" style="126"/>
    <col min="8181" max="8181" width="24.7109375" style="126" customWidth="1"/>
    <col min="8182" max="8187" width="16.42578125" style="126" customWidth="1"/>
    <col min="8188" max="8436" width="9.140625" style="126"/>
    <col min="8437" max="8437" width="24.7109375" style="126" customWidth="1"/>
    <col min="8438" max="8443" width="16.42578125" style="126" customWidth="1"/>
    <col min="8444" max="8692" width="9.140625" style="126"/>
    <col min="8693" max="8693" width="24.7109375" style="126" customWidth="1"/>
    <col min="8694" max="8699" width="16.42578125" style="126" customWidth="1"/>
    <col min="8700" max="8948" width="9.140625" style="126"/>
    <col min="8949" max="8949" width="24.7109375" style="126" customWidth="1"/>
    <col min="8950" max="8955" width="16.42578125" style="126" customWidth="1"/>
    <col min="8956" max="9204" width="9.140625" style="126"/>
    <col min="9205" max="9205" width="24.7109375" style="126" customWidth="1"/>
    <col min="9206" max="9211" width="16.42578125" style="126" customWidth="1"/>
    <col min="9212" max="9460" width="9.140625" style="126"/>
    <col min="9461" max="9461" width="24.7109375" style="126" customWidth="1"/>
    <col min="9462" max="9467" width="16.42578125" style="126" customWidth="1"/>
    <col min="9468" max="9716" width="9.140625" style="126"/>
    <col min="9717" max="9717" width="24.7109375" style="126" customWidth="1"/>
    <col min="9718" max="9723" width="16.42578125" style="126" customWidth="1"/>
    <col min="9724" max="9972" width="9.140625" style="126"/>
    <col min="9973" max="9973" width="24.7109375" style="126" customWidth="1"/>
    <col min="9974" max="9979" width="16.42578125" style="126" customWidth="1"/>
    <col min="9980" max="10228" width="9.140625" style="126"/>
    <col min="10229" max="10229" width="24.7109375" style="126" customWidth="1"/>
    <col min="10230" max="10235" width="16.42578125" style="126" customWidth="1"/>
    <col min="10236" max="10484" width="9.140625" style="126"/>
    <col min="10485" max="10485" width="24.7109375" style="126" customWidth="1"/>
    <col min="10486" max="10491" width="16.42578125" style="126" customWidth="1"/>
    <col min="10492" max="10740" width="9.140625" style="126"/>
    <col min="10741" max="10741" width="24.7109375" style="126" customWidth="1"/>
    <col min="10742" max="10747" width="16.42578125" style="126" customWidth="1"/>
    <col min="10748" max="10996" width="9.140625" style="126"/>
    <col min="10997" max="10997" width="24.7109375" style="126" customWidth="1"/>
    <col min="10998" max="11003" width="16.42578125" style="126" customWidth="1"/>
    <col min="11004" max="11252" width="9.140625" style="126"/>
    <col min="11253" max="11253" width="24.7109375" style="126" customWidth="1"/>
    <col min="11254" max="11259" width="16.42578125" style="126" customWidth="1"/>
    <col min="11260" max="11508" width="9.140625" style="126"/>
    <col min="11509" max="11509" width="24.7109375" style="126" customWidth="1"/>
    <col min="11510" max="11515" width="16.42578125" style="126" customWidth="1"/>
    <col min="11516" max="11764" width="9.140625" style="126"/>
    <col min="11765" max="11765" width="24.7109375" style="126" customWidth="1"/>
    <col min="11766" max="11771" width="16.42578125" style="126" customWidth="1"/>
    <col min="11772" max="12020" width="9.140625" style="126"/>
    <col min="12021" max="12021" width="24.7109375" style="126" customWidth="1"/>
    <col min="12022" max="12027" width="16.42578125" style="126" customWidth="1"/>
    <col min="12028" max="12276" width="9.140625" style="126"/>
    <col min="12277" max="12277" width="24.7109375" style="126" customWidth="1"/>
    <col min="12278" max="12283" width="16.42578125" style="126" customWidth="1"/>
    <col min="12284" max="12532" width="9.140625" style="126"/>
    <col min="12533" max="12533" width="24.7109375" style="126" customWidth="1"/>
    <col min="12534" max="12539" width="16.42578125" style="126" customWidth="1"/>
    <col min="12540" max="12788" width="9.140625" style="126"/>
    <col min="12789" max="12789" width="24.7109375" style="126" customWidth="1"/>
    <col min="12790" max="12795" width="16.42578125" style="126" customWidth="1"/>
    <col min="12796" max="13044" width="9.140625" style="126"/>
    <col min="13045" max="13045" width="24.7109375" style="126" customWidth="1"/>
    <col min="13046" max="13051" width="16.42578125" style="126" customWidth="1"/>
    <col min="13052" max="13300" width="9.140625" style="126"/>
    <col min="13301" max="13301" width="24.7109375" style="126" customWidth="1"/>
    <col min="13302" max="13307" width="16.42578125" style="126" customWidth="1"/>
    <col min="13308" max="13556" width="9.140625" style="126"/>
    <col min="13557" max="13557" width="24.7109375" style="126" customWidth="1"/>
    <col min="13558" max="13563" width="16.42578125" style="126" customWidth="1"/>
    <col min="13564" max="13812" width="9.140625" style="126"/>
    <col min="13813" max="13813" width="24.7109375" style="126" customWidth="1"/>
    <col min="13814" max="13819" width="16.42578125" style="126" customWidth="1"/>
    <col min="13820" max="14068" width="9.140625" style="126"/>
    <col min="14069" max="14069" width="24.7109375" style="126" customWidth="1"/>
    <col min="14070" max="14075" width="16.42578125" style="126" customWidth="1"/>
    <col min="14076" max="14324" width="9.140625" style="126"/>
    <col min="14325" max="14325" width="24.7109375" style="126" customWidth="1"/>
    <col min="14326" max="14331" width="16.42578125" style="126" customWidth="1"/>
    <col min="14332" max="14580" width="9.140625" style="126"/>
    <col min="14581" max="14581" width="24.7109375" style="126" customWidth="1"/>
    <col min="14582" max="14587" width="16.42578125" style="126" customWidth="1"/>
    <col min="14588" max="14836" width="9.140625" style="126"/>
    <col min="14837" max="14837" width="24.7109375" style="126" customWidth="1"/>
    <col min="14838" max="14843" width="16.42578125" style="126" customWidth="1"/>
    <col min="14844" max="15092" width="9.140625" style="126"/>
    <col min="15093" max="15093" width="24.7109375" style="126" customWidth="1"/>
    <col min="15094" max="15099" width="16.42578125" style="126" customWidth="1"/>
    <col min="15100" max="15348" width="9.140625" style="126"/>
    <col min="15349" max="15349" width="24.7109375" style="126" customWidth="1"/>
    <col min="15350" max="15355" width="16.42578125" style="126" customWidth="1"/>
    <col min="15356" max="15604" width="9.140625" style="126"/>
    <col min="15605" max="15605" width="24.7109375" style="126" customWidth="1"/>
    <col min="15606" max="15611" width="16.42578125" style="126" customWidth="1"/>
    <col min="15612" max="15860" width="9.140625" style="126"/>
    <col min="15861" max="15861" width="24.7109375" style="126" customWidth="1"/>
    <col min="15862" max="15867" width="16.42578125" style="126" customWidth="1"/>
    <col min="15868" max="16116" width="9.140625" style="126"/>
    <col min="16117" max="16117" width="24.7109375" style="126" customWidth="1"/>
    <col min="16118" max="16123" width="16.42578125" style="126" customWidth="1"/>
    <col min="16124" max="16384" width="9.140625" style="126"/>
  </cols>
  <sheetData>
    <row r="1" spans="1:11" x14ac:dyDescent="0.2">
      <c r="B1" s="127"/>
      <c r="C1" s="127"/>
      <c r="D1" s="127"/>
      <c r="E1" s="127"/>
      <c r="F1" s="237" t="s">
        <v>1391</v>
      </c>
      <c r="G1" s="259"/>
      <c r="H1" s="259"/>
      <c r="I1" s="259"/>
      <c r="J1" s="259"/>
      <c r="K1" s="259"/>
    </row>
    <row r="2" spans="1:11" x14ac:dyDescent="0.2">
      <c r="A2" s="127"/>
      <c r="B2" s="127"/>
      <c r="C2" s="127"/>
      <c r="D2" s="127"/>
      <c r="E2" s="127"/>
      <c r="F2" s="1000"/>
      <c r="G2" s="1000"/>
      <c r="H2" s="1000"/>
      <c r="I2" s="1000"/>
      <c r="J2" s="1000"/>
      <c r="K2" s="1000"/>
    </row>
    <row r="3" spans="1:11" ht="15.75" x14ac:dyDescent="0.2">
      <c r="A3" s="1006" t="s">
        <v>1316</v>
      </c>
      <c r="B3" s="1006"/>
      <c r="C3" s="1006"/>
      <c r="D3" s="1006"/>
      <c r="E3" s="1006"/>
      <c r="F3" s="1006"/>
    </row>
    <row r="7" spans="1:11" ht="126" x14ac:dyDescent="0.2">
      <c r="A7" s="129" t="s">
        <v>534</v>
      </c>
      <c r="B7" s="129" t="s">
        <v>1255</v>
      </c>
      <c r="C7" s="129" t="s">
        <v>1256</v>
      </c>
      <c r="D7" s="129" t="s">
        <v>1257</v>
      </c>
      <c r="E7" s="129" t="s">
        <v>1315</v>
      </c>
      <c r="F7" s="129" t="s">
        <v>1258</v>
      </c>
    </row>
    <row r="8" spans="1:11" ht="51" x14ac:dyDescent="0.2">
      <c r="A8" s="165" t="s">
        <v>1259</v>
      </c>
      <c r="B8" s="151">
        <v>13876950</v>
      </c>
      <c r="C8" s="164">
        <v>0</v>
      </c>
      <c r="D8" s="151">
        <v>13876950</v>
      </c>
      <c r="E8" s="151">
        <v>0</v>
      </c>
      <c r="F8" s="151">
        <v>13876950</v>
      </c>
    </row>
    <row r="9" spans="1:11" ht="51" x14ac:dyDescent="0.2">
      <c r="A9" s="165" t="s">
        <v>1260</v>
      </c>
      <c r="B9" s="151">
        <v>24003350</v>
      </c>
      <c r="C9" s="164">
        <f>929992+437150</f>
        <v>1367142</v>
      </c>
      <c r="D9" s="151">
        <v>25399712</v>
      </c>
      <c r="E9" s="151">
        <f>+D9-B9-C9</f>
        <v>29220</v>
      </c>
      <c r="F9" s="151">
        <v>25399712</v>
      </c>
    </row>
    <row r="10" spans="1:11" ht="76.5" x14ac:dyDescent="0.2">
      <c r="A10" s="165" t="s">
        <v>1312</v>
      </c>
      <c r="B10" s="151">
        <v>3529440</v>
      </c>
      <c r="C10" s="164">
        <f>392160-65360</f>
        <v>326800</v>
      </c>
      <c r="D10" s="151">
        <v>3986960</v>
      </c>
      <c r="E10" s="151">
        <f t="shared" ref="E10:E12" si="0">+D10-B10-C10</f>
        <v>130720</v>
      </c>
      <c r="F10" s="151">
        <v>3986960</v>
      </c>
    </row>
    <row r="11" spans="1:11" ht="38.25" x14ac:dyDescent="0.2">
      <c r="A11" s="165" t="s">
        <v>1313</v>
      </c>
      <c r="B11" s="151">
        <v>9338500</v>
      </c>
      <c r="C11" s="164">
        <v>-61000</v>
      </c>
      <c r="D11" s="151">
        <v>9277500</v>
      </c>
      <c r="E11" s="151">
        <f t="shared" si="0"/>
        <v>0</v>
      </c>
      <c r="F11" s="151">
        <v>9277500</v>
      </c>
    </row>
    <row r="12" spans="1:11" ht="38.25" x14ac:dyDescent="0.2">
      <c r="A12" s="165" t="s">
        <v>1261</v>
      </c>
      <c r="B12" s="151">
        <v>11438792</v>
      </c>
      <c r="C12" s="164">
        <v>833806</v>
      </c>
      <c r="D12" s="151">
        <v>11788598</v>
      </c>
      <c r="E12" s="151">
        <f t="shared" si="0"/>
        <v>-484000</v>
      </c>
      <c r="F12" s="151">
        <v>11788598</v>
      </c>
    </row>
    <row r="13" spans="1:11" ht="23.25" customHeight="1" x14ac:dyDescent="0.2">
      <c r="A13" s="166" t="s">
        <v>1314</v>
      </c>
      <c r="B13" s="152">
        <v>62187032</v>
      </c>
      <c r="C13" s="130">
        <f>SUM(C8:C12)</f>
        <v>2466748</v>
      </c>
      <c r="D13" s="152">
        <v>64329720</v>
      </c>
      <c r="E13" s="260">
        <v>-324060</v>
      </c>
      <c r="F13" s="152">
        <v>64329720</v>
      </c>
    </row>
    <row r="14" spans="1:11" x14ac:dyDescent="0.2">
      <c r="A14" s="162"/>
      <c r="B14" s="163"/>
      <c r="C14" s="163"/>
      <c r="D14" s="163"/>
      <c r="E14" s="163"/>
      <c r="F14" s="163"/>
    </row>
    <row r="15" spans="1:11" x14ac:dyDescent="0.2">
      <c r="A15" s="162"/>
      <c r="B15" s="163"/>
      <c r="C15" s="163"/>
      <c r="D15" s="163"/>
      <c r="E15" s="163"/>
      <c r="F15" s="163"/>
    </row>
    <row r="16" spans="1:11" x14ac:dyDescent="0.2">
      <c r="A16" s="162"/>
      <c r="B16" s="163"/>
      <c r="C16" s="163"/>
      <c r="D16" s="163"/>
      <c r="E16" s="163"/>
      <c r="F16" s="163"/>
    </row>
    <row r="17" spans="1:6" x14ac:dyDescent="0.2">
      <c r="A17" s="162"/>
      <c r="B17" s="163"/>
      <c r="C17" s="163"/>
      <c r="D17" s="163"/>
      <c r="E17" s="163"/>
      <c r="F17" s="163"/>
    </row>
    <row r="18" spans="1:6" x14ac:dyDescent="0.2">
      <c r="A18" s="162"/>
      <c r="B18" s="163"/>
      <c r="C18" s="163"/>
      <c r="D18" s="163"/>
      <c r="E18" s="163"/>
      <c r="F18" s="163"/>
    </row>
    <row r="19" spans="1:6" x14ac:dyDescent="0.2">
      <c r="A19" s="162"/>
      <c r="B19" s="163"/>
      <c r="C19" s="163"/>
      <c r="D19" s="163"/>
      <c r="E19" s="163"/>
      <c r="F19" s="163"/>
    </row>
    <row r="20" spans="1:6" x14ac:dyDescent="0.2">
      <c r="A20" s="162"/>
      <c r="B20" s="163"/>
      <c r="C20" s="163"/>
      <c r="D20" s="163"/>
      <c r="E20" s="163"/>
      <c r="F20" s="163"/>
    </row>
    <row r="21" spans="1:6" x14ac:dyDescent="0.2">
      <c r="A21" s="162"/>
      <c r="B21" s="163"/>
      <c r="C21" s="163"/>
      <c r="D21" s="163"/>
      <c r="E21" s="163"/>
      <c r="F21" s="163"/>
    </row>
    <row r="22" spans="1:6" x14ac:dyDescent="0.2">
      <c r="A22" s="162"/>
      <c r="B22" s="163"/>
      <c r="C22" s="163"/>
      <c r="D22" s="163"/>
      <c r="E22" s="163"/>
      <c r="F22" s="163"/>
    </row>
    <row r="23" spans="1:6" x14ac:dyDescent="0.2">
      <c r="A23" s="162"/>
      <c r="B23" s="163"/>
      <c r="C23" s="163"/>
      <c r="D23" s="163"/>
      <c r="E23" s="163"/>
      <c r="F23" s="163"/>
    </row>
    <row r="24" spans="1:6" x14ac:dyDescent="0.2">
      <c r="A24" s="162"/>
      <c r="B24" s="163"/>
      <c r="C24" s="163"/>
      <c r="D24" s="163"/>
      <c r="E24" s="163"/>
      <c r="F24" s="163"/>
    </row>
    <row r="25" spans="1:6" x14ac:dyDescent="0.2">
      <c r="A25" s="162"/>
      <c r="B25" s="163"/>
      <c r="C25" s="163"/>
      <c r="D25" s="163"/>
      <c r="E25" s="163"/>
      <c r="F25" s="163"/>
    </row>
    <row r="26" spans="1:6" x14ac:dyDescent="0.2">
      <c r="A26" s="162"/>
      <c r="B26" s="163"/>
      <c r="C26" s="163"/>
      <c r="D26" s="163"/>
      <c r="E26" s="163"/>
      <c r="F26" s="163"/>
    </row>
    <row r="27" spans="1:6" x14ac:dyDescent="0.2">
      <c r="A27" s="162"/>
      <c r="B27" s="163"/>
      <c r="C27" s="163"/>
      <c r="D27" s="163"/>
      <c r="E27" s="163"/>
      <c r="F27" s="163"/>
    </row>
    <row r="28" spans="1:6" x14ac:dyDescent="0.2">
      <c r="A28" s="162"/>
      <c r="B28" s="163"/>
      <c r="C28" s="163"/>
      <c r="D28" s="163"/>
      <c r="E28" s="163"/>
      <c r="F28" s="163"/>
    </row>
    <row r="29" spans="1:6" x14ac:dyDescent="0.2">
      <c r="A29" s="162"/>
      <c r="B29" s="163"/>
      <c r="C29" s="163"/>
      <c r="D29" s="163"/>
      <c r="E29" s="163"/>
      <c r="F29" s="163"/>
    </row>
    <row r="30" spans="1:6" x14ac:dyDescent="0.2">
      <c r="A30" s="162"/>
      <c r="B30" s="163"/>
      <c r="C30" s="163"/>
      <c r="D30" s="163"/>
      <c r="E30" s="163"/>
      <c r="F30" s="163"/>
    </row>
    <row r="31" spans="1:6" x14ac:dyDescent="0.2">
      <c r="A31" s="162"/>
      <c r="B31" s="163"/>
      <c r="C31" s="163"/>
      <c r="D31" s="163"/>
      <c r="E31" s="163"/>
      <c r="F31" s="163"/>
    </row>
    <row r="32" spans="1:6" x14ac:dyDescent="0.2">
      <c r="A32" s="162"/>
      <c r="B32" s="163"/>
      <c r="C32" s="163"/>
      <c r="D32" s="163"/>
      <c r="E32" s="163"/>
      <c r="F32" s="163"/>
    </row>
    <row r="33" spans="1:6" x14ac:dyDescent="0.2">
      <c r="A33" s="162"/>
      <c r="B33" s="163"/>
      <c r="C33" s="163"/>
      <c r="D33" s="163"/>
      <c r="E33" s="163"/>
      <c r="F33" s="163"/>
    </row>
  </sheetData>
  <mergeCells count="2">
    <mergeCell ref="A3:F3"/>
    <mergeCell ref="F2:K2"/>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F17"/>
  <sheetViews>
    <sheetView tabSelected="1" zoomScaleNormal="100" workbookViewId="0">
      <selection sqref="A1:BK1"/>
    </sheetView>
  </sheetViews>
  <sheetFormatPr defaultRowHeight="12.75" x14ac:dyDescent="0.2"/>
  <cols>
    <col min="1" max="1" width="3.7109375" style="126" customWidth="1"/>
    <col min="2" max="2" width="30.5703125" style="126" customWidth="1"/>
    <col min="3" max="6" width="15.42578125" style="126" customWidth="1"/>
    <col min="7" max="256" width="9.140625" style="126"/>
    <col min="257" max="257" width="3.7109375" style="126" customWidth="1"/>
    <col min="258" max="258" width="30.5703125" style="126" customWidth="1"/>
    <col min="259" max="261" width="15.140625" style="126" customWidth="1"/>
    <col min="262" max="512" width="9.140625" style="126"/>
    <col min="513" max="513" width="3.7109375" style="126" customWidth="1"/>
    <col min="514" max="514" width="30.5703125" style="126" customWidth="1"/>
    <col min="515" max="517" width="15.140625" style="126" customWidth="1"/>
    <col min="518" max="768" width="9.140625" style="126"/>
    <col min="769" max="769" width="3.7109375" style="126" customWidth="1"/>
    <col min="770" max="770" width="30.5703125" style="126" customWidth="1"/>
    <col min="771" max="773" width="15.140625" style="126" customWidth="1"/>
    <col min="774" max="1024" width="9.140625" style="126"/>
    <col min="1025" max="1025" width="3.7109375" style="126" customWidth="1"/>
    <col min="1026" max="1026" width="30.5703125" style="126" customWidth="1"/>
    <col min="1027" max="1029" width="15.140625" style="126" customWidth="1"/>
    <col min="1030" max="1280" width="9.140625" style="126"/>
    <col min="1281" max="1281" width="3.7109375" style="126" customWidth="1"/>
    <col min="1282" max="1282" width="30.5703125" style="126" customWidth="1"/>
    <col min="1283" max="1285" width="15.140625" style="126" customWidth="1"/>
    <col min="1286" max="1536" width="9.140625" style="126"/>
    <col min="1537" max="1537" width="3.7109375" style="126" customWidth="1"/>
    <col min="1538" max="1538" width="30.5703125" style="126" customWidth="1"/>
    <col min="1539" max="1541" width="15.140625" style="126" customWidth="1"/>
    <col min="1542" max="1792" width="9.140625" style="126"/>
    <col min="1793" max="1793" width="3.7109375" style="126" customWidth="1"/>
    <col min="1794" max="1794" width="30.5703125" style="126" customWidth="1"/>
    <col min="1795" max="1797" width="15.140625" style="126" customWidth="1"/>
    <col min="1798" max="2048" width="9.140625" style="126"/>
    <col min="2049" max="2049" width="3.7109375" style="126" customWidth="1"/>
    <col min="2050" max="2050" width="30.5703125" style="126" customWidth="1"/>
    <col min="2051" max="2053" width="15.140625" style="126" customWidth="1"/>
    <col min="2054" max="2304" width="9.140625" style="126"/>
    <col min="2305" max="2305" width="3.7109375" style="126" customWidth="1"/>
    <col min="2306" max="2306" width="30.5703125" style="126" customWidth="1"/>
    <col min="2307" max="2309" width="15.140625" style="126" customWidth="1"/>
    <col min="2310" max="2560" width="9.140625" style="126"/>
    <col min="2561" max="2561" width="3.7109375" style="126" customWidth="1"/>
    <col min="2562" max="2562" width="30.5703125" style="126" customWidth="1"/>
    <col min="2563" max="2565" width="15.140625" style="126" customWidth="1"/>
    <col min="2566" max="2816" width="9.140625" style="126"/>
    <col min="2817" max="2817" width="3.7109375" style="126" customWidth="1"/>
    <col min="2818" max="2818" width="30.5703125" style="126" customWidth="1"/>
    <col min="2819" max="2821" width="15.140625" style="126" customWidth="1"/>
    <col min="2822" max="3072" width="9.140625" style="126"/>
    <col min="3073" max="3073" width="3.7109375" style="126" customWidth="1"/>
    <col min="3074" max="3074" width="30.5703125" style="126" customWidth="1"/>
    <col min="3075" max="3077" width="15.140625" style="126" customWidth="1"/>
    <col min="3078" max="3328" width="9.140625" style="126"/>
    <col min="3329" max="3329" width="3.7109375" style="126" customWidth="1"/>
    <col min="3330" max="3330" width="30.5703125" style="126" customWidth="1"/>
    <col min="3331" max="3333" width="15.140625" style="126" customWidth="1"/>
    <col min="3334" max="3584" width="9.140625" style="126"/>
    <col min="3585" max="3585" width="3.7109375" style="126" customWidth="1"/>
    <col min="3586" max="3586" width="30.5703125" style="126" customWidth="1"/>
    <col min="3587" max="3589" width="15.140625" style="126" customWidth="1"/>
    <col min="3590" max="3840" width="9.140625" style="126"/>
    <col min="3841" max="3841" width="3.7109375" style="126" customWidth="1"/>
    <col min="3842" max="3842" width="30.5703125" style="126" customWidth="1"/>
    <col min="3843" max="3845" width="15.140625" style="126" customWidth="1"/>
    <col min="3846" max="4096" width="9.140625" style="126"/>
    <col min="4097" max="4097" width="3.7109375" style="126" customWidth="1"/>
    <col min="4098" max="4098" width="30.5703125" style="126" customWidth="1"/>
    <col min="4099" max="4101" width="15.140625" style="126" customWidth="1"/>
    <col min="4102" max="4352" width="9.140625" style="126"/>
    <col min="4353" max="4353" width="3.7109375" style="126" customWidth="1"/>
    <col min="4354" max="4354" width="30.5703125" style="126" customWidth="1"/>
    <col min="4355" max="4357" width="15.140625" style="126" customWidth="1"/>
    <col min="4358" max="4608" width="9.140625" style="126"/>
    <col min="4609" max="4609" width="3.7109375" style="126" customWidth="1"/>
    <col min="4610" max="4610" width="30.5703125" style="126" customWidth="1"/>
    <col min="4611" max="4613" width="15.140625" style="126" customWidth="1"/>
    <col min="4614" max="4864" width="9.140625" style="126"/>
    <col min="4865" max="4865" width="3.7109375" style="126" customWidth="1"/>
    <col min="4866" max="4866" width="30.5703125" style="126" customWidth="1"/>
    <col min="4867" max="4869" width="15.140625" style="126" customWidth="1"/>
    <col min="4870" max="5120" width="9.140625" style="126"/>
    <col min="5121" max="5121" width="3.7109375" style="126" customWidth="1"/>
    <col min="5122" max="5122" width="30.5703125" style="126" customWidth="1"/>
    <col min="5123" max="5125" width="15.140625" style="126" customWidth="1"/>
    <col min="5126" max="5376" width="9.140625" style="126"/>
    <col min="5377" max="5377" width="3.7109375" style="126" customWidth="1"/>
    <col min="5378" max="5378" width="30.5703125" style="126" customWidth="1"/>
    <col min="5379" max="5381" width="15.140625" style="126" customWidth="1"/>
    <col min="5382" max="5632" width="9.140625" style="126"/>
    <col min="5633" max="5633" width="3.7109375" style="126" customWidth="1"/>
    <col min="5634" max="5634" width="30.5703125" style="126" customWidth="1"/>
    <col min="5635" max="5637" width="15.140625" style="126" customWidth="1"/>
    <col min="5638" max="5888" width="9.140625" style="126"/>
    <col min="5889" max="5889" width="3.7109375" style="126" customWidth="1"/>
    <col min="5890" max="5890" width="30.5703125" style="126" customWidth="1"/>
    <col min="5891" max="5893" width="15.140625" style="126" customWidth="1"/>
    <col min="5894" max="6144" width="9.140625" style="126"/>
    <col min="6145" max="6145" width="3.7109375" style="126" customWidth="1"/>
    <col min="6146" max="6146" width="30.5703125" style="126" customWidth="1"/>
    <col min="6147" max="6149" width="15.140625" style="126" customWidth="1"/>
    <col min="6150" max="6400" width="9.140625" style="126"/>
    <col min="6401" max="6401" width="3.7109375" style="126" customWidth="1"/>
    <col min="6402" max="6402" width="30.5703125" style="126" customWidth="1"/>
    <col min="6403" max="6405" width="15.140625" style="126" customWidth="1"/>
    <col min="6406" max="6656" width="9.140625" style="126"/>
    <col min="6657" max="6657" width="3.7109375" style="126" customWidth="1"/>
    <col min="6658" max="6658" width="30.5703125" style="126" customWidth="1"/>
    <col min="6659" max="6661" width="15.140625" style="126" customWidth="1"/>
    <col min="6662" max="6912" width="9.140625" style="126"/>
    <col min="6913" max="6913" width="3.7109375" style="126" customWidth="1"/>
    <col min="6914" max="6914" width="30.5703125" style="126" customWidth="1"/>
    <col min="6915" max="6917" width="15.140625" style="126" customWidth="1"/>
    <col min="6918" max="7168" width="9.140625" style="126"/>
    <col min="7169" max="7169" width="3.7109375" style="126" customWidth="1"/>
    <col min="7170" max="7170" width="30.5703125" style="126" customWidth="1"/>
    <col min="7171" max="7173" width="15.140625" style="126" customWidth="1"/>
    <col min="7174" max="7424" width="9.140625" style="126"/>
    <col min="7425" max="7425" width="3.7109375" style="126" customWidth="1"/>
    <col min="7426" max="7426" width="30.5703125" style="126" customWidth="1"/>
    <col min="7427" max="7429" width="15.140625" style="126" customWidth="1"/>
    <col min="7430" max="7680" width="9.140625" style="126"/>
    <col min="7681" max="7681" width="3.7109375" style="126" customWidth="1"/>
    <col min="7682" max="7682" width="30.5703125" style="126" customWidth="1"/>
    <col min="7683" max="7685" width="15.140625" style="126" customWidth="1"/>
    <col min="7686" max="7936" width="9.140625" style="126"/>
    <col min="7937" max="7937" width="3.7109375" style="126" customWidth="1"/>
    <col min="7938" max="7938" width="30.5703125" style="126" customWidth="1"/>
    <col min="7939" max="7941" width="15.140625" style="126" customWidth="1"/>
    <col min="7942" max="8192" width="9.140625" style="126"/>
    <col min="8193" max="8193" width="3.7109375" style="126" customWidth="1"/>
    <col min="8194" max="8194" width="30.5703125" style="126" customWidth="1"/>
    <col min="8195" max="8197" width="15.140625" style="126" customWidth="1"/>
    <col min="8198" max="8448" width="9.140625" style="126"/>
    <col min="8449" max="8449" width="3.7109375" style="126" customWidth="1"/>
    <col min="8450" max="8450" width="30.5703125" style="126" customWidth="1"/>
    <col min="8451" max="8453" width="15.140625" style="126" customWidth="1"/>
    <col min="8454" max="8704" width="9.140625" style="126"/>
    <col min="8705" max="8705" width="3.7109375" style="126" customWidth="1"/>
    <col min="8706" max="8706" width="30.5703125" style="126" customWidth="1"/>
    <col min="8707" max="8709" width="15.140625" style="126" customWidth="1"/>
    <col min="8710" max="8960" width="9.140625" style="126"/>
    <col min="8961" max="8961" width="3.7109375" style="126" customWidth="1"/>
    <col min="8962" max="8962" width="30.5703125" style="126" customWidth="1"/>
    <col min="8963" max="8965" width="15.140625" style="126" customWidth="1"/>
    <col min="8966" max="9216" width="9.140625" style="126"/>
    <col min="9217" max="9217" width="3.7109375" style="126" customWidth="1"/>
    <col min="9218" max="9218" width="30.5703125" style="126" customWidth="1"/>
    <col min="9219" max="9221" width="15.140625" style="126" customWidth="1"/>
    <col min="9222" max="9472" width="9.140625" style="126"/>
    <col min="9473" max="9473" width="3.7109375" style="126" customWidth="1"/>
    <col min="9474" max="9474" width="30.5703125" style="126" customWidth="1"/>
    <col min="9475" max="9477" width="15.140625" style="126" customWidth="1"/>
    <col min="9478" max="9728" width="9.140625" style="126"/>
    <col min="9729" max="9729" width="3.7109375" style="126" customWidth="1"/>
    <col min="9730" max="9730" width="30.5703125" style="126" customWidth="1"/>
    <col min="9731" max="9733" width="15.140625" style="126" customWidth="1"/>
    <col min="9734" max="9984" width="9.140625" style="126"/>
    <col min="9985" max="9985" width="3.7109375" style="126" customWidth="1"/>
    <col min="9986" max="9986" width="30.5703125" style="126" customWidth="1"/>
    <col min="9987" max="9989" width="15.140625" style="126" customWidth="1"/>
    <col min="9990" max="10240" width="9.140625" style="126"/>
    <col min="10241" max="10241" width="3.7109375" style="126" customWidth="1"/>
    <col min="10242" max="10242" width="30.5703125" style="126" customWidth="1"/>
    <col min="10243" max="10245" width="15.140625" style="126" customWidth="1"/>
    <col min="10246" max="10496" width="9.140625" style="126"/>
    <col min="10497" max="10497" width="3.7109375" style="126" customWidth="1"/>
    <col min="10498" max="10498" width="30.5703125" style="126" customWidth="1"/>
    <col min="10499" max="10501" width="15.140625" style="126" customWidth="1"/>
    <col min="10502" max="10752" width="9.140625" style="126"/>
    <col min="10753" max="10753" width="3.7109375" style="126" customWidth="1"/>
    <col min="10754" max="10754" width="30.5703125" style="126" customWidth="1"/>
    <col min="10755" max="10757" width="15.140625" style="126" customWidth="1"/>
    <col min="10758" max="11008" width="9.140625" style="126"/>
    <col min="11009" max="11009" width="3.7109375" style="126" customWidth="1"/>
    <col min="11010" max="11010" width="30.5703125" style="126" customWidth="1"/>
    <col min="11011" max="11013" width="15.140625" style="126" customWidth="1"/>
    <col min="11014" max="11264" width="9.140625" style="126"/>
    <col min="11265" max="11265" width="3.7109375" style="126" customWidth="1"/>
    <col min="11266" max="11266" width="30.5703125" style="126" customWidth="1"/>
    <col min="11267" max="11269" width="15.140625" style="126" customWidth="1"/>
    <col min="11270" max="11520" width="9.140625" style="126"/>
    <col min="11521" max="11521" width="3.7109375" style="126" customWidth="1"/>
    <col min="11522" max="11522" width="30.5703125" style="126" customWidth="1"/>
    <col min="11523" max="11525" width="15.140625" style="126" customWidth="1"/>
    <col min="11526" max="11776" width="9.140625" style="126"/>
    <col min="11777" max="11777" width="3.7109375" style="126" customWidth="1"/>
    <col min="11778" max="11778" width="30.5703125" style="126" customWidth="1"/>
    <col min="11779" max="11781" width="15.140625" style="126" customWidth="1"/>
    <col min="11782" max="12032" width="9.140625" style="126"/>
    <col min="12033" max="12033" width="3.7109375" style="126" customWidth="1"/>
    <col min="12034" max="12034" width="30.5703125" style="126" customWidth="1"/>
    <col min="12035" max="12037" width="15.140625" style="126" customWidth="1"/>
    <col min="12038" max="12288" width="9.140625" style="126"/>
    <col min="12289" max="12289" width="3.7109375" style="126" customWidth="1"/>
    <col min="12290" max="12290" width="30.5703125" style="126" customWidth="1"/>
    <col min="12291" max="12293" width="15.140625" style="126" customWidth="1"/>
    <col min="12294" max="12544" width="9.140625" style="126"/>
    <col min="12545" max="12545" width="3.7109375" style="126" customWidth="1"/>
    <col min="12546" max="12546" width="30.5703125" style="126" customWidth="1"/>
    <col min="12547" max="12549" width="15.140625" style="126" customWidth="1"/>
    <col min="12550" max="12800" width="9.140625" style="126"/>
    <col min="12801" max="12801" width="3.7109375" style="126" customWidth="1"/>
    <col min="12802" max="12802" width="30.5703125" style="126" customWidth="1"/>
    <col min="12803" max="12805" width="15.140625" style="126" customWidth="1"/>
    <col min="12806" max="13056" width="9.140625" style="126"/>
    <col min="13057" max="13057" width="3.7109375" style="126" customWidth="1"/>
    <col min="13058" max="13058" width="30.5703125" style="126" customWidth="1"/>
    <col min="13059" max="13061" width="15.140625" style="126" customWidth="1"/>
    <col min="13062" max="13312" width="9.140625" style="126"/>
    <col min="13313" max="13313" width="3.7109375" style="126" customWidth="1"/>
    <col min="13314" max="13314" width="30.5703125" style="126" customWidth="1"/>
    <col min="13315" max="13317" width="15.140625" style="126" customWidth="1"/>
    <col min="13318" max="13568" width="9.140625" style="126"/>
    <col min="13569" max="13569" width="3.7109375" style="126" customWidth="1"/>
    <col min="13570" max="13570" width="30.5703125" style="126" customWidth="1"/>
    <col min="13571" max="13573" width="15.140625" style="126" customWidth="1"/>
    <col min="13574" max="13824" width="9.140625" style="126"/>
    <col min="13825" max="13825" width="3.7109375" style="126" customWidth="1"/>
    <col min="13826" max="13826" width="30.5703125" style="126" customWidth="1"/>
    <col min="13827" max="13829" width="15.140625" style="126" customWidth="1"/>
    <col min="13830" max="14080" width="9.140625" style="126"/>
    <col min="14081" max="14081" width="3.7109375" style="126" customWidth="1"/>
    <col min="14082" max="14082" width="30.5703125" style="126" customWidth="1"/>
    <col min="14083" max="14085" width="15.140625" style="126" customWidth="1"/>
    <col min="14086" max="14336" width="9.140625" style="126"/>
    <col min="14337" max="14337" width="3.7109375" style="126" customWidth="1"/>
    <col min="14338" max="14338" width="30.5703125" style="126" customWidth="1"/>
    <col min="14339" max="14341" width="15.140625" style="126" customWidth="1"/>
    <col min="14342" max="14592" width="9.140625" style="126"/>
    <col min="14593" max="14593" width="3.7109375" style="126" customWidth="1"/>
    <col min="14594" max="14594" width="30.5703125" style="126" customWidth="1"/>
    <col min="14595" max="14597" width="15.140625" style="126" customWidth="1"/>
    <col min="14598" max="14848" width="9.140625" style="126"/>
    <col min="14849" max="14849" width="3.7109375" style="126" customWidth="1"/>
    <col min="14850" max="14850" width="30.5703125" style="126" customWidth="1"/>
    <col min="14851" max="14853" width="15.140625" style="126" customWidth="1"/>
    <col min="14854" max="15104" width="9.140625" style="126"/>
    <col min="15105" max="15105" width="3.7109375" style="126" customWidth="1"/>
    <col min="15106" max="15106" width="30.5703125" style="126" customWidth="1"/>
    <col min="15107" max="15109" width="15.140625" style="126" customWidth="1"/>
    <col min="15110" max="15360" width="9.140625" style="126"/>
    <col min="15361" max="15361" width="3.7109375" style="126" customWidth="1"/>
    <col min="15362" max="15362" width="30.5703125" style="126" customWidth="1"/>
    <col min="15363" max="15365" width="15.140625" style="126" customWidth="1"/>
    <col min="15366" max="15616" width="9.140625" style="126"/>
    <col min="15617" max="15617" width="3.7109375" style="126" customWidth="1"/>
    <col min="15618" max="15618" width="30.5703125" style="126" customWidth="1"/>
    <col min="15619" max="15621" width="15.140625" style="126" customWidth="1"/>
    <col min="15622" max="15872" width="9.140625" style="126"/>
    <col min="15873" max="15873" width="3.7109375" style="126" customWidth="1"/>
    <col min="15874" max="15874" width="30.5703125" style="126" customWidth="1"/>
    <col min="15875" max="15877" width="15.140625" style="126" customWidth="1"/>
    <col min="15878" max="16128" width="9.140625" style="126"/>
    <col min="16129" max="16129" width="3.7109375" style="126" customWidth="1"/>
    <col min="16130" max="16130" width="30.5703125" style="126" customWidth="1"/>
    <col min="16131" max="16133" width="15.140625" style="126" customWidth="1"/>
    <col min="16134" max="16384" width="9.140625" style="126"/>
  </cols>
  <sheetData>
    <row r="1" spans="1:6" x14ac:dyDescent="0.2">
      <c r="B1" s="127"/>
      <c r="C1" s="127"/>
      <c r="D1" s="127"/>
      <c r="F1" s="128" t="s">
        <v>1390</v>
      </c>
    </row>
    <row r="2" spans="1:6" x14ac:dyDescent="0.2">
      <c r="A2" s="127"/>
      <c r="B2" s="127"/>
      <c r="C2" s="127"/>
      <c r="D2" s="127"/>
      <c r="E2" s="131"/>
    </row>
    <row r="3" spans="1:6" x14ac:dyDescent="0.2">
      <c r="A3" s="132"/>
      <c r="B3" s="127"/>
      <c r="C3" s="133"/>
      <c r="D3" s="133"/>
      <c r="E3" s="131"/>
    </row>
    <row r="4" spans="1:6" ht="33.75" customHeight="1" x14ac:dyDescent="0.25">
      <c r="A4" s="1007" t="s">
        <v>1302</v>
      </c>
      <c r="B4" s="1007"/>
      <c r="C4" s="1007"/>
      <c r="D4" s="1007"/>
      <c r="E4" s="1007"/>
      <c r="F4" s="1007"/>
    </row>
    <row r="5" spans="1:6" x14ac:dyDescent="0.2">
      <c r="A5" s="134"/>
      <c r="B5" s="135"/>
      <c r="C5" s="131"/>
      <c r="D5" s="131"/>
      <c r="E5" s="131"/>
    </row>
    <row r="6" spans="1:6" x14ac:dyDescent="0.2">
      <c r="A6" s="134"/>
      <c r="B6" s="135"/>
      <c r="C6" s="131"/>
      <c r="D6" s="131"/>
      <c r="F6" s="131" t="s">
        <v>854</v>
      </c>
    </row>
    <row r="7" spans="1:6" ht="92.25" customHeight="1" x14ac:dyDescent="0.2">
      <c r="A7" s="136" t="s">
        <v>1090</v>
      </c>
      <c r="B7" s="137" t="s">
        <v>534</v>
      </c>
      <c r="C7" s="137" t="s">
        <v>1262</v>
      </c>
      <c r="D7" s="137" t="s">
        <v>1263</v>
      </c>
      <c r="E7" s="137" t="s">
        <v>1264</v>
      </c>
      <c r="F7" s="137" t="s">
        <v>1318</v>
      </c>
    </row>
    <row r="8" spans="1:6" s="135" customFormat="1" ht="25.5" x14ac:dyDescent="0.2">
      <c r="A8" s="144" t="s">
        <v>0</v>
      </c>
      <c r="B8" s="140" t="s">
        <v>1292</v>
      </c>
      <c r="C8" s="148">
        <v>1024800</v>
      </c>
      <c r="D8" s="148">
        <v>1024800</v>
      </c>
      <c r="E8" s="148">
        <v>0</v>
      </c>
      <c r="F8" s="148">
        <v>0</v>
      </c>
    </row>
    <row r="9" spans="1:6" s="135" customFormat="1" ht="38.25" x14ac:dyDescent="0.2">
      <c r="A9" s="144" t="s">
        <v>1</v>
      </c>
      <c r="B9" s="140" t="s">
        <v>1293</v>
      </c>
      <c r="C9" s="148">
        <v>6973000</v>
      </c>
      <c r="D9" s="148">
        <v>6973000</v>
      </c>
      <c r="E9" s="148">
        <v>0</v>
      </c>
      <c r="F9" s="148">
        <v>0</v>
      </c>
    </row>
    <row r="10" spans="1:6" s="135" customFormat="1" ht="51" x14ac:dyDescent="0.2">
      <c r="A10" s="144" t="s">
        <v>3</v>
      </c>
      <c r="B10" s="140" t="s">
        <v>1294</v>
      </c>
      <c r="C10" s="148">
        <v>1800000</v>
      </c>
      <c r="D10" s="148">
        <v>1800000</v>
      </c>
      <c r="E10" s="148">
        <v>0</v>
      </c>
      <c r="F10" s="148">
        <v>0</v>
      </c>
    </row>
    <row r="11" spans="1:6" s="135" customFormat="1" ht="51" x14ac:dyDescent="0.2">
      <c r="A11" s="144" t="s">
        <v>13</v>
      </c>
      <c r="B11" s="140" t="s">
        <v>1295</v>
      </c>
      <c r="C11" s="148">
        <v>1257300</v>
      </c>
      <c r="D11" s="148">
        <v>1171004</v>
      </c>
      <c r="E11" s="148">
        <v>86296</v>
      </c>
      <c r="F11" s="148">
        <v>0</v>
      </c>
    </row>
    <row r="12" spans="1:6" s="135" customFormat="1" ht="38.25" x14ac:dyDescent="0.2">
      <c r="A12" s="144" t="s">
        <v>56</v>
      </c>
      <c r="B12" s="140" t="s">
        <v>1296</v>
      </c>
      <c r="C12" s="148">
        <v>48310</v>
      </c>
      <c r="D12" s="148">
        <v>48310</v>
      </c>
      <c r="E12" s="148">
        <v>0</v>
      </c>
      <c r="F12" s="148">
        <v>0</v>
      </c>
    </row>
    <row r="13" spans="1:6" s="135" customFormat="1" ht="38.25" x14ac:dyDescent="0.2">
      <c r="A13" s="144" t="s">
        <v>106</v>
      </c>
      <c r="B13" s="140" t="s">
        <v>1297</v>
      </c>
      <c r="C13" s="148">
        <v>427370</v>
      </c>
      <c r="D13" s="148">
        <v>427370</v>
      </c>
      <c r="E13" s="148">
        <v>0</v>
      </c>
      <c r="F13" s="148">
        <v>0</v>
      </c>
    </row>
    <row r="14" spans="1:6" s="135" customFormat="1" ht="38.25" x14ac:dyDescent="0.2">
      <c r="A14" s="145" t="s">
        <v>185</v>
      </c>
      <c r="B14" s="141" t="s">
        <v>1298</v>
      </c>
      <c r="C14" s="149">
        <v>1732980</v>
      </c>
      <c r="D14" s="149">
        <v>1646684</v>
      </c>
      <c r="E14" s="149">
        <v>86296</v>
      </c>
      <c r="F14" s="149">
        <v>0</v>
      </c>
    </row>
    <row r="15" spans="1:6" s="135" customFormat="1" ht="25.5" x14ac:dyDescent="0.2">
      <c r="A15" s="144" t="s">
        <v>187</v>
      </c>
      <c r="B15" s="140" t="s">
        <v>1299</v>
      </c>
      <c r="C15" s="148">
        <v>795000</v>
      </c>
      <c r="D15" s="148">
        <v>795000</v>
      </c>
      <c r="E15" s="148">
        <v>0</v>
      </c>
      <c r="F15" s="148">
        <v>0</v>
      </c>
    </row>
    <row r="16" spans="1:6" s="135" customFormat="1" x14ac:dyDescent="0.2">
      <c r="A16" s="144" t="s">
        <v>189</v>
      </c>
      <c r="B16" s="140" t="s">
        <v>1300</v>
      </c>
      <c r="C16" s="148">
        <v>3170593</v>
      </c>
      <c r="D16" s="148">
        <v>2811924</v>
      </c>
      <c r="E16" s="148">
        <v>0</v>
      </c>
      <c r="F16" s="148">
        <v>358669</v>
      </c>
    </row>
    <row r="17" spans="1:6" s="143" customFormat="1" ht="29.25" customHeight="1" x14ac:dyDescent="0.25">
      <c r="A17" s="146" t="s">
        <v>190</v>
      </c>
      <c r="B17" s="142" t="s">
        <v>1301</v>
      </c>
      <c r="C17" s="150">
        <v>15496373</v>
      </c>
      <c r="D17" s="150">
        <v>15051408</v>
      </c>
      <c r="E17" s="150">
        <v>86296</v>
      </c>
      <c r="F17" s="261">
        <v>358669</v>
      </c>
    </row>
  </sheetData>
  <mergeCells count="1">
    <mergeCell ref="A4:F4"/>
  </mergeCells>
  <pageMargins left="0.7" right="0.7" top="0.75" bottom="0.75" header="0.3" footer="0.3"/>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I9"/>
  <sheetViews>
    <sheetView tabSelected="1" view="pageBreakPreview" zoomScale="60" zoomScaleNormal="100" workbookViewId="0">
      <pane ySplit="6" topLeftCell="A7" activePane="bottomLeft" state="frozen"/>
      <selection sqref="A1:BK1"/>
      <selection pane="bottomLeft" sqref="A1:BK1"/>
    </sheetView>
  </sheetViews>
  <sheetFormatPr defaultRowHeight="12.75" x14ac:dyDescent="0.2"/>
  <cols>
    <col min="1" max="1" width="3.28515625" customWidth="1"/>
    <col min="2" max="2" width="26.28515625" customWidth="1"/>
    <col min="3" max="9" width="14.42578125" customWidth="1"/>
    <col min="256" max="256" width="8.140625" customWidth="1"/>
    <col min="257" max="257" width="41" customWidth="1"/>
    <col min="258" max="265" width="32.85546875" customWidth="1"/>
    <col min="512" max="512" width="8.140625" customWidth="1"/>
    <col min="513" max="513" width="41" customWidth="1"/>
    <col min="514" max="521" width="32.85546875" customWidth="1"/>
    <col min="768" max="768" width="8.140625" customWidth="1"/>
    <col min="769" max="769" width="41" customWidth="1"/>
    <col min="770" max="777" width="32.85546875" customWidth="1"/>
    <col min="1024" max="1024" width="8.140625" customWidth="1"/>
    <col min="1025" max="1025" width="41" customWidth="1"/>
    <col min="1026" max="1033" width="32.85546875" customWidth="1"/>
    <col min="1280" max="1280" width="8.140625" customWidth="1"/>
    <col min="1281" max="1281" width="41" customWidth="1"/>
    <col min="1282" max="1289" width="32.85546875" customWidth="1"/>
    <col min="1536" max="1536" width="8.140625" customWidth="1"/>
    <col min="1537" max="1537" width="41" customWidth="1"/>
    <col min="1538" max="1545" width="32.85546875" customWidth="1"/>
    <col min="1792" max="1792" width="8.140625" customWidth="1"/>
    <col min="1793" max="1793" width="41" customWidth="1"/>
    <col min="1794" max="1801" width="32.85546875" customWidth="1"/>
    <col min="2048" max="2048" width="8.140625" customWidth="1"/>
    <col min="2049" max="2049" width="41" customWidth="1"/>
    <col min="2050" max="2057" width="32.85546875" customWidth="1"/>
    <col min="2304" max="2304" width="8.140625" customWidth="1"/>
    <col min="2305" max="2305" width="41" customWidth="1"/>
    <col min="2306" max="2313" width="32.85546875" customWidth="1"/>
    <col min="2560" max="2560" width="8.140625" customWidth="1"/>
    <col min="2561" max="2561" width="41" customWidth="1"/>
    <col min="2562" max="2569" width="32.85546875" customWidth="1"/>
    <col min="2816" max="2816" width="8.140625" customWidth="1"/>
    <col min="2817" max="2817" width="41" customWidth="1"/>
    <col min="2818" max="2825" width="32.85546875" customWidth="1"/>
    <col min="3072" max="3072" width="8.140625" customWidth="1"/>
    <col min="3073" max="3073" width="41" customWidth="1"/>
    <col min="3074" max="3081" width="32.85546875" customWidth="1"/>
    <col min="3328" max="3328" width="8.140625" customWidth="1"/>
    <col min="3329" max="3329" width="41" customWidth="1"/>
    <col min="3330" max="3337" width="32.85546875" customWidth="1"/>
    <col min="3584" max="3584" width="8.140625" customWidth="1"/>
    <col min="3585" max="3585" width="41" customWidth="1"/>
    <col min="3586" max="3593" width="32.85546875" customWidth="1"/>
    <col min="3840" max="3840" width="8.140625" customWidth="1"/>
    <col min="3841" max="3841" width="41" customWidth="1"/>
    <col min="3842" max="3849" width="32.85546875" customWidth="1"/>
    <col min="4096" max="4096" width="8.140625" customWidth="1"/>
    <col min="4097" max="4097" width="41" customWidth="1"/>
    <col min="4098" max="4105" width="32.85546875" customWidth="1"/>
    <col min="4352" max="4352" width="8.140625" customWidth="1"/>
    <col min="4353" max="4353" width="41" customWidth="1"/>
    <col min="4354" max="4361" width="32.85546875" customWidth="1"/>
    <col min="4608" max="4608" width="8.140625" customWidth="1"/>
    <col min="4609" max="4609" width="41" customWidth="1"/>
    <col min="4610" max="4617" width="32.85546875" customWidth="1"/>
    <col min="4864" max="4864" width="8.140625" customWidth="1"/>
    <col min="4865" max="4865" width="41" customWidth="1"/>
    <col min="4866" max="4873" width="32.85546875" customWidth="1"/>
    <col min="5120" max="5120" width="8.140625" customWidth="1"/>
    <col min="5121" max="5121" width="41" customWidth="1"/>
    <col min="5122" max="5129" width="32.85546875" customWidth="1"/>
    <col min="5376" max="5376" width="8.140625" customWidth="1"/>
    <col min="5377" max="5377" width="41" customWidth="1"/>
    <col min="5378" max="5385" width="32.85546875" customWidth="1"/>
    <col min="5632" max="5632" width="8.140625" customWidth="1"/>
    <col min="5633" max="5633" width="41" customWidth="1"/>
    <col min="5634" max="5641" width="32.85546875" customWidth="1"/>
    <col min="5888" max="5888" width="8.140625" customWidth="1"/>
    <col min="5889" max="5889" width="41" customWidth="1"/>
    <col min="5890" max="5897" width="32.85546875" customWidth="1"/>
    <col min="6144" max="6144" width="8.140625" customWidth="1"/>
    <col min="6145" max="6145" width="41" customWidth="1"/>
    <col min="6146" max="6153" width="32.85546875" customWidth="1"/>
    <col min="6400" max="6400" width="8.140625" customWidth="1"/>
    <col min="6401" max="6401" width="41" customWidth="1"/>
    <col min="6402" max="6409" width="32.85546875" customWidth="1"/>
    <col min="6656" max="6656" width="8.140625" customWidth="1"/>
    <col min="6657" max="6657" width="41" customWidth="1"/>
    <col min="6658" max="6665" width="32.85546875" customWidth="1"/>
    <col min="6912" max="6912" width="8.140625" customWidth="1"/>
    <col min="6913" max="6913" width="41" customWidth="1"/>
    <col min="6914" max="6921" width="32.85546875" customWidth="1"/>
    <col min="7168" max="7168" width="8.140625" customWidth="1"/>
    <col min="7169" max="7169" width="41" customWidth="1"/>
    <col min="7170" max="7177" width="32.85546875" customWidth="1"/>
    <col min="7424" max="7424" width="8.140625" customWidth="1"/>
    <col min="7425" max="7425" width="41" customWidth="1"/>
    <col min="7426" max="7433" width="32.85546875" customWidth="1"/>
    <col min="7680" max="7680" width="8.140625" customWidth="1"/>
    <col min="7681" max="7681" width="41" customWidth="1"/>
    <col min="7682" max="7689" width="32.85546875" customWidth="1"/>
    <col min="7936" max="7936" width="8.140625" customWidth="1"/>
    <col min="7937" max="7937" width="41" customWidth="1"/>
    <col min="7938" max="7945" width="32.85546875" customWidth="1"/>
    <col min="8192" max="8192" width="8.140625" customWidth="1"/>
    <col min="8193" max="8193" width="41" customWidth="1"/>
    <col min="8194" max="8201" width="32.85546875" customWidth="1"/>
    <col min="8448" max="8448" width="8.140625" customWidth="1"/>
    <col min="8449" max="8449" width="41" customWidth="1"/>
    <col min="8450" max="8457" width="32.85546875" customWidth="1"/>
    <col min="8704" max="8704" width="8.140625" customWidth="1"/>
    <col min="8705" max="8705" width="41" customWidth="1"/>
    <col min="8706" max="8713" width="32.85546875" customWidth="1"/>
    <col min="8960" max="8960" width="8.140625" customWidth="1"/>
    <col min="8961" max="8961" width="41" customWidth="1"/>
    <col min="8962" max="8969" width="32.85546875" customWidth="1"/>
    <col min="9216" max="9216" width="8.140625" customWidth="1"/>
    <col min="9217" max="9217" width="41" customWidth="1"/>
    <col min="9218" max="9225" width="32.85546875" customWidth="1"/>
    <col min="9472" max="9472" width="8.140625" customWidth="1"/>
    <col min="9473" max="9473" width="41" customWidth="1"/>
    <col min="9474" max="9481" width="32.85546875" customWidth="1"/>
    <col min="9728" max="9728" width="8.140625" customWidth="1"/>
    <col min="9729" max="9729" width="41" customWidth="1"/>
    <col min="9730" max="9737" width="32.85546875" customWidth="1"/>
    <col min="9984" max="9984" width="8.140625" customWidth="1"/>
    <col min="9985" max="9985" width="41" customWidth="1"/>
    <col min="9986" max="9993" width="32.85546875" customWidth="1"/>
    <col min="10240" max="10240" width="8.140625" customWidth="1"/>
    <col min="10241" max="10241" width="41" customWidth="1"/>
    <col min="10242" max="10249" width="32.85546875" customWidth="1"/>
    <col min="10496" max="10496" width="8.140625" customWidth="1"/>
    <col min="10497" max="10497" width="41" customWidth="1"/>
    <col min="10498" max="10505" width="32.85546875" customWidth="1"/>
    <col min="10752" max="10752" width="8.140625" customWidth="1"/>
    <col min="10753" max="10753" width="41" customWidth="1"/>
    <col min="10754" max="10761" width="32.85546875" customWidth="1"/>
    <col min="11008" max="11008" width="8.140625" customWidth="1"/>
    <col min="11009" max="11009" width="41" customWidth="1"/>
    <col min="11010" max="11017" width="32.85546875" customWidth="1"/>
    <col min="11264" max="11264" width="8.140625" customWidth="1"/>
    <col min="11265" max="11265" width="41" customWidth="1"/>
    <col min="11266" max="11273" width="32.85546875" customWidth="1"/>
    <col min="11520" max="11520" width="8.140625" customWidth="1"/>
    <col min="11521" max="11521" width="41" customWidth="1"/>
    <col min="11522" max="11529" width="32.85546875" customWidth="1"/>
    <col min="11776" max="11776" width="8.140625" customWidth="1"/>
    <col min="11777" max="11777" width="41" customWidth="1"/>
    <col min="11778" max="11785" width="32.85546875" customWidth="1"/>
    <col min="12032" max="12032" width="8.140625" customWidth="1"/>
    <col min="12033" max="12033" width="41" customWidth="1"/>
    <col min="12034" max="12041" width="32.85546875" customWidth="1"/>
    <col min="12288" max="12288" width="8.140625" customWidth="1"/>
    <col min="12289" max="12289" width="41" customWidth="1"/>
    <col min="12290" max="12297" width="32.85546875" customWidth="1"/>
    <col min="12544" max="12544" width="8.140625" customWidth="1"/>
    <col min="12545" max="12545" width="41" customWidth="1"/>
    <col min="12546" max="12553" width="32.85546875" customWidth="1"/>
    <col min="12800" max="12800" width="8.140625" customWidth="1"/>
    <col min="12801" max="12801" width="41" customWidth="1"/>
    <col min="12802" max="12809" width="32.85546875" customWidth="1"/>
    <col min="13056" max="13056" width="8.140625" customWidth="1"/>
    <col min="13057" max="13057" width="41" customWidth="1"/>
    <col min="13058" max="13065" width="32.85546875" customWidth="1"/>
    <col min="13312" max="13312" width="8.140625" customWidth="1"/>
    <col min="13313" max="13313" width="41" customWidth="1"/>
    <col min="13314" max="13321" width="32.85546875" customWidth="1"/>
    <col min="13568" max="13568" width="8.140625" customWidth="1"/>
    <col min="13569" max="13569" width="41" customWidth="1"/>
    <col min="13570" max="13577" width="32.85546875" customWidth="1"/>
    <col min="13824" max="13824" width="8.140625" customWidth="1"/>
    <col min="13825" max="13825" width="41" customWidth="1"/>
    <col min="13826" max="13833" width="32.85546875" customWidth="1"/>
    <col min="14080" max="14080" width="8.140625" customWidth="1"/>
    <col min="14081" max="14081" width="41" customWidth="1"/>
    <col min="14082" max="14089" width="32.85546875" customWidth="1"/>
    <col min="14336" max="14336" width="8.140625" customWidth="1"/>
    <col min="14337" max="14337" width="41" customWidth="1"/>
    <col min="14338" max="14345" width="32.85546875" customWidth="1"/>
    <col min="14592" max="14592" width="8.140625" customWidth="1"/>
    <col min="14593" max="14593" width="41" customWidth="1"/>
    <col min="14594" max="14601" width="32.85546875" customWidth="1"/>
    <col min="14848" max="14848" width="8.140625" customWidth="1"/>
    <col min="14849" max="14849" width="41" customWidth="1"/>
    <col min="14850" max="14857" width="32.85546875" customWidth="1"/>
    <col min="15104" max="15104" width="8.140625" customWidth="1"/>
    <col min="15105" max="15105" width="41" customWidth="1"/>
    <col min="15106" max="15113" width="32.85546875" customWidth="1"/>
    <col min="15360" max="15360" width="8.140625" customWidth="1"/>
    <col min="15361" max="15361" width="41" customWidth="1"/>
    <col min="15362" max="15369" width="32.85546875" customWidth="1"/>
    <col min="15616" max="15616" width="8.140625" customWidth="1"/>
    <col min="15617" max="15617" width="41" customWidth="1"/>
    <col min="15618" max="15625" width="32.85546875" customWidth="1"/>
    <col min="15872" max="15872" width="8.140625" customWidth="1"/>
    <col min="15873" max="15873" width="41" customWidth="1"/>
    <col min="15874" max="15881" width="32.85546875" customWidth="1"/>
    <col min="16128" max="16128" width="8.140625" customWidth="1"/>
    <col min="16129" max="16129" width="41" customWidth="1"/>
    <col min="16130" max="16137" width="32.85546875" customWidth="1"/>
  </cols>
  <sheetData>
    <row r="1" spans="1:9" x14ac:dyDescent="0.2">
      <c r="I1" s="128" t="s">
        <v>1389</v>
      </c>
    </row>
    <row r="4" spans="1:9" s="158" customFormat="1" ht="34.5" customHeight="1" x14ac:dyDescent="0.2">
      <c r="A4" s="1008" t="s">
        <v>1311</v>
      </c>
      <c r="B4" s="1009"/>
      <c r="C4" s="1009"/>
      <c r="D4" s="1009"/>
      <c r="E4" s="1009"/>
      <c r="F4" s="1009"/>
      <c r="G4" s="1009"/>
      <c r="H4" s="1009"/>
      <c r="I4" s="1009"/>
    </row>
    <row r="5" spans="1:9" ht="34.5" customHeight="1" x14ac:dyDescent="0.2">
      <c r="A5" s="153"/>
      <c r="B5" s="154"/>
      <c r="C5" s="154"/>
      <c r="D5" s="154"/>
      <c r="E5" s="154"/>
      <c r="F5" s="154"/>
      <c r="G5" s="154"/>
      <c r="H5" s="154"/>
      <c r="I5" s="154" t="s">
        <v>854</v>
      </c>
    </row>
    <row r="6" spans="1:9" s="155" customFormat="1" ht="157.5" x14ac:dyDescent="0.2">
      <c r="A6" s="157"/>
      <c r="B6" s="159" t="s">
        <v>534</v>
      </c>
      <c r="C6" s="159" t="s">
        <v>1303</v>
      </c>
      <c r="D6" s="159" t="s">
        <v>1304</v>
      </c>
      <c r="E6" s="159" t="s">
        <v>1305</v>
      </c>
      <c r="F6" s="159" t="s">
        <v>1306</v>
      </c>
      <c r="G6" s="159" t="s">
        <v>1307</v>
      </c>
      <c r="H6" s="159" t="s">
        <v>1308</v>
      </c>
      <c r="I6" s="159" t="s">
        <v>1309</v>
      </c>
    </row>
    <row r="7" spans="1:9" s="156" customFormat="1" ht="46.5" customHeight="1" x14ac:dyDescent="0.2">
      <c r="A7" s="144" t="s">
        <v>204</v>
      </c>
      <c r="B7" s="140" t="s">
        <v>1310</v>
      </c>
      <c r="C7" s="147">
        <v>13528438</v>
      </c>
      <c r="D7" s="147">
        <v>0</v>
      </c>
      <c r="E7" s="147">
        <v>0</v>
      </c>
      <c r="F7" s="147">
        <v>13528438</v>
      </c>
      <c r="G7" s="147">
        <v>13528437</v>
      </c>
      <c r="H7" s="147">
        <v>0</v>
      </c>
      <c r="I7" s="147">
        <v>1</v>
      </c>
    </row>
    <row r="8" spans="1:9" s="156" customFormat="1" ht="46.5" customHeight="1" x14ac:dyDescent="0.2">
      <c r="A8" s="144" t="s">
        <v>509</v>
      </c>
      <c r="B8" s="140" t="s">
        <v>1265</v>
      </c>
      <c r="C8" s="147">
        <v>19227765</v>
      </c>
      <c r="D8" s="147">
        <v>0</v>
      </c>
      <c r="E8" s="147">
        <v>0</v>
      </c>
      <c r="F8" s="147">
        <v>19227765</v>
      </c>
      <c r="G8" s="147">
        <v>0</v>
      </c>
      <c r="H8" s="147">
        <v>19227765</v>
      </c>
      <c r="I8" s="147">
        <v>0</v>
      </c>
    </row>
    <row r="9" spans="1:9" ht="46.5" customHeight="1" x14ac:dyDescent="0.2">
      <c r="A9" s="160"/>
      <c r="B9" s="160" t="s">
        <v>1091</v>
      </c>
      <c r="C9" s="161">
        <f>SUM(C7:C8)</f>
        <v>32756203</v>
      </c>
      <c r="D9" s="161">
        <f t="shared" ref="D9:I9" si="0">SUM(D7:D8)</f>
        <v>0</v>
      </c>
      <c r="E9" s="161">
        <f t="shared" si="0"/>
        <v>0</v>
      </c>
      <c r="F9" s="161">
        <f t="shared" si="0"/>
        <v>32756203</v>
      </c>
      <c r="G9" s="161">
        <f t="shared" si="0"/>
        <v>13528437</v>
      </c>
      <c r="H9" s="161">
        <f t="shared" si="0"/>
        <v>19227765</v>
      </c>
      <c r="I9" s="262">
        <f t="shared" si="0"/>
        <v>1</v>
      </c>
    </row>
  </sheetData>
  <mergeCells count="1">
    <mergeCell ref="A4:I4"/>
  </mergeCells>
  <pageMargins left="0" right="0" top="0.98425196850393704" bottom="0.98425196850393704" header="0.51181102362204722" footer="0.51181102362204722"/>
  <pageSetup orientation="landscape" horizontalDpi="300" verticalDpi="300" r:id="rId1"/>
  <headerFooter alignWithMargins="0">
    <oddHeader>&amp;C&amp;L&amp;RÉrték típus: Forint</oddHeader>
    <oddFooter>&amp;C&amp;LAdatellenőrző kód: -21-6c-43-3b-6f-60d-32-8-151b326-436256-531d844&amp;R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C27"/>
  <sheetViews>
    <sheetView tabSelected="1" workbookViewId="0">
      <selection sqref="A1:BK1"/>
    </sheetView>
  </sheetViews>
  <sheetFormatPr defaultRowHeight="15" x14ac:dyDescent="0.25"/>
  <cols>
    <col min="1" max="1" width="6" style="264" customWidth="1"/>
    <col min="2" max="2" width="54.28515625" style="264" customWidth="1"/>
    <col min="3" max="3" width="9.5703125" style="267" bestFit="1" customWidth="1"/>
    <col min="4" max="16384" width="9.140625" style="264"/>
  </cols>
  <sheetData>
    <row r="1" spans="1:3" x14ac:dyDescent="0.25">
      <c r="C1" s="128" t="s">
        <v>1388</v>
      </c>
    </row>
    <row r="3" spans="1:3" x14ac:dyDescent="0.25">
      <c r="A3" s="1013" t="s">
        <v>1334</v>
      </c>
      <c r="B3" s="1013"/>
      <c r="C3" s="1013"/>
    </row>
    <row r="6" spans="1:3" x14ac:dyDescent="0.25">
      <c r="A6" s="263" t="s">
        <v>1325</v>
      </c>
      <c r="C6" s="265">
        <f>SUM(C7)</f>
        <v>29220</v>
      </c>
    </row>
    <row r="7" spans="1:3" x14ac:dyDescent="0.25">
      <c r="B7" s="264" t="s">
        <v>1326</v>
      </c>
      <c r="C7" s="267">
        <v>29220</v>
      </c>
    </row>
    <row r="9" spans="1:3" x14ac:dyDescent="0.25">
      <c r="A9" s="263" t="s">
        <v>1327</v>
      </c>
      <c r="C9" s="265">
        <f>SUM(C10)</f>
        <v>130720</v>
      </c>
    </row>
    <row r="10" spans="1:3" x14ac:dyDescent="0.25">
      <c r="B10" s="264" t="s">
        <v>1328</v>
      </c>
      <c r="C10" s="267">
        <v>130720</v>
      </c>
    </row>
    <row r="12" spans="1:3" s="263" customFormat="1" x14ac:dyDescent="0.25">
      <c r="A12" s="263" t="s">
        <v>1323</v>
      </c>
      <c r="C12" s="265">
        <f>SUM(C13)</f>
        <v>-484000</v>
      </c>
    </row>
    <row r="13" spans="1:3" x14ac:dyDescent="0.25">
      <c r="B13" s="264" t="s">
        <v>1324</v>
      </c>
      <c r="C13" s="267">
        <v>-484000</v>
      </c>
    </row>
    <row r="15" spans="1:3" x14ac:dyDescent="0.25">
      <c r="A15" s="263" t="s">
        <v>1300</v>
      </c>
      <c r="C15" s="265">
        <f>SUM(C16:C19)</f>
        <v>-358669</v>
      </c>
    </row>
    <row r="16" spans="1:3" x14ac:dyDescent="0.25">
      <c r="A16" s="263"/>
      <c r="B16" s="264" t="s">
        <v>1319</v>
      </c>
      <c r="C16" s="266">
        <v>20650</v>
      </c>
    </row>
    <row r="17" spans="1:3" x14ac:dyDescent="0.25">
      <c r="A17" s="263"/>
      <c r="B17" s="264" t="s">
        <v>1320</v>
      </c>
      <c r="C17" s="266">
        <v>1000</v>
      </c>
    </row>
    <row r="18" spans="1:3" x14ac:dyDescent="0.25">
      <c r="B18" s="264" t="s">
        <v>1321</v>
      </c>
      <c r="C18" s="267">
        <v>-341599</v>
      </c>
    </row>
    <row r="19" spans="1:3" x14ac:dyDescent="0.25">
      <c r="B19" s="264" t="s">
        <v>1322</v>
      </c>
      <c r="C19" s="267">
        <f>380160-418880</f>
        <v>-38720</v>
      </c>
    </row>
    <row r="21" spans="1:3" s="263" customFormat="1" x14ac:dyDescent="0.25">
      <c r="A21" s="1012" t="s">
        <v>1331</v>
      </c>
      <c r="B21" s="1012"/>
      <c r="C21" s="265">
        <v>-1</v>
      </c>
    </row>
    <row r="25" spans="1:3" x14ac:dyDescent="0.25">
      <c r="A25" s="1010" t="s">
        <v>1332</v>
      </c>
      <c r="B25" s="1010"/>
      <c r="C25" s="265">
        <f>SUM(C9,C6,C12,C15,C21)</f>
        <v>-682730</v>
      </c>
    </row>
    <row r="26" spans="1:3" x14ac:dyDescent="0.25">
      <c r="A26" s="1011" t="s">
        <v>1330</v>
      </c>
      <c r="B26" s="1011"/>
      <c r="C26" s="267">
        <v>0</v>
      </c>
    </row>
    <row r="27" spans="1:3" x14ac:dyDescent="0.25">
      <c r="A27" s="1010" t="s">
        <v>1333</v>
      </c>
      <c r="B27" s="1010"/>
      <c r="C27" s="265">
        <f>SUM(C25:C26)</f>
        <v>-682730</v>
      </c>
    </row>
  </sheetData>
  <mergeCells count="5">
    <mergeCell ref="A25:B25"/>
    <mergeCell ref="A26:B26"/>
    <mergeCell ref="A27:B27"/>
    <mergeCell ref="A21:B21"/>
    <mergeCell ref="A3:C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F34"/>
  <sheetViews>
    <sheetView tabSelected="1" workbookViewId="0">
      <selection sqref="A1:BK1"/>
    </sheetView>
  </sheetViews>
  <sheetFormatPr defaultRowHeight="12.75" x14ac:dyDescent="0.2"/>
  <cols>
    <col min="1" max="1" width="5" style="82" customWidth="1"/>
    <col min="2" max="2" width="47" style="83" customWidth="1"/>
    <col min="3" max="4" width="15.140625" style="83" customWidth="1"/>
    <col min="5" max="256" width="9.140625" style="83"/>
    <col min="257" max="257" width="5" style="83" customWidth="1"/>
    <col min="258" max="258" width="47" style="83" customWidth="1"/>
    <col min="259" max="260" width="15.140625" style="83" customWidth="1"/>
    <col min="261" max="512" width="9.140625" style="83"/>
    <col min="513" max="513" width="5" style="83" customWidth="1"/>
    <col min="514" max="514" width="47" style="83" customWidth="1"/>
    <col min="515" max="516" width="15.140625" style="83" customWidth="1"/>
    <col min="517" max="768" width="9.140625" style="83"/>
    <col min="769" max="769" width="5" style="83" customWidth="1"/>
    <col min="770" max="770" width="47" style="83" customWidth="1"/>
    <col min="771" max="772" width="15.140625" style="83" customWidth="1"/>
    <col min="773" max="1024" width="9.140625" style="83"/>
    <col min="1025" max="1025" width="5" style="83" customWidth="1"/>
    <col min="1026" max="1026" width="47" style="83" customWidth="1"/>
    <col min="1027" max="1028" width="15.140625" style="83" customWidth="1"/>
    <col min="1029" max="1280" width="9.140625" style="83"/>
    <col min="1281" max="1281" width="5" style="83" customWidth="1"/>
    <col min="1282" max="1282" width="47" style="83" customWidth="1"/>
    <col min="1283" max="1284" width="15.140625" style="83" customWidth="1"/>
    <col min="1285" max="1536" width="9.140625" style="83"/>
    <col min="1537" max="1537" width="5" style="83" customWidth="1"/>
    <col min="1538" max="1538" width="47" style="83" customWidth="1"/>
    <col min="1539" max="1540" width="15.140625" style="83" customWidth="1"/>
    <col min="1541" max="1792" width="9.140625" style="83"/>
    <col min="1793" max="1793" width="5" style="83" customWidth="1"/>
    <col min="1794" max="1794" width="47" style="83" customWidth="1"/>
    <col min="1795" max="1796" width="15.140625" style="83" customWidth="1"/>
    <col min="1797" max="2048" width="9.140625" style="83"/>
    <col min="2049" max="2049" width="5" style="83" customWidth="1"/>
    <col min="2050" max="2050" width="47" style="83" customWidth="1"/>
    <col min="2051" max="2052" width="15.140625" style="83" customWidth="1"/>
    <col min="2053" max="2304" width="9.140625" style="83"/>
    <col min="2305" max="2305" width="5" style="83" customWidth="1"/>
    <col min="2306" max="2306" width="47" style="83" customWidth="1"/>
    <col min="2307" max="2308" width="15.140625" style="83" customWidth="1"/>
    <col min="2309" max="2560" width="9.140625" style="83"/>
    <col min="2561" max="2561" width="5" style="83" customWidth="1"/>
    <col min="2562" max="2562" width="47" style="83" customWidth="1"/>
    <col min="2563" max="2564" width="15.140625" style="83" customWidth="1"/>
    <col min="2565" max="2816" width="9.140625" style="83"/>
    <col min="2817" max="2817" width="5" style="83" customWidth="1"/>
    <col min="2818" max="2818" width="47" style="83" customWidth="1"/>
    <col min="2819" max="2820" width="15.140625" style="83" customWidth="1"/>
    <col min="2821" max="3072" width="9.140625" style="83"/>
    <col min="3073" max="3073" width="5" style="83" customWidth="1"/>
    <col min="3074" max="3074" width="47" style="83" customWidth="1"/>
    <col min="3075" max="3076" width="15.140625" style="83" customWidth="1"/>
    <col min="3077" max="3328" width="9.140625" style="83"/>
    <col min="3329" max="3329" width="5" style="83" customWidth="1"/>
    <col min="3330" max="3330" width="47" style="83" customWidth="1"/>
    <col min="3331" max="3332" width="15.140625" style="83" customWidth="1"/>
    <col min="3333" max="3584" width="9.140625" style="83"/>
    <col min="3585" max="3585" width="5" style="83" customWidth="1"/>
    <col min="3586" max="3586" width="47" style="83" customWidth="1"/>
    <col min="3587" max="3588" width="15.140625" style="83" customWidth="1"/>
    <col min="3589" max="3840" width="9.140625" style="83"/>
    <col min="3841" max="3841" width="5" style="83" customWidth="1"/>
    <col min="3842" max="3842" width="47" style="83" customWidth="1"/>
    <col min="3843" max="3844" width="15.140625" style="83" customWidth="1"/>
    <col min="3845" max="4096" width="9.140625" style="83"/>
    <col min="4097" max="4097" width="5" style="83" customWidth="1"/>
    <col min="4098" max="4098" width="47" style="83" customWidth="1"/>
    <col min="4099" max="4100" width="15.140625" style="83" customWidth="1"/>
    <col min="4101" max="4352" width="9.140625" style="83"/>
    <col min="4353" max="4353" width="5" style="83" customWidth="1"/>
    <col min="4354" max="4354" width="47" style="83" customWidth="1"/>
    <col min="4355" max="4356" width="15.140625" style="83" customWidth="1"/>
    <col min="4357" max="4608" width="9.140625" style="83"/>
    <col min="4609" max="4609" width="5" style="83" customWidth="1"/>
    <col min="4610" max="4610" width="47" style="83" customWidth="1"/>
    <col min="4611" max="4612" width="15.140625" style="83" customWidth="1"/>
    <col min="4613" max="4864" width="9.140625" style="83"/>
    <col min="4865" max="4865" width="5" style="83" customWidth="1"/>
    <col min="4866" max="4866" width="47" style="83" customWidth="1"/>
    <col min="4867" max="4868" width="15.140625" style="83" customWidth="1"/>
    <col min="4869" max="5120" width="9.140625" style="83"/>
    <col min="5121" max="5121" width="5" style="83" customWidth="1"/>
    <col min="5122" max="5122" width="47" style="83" customWidth="1"/>
    <col min="5123" max="5124" width="15.140625" style="83" customWidth="1"/>
    <col min="5125" max="5376" width="9.140625" style="83"/>
    <col min="5377" max="5377" width="5" style="83" customWidth="1"/>
    <col min="5378" max="5378" width="47" style="83" customWidth="1"/>
    <col min="5379" max="5380" width="15.140625" style="83" customWidth="1"/>
    <col min="5381" max="5632" width="9.140625" style="83"/>
    <col min="5633" max="5633" width="5" style="83" customWidth="1"/>
    <col min="5634" max="5634" width="47" style="83" customWidth="1"/>
    <col min="5635" max="5636" width="15.140625" style="83" customWidth="1"/>
    <col min="5637" max="5888" width="9.140625" style="83"/>
    <col min="5889" max="5889" width="5" style="83" customWidth="1"/>
    <col min="5890" max="5890" width="47" style="83" customWidth="1"/>
    <col min="5891" max="5892" width="15.140625" style="83" customWidth="1"/>
    <col min="5893" max="6144" width="9.140625" style="83"/>
    <col min="6145" max="6145" width="5" style="83" customWidth="1"/>
    <col min="6146" max="6146" width="47" style="83" customWidth="1"/>
    <col min="6147" max="6148" width="15.140625" style="83" customWidth="1"/>
    <col min="6149" max="6400" width="9.140625" style="83"/>
    <col min="6401" max="6401" width="5" style="83" customWidth="1"/>
    <col min="6402" max="6402" width="47" style="83" customWidth="1"/>
    <col min="6403" max="6404" width="15.140625" style="83" customWidth="1"/>
    <col min="6405" max="6656" width="9.140625" style="83"/>
    <col min="6657" max="6657" width="5" style="83" customWidth="1"/>
    <col min="6658" max="6658" width="47" style="83" customWidth="1"/>
    <col min="6659" max="6660" width="15.140625" style="83" customWidth="1"/>
    <col min="6661" max="6912" width="9.140625" style="83"/>
    <col min="6913" max="6913" width="5" style="83" customWidth="1"/>
    <col min="6914" max="6914" width="47" style="83" customWidth="1"/>
    <col min="6915" max="6916" width="15.140625" style="83" customWidth="1"/>
    <col min="6917" max="7168" width="9.140625" style="83"/>
    <col min="7169" max="7169" width="5" style="83" customWidth="1"/>
    <col min="7170" max="7170" width="47" style="83" customWidth="1"/>
    <col min="7171" max="7172" width="15.140625" style="83" customWidth="1"/>
    <col min="7173" max="7424" width="9.140625" style="83"/>
    <col min="7425" max="7425" width="5" style="83" customWidth="1"/>
    <col min="7426" max="7426" width="47" style="83" customWidth="1"/>
    <col min="7427" max="7428" width="15.140625" style="83" customWidth="1"/>
    <col min="7429" max="7680" width="9.140625" style="83"/>
    <col min="7681" max="7681" width="5" style="83" customWidth="1"/>
    <col min="7682" max="7682" width="47" style="83" customWidth="1"/>
    <col min="7683" max="7684" width="15.140625" style="83" customWidth="1"/>
    <col min="7685" max="7936" width="9.140625" style="83"/>
    <col min="7937" max="7937" width="5" style="83" customWidth="1"/>
    <col min="7938" max="7938" width="47" style="83" customWidth="1"/>
    <col min="7939" max="7940" width="15.140625" style="83" customWidth="1"/>
    <col min="7941" max="8192" width="9.140625" style="83"/>
    <col min="8193" max="8193" width="5" style="83" customWidth="1"/>
    <col min="8194" max="8194" width="47" style="83" customWidth="1"/>
    <col min="8195" max="8196" width="15.140625" style="83" customWidth="1"/>
    <col min="8197" max="8448" width="9.140625" style="83"/>
    <col min="8449" max="8449" width="5" style="83" customWidth="1"/>
    <col min="8450" max="8450" width="47" style="83" customWidth="1"/>
    <col min="8451" max="8452" width="15.140625" style="83" customWidth="1"/>
    <col min="8453" max="8704" width="9.140625" style="83"/>
    <col min="8705" max="8705" width="5" style="83" customWidth="1"/>
    <col min="8706" max="8706" width="47" style="83" customWidth="1"/>
    <col min="8707" max="8708" width="15.140625" style="83" customWidth="1"/>
    <col min="8709" max="8960" width="9.140625" style="83"/>
    <col min="8961" max="8961" width="5" style="83" customWidth="1"/>
    <col min="8962" max="8962" width="47" style="83" customWidth="1"/>
    <col min="8963" max="8964" width="15.140625" style="83" customWidth="1"/>
    <col min="8965" max="9216" width="9.140625" style="83"/>
    <col min="9217" max="9217" width="5" style="83" customWidth="1"/>
    <col min="9218" max="9218" width="47" style="83" customWidth="1"/>
    <col min="9219" max="9220" width="15.140625" style="83" customWidth="1"/>
    <col min="9221" max="9472" width="9.140625" style="83"/>
    <col min="9473" max="9473" width="5" style="83" customWidth="1"/>
    <col min="9474" max="9474" width="47" style="83" customWidth="1"/>
    <col min="9475" max="9476" width="15.140625" style="83" customWidth="1"/>
    <col min="9477" max="9728" width="9.140625" style="83"/>
    <col min="9729" max="9729" width="5" style="83" customWidth="1"/>
    <col min="9730" max="9730" width="47" style="83" customWidth="1"/>
    <col min="9731" max="9732" width="15.140625" style="83" customWidth="1"/>
    <col min="9733" max="9984" width="9.140625" style="83"/>
    <col min="9985" max="9985" width="5" style="83" customWidth="1"/>
    <col min="9986" max="9986" width="47" style="83" customWidth="1"/>
    <col min="9987" max="9988" width="15.140625" style="83" customWidth="1"/>
    <col min="9989" max="10240" width="9.140625" style="83"/>
    <col min="10241" max="10241" width="5" style="83" customWidth="1"/>
    <col min="10242" max="10242" width="47" style="83" customWidth="1"/>
    <col min="10243" max="10244" width="15.140625" style="83" customWidth="1"/>
    <col min="10245" max="10496" width="9.140625" style="83"/>
    <col min="10497" max="10497" width="5" style="83" customWidth="1"/>
    <col min="10498" max="10498" width="47" style="83" customWidth="1"/>
    <col min="10499" max="10500" width="15.140625" style="83" customWidth="1"/>
    <col min="10501" max="10752" width="9.140625" style="83"/>
    <col min="10753" max="10753" width="5" style="83" customWidth="1"/>
    <col min="10754" max="10754" width="47" style="83" customWidth="1"/>
    <col min="10755" max="10756" width="15.140625" style="83" customWidth="1"/>
    <col min="10757" max="11008" width="9.140625" style="83"/>
    <col min="11009" max="11009" width="5" style="83" customWidth="1"/>
    <col min="11010" max="11010" width="47" style="83" customWidth="1"/>
    <col min="11011" max="11012" width="15.140625" style="83" customWidth="1"/>
    <col min="11013" max="11264" width="9.140625" style="83"/>
    <col min="11265" max="11265" width="5" style="83" customWidth="1"/>
    <col min="11266" max="11266" width="47" style="83" customWidth="1"/>
    <col min="11267" max="11268" width="15.140625" style="83" customWidth="1"/>
    <col min="11269" max="11520" width="9.140625" style="83"/>
    <col min="11521" max="11521" width="5" style="83" customWidth="1"/>
    <col min="11522" max="11522" width="47" style="83" customWidth="1"/>
    <col min="11523" max="11524" width="15.140625" style="83" customWidth="1"/>
    <col min="11525" max="11776" width="9.140625" style="83"/>
    <col min="11777" max="11777" width="5" style="83" customWidth="1"/>
    <col min="11778" max="11778" width="47" style="83" customWidth="1"/>
    <col min="11779" max="11780" width="15.140625" style="83" customWidth="1"/>
    <col min="11781" max="12032" width="9.140625" style="83"/>
    <col min="12033" max="12033" width="5" style="83" customWidth="1"/>
    <col min="12034" max="12034" width="47" style="83" customWidth="1"/>
    <col min="12035" max="12036" width="15.140625" style="83" customWidth="1"/>
    <col min="12037" max="12288" width="9.140625" style="83"/>
    <col min="12289" max="12289" width="5" style="83" customWidth="1"/>
    <col min="12290" max="12290" width="47" style="83" customWidth="1"/>
    <col min="12291" max="12292" width="15.140625" style="83" customWidth="1"/>
    <col min="12293" max="12544" width="9.140625" style="83"/>
    <col min="12545" max="12545" width="5" style="83" customWidth="1"/>
    <col min="12546" max="12546" width="47" style="83" customWidth="1"/>
    <col min="12547" max="12548" width="15.140625" style="83" customWidth="1"/>
    <col min="12549" max="12800" width="9.140625" style="83"/>
    <col min="12801" max="12801" width="5" style="83" customWidth="1"/>
    <col min="12802" max="12802" width="47" style="83" customWidth="1"/>
    <col min="12803" max="12804" width="15.140625" style="83" customWidth="1"/>
    <col min="12805" max="13056" width="9.140625" style="83"/>
    <col min="13057" max="13057" width="5" style="83" customWidth="1"/>
    <col min="13058" max="13058" width="47" style="83" customWidth="1"/>
    <col min="13059" max="13060" width="15.140625" style="83" customWidth="1"/>
    <col min="13061" max="13312" width="9.140625" style="83"/>
    <col min="13313" max="13313" width="5" style="83" customWidth="1"/>
    <col min="13314" max="13314" width="47" style="83" customWidth="1"/>
    <col min="13315" max="13316" width="15.140625" style="83" customWidth="1"/>
    <col min="13317" max="13568" width="9.140625" style="83"/>
    <col min="13569" max="13569" width="5" style="83" customWidth="1"/>
    <col min="13570" max="13570" width="47" style="83" customWidth="1"/>
    <col min="13571" max="13572" width="15.140625" style="83" customWidth="1"/>
    <col min="13573" max="13824" width="9.140625" style="83"/>
    <col min="13825" max="13825" width="5" style="83" customWidth="1"/>
    <col min="13826" max="13826" width="47" style="83" customWidth="1"/>
    <col min="13827" max="13828" width="15.140625" style="83" customWidth="1"/>
    <col min="13829" max="14080" width="9.140625" style="83"/>
    <col min="14081" max="14081" width="5" style="83" customWidth="1"/>
    <col min="14082" max="14082" width="47" style="83" customWidth="1"/>
    <col min="14083" max="14084" width="15.140625" style="83" customWidth="1"/>
    <col min="14085" max="14336" width="9.140625" style="83"/>
    <col min="14337" max="14337" width="5" style="83" customWidth="1"/>
    <col min="14338" max="14338" width="47" style="83" customWidth="1"/>
    <col min="14339" max="14340" width="15.140625" style="83" customWidth="1"/>
    <col min="14341" max="14592" width="9.140625" style="83"/>
    <col min="14593" max="14593" width="5" style="83" customWidth="1"/>
    <col min="14594" max="14594" width="47" style="83" customWidth="1"/>
    <col min="14595" max="14596" width="15.140625" style="83" customWidth="1"/>
    <col min="14597" max="14848" width="9.140625" style="83"/>
    <col min="14849" max="14849" width="5" style="83" customWidth="1"/>
    <col min="14850" max="14850" width="47" style="83" customWidth="1"/>
    <col min="14851" max="14852" width="15.140625" style="83" customWidth="1"/>
    <col min="14853" max="15104" width="9.140625" style="83"/>
    <col min="15105" max="15105" width="5" style="83" customWidth="1"/>
    <col min="15106" max="15106" width="47" style="83" customWidth="1"/>
    <col min="15107" max="15108" width="15.140625" style="83" customWidth="1"/>
    <col min="15109" max="15360" width="9.140625" style="83"/>
    <col min="15361" max="15361" width="5" style="83" customWidth="1"/>
    <col min="15362" max="15362" width="47" style="83" customWidth="1"/>
    <col min="15363" max="15364" width="15.140625" style="83" customWidth="1"/>
    <col min="15365" max="15616" width="9.140625" style="83"/>
    <col min="15617" max="15617" width="5" style="83" customWidth="1"/>
    <col min="15618" max="15618" width="47" style="83" customWidth="1"/>
    <col min="15619" max="15620" width="15.140625" style="83" customWidth="1"/>
    <col min="15621" max="15872" width="9.140625" style="83"/>
    <col min="15873" max="15873" width="5" style="83" customWidth="1"/>
    <col min="15874" max="15874" width="47" style="83" customWidth="1"/>
    <col min="15875" max="15876" width="15.140625" style="83" customWidth="1"/>
    <col min="15877" max="16128" width="9.140625" style="83"/>
    <col min="16129" max="16129" width="5" style="83" customWidth="1"/>
    <col min="16130" max="16130" width="47" style="83" customWidth="1"/>
    <col min="16131" max="16132" width="15.140625" style="83" customWidth="1"/>
    <col min="16133" max="16384" width="9.140625" style="83"/>
  </cols>
  <sheetData>
    <row r="1" spans="1:6" x14ac:dyDescent="0.2">
      <c r="A1" s="489" t="s">
        <v>1387</v>
      </c>
      <c r="B1" s="489"/>
      <c r="C1" s="489"/>
      <c r="D1" s="489"/>
      <c r="E1" s="116"/>
      <c r="F1" s="116"/>
    </row>
    <row r="4" spans="1:6" ht="31.5" customHeight="1" x14ac:dyDescent="0.25">
      <c r="B4" s="1014" t="s">
        <v>874</v>
      </c>
      <c r="C4" s="1014"/>
      <c r="D4" s="1014"/>
    </row>
    <row r="5" spans="1:6" s="86" customFormat="1" ht="16.5" thickBot="1" x14ac:dyDescent="0.3">
      <c r="A5" s="84"/>
      <c r="B5" s="85"/>
      <c r="D5" s="87" t="s">
        <v>875</v>
      </c>
    </row>
    <row r="6" spans="1:6" s="91" customFormat="1" ht="48" customHeight="1" thickBot="1" x14ac:dyDescent="0.25">
      <c r="A6" s="88" t="s">
        <v>855</v>
      </c>
      <c r="B6" s="89" t="s">
        <v>876</v>
      </c>
      <c r="C6" s="89" t="s">
        <v>877</v>
      </c>
      <c r="D6" s="90" t="s">
        <v>878</v>
      </c>
    </row>
    <row r="7" spans="1:6" s="91" customFormat="1" ht="14.1" customHeight="1" thickBot="1" x14ac:dyDescent="0.25">
      <c r="A7" s="92" t="s">
        <v>879</v>
      </c>
      <c r="B7" s="93" t="s">
        <v>880</v>
      </c>
      <c r="C7" s="93" t="s">
        <v>881</v>
      </c>
      <c r="D7" s="94" t="s">
        <v>882</v>
      </c>
    </row>
    <row r="8" spans="1:6" ht="18" customHeight="1" x14ac:dyDescent="0.2">
      <c r="A8" s="95" t="s">
        <v>176</v>
      </c>
      <c r="B8" s="96" t="s">
        <v>883</v>
      </c>
      <c r="C8" s="97"/>
      <c r="D8" s="98"/>
    </row>
    <row r="9" spans="1:6" ht="18" customHeight="1" x14ac:dyDescent="0.2">
      <c r="A9" s="99" t="s">
        <v>177</v>
      </c>
      <c r="B9" s="100" t="s">
        <v>884</v>
      </c>
      <c r="C9" s="101"/>
      <c r="D9" s="102"/>
    </row>
    <row r="10" spans="1:6" ht="18" customHeight="1" x14ac:dyDescent="0.2">
      <c r="A10" s="99" t="s">
        <v>178</v>
      </c>
      <c r="B10" s="100" t="s">
        <v>885</v>
      </c>
      <c r="C10" s="101"/>
      <c r="D10" s="102"/>
    </row>
    <row r="11" spans="1:6" ht="18" customHeight="1" x14ac:dyDescent="0.2">
      <c r="A11" s="99" t="s">
        <v>175</v>
      </c>
      <c r="B11" s="100" t="s">
        <v>886</v>
      </c>
      <c r="C11" s="101"/>
      <c r="D11" s="102"/>
    </row>
    <row r="12" spans="1:6" ht="18" customHeight="1" x14ac:dyDescent="0.2">
      <c r="A12" s="99" t="s">
        <v>440</v>
      </c>
      <c r="B12" s="100" t="s">
        <v>887</v>
      </c>
      <c r="C12" s="101"/>
      <c r="D12" s="102"/>
    </row>
    <row r="13" spans="1:6" ht="18" customHeight="1" x14ac:dyDescent="0.2">
      <c r="A13" s="99" t="s">
        <v>544</v>
      </c>
      <c r="B13" s="100" t="s">
        <v>888</v>
      </c>
      <c r="C13" s="101"/>
      <c r="D13" s="102"/>
    </row>
    <row r="14" spans="1:6" ht="18" customHeight="1" x14ac:dyDescent="0.2">
      <c r="A14" s="99" t="s">
        <v>545</v>
      </c>
      <c r="B14" s="103" t="s">
        <v>889</v>
      </c>
      <c r="C14" s="101"/>
      <c r="D14" s="102"/>
    </row>
    <row r="15" spans="1:6" ht="18" customHeight="1" x14ac:dyDescent="0.2">
      <c r="A15" s="99" t="s">
        <v>559</v>
      </c>
      <c r="B15" s="103" t="s">
        <v>890</v>
      </c>
      <c r="C15" s="101"/>
      <c r="D15" s="102"/>
    </row>
    <row r="16" spans="1:6" ht="18" customHeight="1" x14ac:dyDescent="0.2">
      <c r="A16" s="99" t="s">
        <v>560</v>
      </c>
      <c r="B16" s="103" t="s">
        <v>891</v>
      </c>
      <c r="C16" s="101"/>
      <c r="D16" s="102"/>
    </row>
    <row r="17" spans="1:4" ht="18" customHeight="1" x14ac:dyDescent="0.2">
      <c r="A17" s="99" t="s">
        <v>561</v>
      </c>
      <c r="B17" s="103" t="s">
        <v>892</v>
      </c>
      <c r="C17" s="101"/>
      <c r="D17" s="102"/>
    </row>
    <row r="18" spans="1:4" ht="22.5" customHeight="1" x14ac:dyDescent="0.2">
      <c r="A18" s="99" t="s">
        <v>893</v>
      </c>
      <c r="B18" s="103" t="s">
        <v>894</v>
      </c>
      <c r="C18" s="101"/>
      <c r="D18" s="102"/>
    </row>
    <row r="19" spans="1:4" ht="18" customHeight="1" x14ac:dyDescent="0.2">
      <c r="A19" s="99" t="s">
        <v>895</v>
      </c>
      <c r="B19" s="100" t="s">
        <v>896</v>
      </c>
      <c r="C19" s="101">
        <v>134645</v>
      </c>
      <c r="D19" s="102">
        <v>134645</v>
      </c>
    </row>
    <row r="20" spans="1:4" ht="18" customHeight="1" x14ac:dyDescent="0.2">
      <c r="A20" s="99" t="s">
        <v>897</v>
      </c>
      <c r="B20" s="100" t="s">
        <v>898</v>
      </c>
      <c r="C20" s="101"/>
      <c r="D20" s="102"/>
    </row>
    <row r="21" spans="1:4" ht="18" customHeight="1" x14ac:dyDescent="0.2">
      <c r="A21" s="99" t="s">
        <v>899</v>
      </c>
      <c r="B21" s="100" t="s">
        <v>900</v>
      </c>
      <c r="C21" s="101"/>
      <c r="D21" s="102"/>
    </row>
    <row r="22" spans="1:4" ht="18" customHeight="1" x14ac:dyDescent="0.2">
      <c r="A22" s="99" t="s">
        <v>901</v>
      </c>
      <c r="B22" s="100" t="s">
        <v>902</v>
      </c>
      <c r="C22" s="101"/>
      <c r="D22" s="102"/>
    </row>
    <row r="23" spans="1:4" ht="18" customHeight="1" x14ac:dyDescent="0.2">
      <c r="A23" s="99" t="s">
        <v>903</v>
      </c>
      <c r="B23" s="100" t="s">
        <v>904</v>
      </c>
      <c r="C23" s="101"/>
      <c r="D23" s="102"/>
    </row>
    <row r="24" spans="1:4" ht="18" customHeight="1" x14ac:dyDescent="0.2">
      <c r="A24" s="99" t="s">
        <v>905</v>
      </c>
      <c r="B24" s="104"/>
      <c r="C24" s="105"/>
      <c r="D24" s="102"/>
    </row>
    <row r="25" spans="1:4" ht="18" customHeight="1" x14ac:dyDescent="0.2">
      <c r="A25" s="99" t="s">
        <v>906</v>
      </c>
      <c r="B25" s="106"/>
      <c r="C25" s="105"/>
      <c r="D25" s="102"/>
    </row>
    <row r="26" spans="1:4" ht="18" customHeight="1" x14ac:dyDescent="0.2">
      <c r="A26" s="99" t="s">
        <v>907</v>
      </c>
      <c r="B26" s="106"/>
      <c r="C26" s="105"/>
      <c r="D26" s="102"/>
    </row>
    <row r="27" spans="1:4" ht="18" customHeight="1" x14ac:dyDescent="0.2">
      <c r="A27" s="99" t="s">
        <v>908</v>
      </c>
      <c r="B27" s="106"/>
      <c r="C27" s="105"/>
      <c r="D27" s="102"/>
    </row>
    <row r="28" spans="1:4" ht="18" customHeight="1" x14ac:dyDescent="0.2">
      <c r="A28" s="99" t="s">
        <v>909</v>
      </c>
      <c r="B28" s="106"/>
      <c r="C28" s="105"/>
      <c r="D28" s="102"/>
    </row>
    <row r="29" spans="1:4" ht="18" customHeight="1" x14ac:dyDescent="0.2">
      <c r="A29" s="99" t="s">
        <v>910</v>
      </c>
      <c r="B29" s="106"/>
      <c r="C29" s="105"/>
      <c r="D29" s="102"/>
    </row>
    <row r="30" spans="1:4" ht="18" customHeight="1" x14ac:dyDescent="0.2">
      <c r="A30" s="99" t="s">
        <v>911</v>
      </c>
      <c r="B30" s="106"/>
      <c r="C30" s="105"/>
      <c r="D30" s="102"/>
    </row>
    <row r="31" spans="1:4" ht="18" customHeight="1" x14ac:dyDescent="0.2">
      <c r="A31" s="99" t="s">
        <v>912</v>
      </c>
      <c r="B31" s="106"/>
      <c r="C31" s="105"/>
      <c r="D31" s="102"/>
    </row>
    <row r="32" spans="1:4" ht="18" customHeight="1" thickBot="1" x14ac:dyDescent="0.25">
      <c r="A32" s="107" t="s">
        <v>913</v>
      </c>
      <c r="B32" s="108"/>
      <c r="C32" s="109"/>
      <c r="D32" s="110"/>
    </row>
    <row r="33" spans="1:4" ht="18" customHeight="1" thickBot="1" x14ac:dyDescent="0.25">
      <c r="A33" s="111" t="s">
        <v>914</v>
      </c>
      <c r="B33" s="112" t="s">
        <v>563</v>
      </c>
      <c r="C33" s="113">
        <f>+C8+C9+C10+C11+C12+C19+C20+C21+C22+C23+C24+C25+C26+C27+C28+C29+C30+C31+C32</f>
        <v>134645</v>
      </c>
      <c r="D33" s="114">
        <f>+D8+D9+D10+D11+D12+D19+D20+D21+D22+D23+D24+D25+D26+D27+D28+D29+D30+D31+D32</f>
        <v>134645</v>
      </c>
    </row>
    <row r="34" spans="1:4" ht="8.25" customHeight="1" x14ac:dyDescent="0.2">
      <c r="A34" s="115"/>
      <c r="B34" s="1015"/>
      <c r="C34" s="1015"/>
      <c r="D34" s="1015"/>
    </row>
  </sheetData>
  <mergeCells count="3">
    <mergeCell ref="B4:D4"/>
    <mergeCell ref="B34:D34"/>
    <mergeCell ref="A1:D1"/>
  </mergeCells>
  <printOptions horizontalCentered="1"/>
  <pageMargins left="0.78740157480314965" right="0.78740157480314965" top="1.06" bottom="0.98425196850393704" header="0.78740157480314965" footer="0.78740157480314965"/>
  <pageSetup paperSize="9" scale="95" orientation="portrait" horizontalDpi="300" verticalDpi="300" r:id="rId1"/>
  <headerFooter alignWithMargins="0">
    <oddHeader>&amp;R&amp;"Times New Roman CE,Dőlt"&amp;11 &amp;"Times New Roman CE,Félkövér dőlt"3. tájékoztató tábla</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8354-2532-4528-BD3F-46EF6F6DD2FE}">
  <sheetPr>
    <tabColor rgb="FF92D050"/>
  </sheetPr>
  <dimension ref="A1:G24"/>
  <sheetViews>
    <sheetView workbookViewId="0">
      <selection activeCell="D1" sqref="D1"/>
    </sheetView>
  </sheetViews>
  <sheetFormatPr defaultRowHeight="20.100000000000001" customHeight="1" x14ac:dyDescent="0.2"/>
  <cols>
    <col min="1" max="1" width="31.85546875" style="126" customWidth="1"/>
    <col min="2" max="4" width="14.42578125" style="126" customWidth="1"/>
    <col min="5" max="256" width="9.140625" style="126"/>
    <col min="257" max="257" width="31.85546875" style="126" customWidth="1"/>
    <col min="258" max="260" width="14.42578125" style="126" customWidth="1"/>
    <col min="261" max="512" width="9.140625" style="126"/>
    <col min="513" max="513" width="31.85546875" style="126" customWidth="1"/>
    <col min="514" max="516" width="14.42578125" style="126" customWidth="1"/>
    <col min="517" max="768" width="9.140625" style="126"/>
    <col min="769" max="769" width="31.85546875" style="126" customWidth="1"/>
    <col min="770" max="772" width="14.42578125" style="126" customWidth="1"/>
    <col min="773" max="1024" width="9.140625" style="126"/>
    <col min="1025" max="1025" width="31.85546875" style="126" customWidth="1"/>
    <col min="1026" max="1028" width="14.42578125" style="126" customWidth="1"/>
    <col min="1029" max="1280" width="9.140625" style="126"/>
    <col min="1281" max="1281" width="31.85546875" style="126" customWidth="1"/>
    <col min="1282" max="1284" width="14.42578125" style="126" customWidth="1"/>
    <col min="1285" max="1536" width="9.140625" style="126"/>
    <col min="1537" max="1537" width="31.85546875" style="126" customWidth="1"/>
    <col min="1538" max="1540" width="14.42578125" style="126" customWidth="1"/>
    <col min="1541" max="1792" width="9.140625" style="126"/>
    <col min="1793" max="1793" width="31.85546875" style="126" customWidth="1"/>
    <col min="1794" max="1796" width="14.42578125" style="126" customWidth="1"/>
    <col min="1797" max="2048" width="9.140625" style="126"/>
    <col min="2049" max="2049" width="31.85546875" style="126" customWidth="1"/>
    <col min="2050" max="2052" width="14.42578125" style="126" customWidth="1"/>
    <col min="2053" max="2304" width="9.140625" style="126"/>
    <col min="2305" max="2305" width="31.85546875" style="126" customWidth="1"/>
    <col min="2306" max="2308" width="14.42578125" style="126" customWidth="1"/>
    <col min="2309" max="2560" width="9.140625" style="126"/>
    <col min="2561" max="2561" width="31.85546875" style="126" customWidth="1"/>
    <col min="2562" max="2564" width="14.42578125" style="126" customWidth="1"/>
    <col min="2565" max="2816" width="9.140625" style="126"/>
    <col min="2817" max="2817" width="31.85546875" style="126" customWidth="1"/>
    <col min="2818" max="2820" width="14.42578125" style="126" customWidth="1"/>
    <col min="2821" max="3072" width="9.140625" style="126"/>
    <col min="3073" max="3073" width="31.85546875" style="126" customWidth="1"/>
    <col min="3074" max="3076" width="14.42578125" style="126" customWidth="1"/>
    <col min="3077" max="3328" width="9.140625" style="126"/>
    <col min="3329" max="3329" width="31.85546875" style="126" customWidth="1"/>
    <col min="3330" max="3332" width="14.42578125" style="126" customWidth="1"/>
    <col min="3333" max="3584" width="9.140625" style="126"/>
    <col min="3585" max="3585" width="31.85546875" style="126" customWidth="1"/>
    <col min="3586" max="3588" width="14.42578125" style="126" customWidth="1"/>
    <col min="3589" max="3840" width="9.140625" style="126"/>
    <col min="3841" max="3841" width="31.85546875" style="126" customWidth="1"/>
    <col min="3842" max="3844" width="14.42578125" style="126" customWidth="1"/>
    <col min="3845" max="4096" width="9.140625" style="126"/>
    <col min="4097" max="4097" width="31.85546875" style="126" customWidth="1"/>
    <col min="4098" max="4100" width="14.42578125" style="126" customWidth="1"/>
    <col min="4101" max="4352" width="9.140625" style="126"/>
    <col min="4353" max="4353" width="31.85546875" style="126" customWidth="1"/>
    <col min="4354" max="4356" width="14.42578125" style="126" customWidth="1"/>
    <col min="4357" max="4608" width="9.140625" style="126"/>
    <col min="4609" max="4609" width="31.85546875" style="126" customWidth="1"/>
    <col min="4610" max="4612" width="14.42578125" style="126" customWidth="1"/>
    <col min="4613" max="4864" width="9.140625" style="126"/>
    <col min="4865" max="4865" width="31.85546875" style="126" customWidth="1"/>
    <col min="4866" max="4868" width="14.42578125" style="126" customWidth="1"/>
    <col min="4869" max="5120" width="9.140625" style="126"/>
    <col min="5121" max="5121" width="31.85546875" style="126" customWidth="1"/>
    <col min="5122" max="5124" width="14.42578125" style="126" customWidth="1"/>
    <col min="5125" max="5376" width="9.140625" style="126"/>
    <col min="5377" max="5377" width="31.85546875" style="126" customWidth="1"/>
    <col min="5378" max="5380" width="14.42578125" style="126" customWidth="1"/>
    <col min="5381" max="5632" width="9.140625" style="126"/>
    <col min="5633" max="5633" width="31.85546875" style="126" customWidth="1"/>
    <col min="5634" max="5636" width="14.42578125" style="126" customWidth="1"/>
    <col min="5637" max="5888" width="9.140625" style="126"/>
    <col min="5889" max="5889" width="31.85546875" style="126" customWidth="1"/>
    <col min="5890" max="5892" width="14.42578125" style="126" customWidth="1"/>
    <col min="5893" max="6144" width="9.140625" style="126"/>
    <col min="6145" max="6145" width="31.85546875" style="126" customWidth="1"/>
    <col min="6146" max="6148" width="14.42578125" style="126" customWidth="1"/>
    <col min="6149" max="6400" width="9.140625" style="126"/>
    <col min="6401" max="6401" width="31.85546875" style="126" customWidth="1"/>
    <col min="6402" max="6404" width="14.42578125" style="126" customWidth="1"/>
    <col min="6405" max="6656" width="9.140625" style="126"/>
    <col min="6657" max="6657" width="31.85546875" style="126" customWidth="1"/>
    <col min="6658" max="6660" width="14.42578125" style="126" customWidth="1"/>
    <col min="6661" max="6912" width="9.140625" style="126"/>
    <col min="6913" max="6913" width="31.85546875" style="126" customWidth="1"/>
    <col min="6914" max="6916" width="14.42578125" style="126" customWidth="1"/>
    <col min="6917" max="7168" width="9.140625" style="126"/>
    <col min="7169" max="7169" width="31.85546875" style="126" customWidth="1"/>
    <col min="7170" max="7172" width="14.42578125" style="126" customWidth="1"/>
    <col min="7173" max="7424" width="9.140625" style="126"/>
    <col min="7425" max="7425" width="31.85546875" style="126" customWidth="1"/>
    <col min="7426" max="7428" width="14.42578125" style="126" customWidth="1"/>
    <col min="7429" max="7680" width="9.140625" style="126"/>
    <col min="7681" max="7681" width="31.85546875" style="126" customWidth="1"/>
    <col min="7682" max="7684" width="14.42578125" style="126" customWidth="1"/>
    <col min="7685" max="7936" width="9.140625" style="126"/>
    <col min="7937" max="7937" width="31.85546875" style="126" customWidth="1"/>
    <col min="7938" max="7940" width="14.42578125" style="126" customWidth="1"/>
    <col min="7941" max="8192" width="9.140625" style="126"/>
    <col min="8193" max="8193" width="31.85546875" style="126" customWidth="1"/>
    <col min="8194" max="8196" width="14.42578125" style="126" customWidth="1"/>
    <col min="8197" max="8448" width="9.140625" style="126"/>
    <col min="8449" max="8449" width="31.85546875" style="126" customWidth="1"/>
    <col min="8450" max="8452" width="14.42578125" style="126" customWidth="1"/>
    <col min="8453" max="8704" width="9.140625" style="126"/>
    <col min="8705" max="8705" width="31.85546875" style="126" customWidth="1"/>
    <col min="8706" max="8708" width="14.42578125" style="126" customWidth="1"/>
    <col min="8709" max="8960" width="9.140625" style="126"/>
    <col min="8961" max="8961" width="31.85546875" style="126" customWidth="1"/>
    <col min="8962" max="8964" width="14.42578125" style="126" customWidth="1"/>
    <col min="8965" max="9216" width="9.140625" style="126"/>
    <col min="9217" max="9217" width="31.85546875" style="126" customWidth="1"/>
    <col min="9218" max="9220" width="14.42578125" style="126" customWidth="1"/>
    <col min="9221" max="9472" width="9.140625" style="126"/>
    <col min="9473" max="9473" width="31.85546875" style="126" customWidth="1"/>
    <col min="9474" max="9476" width="14.42578125" style="126" customWidth="1"/>
    <col min="9477" max="9728" width="9.140625" style="126"/>
    <col min="9729" max="9729" width="31.85546875" style="126" customWidth="1"/>
    <col min="9730" max="9732" width="14.42578125" style="126" customWidth="1"/>
    <col min="9733" max="9984" width="9.140625" style="126"/>
    <col min="9985" max="9985" width="31.85546875" style="126" customWidth="1"/>
    <col min="9986" max="9988" width="14.42578125" style="126" customWidth="1"/>
    <col min="9989" max="10240" width="9.140625" style="126"/>
    <col min="10241" max="10241" width="31.85546875" style="126" customWidth="1"/>
    <col min="10242" max="10244" width="14.42578125" style="126" customWidth="1"/>
    <col min="10245" max="10496" width="9.140625" style="126"/>
    <col min="10497" max="10497" width="31.85546875" style="126" customWidth="1"/>
    <col min="10498" max="10500" width="14.42578125" style="126" customWidth="1"/>
    <col min="10501" max="10752" width="9.140625" style="126"/>
    <col min="10753" max="10753" width="31.85546875" style="126" customWidth="1"/>
    <col min="10754" max="10756" width="14.42578125" style="126" customWidth="1"/>
    <col min="10757" max="11008" width="9.140625" style="126"/>
    <col min="11009" max="11009" width="31.85546875" style="126" customWidth="1"/>
    <col min="11010" max="11012" width="14.42578125" style="126" customWidth="1"/>
    <col min="11013" max="11264" width="9.140625" style="126"/>
    <col min="11265" max="11265" width="31.85546875" style="126" customWidth="1"/>
    <col min="11266" max="11268" width="14.42578125" style="126" customWidth="1"/>
    <col min="11269" max="11520" width="9.140625" style="126"/>
    <col min="11521" max="11521" width="31.85546875" style="126" customWidth="1"/>
    <col min="11522" max="11524" width="14.42578125" style="126" customWidth="1"/>
    <col min="11525" max="11776" width="9.140625" style="126"/>
    <col min="11777" max="11777" width="31.85546875" style="126" customWidth="1"/>
    <col min="11778" max="11780" width="14.42578125" style="126" customWidth="1"/>
    <col min="11781" max="12032" width="9.140625" style="126"/>
    <col min="12033" max="12033" width="31.85546875" style="126" customWidth="1"/>
    <col min="12034" max="12036" width="14.42578125" style="126" customWidth="1"/>
    <col min="12037" max="12288" width="9.140625" style="126"/>
    <col min="12289" max="12289" width="31.85546875" style="126" customWidth="1"/>
    <col min="12290" max="12292" width="14.42578125" style="126" customWidth="1"/>
    <col min="12293" max="12544" width="9.140625" style="126"/>
    <col min="12545" max="12545" width="31.85546875" style="126" customWidth="1"/>
    <col min="12546" max="12548" width="14.42578125" style="126" customWidth="1"/>
    <col min="12549" max="12800" width="9.140625" style="126"/>
    <col min="12801" max="12801" width="31.85546875" style="126" customWidth="1"/>
    <col min="12802" max="12804" width="14.42578125" style="126" customWidth="1"/>
    <col min="12805" max="13056" width="9.140625" style="126"/>
    <col min="13057" max="13057" width="31.85546875" style="126" customWidth="1"/>
    <col min="13058" max="13060" width="14.42578125" style="126" customWidth="1"/>
    <col min="13061" max="13312" width="9.140625" style="126"/>
    <col min="13313" max="13313" width="31.85546875" style="126" customWidth="1"/>
    <col min="13314" max="13316" width="14.42578125" style="126" customWidth="1"/>
    <col min="13317" max="13568" width="9.140625" style="126"/>
    <col min="13569" max="13569" width="31.85546875" style="126" customWidth="1"/>
    <col min="13570" max="13572" width="14.42578125" style="126" customWidth="1"/>
    <col min="13573" max="13824" width="9.140625" style="126"/>
    <col min="13825" max="13825" width="31.85546875" style="126" customWidth="1"/>
    <col min="13826" max="13828" width="14.42578125" style="126" customWidth="1"/>
    <col min="13829" max="14080" width="9.140625" style="126"/>
    <col min="14081" max="14081" width="31.85546875" style="126" customWidth="1"/>
    <col min="14082" max="14084" width="14.42578125" style="126" customWidth="1"/>
    <col min="14085" max="14336" width="9.140625" style="126"/>
    <col min="14337" max="14337" width="31.85546875" style="126" customWidth="1"/>
    <col min="14338" max="14340" width="14.42578125" style="126" customWidth="1"/>
    <col min="14341" max="14592" width="9.140625" style="126"/>
    <col min="14593" max="14593" width="31.85546875" style="126" customWidth="1"/>
    <col min="14594" max="14596" width="14.42578125" style="126" customWidth="1"/>
    <col min="14597" max="14848" width="9.140625" style="126"/>
    <col min="14849" max="14849" width="31.85546875" style="126" customWidth="1"/>
    <col min="14850" max="14852" width="14.42578125" style="126" customWidth="1"/>
    <col min="14853" max="15104" width="9.140625" style="126"/>
    <col min="15105" max="15105" width="31.85546875" style="126" customWidth="1"/>
    <col min="15106" max="15108" width="14.42578125" style="126" customWidth="1"/>
    <col min="15109" max="15360" width="9.140625" style="126"/>
    <col min="15361" max="15361" width="31.85546875" style="126" customWidth="1"/>
    <col min="15362" max="15364" width="14.42578125" style="126" customWidth="1"/>
    <col min="15365" max="15616" width="9.140625" style="126"/>
    <col min="15617" max="15617" width="31.85546875" style="126" customWidth="1"/>
    <col min="15618" max="15620" width="14.42578125" style="126" customWidth="1"/>
    <col min="15621" max="15872" width="9.140625" style="126"/>
    <col min="15873" max="15873" width="31.85546875" style="126" customWidth="1"/>
    <col min="15874" max="15876" width="14.42578125" style="126" customWidth="1"/>
    <col min="15877" max="16128" width="9.140625" style="126"/>
    <col min="16129" max="16129" width="31.85546875" style="126" customWidth="1"/>
    <col min="16130" max="16132" width="14.42578125" style="126" customWidth="1"/>
    <col min="16133" max="16384" width="9.140625" style="126"/>
  </cols>
  <sheetData>
    <row r="1" spans="1:5" ht="20.100000000000001" customHeight="1" x14ac:dyDescent="0.2">
      <c r="D1" s="128" t="s">
        <v>1372</v>
      </c>
    </row>
    <row r="2" spans="1:5" ht="20.100000000000001" customHeight="1" x14ac:dyDescent="0.25">
      <c r="D2" s="268"/>
    </row>
    <row r="4" spans="1:5" ht="38.25" customHeight="1" x14ac:dyDescent="0.25">
      <c r="A4" s="1016" t="s">
        <v>1335</v>
      </c>
      <c r="B4" s="1016"/>
      <c r="C4" s="1016"/>
      <c r="D4" s="1016"/>
    </row>
    <row r="6" spans="1:5" ht="20.100000000000001" customHeight="1" thickBot="1" x14ac:dyDescent="0.3">
      <c r="A6" s="269"/>
      <c r="C6" s="270"/>
      <c r="D6" s="271" t="s">
        <v>875</v>
      </c>
    </row>
    <row r="7" spans="1:5" s="276" customFormat="1" ht="30" customHeight="1" thickBot="1" x14ac:dyDescent="0.3">
      <c r="A7" s="272" t="s">
        <v>1336</v>
      </c>
      <c r="B7" s="273" t="s">
        <v>783</v>
      </c>
      <c r="C7" s="274" t="s">
        <v>1337</v>
      </c>
      <c r="D7" s="275" t="s">
        <v>438</v>
      </c>
    </row>
    <row r="8" spans="1:5" ht="20.100000000000001" customHeight="1" x14ac:dyDescent="0.2">
      <c r="A8" s="277" t="s">
        <v>1338</v>
      </c>
      <c r="B8" s="354">
        <f>368368+2817925</f>
        <v>3186293</v>
      </c>
      <c r="C8" s="354">
        <f>368368+2817925+2790216</f>
        <v>5976509</v>
      </c>
      <c r="D8" s="355">
        <f>SUM(D10:D12)</f>
        <v>522138</v>
      </c>
    </row>
    <row r="9" spans="1:5" ht="20.100000000000001" customHeight="1" x14ac:dyDescent="0.2">
      <c r="A9" s="280" t="s">
        <v>1339</v>
      </c>
      <c r="B9" s="278"/>
      <c r="C9" s="278"/>
      <c r="D9" s="279"/>
    </row>
    <row r="10" spans="1:5" ht="23.25" customHeight="1" x14ac:dyDescent="0.2">
      <c r="A10" s="281" t="s">
        <v>1340</v>
      </c>
      <c r="B10" s="282"/>
      <c r="C10" s="283"/>
      <c r="D10" s="284">
        <v>145000</v>
      </c>
    </row>
    <row r="11" spans="1:5" ht="20.100000000000001" customHeight="1" x14ac:dyDescent="0.2">
      <c r="A11" s="281" t="s">
        <v>1369</v>
      </c>
      <c r="B11" s="282"/>
      <c r="C11" s="283"/>
      <c r="D11" s="285">
        <v>2218</v>
      </c>
    </row>
    <row r="12" spans="1:5" ht="20.100000000000001" customHeight="1" x14ac:dyDescent="0.2">
      <c r="A12" s="281" t="s">
        <v>1341</v>
      </c>
      <c r="B12" s="286"/>
      <c r="C12" s="283"/>
      <c r="D12" s="285">
        <v>374920</v>
      </c>
    </row>
    <row r="13" spans="1:5" ht="20.100000000000001" customHeight="1" x14ac:dyDescent="0.2">
      <c r="A13" s="281"/>
      <c r="B13" s="286"/>
      <c r="C13" s="286"/>
      <c r="D13" s="285"/>
    </row>
    <row r="14" spans="1:5" ht="20.100000000000001" customHeight="1" x14ac:dyDescent="0.2">
      <c r="A14" s="288" t="s">
        <v>1343</v>
      </c>
      <c r="B14" s="356">
        <v>3084256</v>
      </c>
      <c r="C14" s="357">
        <v>5725631</v>
      </c>
      <c r="D14" s="284">
        <f>SUM(D15:D19)</f>
        <v>4148086</v>
      </c>
    </row>
    <row r="15" spans="1:5" ht="20.100000000000001" customHeight="1" x14ac:dyDescent="0.2">
      <c r="A15" s="288" t="s">
        <v>1339</v>
      </c>
      <c r="D15" s="284"/>
    </row>
    <row r="16" spans="1:5" ht="24" customHeight="1" x14ac:dyDescent="0.2">
      <c r="A16" s="289" t="s">
        <v>1370</v>
      </c>
      <c r="B16" s="286"/>
      <c r="C16" s="283"/>
      <c r="D16" s="284">
        <v>885660</v>
      </c>
      <c r="E16" s="287"/>
    </row>
    <row r="17" spans="1:7" ht="24" customHeight="1" x14ac:dyDescent="0.2">
      <c r="A17" s="289" t="s">
        <v>1371</v>
      </c>
      <c r="B17" s="282"/>
      <c r="C17" s="283"/>
      <c r="D17" s="285">
        <v>44561</v>
      </c>
    </row>
    <row r="18" spans="1:7" ht="24" customHeight="1" x14ac:dyDescent="0.2">
      <c r="A18" s="281" t="s">
        <v>1344</v>
      </c>
      <c r="B18" s="286"/>
      <c r="C18" s="283"/>
      <c r="D18" s="284">
        <v>1929512</v>
      </c>
    </row>
    <row r="19" spans="1:7" ht="24" customHeight="1" x14ac:dyDescent="0.2">
      <c r="A19" s="281" t="s">
        <v>1345</v>
      </c>
      <c r="B19" s="286"/>
      <c r="C19" s="290"/>
      <c r="D19" s="291">
        <v>1288353</v>
      </c>
      <c r="G19" s="287"/>
    </row>
    <row r="20" spans="1:7" ht="20.100000000000001" customHeight="1" thickBot="1" x14ac:dyDescent="0.25">
      <c r="A20" s="289"/>
      <c r="B20" s="286"/>
      <c r="C20" s="290"/>
      <c r="D20" s="292"/>
    </row>
    <row r="21" spans="1:7" ht="20.100000000000001" customHeight="1" thickBot="1" x14ac:dyDescent="0.25">
      <c r="A21" s="293" t="s">
        <v>1329</v>
      </c>
      <c r="B21" s="294">
        <f>SUM(B8:B20)</f>
        <v>6270549</v>
      </c>
      <c r="C21" s="294">
        <f>SUM(C8:C20)</f>
        <v>11702140</v>
      </c>
      <c r="D21" s="294">
        <f>SUM(D8,D14)</f>
        <v>4670224</v>
      </c>
    </row>
    <row r="23" spans="1:7" ht="20.100000000000001" customHeight="1" x14ac:dyDescent="0.2">
      <c r="D23" s="295"/>
    </row>
    <row r="24" spans="1:7" ht="20.100000000000001" customHeight="1" x14ac:dyDescent="0.2">
      <c r="D24" s="295"/>
    </row>
  </sheetData>
  <mergeCells count="1">
    <mergeCell ref="A4:D4"/>
  </mergeCell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4"/>
  <sheetViews>
    <sheetView zoomScaleNormal="100" workbookViewId="0">
      <selection activeCell="I1" sqref="I1"/>
    </sheetView>
  </sheetViews>
  <sheetFormatPr defaultRowHeight="12.75" x14ac:dyDescent="0.2"/>
  <cols>
    <col min="1" max="1" width="5.85546875" style="326" customWidth="1"/>
    <col min="2" max="2" width="43.140625" style="296" customWidth="1"/>
    <col min="3" max="5" width="11" style="296" customWidth="1"/>
    <col min="6" max="7" width="11.85546875" style="296" customWidth="1"/>
    <col min="8" max="8" width="13.28515625" style="296" customWidth="1"/>
    <col min="9" max="9" width="14.42578125" style="296" customWidth="1"/>
    <col min="10" max="255" width="9.140625" style="296"/>
    <col min="256" max="256" width="5.85546875" style="296" customWidth="1"/>
    <col min="257" max="257" width="43.140625" style="296" customWidth="1"/>
    <col min="258" max="260" width="11" style="296" customWidth="1"/>
    <col min="261" max="262" width="11.85546875" style="296" customWidth="1"/>
    <col min="263" max="263" width="13.28515625" style="296" customWidth="1"/>
    <col min="264" max="264" width="14.42578125" style="296" customWidth="1"/>
    <col min="265" max="265" width="4.85546875" style="296" customWidth="1"/>
    <col min="266" max="511" width="9.140625" style="296"/>
    <col min="512" max="512" width="5.85546875" style="296" customWidth="1"/>
    <col min="513" max="513" width="43.140625" style="296" customWidth="1"/>
    <col min="514" max="516" width="11" style="296" customWidth="1"/>
    <col min="517" max="518" width="11.85546875" style="296" customWidth="1"/>
    <col min="519" max="519" width="13.28515625" style="296" customWidth="1"/>
    <col min="520" max="520" width="14.42578125" style="296" customWidth="1"/>
    <col min="521" max="521" width="4.85546875" style="296" customWidth="1"/>
    <col min="522" max="767" width="9.140625" style="296"/>
    <col min="768" max="768" width="5.85546875" style="296" customWidth="1"/>
    <col min="769" max="769" width="43.140625" style="296" customWidth="1"/>
    <col min="770" max="772" width="11" style="296" customWidth="1"/>
    <col min="773" max="774" width="11.85546875" style="296" customWidth="1"/>
    <col min="775" max="775" width="13.28515625" style="296" customWidth="1"/>
    <col min="776" max="776" width="14.42578125" style="296" customWidth="1"/>
    <col min="777" max="777" width="4.85546875" style="296" customWidth="1"/>
    <col min="778" max="1023" width="9.140625" style="296"/>
    <col min="1024" max="1024" width="5.85546875" style="296" customWidth="1"/>
    <col min="1025" max="1025" width="43.140625" style="296" customWidth="1"/>
    <col min="1026" max="1028" width="11" style="296" customWidth="1"/>
    <col min="1029" max="1030" width="11.85546875" style="296" customWidth="1"/>
    <col min="1031" max="1031" width="13.28515625" style="296" customWidth="1"/>
    <col min="1032" max="1032" width="14.42578125" style="296" customWidth="1"/>
    <col min="1033" max="1033" width="4.85546875" style="296" customWidth="1"/>
    <col min="1034" max="1279" width="9.140625" style="296"/>
    <col min="1280" max="1280" width="5.85546875" style="296" customWidth="1"/>
    <col min="1281" max="1281" width="43.140625" style="296" customWidth="1"/>
    <col min="1282" max="1284" width="11" style="296" customWidth="1"/>
    <col min="1285" max="1286" width="11.85546875" style="296" customWidth="1"/>
    <col min="1287" max="1287" width="13.28515625" style="296" customWidth="1"/>
    <col min="1288" max="1288" width="14.42578125" style="296" customWidth="1"/>
    <col min="1289" max="1289" width="4.85546875" style="296" customWidth="1"/>
    <col min="1290" max="1535" width="9.140625" style="296"/>
    <col min="1536" max="1536" width="5.85546875" style="296" customWidth="1"/>
    <col min="1537" max="1537" width="43.140625" style="296" customWidth="1"/>
    <col min="1538" max="1540" width="11" style="296" customWidth="1"/>
    <col min="1541" max="1542" width="11.85546875" style="296" customWidth="1"/>
    <col min="1543" max="1543" width="13.28515625" style="296" customWidth="1"/>
    <col min="1544" max="1544" width="14.42578125" style="296" customWidth="1"/>
    <col min="1545" max="1545" width="4.85546875" style="296" customWidth="1"/>
    <col min="1546" max="1791" width="9.140625" style="296"/>
    <col min="1792" max="1792" width="5.85546875" style="296" customWidth="1"/>
    <col min="1793" max="1793" width="43.140625" style="296" customWidth="1"/>
    <col min="1794" max="1796" width="11" style="296" customWidth="1"/>
    <col min="1797" max="1798" width="11.85546875" style="296" customWidth="1"/>
    <col min="1799" max="1799" width="13.28515625" style="296" customWidth="1"/>
    <col min="1800" max="1800" width="14.42578125" style="296" customWidth="1"/>
    <col min="1801" max="1801" width="4.85546875" style="296" customWidth="1"/>
    <col min="1802" max="2047" width="9.140625" style="296"/>
    <col min="2048" max="2048" width="5.85546875" style="296" customWidth="1"/>
    <col min="2049" max="2049" width="43.140625" style="296" customWidth="1"/>
    <col min="2050" max="2052" width="11" style="296" customWidth="1"/>
    <col min="2053" max="2054" width="11.85546875" style="296" customWidth="1"/>
    <col min="2055" max="2055" width="13.28515625" style="296" customWidth="1"/>
    <col min="2056" max="2056" width="14.42578125" style="296" customWidth="1"/>
    <col min="2057" max="2057" width="4.85546875" style="296" customWidth="1"/>
    <col min="2058" max="2303" width="9.140625" style="296"/>
    <col min="2304" max="2304" width="5.85546875" style="296" customWidth="1"/>
    <col min="2305" max="2305" width="43.140625" style="296" customWidth="1"/>
    <col min="2306" max="2308" width="11" style="296" customWidth="1"/>
    <col min="2309" max="2310" width="11.85546875" style="296" customWidth="1"/>
    <col min="2311" max="2311" width="13.28515625" style="296" customWidth="1"/>
    <col min="2312" max="2312" width="14.42578125" style="296" customWidth="1"/>
    <col min="2313" max="2313" width="4.85546875" style="296" customWidth="1"/>
    <col min="2314" max="2559" width="9.140625" style="296"/>
    <col min="2560" max="2560" width="5.85546875" style="296" customWidth="1"/>
    <col min="2561" max="2561" width="43.140625" style="296" customWidth="1"/>
    <col min="2562" max="2564" width="11" style="296" customWidth="1"/>
    <col min="2565" max="2566" width="11.85546875" style="296" customWidth="1"/>
    <col min="2567" max="2567" width="13.28515625" style="296" customWidth="1"/>
    <col min="2568" max="2568" width="14.42578125" style="296" customWidth="1"/>
    <col min="2569" max="2569" width="4.85546875" style="296" customWidth="1"/>
    <col min="2570" max="2815" width="9.140625" style="296"/>
    <col min="2816" max="2816" width="5.85546875" style="296" customWidth="1"/>
    <col min="2817" max="2817" width="43.140625" style="296" customWidth="1"/>
    <col min="2818" max="2820" width="11" style="296" customWidth="1"/>
    <col min="2821" max="2822" width="11.85546875" style="296" customWidth="1"/>
    <col min="2823" max="2823" width="13.28515625" style="296" customWidth="1"/>
    <col min="2824" max="2824" width="14.42578125" style="296" customWidth="1"/>
    <col min="2825" max="2825" width="4.85546875" style="296" customWidth="1"/>
    <col min="2826" max="3071" width="9.140625" style="296"/>
    <col min="3072" max="3072" width="5.85546875" style="296" customWidth="1"/>
    <col min="3073" max="3073" width="43.140625" style="296" customWidth="1"/>
    <col min="3074" max="3076" width="11" style="296" customWidth="1"/>
    <col min="3077" max="3078" width="11.85546875" style="296" customWidth="1"/>
    <col min="3079" max="3079" width="13.28515625" style="296" customWidth="1"/>
    <col min="3080" max="3080" width="14.42578125" style="296" customWidth="1"/>
    <col min="3081" max="3081" width="4.85546875" style="296" customWidth="1"/>
    <col min="3082" max="3327" width="9.140625" style="296"/>
    <col min="3328" max="3328" width="5.85546875" style="296" customWidth="1"/>
    <col min="3329" max="3329" width="43.140625" style="296" customWidth="1"/>
    <col min="3330" max="3332" width="11" style="296" customWidth="1"/>
    <col min="3333" max="3334" width="11.85546875" style="296" customWidth="1"/>
    <col min="3335" max="3335" width="13.28515625" style="296" customWidth="1"/>
    <col min="3336" max="3336" width="14.42578125" style="296" customWidth="1"/>
    <col min="3337" max="3337" width="4.85546875" style="296" customWidth="1"/>
    <col min="3338" max="3583" width="9.140625" style="296"/>
    <col min="3584" max="3584" width="5.85546875" style="296" customWidth="1"/>
    <col min="3585" max="3585" width="43.140625" style="296" customWidth="1"/>
    <col min="3586" max="3588" width="11" style="296" customWidth="1"/>
    <col min="3589" max="3590" width="11.85546875" style="296" customWidth="1"/>
    <col min="3591" max="3591" width="13.28515625" style="296" customWidth="1"/>
    <col min="3592" max="3592" width="14.42578125" style="296" customWidth="1"/>
    <col min="3593" max="3593" width="4.85546875" style="296" customWidth="1"/>
    <col min="3594" max="3839" width="9.140625" style="296"/>
    <col min="3840" max="3840" width="5.85546875" style="296" customWidth="1"/>
    <col min="3841" max="3841" width="43.140625" style="296" customWidth="1"/>
    <col min="3842" max="3844" width="11" style="296" customWidth="1"/>
    <col min="3845" max="3846" width="11.85546875" style="296" customWidth="1"/>
    <col min="3847" max="3847" width="13.28515625" style="296" customWidth="1"/>
    <col min="3848" max="3848" width="14.42578125" style="296" customWidth="1"/>
    <col min="3849" max="3849" width="4.85546875" style="296" customWidth="1"/>
    <col min="3850" max="4095" width="9.140625" style="296"/>
    <col min="4096" max="4096" width="5.85546875" style="296" customWidth="1"/>
    <col min="4097" max="4097" width="43.140625" style="296" customWidth="1"/>
    <col min="4098" max="4100" width="11" style="296" customWidth="1"/>
    <col min="4101" max="4102" width="11.85546875" style="296" customWidth="1"/>
    <col min="4103" max="4103" width="13.28515625" style="296" customWidth="1"/>
    <col min="4104" max="4104" width="14.42578125" style="296" customWidth="1"/>
    <col min="4105" max="4105" width="4.85546875" style="296" customWidth="1"/>
    <col min="4106" max="4351" width="9.140625" style="296"/>
    <col min="4352" max="4352" width="5.85546875" style="296" customWidth="1"/>
    <col min="4353" max="4353" width="43.140625" style="296" customWidth="1"/>
    <col min="4354" max="4356" width="11" style="296" customWidth="1"/>
    <col min="4357" max="4358" width="11.85546875" style="296" customWidth="1"/>
    <col min="4359" max="4359" width="13.28515625" style="296" customWidth="1"/>
    <col min="4360" max="4360" width="14.42578125" style="296" customWidth="1"/>
    <col min="4361" max="4361" width="4.85546875" style="296" customWidth="1"/>
    <col min="4362" max="4607" width="9.140625" style="296"/>
    <col min="4608" max="4608" width="5.85546875" style="296" customWidth="1"/>
    <col min="4609" max="4609" width="43.140625" style="296" customWidth="1"/>
    <col min="4610" max="4612" width="11" style="296" customWidth="1"/>
    <col min="4613" max="4614" width="11.85546875" style="296" customWidth="1"/>
    <col min="4615" max="4615" width="13.28515625" style="296" customWidth="1"/>
    <col min="4616" max="4616" width="14.42578125" style="296" customWidth="1"/>
    <col min="4617" max="4617" width="4.85546875" style="296" customWidth="1"/>
    <col min="4618" max="4863" width="9.140625" style="296"/>
    <col min="4864" max="4864" width="5.85546875" style="296" customWidth="1"/>
    <col min="4865" max="4865" width="43.140625" style="296" customWidth="1"/>
    <col min="4866" max="4868" width="11" style="296" customWidth="1"/>
    <col min="4869" max="4870" width="11.85546875" style="296" customWidth="1"/>
    <col min="4871" max="4871" width="13.28515625" style="296" customWidth="1"/>
    <col min="4872" max="4872" width="14.42578125" style="296" customWidth="1"/>
    <col min="4873" max="4873" width="4.85546875" style="296" customWidth="1"/>
    <col min="4874" max="5119" width="9.140625" style="296"/>
    <col min="5120" max="5120" width="5.85546875" style="296" customWidth="1"/>
    <col min="5121" max="5121" width="43.140625" style="296" customWidth="1"/>
    <col min="5122" max="5124" width="11" style="296" customWidth="1"/>
    <col min="5125" max="5126" width="11.85546875" style="296" customWidth="1"/>
    <col min="5127" max="5127" width="13.28515625" style="296" customWidth="1"/>
    <col min="5128" max="5128" width="14.42578125" style="296" customWidth="1"/>
    <col min="5129" max="5129" width="4.85546875" style="296" customWidth="1"/>
    <col min="5130" max="5375" width="9.140625" style="296"/>
    <col min="5376" max="5376" width="5.85546875" style="296" customWidth="1"/>
    <col min="5377" max="5377" width="43.140625" style="296" customWidth="1"/>
    <col min="5378" max="5380" width="11" style="296" customWidth="1"/>
    <col min="5381" max="5382" width="11.85546875" style="296" customWidth="1"/>
    <col min="5383" max="5383" width="13.28515625" style="296" customWidth="1"/>
    <col min="5384" max="5384" width="14.42578125" style="296" customWidth="1"/>
    <col min="5385" max="5385" width="4.85546875" style="296" customWidth="1"/>
    <col min="5386" max="5631" width="9.140625" style="296"/>
    <col min="5632" max="5632" width="5.85546875" style="296" customWidth="1"/>
    <col min="5633" max="5633" width="43.140625" style="296" customWidth="1"/>
    <col min="5634" max="5636" width="11" style="296" customWidth="1"/>
    <col min="5637" max="5638" width="11.85546875" style="296" customWidth="1"/>
    <col min="5639" max="5639" width="13.28515625" style="296" customWidth="1"/>
    <col min="5640" max="5640" width="14.42578125" style="296" customWidth="1"/>
    <col min="5641" max="5641" width="4.85546875" style="296" customWidth="1"/>
    <col min="5642" max="5887" width="9.140625" style="296"/>
    <col min="5888" max="5888" width="5.85546875" style="296" customWidth="1"/>
    <col min="5889" max="5889" width="43.140625" style="296" customWidth="1"/>
    <col min="5890" max="5892" width="11" style="296" customWidth="1"/>
    <col min="5893" max="5894" width="11.85546875" style="296" customWidth="1"/>
    <col min="5895" max="5895" width="13.28515625" style="296" customWidth="1"/>
    <col min="5896" max="5896" width="14.42578125" style="296" customWidth="1"/>
    <col min="5897" max="5897" width="4.85546875" style="296" customWidth="1"/>
    <col min="5898" max="6143" width="9.140625" style="296"/>
    <col min="6144" max="6144" width="5.85546875" style="296" customWidth="1"/>
    <col min="6145" max="6145" width="43.140625" style="296" customWidth="1"/>
    <col min="6146" max="6148" width="11" style="296" customWidth="1"/>
    <col min="6149" max="6150" width="11.85546875" style="296" customWidth="1"/>
    <col min="6151" max="6151" width="13.28515625" style="296" customWidth="1"/>
    <col min="6152" max="6152" width="14.42578125" style="296" customWidth="1"/>
    <col min="6153" max="6153" width="4.85546875" style="296" customWidth="1"/>
    <col min="6154" max="6399" width="9.140625" style="296"/>
    <col min="6400" max="6400" width="5.85546875" style="296" customWidth="1"/>
    <col min="6401" max="6401" width="43.140625" style="296" customWidth="1"/>
    <col min="6402" max="6404" width="11" style="296" customWidth="1"/>
    <col min="6405" max="6406" width="11.85546875" style="296" customWidth="1"/>
    <col min="6407" max="6407" width="13.28515625" style="296" customWidth="1"/>
    <col min="6408" max="6408" width="14.42578125" style="296" customWidth="1"/>
    <col min="6409" max="6409" width="4.85546875" style="296" customWidth="1"/>
    <col min="6410" max="6655" width="9.140625" style="296"/>
    <col min="6656" max="6656" width="5.85546875" style="296" customWidth="1"/>
    <col min="6657" max="6657" width="43.140625" style="296" customWidth="1"/>
    <col min="6658" max="6660" width="11" style="296" customWidth="1"/>
    <col min="6661" max="6662" width="11.85546875" style="296" customWidth="1"/>
    <col min="6663" max="6663" width="13.28515625" style="296" customWidth="1"/>
    <col min="6664" max="6664" width="14.42578125" style="296" customWidth="1"/>
    <col min="6665" max="6665" width="4.85546875" style="296" customWidth="1"/>
    <col min="6666" max="6911" width="9.140625" style="296"/>
    <col min="6912" max="6912" width="5.85546875" style="296" customWidth="1"/>
    <col min="6913" max="6913" width="43.140625" style="296" customWidth="1"/>
    <col min="6914" max="6916" width="11" style="296" customWidth="1"/>
    <col min="6917" max="6918" width="11.85546875" style="296" customWidth="1"/>
    <col min="6919" max="6919" width="13.28515625" style="296" customWidth="1"/>
    <col min="6920" max="6920" width="14.42578125" style="296" customWidth="1"/>
    <col min="6921" max="6921" width="4.85546875" style="296" customWidth="1"/>
    <col min="6922" max="7167" width="9.140625" style="296"/>
    <col min="7168" max="7168" width="5.85546875" style="296" customWidth="1"/>
    <col min="7169" max="7169" width="43.140625" style="296" customWidth="1"/>
    <col min="7170" max="7172" width="11" style="296" customWidth="1"/>
    <col min="7173" max="7174" width="11.85546875" style="296" customWidth="1"/>
    <col min="7175" max="7175" width="13.28515625" style="296" customWidth="1"/>
    <col min="7176" max="7176" width="14.42578125" style="296" customWidth="1"/>
    <col min="7177" max="7177" width="4.85546875" style="296" customWidth="1"/>
    <col min="7178" max="7423" width="9.140625" style="296"/>
    <col min="7424" max="7424" width="5.85546875" style="296" customWidth="1"/>
    <col min="7425" max="7425" width="43.140625" style="296" customWidth="1"/>
    <col min="7426" max="7428" width="11" style="296" customWidth="1"/>
    <col min="7429" max="7430" width="11.85546875" style="296" customWidth="1"/>
    <col min="7431" max="7431" width="13.28515625" style="296" customWidth="1"/>
    <col min="7432" max="7432" width="14.42578125" style="296" customWidth="1"/>
    <col min="7433" max="7433" width="4.85546875" style="296" customWidth="1"/>
    <col min="7434" max="7679" width="9.140625" style="296"/>
    <col min="7680" max="7680" width="5.85546875" style="296" customWidth="1"/>
    <col min="7681" max="7681" width="43.140625" style="296" customWidth="1"/>
    <col min="7682" max="7684" width="11" style="296" customWidth="1"/>
    <col min="7685" max="7686" width="11.85546875" style="296" customWidth="1"/>
    <col min="7687" max="7687" width="13.28515625" style="296" customWidth="1"/>
    <col min="7688" max="7688" width="14.42578125" style="296" customWidth="1"/>
    <col min="7689" max="7689" width="4.85546875" style="296" customWidth="1"/>
    <col min="7690" max="7935" width="9.140625" style="296"/>
    <col min="7936" max="7936" width="5.85546875" style="296" customWidth="1"/>
    <col min="7937" max="7937" width="43.140625" style="296" customWidth="1"/>
    <col min="7938" max="7940" width="11" style="296" customWidth="1"/>
    <col min="7941" max="7942" width="11.85546875" style="296" customWidth="1"/>
    <col min="7943" max="7943" width="13.28515625" style="296" customWidth="1"/>
    <col min="7944" max="7944" width="14.42578125" style="296" customWidth="1"/>
    <col min="7945" max="7945" width="4.85546875" style="296" customWidth="1"/>
    <col min="7946" max="8191" width="9.140625" style="296"/>
    <col min="8192" max="8192" width="5.85546875" style="296" customWidth="1"/>
    <col min="8193" max="8193" width="43.140625" style="296" customWidth="1"/>
    <col min="8194" max="8196" width="11" style="296" customWidth="1"/>
    <col min="8197" max="8198" width="11.85546875" style="296" customWidth="1"/>
    <col min="8199" max="8199" width="13.28515625" style="296" customWidth="1"/>
    <col min="8200" max="8200" width="14.42578125" style="296" customWidth="1"/>
    <col min="8201" max="8201" width="4.85546875" style="296" customWidth="1"/>
    <col min="8202" max="8447" width="9.140625" style="296"/>
    <col min="8448" max="8448" width="5.85546875" style="296" customWidth="1"/>
    <col min="8449" max="8449" width="43.140625" style="296" customWidth="1"/>
    <col min="8450" max="8452" width="11" style="296" customWidth="1"/>
    <col min="8453" max="8454" width="11.85546875" style="296" customWidth="1"/>
    <col min="8455" max="8455" width="13.28515625" style="296" customWidth="1"/>
    <col min="8456" max="8456" width="14.42578125" style="296" customWidth="1"/>
    <col min="8457" max="8457" width="4.85546875" style="296" customWidth="1"/>
    <col min="8458" max="8703" width="9.140625" style="296"/>
    <col min="8704" max="8704" width="5.85546875" style="296" customWidth="1"/>
    <col min="8705" max="8705" width="43.140625" style="296" customWidth="1"/>
    <col min="8706" max="8708" width="11" style="296" customWidth="1"/>
    <col min="8709" max="8710" width="11.85546875" style="296" customWidth="1"/>
    <col min="8711" max="8711" width="13.28515625" style="296" customWidth="1"/>
    <col min="8712" max="8712" width="14.42578125" style="296" customWidth="1"/>
    <col min="8713" max="8713" width="4.85546875" style="296" customWidth="1"/>
    <col min="8714" max="8959" width="9.140625" style="296"/>
    <col min="8960" max="8960" width="5.85546875" style="296" customWidth="1"/>
    <col min="8961" max="8961" width="43.140625" style="296" customWidth="1"/>
    <col min="8962" max="8964" width="11" style="296" customWidth="1"/>
    <col min="8965" max="8966" width="11.85546875" style="296" customWidth="1"/>
    <col min="8967" max="8967" width="13.28515625" style="296" customWidth="1"/>
    <col min="8968" max="8968" width="14.42578125" style="296" customWidth="1"/>
    <col min="8969" max="8969" width="4.85546875" style="296" customWidth="1"/>
    <col min="8970" max="9215" width="9.140625" style="296"/>
    <col min="9216" max="9216" width="5.85546875" style="296" customWidth="1"/>
    <col min="9217" max="9217" width="43.140625" style="296" customWidth="1"/>
    <col min="9218" max="9220" width="11" style="296" customWidth="1"/>
    <col min="9221" max="9222" width="11.85546875" style="296" customWidth="1"/>
    <col min="9223" max="9223" width="13.28515625" style="296" customWidth="1"/>
    <col min="9224" max="9224" width="14.42578125" style="296" customWidth="1"/>
    <col min="9225" max="9225" width="4.85546875" style="296" customWidth="1"/>
    <col min="9226" max="9471" width="9.140625" style="296"/>
    <col min="9472" max="9472" width="5.85546875" style="296" customWidth="1"/>
    <col min="9473" max="9473" width="43.140625" style="296" customWidth="1"/>
    <col min="9474" max="9476" width="11" style="296" customWidth="1"/>
    <col min="9477" max="9478" width="11.85546875" style="296" customWidth="1"/>
    <col min="9479" max="9479" width="13.28515625" style="296" customWidth="1"/>
    <col min="9480" max="9480" width="14.42578125" style="296" customWidth="1"/>
    <col min="9481" max="9481" width="4.85546875" style="296" customWidth="1"/>
    <col min="9482" max="9727" width="9.140625" style="296"/>
    <col min="9728" max="9728" width="5.85546875" style="296" customWidth="1"/>
    <col min="9729" max="9729" width="43.140625" style="296" customWidth="1"/>
    <col min="9730" max="9732" width="11" style="296" customWidth="1"/>
    <col min="9733" max="9734" width="11.85546875" style="296" customWidth="1"/>
    <col min="9735" max="9735" width="13.28515625" style="296" customWidth="1"/>
    <col min="9736" max="9736" width="14.42578125" style="296" customWidth="1"/>
    <col min="9737" max="9737" width="4.85546875" style="296" customWidth="1"/>
    <col min="9738" max="9983" width="9.140625" style="296"/>
    <col min="9984" max="9984" width="5.85546875" style="296" customWidth="1"/>
    <col min="9985" max="9985" width="43.140625" style="296" customWidth="1"/>
    <col min="9986" max="9988" width="11" style="296" customWidth="1"/>
    <col min="9989" max="9990" width="11.85546875" style="296" customWidth="1"/>
    <col min="9991" max="9991" width="13.28515625" style="296" customWidth="1"/>
    <col min="9992" max="9992" width="14.42578125" style="296" customWidth="1"/>
    <col min="9993" max="9993" width="4.85546875" style="296" customWidth="1"/>
    <col min="9994" max="10239" width="9.140625" style="296"/>
    <col min="10240" max="10240" width="5.85546875" style="296" customWidth="1"/>
    <col min="10241" max="10241" width="43.140625" style="296" customWidth="1"/>
    <col min="10242" max="10244" width="11" style="296" customWidth="1"/>
    <col min="10245" max="10246" width="11.85546875" style="296" customWidth="1"/>
    <col min="10247" max="10247" width="13.28515625" style="296" customWidth="1"/>
    <col min="10248" max="10248" width="14.42578125" style="296" customWidth="1"/>
    <col min="10249" max="10249" width="4.85546875" style="296" customWidth="1"/>
    <col min="10250" max="10495" width="9.140625" style="296"/>
    <col min="10496" max="10496" width="5.85546875" style="296" customWidth="1"/>
    <col min="10497" max="10497" width="43.140625" style="296" customWidth="1"/>
    <col min="10498" max="10500" width="11" style="296" customWidth="1"/>
    <col min="10501" max="10502" width="11.85546875" style="296" customWidth="1"/>
    <col min="10503" max="10503" width="13.28515625" style="296" customWidth="1"/>
    <col min="10504" max="10504" width="14.42578125" style="296" customWidth="1"/>
    <col min="10505" max="10505" width="4.85546875" style="296" customWidth="1"/>
    <col min="10506" max="10751" width="9.140625" style="296"/>
    <col min="10752" max="10752" width="5.85546875" style="296" customWidth="1"/>
    <col min="10753" max="10753" width="43.140625" style="296" customWidth="1"/>
    <col min="10754" max="10756" width="11" style="296" customWidth="1"/>
    <col min="10757" max="10758" width="11.85546875" style="296" customWidth="1"/>
    <col min="10759" max="10759" width="13.28515625" style="296" customWidth="1"/>
    <col min="10760" max="10760" width="14.42578125" style="296" customWidth="1"/>
    <col min="10761" max="10761" width="4.85546875" style="296" customWidth="1"/>
    <col min="10762" max="11007" width="9.140625" style="296"/>
    <col min="11008" max="11008" width="5.85546875" style="296" customWidth="1"/>
    <col min="11009" max="11009" width="43.140625" style="296" customWidth="1"/>
    <col min="11010" max="11012" width="11" style="296" customWidth="1"/>
    <col min="11013" max="11014" width="11.85546875" style="296" customWidth="1"/>
    <col min="11015" max="11015" width="13.28515625" style="296" customWidth="1"/>
    <col min="11016" max="11016" width="14.42578125" style="296" customWidth="1"/>
    <col min="11017" max="11017" width="4.85546875" style="296" customWidth="1"/>
    <col min="11018" max="11263" width="9.140625" style="296"/>
    <col min="11264" max="11264" width="5.85546875" style="296" customWidth="1"/>
    <col min="11265" max="11265" width="43.140625" style="296" customWidth="1"/>
    <col min="11266" max="11268" width="11" style="296" customWidth="1"/>
    <col min="11269" max="11270" width="11.85546875" style="296" customWidth="1"/>
    <col min="11271" max="11271" width="13.28515625" style="296" customWidth="1"/>
    <col min="11272" max="11272" width="14.42578125" style="296" customWidth="1"/>
    <col min="11273" max="11273" width="4.85546875" style="296" customWidth="1"/>
    <col min="11274" max="11519" width="9.140625" style="296"/>
    <col min="11520" max="11520" width="5.85546875" style="296" customWidth="1"/>
    <col min="11521" max="11521" width="43.140625" style="296" customWidth="1"/>
    <col min="11522" max="11524" width="11" style="296" customWidth="1"/>
    <col min="11525" max="11526" width="11.85546875" style="296" customWidth="1"/>
    <col min="11527" max="11527" width="13.28515625" style="296" customWidth="1"/>
    <col min="11528" max="11528" width="14.42578125" style="296" customWidth="1"/>
    <col min="11529" max="11529" width="4.85546875" style="296" customWidth="1"/>
    <col min="11530" max="11775" width="9.140625" style="296"/>
    <col min="11776" max="11776" width="5.85546875" style="296" customWidth="1"/>
    <col min="11777" max="11777" width="43.140625" style="296" customWidth="1"/>
    <col min="11778" max="11780" width="11" style="296" customWidth="1"/>
    <col min="11781" max="11782" width="11.85546875" style="296" customWidth="1"/>
    <col min="11783" max="11783" width="13.28515625" style="296" customWidth="1"/>
    <col min="11784" max="11784" width="14.42578125" style="296" customWidth="1"/>
    <col min="11785" max="11785" width="4.85546875" style="296" customWidth="1"/>
    <col min="11786" max="12031" width="9.140625" style="296"/>
    <col min="12032" max="12032" width="5.85546875" style="296" customWidth="1"/>
    <col min="12033" max="12033" width="43.140625" style="296" customWidth="1"/>
    <col min="12034" max="12036" width="11" style="296" customWidth="1"/>
    <col min="12037" max="12038" width="11.85546875" style="296" customWidth="1"/>
    <col min="12039" max="12039" width="13.28515625" style="296" customWidth="1"/>
    <col min="12040" max="12040" width="14.42578125" style="296" customWidth="1"/>
    <col min="12041" max="12041" width="4.85546875" style="296" customWidth="1"/>
    <col min="12042" max="12287" width="9.140625" style="296"/>
    <col min="12288" max="12288" width="5.85546875" style="296" customWidth="1"/>
    <col min="12289" max="12289" width="43.140625" style="296" customWidth="1"/>
    <col min="12290" max="12292" width="11" style="296" customWidth="1"/>
    <col min="12293" max="12294" width="11.85546875" style="296" customWidth="1"/>
    <col min="12295" max="12295" width="13.28515625" style="296" customWidth="1"/>
    <col min="12296" max="12296" width="14.42578125" style="296" customWidth="1"/>
    <col min="12297" max="12297" width="4.85546875" style="296" customWidth="1"/>
    <col min="12298" max="12543" width="9.140625" style="296"/>
    <col min="12544" max="12544" width="5.85546875" style="296" customWidth="1"/>
    <col min="12545" max="12545" width="43.140625" style="296" customWidth="1"/>
    <col min="12546" max="12548" width="11" style="296" customWidth="1"/>
    <col min="12549" max="12550" width="11.85546875" style="296" customWidth="1"/>
    <col min="12551" max="12551" width="13.28515625" style="296" customWidth="1"/>
    <col min="12552" max="12552" width="14.42578125" style="296" customWidth="1"/>
    <col min="12553" max="12553" width="4.85546875" style="296" customWidth="1"/>
    <col min="12554" max="12799" width="9.140625" style="296"/>
    <col min="12800" max="12800" width="5.85546875" style="296" customWidth="1"/>
    <col min="12801" max="12801" width="43.140625" style="296" customWidth="1"/>
    <col min="12802" max="12804" width="11" style="296" customWidth="1"/>
    <col min="12805" max="12806" width="11.85546875" style="296" customWidth="1"/>
    <col min="12807" max="12807" width="13.28515625" style="296" customWidth="1"/>
    <col min="12808" max="12808" width="14.42578125" style="296" customWidth="1"/>
    <col min="12809" max="12809" width="4.85546875" style="296" customWidth="1"/>
    <col min="12810" max="13055" width="9.140625" style="296"/>
    <col min="13056" max="13056" width="5.85546875" style="296" customWidth="1"/>
    <col min="13057" max="13057" width="43.140625" style="296" customWidth="1"/>
    <col min="13058" max="13060" width="11" style="296" customWidth="1"/>
    <col min="13061" max="13062" width="11.85546875" style="296" customWidth="1"/>
    <col min="13063" max="13063" width="13.28515625" style="296" customWidth="1"/>
    <col min="13064" max="13064" width="14.42578125" style="296" customWidth="1"/>
    <col min="13065" max="13065" width="4.85546875" style="296" customWidth="1"/>
    <col min="13066" max="13311" width="9.140625" style="296"/>
    <col min="13312" max="13312" width="5.85546875" style="296" customWidth="1"/>
    <col min="13313" max="13313" width="43.140625" style="296" customWidth="1"/>
    <col min="13314" max="13316" width="11" style="296" customWidth="1"/>
    <col min="13317" max="13318" width="11.85546875" style="296" customWidth="1"/>
    <col min="13319" max="13319" width="13.28515625" style="296" customWidth="1"/>
    <col min="13320" max="13320" width="14.42578125" style="296" customWidth="1"/>
    <col min="13321" max="13321" width="4.85546875" style="296" customWidth="1"/>
    <col min="13322" max="13567" width="9.140625" style="296"/>
    <col min="13568" max="13568" width="5.85546875" style="296" customWidth="1"/>
    <col min="13569" max="13569" width="43.140625" style="296" customWidth="1"/>
    <col min="13570" max="13572" width="11" style="296" customWidth="1"/>
    <col min="13573" max="13574" width="11.85546875" style="296" customWidth="1"/>
    <col min="13575" max="13575" width="13.28515625" style="296" customWidth="1"/>
    <col min="13576" max="13576" width="14.42578125" style="296" customWidth="1"/>
    <col min="13577" max="13577" width="4.85546875" style="296" customWidth="1"/>
    <col min="13578" max="13823" width="9.140625" style="296"/>
    <col min="13824" max="13824" width="5.85546875" style="296" customWidth="1"/>
    <col min="13825" max="13825" width="43.140625" style="296" customWidth="1"/>
    <col min="13826" max="13828" width="11" style="296" customWidth="1"/>
    <col min="13829" max="13830" width="11.85546875" style="296" customWidth="1"/>
    <col min="13831" max="13831" width="13.28515625" style="296" customWidth="1"/>
    <col min="13832" max="13832" width="14.42578125" style="296" customWidth="1"/>
    <col min="13833" max="13833" width="4.85546875" style="296" customWidth="1"/>
    <col min="13834" max="14079" width="9.140625" style="296"/>
    <col min="14080" max="14080" width="5.85546875" style="296" customWidth="1"/>
    <col min="14081" max="14081" width="43.140625" style="296" customWidth="1"/>
    <col min="14082" max="14084" width="11" style="296" customWidth="1"/>
    <col min="14085" max="14086" width="11.85546875" style="296" customWidth="1"/>
    <col min="14087" max="14087" width="13.28515625" style="296" customWidth="1"/>
    <col min="14088" max="14088" width="14.42578125" style="296" customWidth="1"/>
    <col min="14089" max="14089" width="4.85546875" style="296" customWidth="1"/>
    <col min="14090" max="14335" width="9.140625" style="296"/>
    <col min="14336" max="14336" width="5.85546875" style="296" customWidth="1"/>
    <col min="14337" max="14337" width="43.140625" style="296" customWidth="1"/>
    <col min="14338" max="14340" width="11" style="296" customWidth="1"/>
    <col min="14341" max="14342" width="11.85546875" style="296" customWidth="1"/>
    <col min="14343" max="14343" width="13.28515625" style="296" customWidth="1"/>
    <col min="14344" max="14344" width="14.42578125" style="296" customWidth="1"/>
    <col min="14345" max="14345" width="4.85546875" style="296" customWidth="1"/>
    <col min="14346" max="14591" width="9.140625" style="296"/>
    <col min="14592" max="14592" width="5.85546875" style="296" customWidth="1"/>
    <col min="14593" max="14593" width="43.140625" style="296" customWidth="1"/>
    <col min="14594" max="14596" width="11" style="296" customWidth="1"/>
    <col min="14597" max="14598" width="11.85546875" style="296" customWidth="1"/>
    <col min="14599" max="14599" width="13.28515625" style="296" customWidth="1"/>
    <col min="14600" max="14600" width="14.42578125" style="296" customWidth="1"/>
    <col min="14601" max="14601" width="4.85546875" style="296" customWidth="1"/>
    <col min="14602" max="14847" width="9.140625" style="296"/>
    <col min="14848" max="14848" width="5.85546875" style="296" customWidth="1"/>
    <col min="14849" max="14849" width="43.140625" style="296" customWidth="1"/>
    <col min="14850" max="14852" width="11" style="296" customWidth="1"/>
    <col min="14853" max="14854" width="11.85546875" style="296" customWidth="1"/>
    <col min="14855" max="14855" width="13.28515625" style="296" customWidth="1"/>
    <col min="14856" max="14856" width="14.42578125" style="296" customWidth="1"/>
    <col min="14857" max="14857" width="4.85546875" style="296" customWidth="1"/>
    <col min="14858" max="15103" width="9.140625" style="296"/>
    <col min="15104" max="15104" width="5.85546875" style="296" customWidth="1"/>
    <col min="15105" max="15105" width="43.140625" style="296" customWidth="1"/>
    <col min="15106" max="15108" width="11" style="296" customWidth="1"/>
    <col min="15109" max="15110" width="11.85546875" style="296" customWidth="1"/>
    <col min="15111" max="15111" width="13.28515625" style="296" customWidth="1"/>
    <col min="15112" max="15112" width="14.42578125" style="296" customWidth="1"/>
    <col min="15113" max="15113" width="4.85546875" style="296" customWidth="1"/>
    <col min="15114" max="15359" width="9.140625" style="296"/>
    <col min="15360" max="15360" width="5.85546875" style="296" customWidth="1"/>
    <col min="15361" max="15361" width="43.140625" style="296" customWidth="1"/>
    <col min="15362" max="15364" width="11" style="296" customWidth="1"/>
    <col min="15365" max="15366" width="11.85546875" style="296" customWidth="1"/>
    <col min="15367" max="15367" width="13.28515625" style="296" customWidth="1"/>
    <col min="15368" max="15368" width="14.42578125" style="296" customWidth="1"/>
    <col min="15369" max="15369" width="4.85546875" style="296" customWidth="1"/>
    <col min="15370" max="15615" width="9.140625" style="296"/>
    <col min="15616" max="15616" width="5.85546875" style="296" customWidth="1"/>
    <col min="15617" max="15617" width="43.140625" style="296" customWidth="1"/>
    <col min="15618" max="15620" width="11" style="296" customWidth="1"/>
    <col min="15621" max="15622" width="11.85546875" style="296" customWidth="1"/>
    <col min="15623" max="15623" width="13.28515625" style="296" customWidth="1"/>
    <col min="15624" max="15624" width="14.42578125" style="296" customWidth="1"/>
    <col min="15625" max="15625" width="4.85546875" style="296" customWidth="1"/>
    <col min="15626" max="15871" width="9.140625" style="296"/>
    <col min="15872" max="15872" width="5.85546875" style="296" customWidth="1"/>
    <col min="15873" max="15873" width="43.140625" style="296" customWidth="1"/>
    <col min="15874" max="15876" width="11" style="296" customWidth="1"/>
    <col min="15877" max="15878" width="11.85546875" style="296" customWidth="1"/>
    <col min="15879" max="15879" width="13.28515625" style="296" customWidth="1"/>
    <col min="15880" max="15880" width="14.42578125" style="296" customWidth="1"/>
    <col min="15881" max="15881" width="4.85546875" style="296" customWidth="1"/>
    <col min="15882" max="16127" width="9.140625" style="296"/>
    <col min="16128" max="16128" width="5.85546875" style="296" customWidth="1"/>
    <col min="16129" max="16129" width="43.140625" style="296" customWidth="1"/>
    <col min="16130" max="16132" width="11" style="296" customWidth="1"/>
    <col min="16133" max="16134" width="11.85546875" style="296" customWidth="1"/>
    <col min="16135" max="16135" width="13.28515625" style="296" customWidth="1"/>
    <col min="16136" max="16136" width="14.42578125" style="296" customWidth="1"/>
    <col min="16137" max="16137" width="4.85546875" style="296" customWidth="1"/>
    <col min="16138" max="16384" width="9.140625" style="296"/>
  </cols>
  <sheetData>
    <row r="1" spans="1:9" x14ac:dyDescent="0.2">
      <c r="I1" s="128" t="s">
        <v>1373</v>
      </c>
    </row>
    <row r="4" spans="1:9" ht="15.75" customHeight="1" x14ac:dyDescent="0.25">
      <c r="A4" s="1017" t="s">
        <v>1346</v>
      </c>
      <c r="B4" s="1017"/>
      <c r="C4" s="1017"/>
      <c r="D4" s="1017"/>
      <c r="E4" s="1017"/>
      <c r="F4" s="1017"/>
      <c r="G4" s="1017"/>
      <c r="H4" s="1017"/>
      <c r="I4" s="1017"/>
    </row>
    <row r="5" spans="1:9" s="298" customFormat="1" ht="15.75" thickBot="1" x14ac:dyDescent="0.25">
      <c r="A5" s="297"/>
      <c r="I5" s="299" t="s">
        <v>875</v>
      </c>
    </row>
    <row r="6" spans="1:9" s="300" customFormat="1" ht="26.25" customHeight="1" x14ac:dyDescent="0.2">
      <c r="A6" s="1018" t="s">
        <v>1347</v>
      </c>
      <c r="B6" s="1020" t="s">
        <v>1348</v>
      </c>
      <c r="C6" s="1018" t="s">
        <v>1349</v>
      </c>
      <c r="D6" s="1018" t="s">
        <v>1350</v>
      </c>
      <c r="E6" s="1022" t="str">
        <f>+CONCATENATE("Hitel, kölcsön állomány ",LEFT([1]ÖSSZEFÜGGÉSEK!A4,4),". dec. 31-én")</f>
        <v>Hitel, kölcsön állomány 0. dec. 31-én</v>
      </c>
      <c r="F6" s="1024" t="s">
        <v>1351</v>
      </c>
      <c r="G6" s="1025"/>
      <c r="H6" s="1026"/>
      <c r="I6" s="1027" t="s">
        <v>1352</v>
      </c>
    </row>
    <row r="7" spans="1:9" s="303" customFormat="1" ht="40.5" customHeight="1" thickBot="1" x14ac:dyDescent="0.25">
      <c r="A7" s="1019"/>
      <c r="B7" s="1021"/>
      <c r="C7" s="1021"/>
      <c r="D7" s="1019"/>
      <c r="E7" s="1023"/>
      <c r="F7" s="301" t="s">
        <v>1353</v>
      </c>
      <c r="G7" s="301" t="s">
        <v>1354</v>
      </c>
      <c r="H7" s="302" t="s">
        <v>1355</v>
      </c>
      <c r="I7" s="1028"/>
    </row>
    <row r="8" spans="1:9" s="308" customFormat="1" ht="12.95" customHeight="1" thickBot="1" x14ac:dyDescent="0.25">
      <c r="A8" s="304" t="s">
        <v>879</v>
      </c>
      <c r="B8" s="305" t="s">
        <v>880</v>
      </c>
      <c r="C8" s="305" t="s">
        <v>881</v>
      </c>
      <c r="D8" s="306" t="s">
        <v>882</v>
      </c>
      <c r="E8" s="304" t="s">
        <v>1206</v>
      </c>
      <c r="F8" s="306" t="s">
        <v>1208</v>
      </c>
      <c r="G8" s="306" t="s">
        <v>1211</v>
      </c>
      <c r="H8" s="307" t="s">
        <v>1225</v>
      </c>
      <c r="I8" s="307" t="s">
        <v>1233</v>
      </c>
    </row>
    <row r="9" spans="1:9" ht="22.5" customHeight="1" thickBot="1" x14ac:dyDescent="0.25">
      <c r="A9" s="309" t="s">
        <v>176</v>
      </c>
      <c r="B9" s="310" t="s">
        <v>1356</v>
      </c>
      <c r="C9" s="311"/>
      <c r="D9" s="312"/>
      <c r="E9" s="313">
        <f>SUM(E10:E15)</f>
        <v>400000</v>
      </c>
      <c r="F9" s="314">
        <f>SUM(F10:F15)</f>
        <v>400000</v>
      </c>
      <c r="G9" s="314">
        <f>SUM(G10:G15)</f>
        <v>400000</v>
      </c>
      <c r="H9" s="314">
        <f>SUM(H10:H15)</f>
        <v>400000</v>
      </c>
      <c r="I9" s="315">
        <f>SUM(I10:I15)</f>
        <v>0</v>
      </c>
    </row>
    <row r="10" spans="1:9" ht="22.5" customHeight="1" x14ac:dyDescent="0.2">
      <c r="A10" s="316" t="s">
        <v>177</v>
      </c>
      <c r="B10" s="317" t="s">
        <v>1342</v>
      </c>
      <c r="C10" s="318">
        <v>2018</v>
      </c>
      <c r="D10" s="319"/>
      <c r="E10" s="320">
        <v>400000</v>
      </c>
      <c r="F10" s="321">
        <v>400000</v>
      </c>
      <c r="G10" s="321">
        <v>400000</v>
      </c>
      <c r="H10" s="321">
        <v>400000</v>
      </c>
      <c r="I10" s="322">
        <v>0</v>
      </c>
    </row>
    <row r="11" spans="1:9" ht="22.5" customHeight="1" x14ac:dyDescent="0.2">
      <c r="A11" s="316" t="s">
        <v>178</v>
      </c>
      <c r="B11" s="317" t="s">
        <v>1357</v>
      </c>
      <c r="C11" s="323"/>
      <c r="D11" s="319"/>
      <c r="E11" s="320"/>
      <c r="F11" s="321"/>
      <c r="G11" s="321"/>
      <c r="H11" s="321"/>
      <c r="I11" s="322"/>
    </row>
    <row r="12" spans="1:9" ht="22.5" customHeight="1" x14ac:dyDescent="0.2">
      <c r="A12" s="316" t="s">
        <v>175</v>
      </c>
      <c r="B12" s="317" t="s">
        <v>1357</v>
      </c>
      <c r="C12" s="323"/>
      <c r="D12" s="319"/>
      <c r="E12" s="320"/>
      <c r="F12" s="321"/>
      <c r="G12" s="321"/>
      <c r="H12" s="321"/>
      <c r="I12" s="322"/>
    </row>
    <row r="13" spans="1:9" ht="22.5" customHeight="1" x14ac:dyDescent="0.2">
      <c r="A13" s="316" t="s">
        <v>440</v>
      </c>
      <c r="B13" s="317" t="s">
        <v>1357</v>
      </c>
      <c r="C13" s="323"/>
      <c r="D13" s="319"/>
      <c r="E13" s="320"/>
      <c r="F13" s="321"/>
      <c r="G13" s="321"/>
      <c r="H13" s="321"/>
      <c r="I13" s="322"/>
    </row>
    <row r="14" spans="1:9" ht="22.5" customHeight="1" x14ac:dyDescent="0.2">
      <c r="A14" s="316" t="s">
        <v>544</v>
      </c>
      <c r="B14" s="317" t="s">
        <v>1357</v>
      </c>
      <c r="C14" s="323"/>
      <c r="D14" s="319"/>
      <c r="E14" s="320"/>
      <c r="F14" s="321"/>
      <c r="G14" s="321"/>
      <c r="H14" s="321"/>
      <c r="I14" s="322"/>
    </row>
    <row r="15" spans="1:9" ht="22.5" customHeight="1" thickBot="1" x14ac:dyDescent="0.25">
      <c r="A15" s="316" t="s">
        <v>545</v>
      </c>
      <c r="B15" s="317" t="s">
        <v>1357</v>
      </c>
      <c r="C15" s="323"/>
      <c r="D15" s="319"/>
      <c r="E15" s="320"/>
      <c r="F15" s="321"/>
      <c r="G15" s="321"/>
      <c r="H15" s="321"/>
      <c r="I15" s="322"/>
    </row>
    <row r="16" spans="1:9" ht="22.5" customHeight="1" thickBot="1" x14ac:dyDescent="0.25">
      <c r="A16" s="309" t="s">
        <v>558</v>
      </c>
      <c r="B16" s="310" t="s">
        <v>1358</v>
      </c>
      <c r="C16" s="324"/>
      <c r="D16" s="325"/>
      <c r="E16" s="313">
        <f>SUM(E17:E22)</f>
        <v>0</v>
      </c>
      <c r="F16" s="314">
        <f>SUM(F17:F22)</f>
        <v>0</v>
      </c>
      <c r="G16" s="314"/>
      <c r="H16" s="314">
        <f>SUM(H17:H22)</f>
        <v>0</v>
      </c>
      <c r="I16" s="315">
        <f>SUM(I17:I22)</f>
        <v>0</v>
      </c>
    </row>
    <row r="17" spans="1:9" ht="22.5" customHeight="1" x14ac:dyDescent="0.2">
      <c r="A17" s="316" t="s">
        <v>559</v>
      </c>
      <c r="B17" s="317" t="s">
        <v>1357</v>
      </c>
      <c r="C17" s="323"/>
      <c r="D17" s="319"/>
      <c r="E17" s="320"/>
      <c r="F17" s="321"/>
      <c r="G17" s="321"/>
      <c r="H17" s="321"/>
      <c r="I17" s="322"/>
    </row>
    <row r="18" spans="1:9" ht="22.5" customHeight="1" x14ac:dyDescent="0.2">
      <c r="A18" s="316" t="s">
        <v>560</v>
      </c>
      <c r="B18" s="317" t="s">
        <v>1357</v>
      </c>
      <c r="C18" s="323"/>
      <c r="D18" s="319"/>
      <c r="E18" s="320"/>
      <c r="F18" s="321"/>
      <c r="G18" s="321"/>
      <c r="H18" s="321"/>
      <c r="I18" s="322"/>
    </row>
    <row r="19" spans="1:9" ht="22.5" customHeight="1" x14ac:dyDescent="0.2">
      <c r="A19" s="316" t="s">
        <v>561</v>
      </c>
      <c r="B19" s="317" t="s">
        <v>1357</v>
      </c>
      <c r="C19" s="323"/>
      <c r="D19" s="319"/>
      <c r="E19" s="320"/>
      <c r="F19" s="321"/>
      <c r="G19" s="321"/>
      <c r="H19" s="321"/>
      <c r="I19" s="322"/>
    </row>
    <row r="20" spans="1:9" ht="22.5" customHeight="1" x14ac:dyDescent="0.2">
      <c r="A20" s="316" t="s">
        <v>893</v>
      </c>
      <c r="B20" s="317" t="s">
        <v>1357</v>
      </c>
      <c r="C20" s="323"/>
      <c r="D20" s="319"/>
      <c r="E20" s="320"/>
      <c r="F20" s="321"/>
      <c r="G20" s="321"/>
      <c r="H20" s="321"/>
      <c r="I20" s="322"/>
    </row>
    <row r="21" spans="1:9" ht="22.5" customHeight="1" x14ac:dyDescent="0.2">
      <c r="A21" s="316" t="s">
        <v>895</v>
      </c>
      <c r="B21" s="317" t="s">
        <v>1357</v>
      </c>
      <c r="C21" s="323"/>
      <c r="D21" s="319"/>
      <c r="E21" s="320"/>
      <c r="F21" s="321"/>
      <c r="G21" s="321"/>
      <c r="H21" s="321"/>
      <c r="I21" s="322"/>
    </row>
    <row r="22" spans="1:9" ht="22.5" customHeight="1" thickBot="1" x14ac:dyDescent="0.25">
      <c r="A22" s="316" t="s">
        <v>897</v>
      </c>
      <c r="B22" s="317" t="s">
        <v>1357</v>
      </c>
      <c r="C22" s="323"/>
      <c r="D22" s="319"/>
      <c r="E22" s="320"/>
      <c r="F22" s="321"/>
      <c r="G22" s="321"/>
      <c r="H22" s="321"/>
      <c r="I22" s="322"/>
    </row>
    <row r="23" spans="1:9" ht="22.5" customHeight="1" thickBot="1" x14ac:dyDescent="0.25">
      <c r="A23" s="309" t="s">
        <v>899</v>
      </c>
      <c r="B23" s="310" t="s">
        <v>1359</v>
      </c>
      <c r="C23" s="311"/>
      <c r="D23" s="312"/>
      <c r="E23" s="313">
        <f>E9+E16</f>
        <v>400000</v>
      </c>
      <c r="F23" s="314">
        <f>F9+F16</f>
        <v>400000</v>
      </c>
      <c r="G23" s="314"/>
      <c r="H23" s="314">
        <f>H9+H16</f>
        <v>400000</v>
      </c>
      <c r="I23" s="315">
        <f>I9+I16</f>
        <v>0</v>
      </c>
    </row>
    <row r="24" spans="1:9" ht="20.100000000000001" customHeight="1" x14ac:dyDescent="0.2"/>
  </sheetData>
  <mergeCells count="8">
    <mergeCell ref="A4:I4"/>
    <mergeCell ref="A6:A7"/>
    <mergeCell ref="B6:B7"/>
    <mergeCell ref="C6:C7"/>
    <mergeCell ref="D6:D7"/>
    <mergeCell ref="E6:E7"/>
    <mergeCell ref="F6:H6"/>
    <mergeCell ref="I6:I7"/>
  </mergeCells>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E13"/>
  <sheetViews>
    <sheetView workbookViewId="0">
      <selection activeCell="E1" sqref="E1"/>
    </sheetView>
  </sheetViews>
  <sheetFormatPr defaultRowHeight="12.75" x14ac:dyDescent="0.2"/>
  <cols>
    <col min="1" max="1" width="9.140625" style="126"/>
    <col min="2" max="2" width="50" style="126" customWidth="1"/>
    <col min="3" max="5" width="21.42578125" style="126" customWidth="1"/>
    <col min="6" max="256" width="9.140625" style="126"/>
    <col min="257" max="257" width="50" style="126" customWidth="1"/>
    <col min="258" max="260" width="21.42578125" style="126" customWidth="1"/>
    <col min="261" max="261" width="4.7109375" style="126" customWidth="1"/>
    <col min="262" max="512" width="9.140625" style="126"/>
    <col min="513" max="513" width="50" style="126" customWidth="1"/>
    <col min="514" max="516" width="21.42578125" style="126" customWidth="1"/>
    <col min="517" max="517" width="4.7109375" style="126" customWidth="1"/>
    <col min="518" max="768" width="9.140625" style="126"/>
    <col min="769" max="769" width="50" style="126" customWidth="1"/>
    <col min="770" max="772" width="21.42578125" style="126" customWidth="1"/>
    <col min="773" max="773" width="4.7109375" style="126" customWidth="1"/>
    <col min="774" max="1024" width="9.140625" style="126"/>
    <col min="1025" max="1025" width="50" style="126" customWidth="1"/>
    <col min="1026" max="1028" width="21.42578125" style="126" customWidth="1"/>
    <col min="1029" max="1029" width="4.7109375" style="126" customWidth="1"/>
    <col min="1030" max="1280" width="9.140625" style="126"/>
    <col min="1281" max="1281" width="50" style="126" customWidth="1"/>
    <col min="1282" max="1284" width="21.42578125" style="126" customWidth="1"/>
    <col min="1285" max="1285" width="4.7109375" style="126" customWidth="1"/>
    <col min="1286" max="1536" width="9.140625" style="126"/>
    <col min="1537" max="1537" width="50" style="126" customWidth="1"/>
    <col min="1538" max="1540" width="21.42578125" style="126" customWidth="1"/>
    <col min="1541" max="1541" width="4.7109375" style="126" customWidth="1"/>
    <col min="1542" max="1792" width="9.140625" style="126"/>
    <col min="1793" max="1793" width="50" style="126" customWidth="1"/>
    <col min="1794" max="1796" width="21.42578125" style="126" customWidth="1"/>
    <col min="1797" max="1797" width="4.7109375" style="126" customWidth="1"/>
    <col min="1798" max="2048" width="9.140625" style="126"/>
    <col min="2049" max="2049" width="50" style="126" customWidth="1"/>
    <col min="2050" max="2052" width="21.42578125" style="126" customWidth="1"/>
    <col min="2053" max="2053" width="4.7109375" style="126" customWidth="1"/>
    <col min="2054" max="2304" width="9.140625" style="126"/>
    <col min="2305" max="2305" width="50" style="126" customWidth="1"/>
    <col min="2306" max="2308" width="21.42578125" style="126" customWidth="1"/>
    <col min="2309" max="2309" width="4.7109375" style="126" customWidth="1"/>
    <col min="2310" max="2560" width="9.140625" style="126"/>
    <col min="2561" max="2561" width="50" style="126" customWidth="1"/>
    <col min="2562" max="2564" width="21.42578125" style="126" customWidth="1"/>
    <col min="2565" max="2565" width="4.7109375" style="126" customWidth="1"/>
    <col min="2566" max="2816" width="9.140625" style="126"/>
    <col min="2817" max="2817" width="50" style="126" customWidth="1"/>
    <col min="2818" max="2820" width="21.42578125" style="126" customWidth="1"/>
    <col min="2821" max="2821" width="4.7109375" style="126" customWidth="1"/>
    <col min="2822" max="3072" width="9.140625" style="126"/>
    <col min="3073" max="3073" width="50" style="126" customWidth="1"/>
    <col min="3074" max="3076" width="21.42578125" style="126" customWidth="1"/>
    <col min="3077" max="3077" width="4.7109375" style="126" customWidth="1"/>
    <col min="3078" max="3328" width="9.140625" style="126"/>
    <col min="3329" max="3329" width="50" style="126" customWidth="1"/>
    <col min="3330" max="3332" width="21.42578125" style="126" customWidth="1"/>
    <col min="3333" max="3333" width="4.7109375" style="126" customWidth="1"/>
    <col min="3334" max="3584" width="9.140625" style="126"/>
    <col min="3585" max="3585" width="50" style="126" customWidth="1"/>
    <col min="3586" max="3588" width="21.42578125" style="126" customWidth="1"/>
    <col min="3589" max="3589" width="4.7109375" style="126" customWidth="1"/>
    <col min="3590" max="3840" width="9.140625" style="126"/>
    <col min="3841" max="3841" width="50" style="126" customWidth="1"/>
    <col min="3842" max="3844" width="21.42578125" style="126" customWidth="1"/>
    <col min="3845" max="3845" width="4.7109375" style="126" customWidth="1"/>
    <col min="3846" max="4096" width="9.140625" style="126"/>
    <col min="4097" max="4097" width="50" style="126" customWidth="1"/>
    <col min="4098" max="4100" width="21.42578125" style="126" customWidth="1"/>
    <col min="4101" max="4101" width="4.7109375" style="126" customWidth="1"/>
    <col min="4102" max="4352" width="9.140625" style="126"/>
    <col min="4353" max="4353" width="50" style="126" customWidth="1"/>
    <col min="4354" max="4356" width="21.42578125" style="126" customWidth="1"/>
    <col min="4357" max="4357" width="4.7109375" style="126" customWidth="1"/>
    <col min="4358" max="4608" width="9.140625" style="126"/>
    <col min="4609" max="4609" width="50" style="126" customWidth="1"/>
    <col min="4610" max="4612" width="21.42578125" style="126" customWidth="1"/>
    <col min="4613" max="4613" width="4.7109375" style="126" customWidth="1"/>
    <col min="4614" max="4864" width="9.140625" style="126"/>
    <col min="4865" max="4865" width="50" style="126" customWidth="1"/>
    <col min="4866" max="4868" width="21.42578125" style="126" customWidth="1"/>
    <col min="4869" max="4869" width="4.7109375" style="126" customWidth="1"/>
    <col min="4870" max="5120" width="9.140625" style="126"/>
    <col min="5121" max="5121" width="50" style="126" customWidth="1"/>
    <col min="5122" max="5124" width="21.42578125" style="126" customWidth="1"/>
    <col min="5125" max="5125" width="4.7109375" style="126" customWidth="1"/>
    <col min="5126" max="5376" width="9.140625" style="126"/>
    <col min="5377" max="5377" width="50" style="126" customWidth="1"/>
    <col min="5378" max="5380" width="21.42578125" style="126" customWidth="1"/>
    <col min="5381" max="5381" width="4.7109375" style="126" customWidth="1"/>
    <col min="5382" max="5632" width="9.140625" style="126"/>
    <col min="5633" max="5633" width="50" style="126" customWidth="1"/>
    <col min="5634" max="5636" width="21.42578125" style="126" customWidth="1"/>
    <col min="5637" max="5637" width="4.7109375" style="126" customWidth="1"/>
    <col min="5638" max="5888" width="9.140625" style="126"/>
    <col min="5889" max="5889" width="50" style="126" customWidth="1"/>
    <col min="5890" max="5892" width="21.42578125" style="126" customWidth="1"/>
    <col min="5893" max="5893" width="4.7109375" style="126" customWidth="1"/>
    <col min="5894" max="6144" width="9.140625" style="126"/>
    <col min="6145" max="6145" width="50" style="126" customWidth="1"/>
    <col min="6146" max="6148" width="21.42578125" style="126" customWidth="1"/>
    <col min="6149" max="6149" width="4.7109375" style="126" customWidth="1"/>
    <col min="6150" max="6400" width="9.140625" style="126"/>
    <col min="6401" max="6401" width="50" style="126" customWidth="1"/>
    <col min="6402" max="6404" width="21.42578125" style="126" customWidth="1"/>
    <col min="6405" max="6405" width="4.7109375" style="126" customWidth="1"/>
    <col min="6406" max="6656" width="9.140625" style="126"/>
    <col min="6657" max="6657" width="50" style="126" customWidth="1"/>
    <col min="6658" max="6660" width="21.42578125" style="126" customWidth="1"/>
    <col min="6661" max="6661" width="4.7109375" style="126" customWidth="1"/>
    <col min="6662" max="6912" width="9.140625" style="126"/>
    <col min="6913" max="6913" width="50" style="126" customWidth="1"/>
    <col min="6914" max="6916" width="21.42578125" style="126" customWidth="1"/>
    <col min="6917" max="6917" width="4.7109375" style="126" customWidth="1"/>
    <col min="6918" max="7168" width="9.140625" style="126"/>
    <col min="7169" max="7169" width="50" style="126" customWidth="1"/>
    <col min="7170" max="7172" width="21.42578125" style="126" customWidth="1"/>
    <col min="7173" max="7173" width="4.7109375" style="126" customWidth="1"/>
    <col min="7174" max="7424" width="9.140625" style="126"/>
    <col min="7425" max="7425" width="50" style="126" customWidth="1"/>
    <col min="7426" max="7428" width="21.42578125" style="126" customWidth="1"/>
    <col min="7429" max="7429" width="4.7109375" style="126" customWidth="1"/>
    <col min="7430" max="7680" width="9.140625" style="126"/>
    <col min="7681" max="7681" width="50" style="126" customWidth="1"/>
    <col min="7682" max="7684" width="21.42578125" style="126" customWidth="1"/>
    <col min="7685" max="7685" width="4.7109375" style="126" customWidth="1"/>
    <col min="7686" max="7936" width="9.140625" style="126"/>
    <col min="7937" max="7937" width="50" style="126" customWidth="1"/>
    <col min="7938" max="7940" width="21.42578125" style="126" customWidth="1"/>
    <col min="7941" max="7941" width="4.7109375" style="126" customWidth="1"/>
    <col min="7942" max="8192" width="9.140625" style="126"/>
    <col min="8193" max="8193" width="50" style="126" customWidth="1"/>
    <col min="8194" max="8196" width="21.42578125" style="126" customWidth="1"/>
    <col min="8197" max="8197" width="4.7109375" style="126" customWidth="1"/>
    <col min="8198" max="8448" width="9.140625" style="126"/>
    <col min="8449" max="8449" width="50" style="126" customWidth="1"/>
    <col min="8450" max="8452" width="21.42578125" style="126" customWidth="1"/>
    <col min="8453" max="8453" width="4.7109375" style="126" customWidth="1"/>
    <col min="8454" max="8704" width="9.140625" style="126"/>
    <col min="8705" max="8705" width="50" style="126" customWidth="1"/>
    <col min="8706" max="8708" width="21.42578125" style="126" customWidth="1"/>
    <col min="8709" max="8709" width="4.7109375" style="126" customWidth="1"/>
    <col min="8710" max="8960" width="9.140625" style="126"/>
    <col min="8961" max="8961" width="50" style="126" customWidth="1"/>
    <col min="8962" max="8964" width="21.42578125" style="126" customWidth="1"/>
    <col min="8965" max="8965" width="4.7109375" style="126" customWidth="1"/>
    <col min="8966" max="9216" width="9.140625" style="126"/>
    <col min="9217" max="9217" width="50" style="126" customWidth="1"/>
    <col min="9218" max="9220" width="21.42578125" style="126" customWidth="1"/>
    <col min="9221" max="9221" width="4.7109375" style="126" customWidth="1"/>
    <col min="9222" max="9472" width="9.140625" style="126"/>
    <col min="9473" max="9473" width="50" style="126" customWidth="1"/>
    <col min="9474" max="9476" width="21.42578125" style="126" customWidth="1"/>
    <col min="9477" max="9477" width="4.7109375" style="126" customWidth="1"/>
    <col min="9478" max="9728" width="9.140625" style="126"/>
    <col min="9729" max="9729" width="50" style="126" customWidth="1"/>
    <col min="9730" max="9732" width="21.42578125" style="126" customWidth="1"/>
    <col min="9733" max="9733" width="4.7109375" style="126" customWidth="1"/>
    <col min="9734" max="9984" width="9.140625" style="126"/>
    <col min="9985" max="9985" width="50" style="126" customWidth="1"/>
    <col min="9986" max="9988" width="21.42578125" style="126" customWidth="1"/>
    <col min="9989" max="9989" width="4.7109375" style="126" customWidth="1"/>
    <col min="9990" max="10240" width="9.140625" style="126"/>
    <col min="10241" max="10241" width="50" style="126" customWidth="1"/>
    <col min="10242" max="10244" width="21.42578125" style="126" customWidth="1"/>
    <col min="10245" max="10245" width="4.7109375" style="126" customWidth="1"/>
    <col min="10246" max="10496" width="9.140625" style="126"/>
    <col min="10497" max="10497" width="50" style="126" customWidth="1"/>
    <col min="10498" max="10500" width="21.42578125" style="126" customWidth="1"/>
    <col min="10501" max="10501" width="4.7109375" style="126" customWidth="1"/>
    <col min="10502" max="10752" width="9.140625" style="126"/>
    <col min="10753" max="10753" width="50" style="126" customWidth="1"/>
    <col min="10754" max="10756" width="21.42578125" style="126" customWidth="1"/>
    <col min="10757" max="10757" width="4.7109375" style="126" customWidth="1"/>
    <col min="10758" max="11008" width="9.140625" style="126"/>
    <col min="11009" max="11009" width="50" style="126" customWidth="1"/>
    <col min="11010" max="11012" width="21.42578125" style="126" customWidth="1"/>
    <col min="11013" max="11013" width="4.7109375" style="126" customWidth="1"/>
    <col min="11014" max="11264" width="9.140625" style="126"/>
    <col min="11265" max="11265" width="50" style="126" customWidth="1"/>
    <col min="11266" max="11268" width="21.42578125" style="126" customWidth="1"/>
    <col min="11269" max="11269" width="4.7109375" style="126" customWidth="1"/>
    <col min="11270" max="11520" width="9.140625" style="126"/>
    <col min="11521" max="11521" width="50" style="126" customWidth="1"/>
    <col min="11522" max="11524" width="21.42578125" style="126" customWidth="1"/>
    <col min="11525" max="11525" width="4.7109375" style="126" customWidth="1"/>
    <col min="11526" max="11776" width="9.140625" style="126"/>
    <col min="11777" max="11777" width="50" style="126" customWidth="1"/>
    <col min="11778" max="11780" width="21.42578125" style="126" customWidth="1"/>
    <col min="11781" max="11781" width="4.7109375" style="126" customWidth="1"/>
    <col min="11782" max="12032" width="9.140625" style="126"/>
    <col min="12033" max="12033" width="50" style="126" customWidth="1"/>
    <col min="12034" max="12036" width="21.42578125" style="126" customWidth="1"/>
    <col min="12037" max="12037" width="4.7109375" style="126" customWidth="1"/>
    <col min="12038" max="12288" width="9.140625" style="126"/>
    <col min="12289" max="12289" width="50" style="126" customWidth="1"/>
    <col min="12290" max="12292" width="21.42578125" style="126" customWidth="1"/>
    <col min="12293" max="12293" width="4.7109375" style="126" customWidth="1"/>
    <col min="12294" max="12544" width="9.140625" style="126"/>
    <col min="12545" max="12545" width="50" style="126" customWidth="1"/>
    <col min="12546" max="12548" width="21.42578125" style="126" customWidth="1"/>
    <col min="12549" max="12549" width="4.7109375" style="126" customWidth="1"/>
    <col min="12550" max="12800" width="9.140625" style="126"/>
    <col min="12801" max="12801" width="50" style="126" customWidth="1"/>
    <col min="12802" max="12804" width="21.42578125" style="126" customWidth="1"/>
    <col min="12805" max="12805" width="4.7109375" style="126" customWidth="1"/>
    <col min="12806" max="13056" width="9.140625" style="126"/>
    <col min="13057" max="13057" width="50" style="126" customWidth="1"/>
    <col min="13058" max="13060" width="21.42578125" style="126" customWidth="1"/>
    <col min="13061" max="13061" width="4.7109375" style="126" customWidth="1"/>
    <col min="13062" max="13312" width="9.140625" style="126"/>
    <col min="13313" max="13313" width="50" style="126" customWidth="1"/>
    <col min="13314" max="13316" width="21.42578125" style="126" customWidth="1"/>
    <col min="13317" max="13317" width="4.7109375" style="126" customWidth="1"/>
    <col min="13318" max="13568" width="9.140625" style="126"/>
    <col min="13569" max="13569" width="50" style="126" customWidth="1"/>
    <col min="13570" max="13572" width="21.42578125" style="126" customWidth="1"/>
    <col min="13573" max="13573" width="4.7109375" style="126" customWidth="1"/>
    <col min="13574" max="13824" width="9.140625" style="126"/>
    <col min="13825" max="13825" width="50" style="126" customWidth="1"/>
    <col min="13826" max="13828" width="21.42578125" style="126" customWidth="1"/>
    <col min="13829" max="13829" width="4.7109375" style="126" customWidth="1"/>
    <col min="13830" max="14080" width="9.140625" style="126"/>
    <col min="14081" max="14081" width="50" style="126" customWidth="1"/>
    <col min="14082" max="14084" width="21.42578125" style="126" customWidth="1"/>
    <col min="14085" max="14085" width="4.7109375" style="126" customWidth="1"/>
    <col min="14086" max="14336" width="9.140625" style="126"/>
    <col min="14337" max="14337" width="50" style="126" customWidth="1"/>
    <col min="14338" max="14340" width="21.42578125" style="126" customWidth="1"/>
    <col min="14341" max="14341" width="4.7109375" style="126" customWidth="1"/>
    <col min="14342" max="14592" width="9.140625" style="126"/>
    <col min="14593" max="14593" width="50" style="126" customWidth="1"/>
    <col min="14594" max="14596" width="21.42578125" style="126" customWidth="1"/>
    <col min="14597" max="14597" width="4.7109375" style="126" customWidth="1"/>
    <col min="14598" max="14848" width="9.140625" style="126"/>
    <col min="14849" max="14849" width="50" style="126" customWidth="1"/>
    <col min="14850" max="14852" width="21.42578125" style="126" customWidth="1"/>
    <col min="14853" max="14853" width="4.7109375" style="126" customWidth="1"/>
    <col min="14854" max="15104" width="9.140625" style="126"/>
    <col min="15105" max="15105" width="50" style="126" customWidth="1"/>
    <col min="15106" max="15108" width="21.42578125" style="126" customWidth="1"/>
    <col min="15109" max="15109" width="4.7109375" style="126" customWidth="1"/>
    <col min="15110" max="15360" width="9.140625" style="126"/>
    <col min="15361" max="15361" width="50" style="126" customWidth="1"/>
    <col min="15362" max="15364" width="21.42578125" style="126" customWidth="1"/>
    <col min="15365" max="15365" width="4.7109375" style="126" customWidth="1"/>
    <col min="15366" max="15616" width="9.140625" style="126"/>
    <col min="15617" max="15617" width="50" style="126" customWidth="1"/>
    <col min="15618" max="15620" width="21.42578125" style="126" customWidth="1"/>
    <col min="15621" max="15621" width="4.7109375" style="126" customWidth="1"/>
    <col min="15622" max="15872" width="9.140625" style="126"/>
    <col min="15873" max="15873" width="50" style="126" customWidth="1"/>
    <col min="15874" max="15876" width="21.42578125" style="126" customWidth="1"/>
    <col min="15877" max="15877" width="4.7109375" style="126" customWidth="1"/>
    <col min="15878" max="16128" width="9.140625" style="126"/>
    <col min="16129" max="16129" width="50" style="126" customWidth="1"/>
    <col min="16130" max="16132" width="21.42578125" style="126" customWidth="1"/>
    <col min="16133" max="16133" width="4.7109375" style="126" customWidth="1"/>
    <col min="16134" max="16384" width="9.140625" style="126"/>
  </cols>
  <sheetData>
    <row r="1" spans="1:5" x14ac:dyDescent="0.2">
      <c r="E1" s="128" t="s">
        <v>1374</v>
      </c>
    </row>
    <row r="3" spans="1:5" x14ac:dyDescent="0.2">
      <c r="A3" s="327"/>
    </row>
    <row r="4" spans="1:5" ht="33" customHeight="1" x14ac:dyDescent="0.2">
      <c r="A4" s="1029" t="s">
        <v>1368</v>
      </c>
      <c r="B4" s="1029"/>
      <c r="C4" s="1029"/>
      <c r="D4" s="1029"/>
      <c r="E4" s="1029"/>
    </row>
    <row r="5" spans="1:5" ht="16.5" thickBot="1" x14ac:dyDescent="0.3">
      <c r="A5" s="328"/>
    </row>
    <row r="6" spans="1:5" ht="78.75" x14ac:dyDescent="0.2">
      <c r="A6" s="329" t="s">
        <v>1090</v>
      </c>
      <c r="B6" s="330" t="s">
        <v>1360</v>
      </c>
      <c r="C6" s="330" t="s">
        <v>1361</v>
      </c>
      <c r="D6" s="330" t="s">
        <v>1362</v>
      </c>
      <c r="E6" s="331" t="s">
        <v>1363</v>
      </c>
    </row>
    <row r="7" spans="1:5" ht="28.5" x14ac:dyDescent="0.2">
      <c r="A7" s="332" t="s">
        <v>176</v>
      </c>
      <c r="B7" s="333" t="s">
        <v>1364</v>
      </c>
      <c r="C7" s="334">
        <v>100</v>
      </c>
      <c r="D7" s="335" t="s">
        <v>1365</v>
      </c>
      <c r="E7" s="336"/>
    </row>
    <row r="8" spans="1:5" ht="15.75" x14ac:dyDescent="0.2">
      <c r="A8" s="332" t="s">
        <v>177</v>
      </c>
      <c r="B8" s="333"/>
      <c r="C8" s="337"/>
      <c r="D8" s="335"/>
      <c r="E8" s="336"/>
    </row>
    <row r="9" spans="1:5" ht="15.75" x14ac:dyDescent="0.2">
      <c r="A9" s="338" t="s">
        <v>178</v>
      </c>
      <c r="B9" s="339"/>
      <c r="C9" s="337"/>
      <c r="D9" s="335"/>
      <c r="E9" s="340"/>
    </row>
    <row r="10" spans="1:5" ht="15.75" x14ac:dyDescent="0.2">
      <c r="A10" s="338" t="s">
        <v>175</v>
      </c>
      <c r="B10" s="339"/>
      <c r="C10" s="337"/>
      <c r="D10" s="335"/>
      <c r="E10" s="340"/>
    </row>
    <row r="11" spans="1:5" ht="14.25" customHeight="1" thickBot="1" x14ac:dyDescent="0.25">
      <c r="A11" s="338" t="s">
        <v>440</v>
      </c>
      <c r="B11" s="339"/>
      <c r="C11" s="337"/>
      <c r="D11" s="335"/>
      <c r="E11" s="340"/>
    </row>
    <row r="12" spans="1:5" ht="16.5" thickBot="1" x14ac:dyDescent="0.3">
      <c r="A12" s="1030" t="s">
        <v>1366</v>
      </c>
      <c r="B12" s="1031"/>
      <c r="C12" s="341">
        <v>100</v>
      </c>
      <c r="D12" s="342" t="s">
        <v>1367</v>
      </c>
      <c r="E12" s="343" t="str">
        <f>IF(SUM(E7:E11)=0,"",SUM(E7:E11))</f>
        <v/>
      </c>
    </row>
    <row r="13" spans="1:5" ht="15.75" x14ac:dyDescent="0.25">
      <c r="A13" s="328"/>
    </row>
  </sheetData>
  <mergeCells count="2">
    <mergeCell ref="A4:E4"/>
    <mergeCell ref="A12:B12"/>
  </mergeCells>
  <pageMargins left="0.74803149606299213" right="0.74803149606299213" top="0.98425196850393704" bottom="0.98425196850393704" header="0.51181102362204722" footer="0.51181102362204722"/>
  <pageSetup paperSize="9" scale="90"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C37"/>
  <sheetViews>
    <sheetView showGridLines="0" view="pageBreakPreview" zoomScale="90" zoomScaleSheetLayoutView="90" workbookViewId="0">
      <selection sqref="A1:BK1"/>
    </sheetView>
  </sheetViews>
  <sheetFormatPr defaultColWidth="9.140625" defaultRowHeight="12.75" x14ac:dyDescent="0.2"/>
  <cols>
    <col min="1" max="1" width="2.42578125" style="4" customWidth="1"/>
    <col min="2" max="2" width="2.140625" style="4" customWidth="1"/>
    <col min="3" max="58" width="2.7109375" style="1" customWidth="1"/>
    <col min="59" max="16384" width="9.140625" style="1"/>
  </cols>
  <sheetData>
    <row r="1" spans="1:50" ht="28.5" customHeight="1" x14ac:dyDescent="0.2">
      <c r="A1" s="489" t="s">
        <v>1384</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row>
    <row r="2" spans="1:50" ht="28.5" customHeight="1" x14ac:dyDescent="0.2">
      <c r="A2" s="647" t="s">
        <v>840</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9"/>
    </row>
    <row r="3" spans="1:50" ht="15" customHeight="1" x14ac:dyDescent="0.2">
      <c r="A3" s="650" t="s">
        <v>546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2"/>
    </row>
    <row r="4" spans="1:50" ht="15.95" customHeight="1" x14ac:dyDescent="0.2">
      <c r="A4" s="653" t="s">
        <v>586</v>
      </c>
      <c r="B4" s="654"/>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c r="AW4" s="654"/>
      <c r="AX4" s="654"/>
    </row>
    <row r="5" spans="1:50" ht="15.95" customHeight="1" x14ac:dyDescent="0.2">
      <c r="A5" s="655" t="s">
        <v>441</v>
      </c>
      <c r="B5" s="655"/>
      <c r="C5" s="656" t="s">
        <v>26</v>
      </c>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7" t="s">
        <v>442</v>
      </c>
      <c r="AD5" s="657"/>
      <c r="AE5" s="658" t="s">
        <v>783</v>
      </c>
      <c r="AF5" s="658"/>
      <c r="AG5" s="658"/>
      <c r="AH5" s="658"/>
      <c r="AI5" s="658"/>
      <c r="AJ5" s="658"/>
      <c r="AK5" s="658"/>
      <c r="AL5" s="658"/>
      <c r="AM5" s="658"/>
      <c r="AN5" s="658"/>
      <c r="AO5" s="658"/>
      <c r="AP5" s="658"/>
      <c r="AQ5" s="658"/>
      <c r="AR5" s="658"/>
      <c r="AS5" s="658"/>
      <c r="AT5" s="658"/>
      <c r="AU5" s="658"/>
      <c r="AV5" s="658"/>
      <c r="AW5" s="658"/>
      <c r="AX5" s="658"/>
    </row>
    <row r="6" spans="1:50" ht="39.75" customHeight="1" x14ac:dyDescent="0.2">
      <c r="A6" s="655"/>
      <c r="B6" s="655"/>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7"/>
      <c r="AD6" s="657"/>
      <c r="AE6" s="645" t="s">
        <v>543</v>
      </c>
      <c r="AF6" s="646"/>
      <c r="AG6" s="646"/>
      <c r="AH6" s="646"/>
      <c r="AI6" s="646"/>
      <c r="AJ6" s="645" t="s">
        <v>542</v>
      </c>
      <c r="AK6" s="646"/>
      <c r="AL6" s="646"/>
      <c r="AM6" s="646"/>
      <c r="AN6" s="646"/>
      <c r="AO6" s="645" t="s">
        <v>547</v>
      </c>
      <c r="AP6" s="646"/>
      <c r="AQ6" s="646"/>
      <c r="AR6" s="646"/>
      <c r="AS6" s="646"/>
      <c r="AT6" s="645" t="s">
        <v>568</v>
      </c>
      <c r="AU6" s="646"/>
      <c r="AV6" s="646"/>
      <c r="AW6" s="646"/>
      <c r="AX6" s="646"/>
    </row>
    <row r="7" spans="1:50" x14ac:dyDescent="0.2">
      <c r="A7" s="640" t="s">
        <v>176</v>
      </c>
      <c r="B7" s="641"/>
      <c r="C7" s="642" t="s">
        <v>177</v>
      </c>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2" t="s">
        <v>178</v>
      </c>
      <c r="AD7" s="643"/>
      <c r="AE7" s="642" t="s">
        <v>175</v>
      </c>
      <c r="AF7" s="643"/>
      <c r="AG7" s="643"/>
      <c r="AH7" s="643"/>
      <c r="AI7" s="644"/>
      <c r="AJ7" s="642" t="s">
        <v>440</v>
      </c>
      <c r="AK7" s="643"/>
      <c r="AL7" s="643"/>
      <c r="AM7" s="643"/>
      <c r="AN7" s="644"/>
      <c r="AO7" s="642" t="s">
        <v>545</v>
      </c>
      <c r="AP7" s="643"/>
      <c r="AQ7" s="643"/>
      <c r="AR7" s="643"/>
      <c r="AS7" s="644"/>
      <c r="AT7" s="642" t="s">
        <v>558</v>
      </c>
      <c r="AU7" s="643"/>
      <c r="AV7" s="643"/>
      <c r="AW7" s="643"/>
      <c r="AX7" s="644"/>
    </row>
    <row r="8" spans="1:50" ht="20.100000000000001" customHeight="1" x14ac:dyDescent="0.2">
      <c r="A8" s="607" t="s">
        <v>0</v>
      </c>
      <c r="B8" s="608"/>
      <c r="C8" s="627" t="s">
        <v>548</v>
      </c>
      <c r="D8" s="628"/>
      <c r="E8" s="628"/>
      <c r="F8" s="628"/>
      <c r="G8" s="628"/>
      <c r="H8" s="628"/>
      <c r="I8" s="628"/>
      <c r="J8" s="628"/>
      <c r="K8" s="628"/>
      <c r="L8" s="628"/>
      <c r="M8" s="628"/>
      <c r="N8" s="628"/>
      <c r="O8" s="628"/>
      <c r="P8" s="628"/>
      <c r="Q8" s="628"/>
      <c r="R8" s="628"/>
      <c r="S8" s="628"/>
      <c r="T8" s="628"/>
      <c r="U8" s="628"/>
      <c r="V8" s="628"/>
      <c r="W8" s="628"/>
      <c r="X8" s="628"/>
      <c r="Y8" s="628"/>
      <c r="Z8" s="628"/>
      <c r="AA8" s="628"/>
      <c r="AB8" s="629"/>
      <c r="AC8" s="633" t="s">
        <v>262</v>
      </c>
      <c r="AD8" s="634"/>
      <c r="AE8" s="582">
        <f t="shared" ref="AE8:AE14" si="0">SUM(AJ8:AX8)</f>
        <v>87668606</v>
      </c>
      <c r="AF8" s="583"/>
      <c r="AG8" s="583"/>
      <c r="AH8" s="583"/>
      <c r="AI8" s="584"/>
      <c r="AJ8" s="582">
        <f>VLOOKUP(AC8,'04. önk. int.'!$AC$8:$BH$252,3,FALSE)</f>
        <v>87668606</v>
      </c>
      <c r="AK8" s="583"/>
      <c r="AL8" s="583"/>
      <c r="AM8" s="583"/>
      <c r="AN8" s="584"/>
      <c r="AO8" s="582">
        <f>VLOOKUP(AC8,'05. óvoda int.'!$AC$8:$BH$229,3,FALSE)</f>
        <v>0</v>
      </c>
      <c r="AP8" s="583"/>
      <c r="AQ8" s="583"/>
      <c r="AR8" s="583"/>
      <c r="AS8" s="584"/>
      <c r="AT8" s="582">
        <f>VLOOKUP(AC8,'06. konyha int.'!$AC$8:$BH$241,3,FALSE)</f>
        <v>0</v>
      </c>
      <c r="AU8" s="583"/>
      <c r="AV8" s="583"/>
      <c r="AW8" s="583"/>
      <c r="AX8" s="584"/>
    </row>
    <row r="9" spans="1:50" ht="20.100000000000001" customHeight="1" x14ac:dyDescent="0.2">
      <c r="A9" s="607" t="s">
        <v>1</v>
      </c>
      <c r="B9" s="608"/>
      <c r="C9" s="627" t="s">
        <v>549</v>
      </c>
      <c r="D9" s="628"/>
      <c r="E9" s="628"/>
      <c r="F9" s="628"/>
      <c r="G9" s="628"/>
      <c r="H9" s="628"/>
      <c r="I9" s="628"/>
      <c r="J9" s="628"/>
      <c r="K9" s="628"/>
      <c r="L9" s="628"/>
      <c r="M9" s="628"/>
      <c r="N9" s="628"/>
      <c r="O9" s="628"/>
      <c r="P9" s="628"/>
      <c r="Q9" s="628"/>
      <c r="R9" s="628"/>
      <c r="S9" s="628"/>
      <c r="T9" s="628"/>
      <c r="U9" s="628"/>
      <c r="V9" s="628"/>
      <c r="W9" s="628"/>
      <c r="X9" s="628"/>
      <c r="Y9" s="628"/>
      <c r="Z9" s="628"/>
      <c r="AA9" s="628"/>
      <c r="AB9" s="629"/>
      <c r="AC9" s="633" t="s">
        <v>271</v>
      </c>
      <c r="AD9" s="634"/>
      <c r="AE9" s="582">
        <f t="shared" si="0"/>
        <v>147737889</v>
      </c>
      <c r="AF9" s="583"/>
      <c r="AG9" s="583"/>
      <c r="AH9" s="583"/>
      <c r="AI9" s="584"/>
      <c r="AJ9" s="582">
        <f>VLOOKUP(AC9,'04. önk. int.'!$AC$8:$BH$252,3,FALSE)</f>
        <v>147737889</v>
      </c>
      <c r="AK9" s="583"/>
      <c r="AL9" s="583"/>
      <c r="AM9" s="583"/>
      <c r="AN9" s="584"/>
      <c r="AO9" s="582">
        <f>VLOOKUP(AC9,'05. óvoda int.'!$AC$8:$BH$229,3,FALSE)</f>
        <v>0</v>
      </c>
      <c r="AP9" s="583"/>
      <c r="AQ9" s="583"/>
      <c r="AR9" s="583"/>
      <c r="AS9" s="584"/>
      <c r="AT9" s="582">
        <f>VLOOKUP(AC9,'06. konyha int.'!$AC$8:$BH$241,3,FALSE)</f>
        <v>0</v>
      </c>
      <c r="AU9" s="583"/>
      <c r="AV9" s="583"/>
      <c r="AW9" s="583"/>
      <c r="AX9" s="584"/>
    </row>
    <row r="10" spans="1:50" ht="20.100000000000001" customHeight="1" x14ac:dyDescent="0.2">
      <c r="A10" s="607" t="s">
        <v>2</v>
      </c>
      <c r="B10" s="608"/>
      <c r="C10" s="627" t="s">
        <v>446</v>
      </c>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9"/>
      <c r="AC10" s="633" t="s">
        <v>299</v>
      </c>
      <c r="AD10" s="634"/>
      <c r="AE10" s="582">
        <f t="shared" si="0"/>
        <v>38560000</v>
      </c>
      <c r="AF10" s="583"/>
      <c r="AG10" s="583"/>
      <c r="AH10" s="583"/>
      <c r="AI10" s="584"/>
      <c r="AJ10" s="582">
        <f>VLOOKUP(AC10,'04. önk. int.'!$AC$8:$BH$252,3,FALSE)</f>
        <v>38560000</v>
      </c>
      <c r="AK10" s="583"/>
      <c r="AL10" s="583"/>
      <c r="AM10" s="583"/>
      <c r="AN10" s="584"/>
      <c r="AO10" s="582">
        <f>VLOOKUP(AC10,'05. óvoda int.'!$AC$8:$BH$229,3,FALSE)</f>
        <v>0</v>
      </c>
      <c r="AP10" s="583"/>
      <c r="AQ10" s="583"/>
      <c r="AR10" s="583"/>
      <c r="AS10" s="584"/>
      <c r="AT10" s="582">
        <f>VLOOKUP(AC10,'06. konyha int.'!$AC$8:$BH$241,3,FALSE)</f>
        <v>0</v>
      </c>
      <c r="AU10" s="583"/>
      <c r="AV10" s="583"/>
      <c r="AW10" s="583"/>
      <c r="AX10" s="584"/>
    </row>
    <row r="11" spans="1:50" ht="20.100000000000001" customHeight="1" x14ac:dyDescent="0.2">
      <c r="A11" s="607" t="s">
        <v>3</v>
      </c>
      <c r="B11" s="608"/>
      <c r="C11" s="621" t="s">
        <v>447</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3"/>
      <c r="AC11" s="633" t="s">
        <v>320</v>
      </c>
      <c r="AD11" s="634"/>
      <c r="AE11" s="582">
        <f t="shared" si="0"/>
        <v>15427522</v>
      </c>
      <c r="AF11" s="583"/>
      <c r="AG11" s="583"/>
      <c r="AH11" s="583"/>
      <c r="AI11" s="584"/>
      <c r="AJ11" s="582">
        <f>VLOOKUP(AC11,'04. önk. int.'!$AC$8:$BH$252,3,FALSE)</f>
        <v>1715820</v>
      </c>
      <c r="AK11" s="583"/>
      <c r="AL11" s="583"/>
      <c r="AM11" s="583"/>
      <c r="AN11" s="584"/>
      <c r="AO11" s="582">
        <f>VLOOKUP(AC11,'05. óvoda int.'!$AC$8:$BH$229,3,FALSE)</f>
        <v>0</v>
      </c>
      <c r="AP11" s="583"/>
      <c r="AQ11" s="583"/>
      <c r="AR11" s="583"/>
      <c r="AS11" s="584"/>
      <c r="AT11" s="582">
        <f>VLOOKUP(AC11,'06. konyha int.'!$AC$8:$BH$241,3,FALSE)</f>
        <v>13711702</v>
      </c>
      <c r="AU11" s="583"/>
      <c r="AV11" s="583"/>
      <c r="AW11" s="583"/>
      <c r="AX11" s="584"/>
    </row>
    <row r="12" spans="1:50" ht="20.100000000000001" customHeight="1" x14ac:dyDescent="0.2">
      <c r="A12" s="607" t="s">
        <v>4</v>
      </c>
      <c r="B12" s="608"/>
      <c r="C12" s="627" t="s">
        <v>459</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9"/>
      <c r="AC12" s="633" t="s">
        <v>331</v>
      </c>
      <c r="AD12" s="634"/>
      <c r="AE12" s="582">
        <f t="shared" si="0"/>
        <v>0</v>
      </c>
      <c r="AF12" s="583"/>
      <c r="AG12" s="583"/>
      <c r="AH12" s="583"/>
      <c r="AI12" s="584"/>
      <c r="AJ12" s="582">
        <f>VLOOKUP(AC12,'04. önk. int.'!$AC$8:$BH$252,3,FALSE)</f>
        <v>0</v>
      </c>
      <c r="AK12" s="583"/>
      <c r="AL12" s="583"/>
      <c r="AM12" s="583"/>
      <c r="AN12" s="584"/>
      <c r="AO12" s="582">
        <f>VLOOKUP(AC12,'05. óvoda int.'!$AC$8:$BH$229,3,FALSE)</f>
        <v>0</v>
      </c>
      <c r="AP12" s="583"/>
      <c r="AQ12" s="583"/>
      <c r="AR12" s="583"/>
      <c r="AS12" s="584"/>
      <c r="AT12" s="582">
        <f>VLOOKUP(AC12,'06. konyha int.'!$AC$8:$BH$241,3,FALSE)</f>
        <v>0</v>
      </c>
      <c r="AU12" s="583"/>
      <c r="AV12" s="583"/>
      <c r="AW12" s="583"/>
      <c r="AX12" s="584"/>
    </row>
    <row r="13" spans="1:50" ht="20.100000000000001" customHeight="1" x14ac:dyDescent="0.2">
      <c r="A13" s="607" t="s">
        <v>5</v>
      </c>
      <c r="B13" s="608"/>
      <c r="C13" s="627" t="s">
        <v>448</v>
      </c>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9"/>
      <c r="AC13" s="633" t="s">
        <v>336</v>
      </c>
      <c r="AD13" s="634"/>
      <c r="AE13" s="582">
        <f t="shared" si="0"/>
        <v>0</v>
      </c>
      <c r="AF13" s="583"/>
      <c r="AG13" s="583"/>
      <c r="AH13" s="583"/>
      <c r="AI13" s="584"/>
      <c r="AJ13" s="582">
        <f>VLOOKUP(AC13,'04. önk. int.'!$AC$8:$BH$252,3,FALSE)</f>
        <v>0</v>
      </c>
      <c r="AK13" s="583"/>
      <c r="AL13" s="583"/>
      <c r="AM13" s="583"/>
      <c r="AN13" s="584"/>
      <c r="AO13" s="582">
        <f>VLOOKUP(AC13,'05. óvoda int.'!$AC$8:$BH$229,3,FALSE)</f>
        <v>0</v>
      </c>
      <c r="AP13" s="583"/>
      <c r="AQ13" s="583"/>
      <c r="AR13" s="583"/>
      <c r="AS13" s="584"/>
      <c r="AT13" s="582">
        <f>VLOOKUP(AC13,'06. konyha int.'!$AC$8:$BH$241,3,FALSE)</f>
        <v>0</v>
      </c>
      <c r="AU13" s="583"/>
      <c r="AV13" s="583"/>
      <c r="AW13" s="583"/>
      <c r="AX13" s="584"/>
    </row>
    <row r="14" spans="1:50" ht="20.100000000000001" customHeight="1" x14ac:dyDescent="0.2">
      <c r="A14" s="607" t="s">
        <v>6</v>
      </c>
      <c r="B14" s="608"/>
      <c r="C14" s="627" t="s">
        <v>460</v>
      </c>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9"/>
      <c r="AC14" s="633" t="s">
        <v>341</v>
      </c>
      <c r="AD14" s="634"/>
      <c r="AE14" s="582">
        <f t="shared" si="0"/>
        <v>33943557</v>
      </c>
      <c r="AF14" s="583"/>
      <c r="AG14" s="583"/>
      <c r="AH14" s="583"/>
      <c r="AI14" s="584"/>
      <c r="AJ14" s="582">
        <f>VLOOKUP(AC14,'04. önk. int.'!$AC$8:$BH$252,3,FALSE)</f>
        <v>33943557</v>
      </c>
      <c r="AK14" s="583"/>
      <c r="AL14" s="583"/>
      <c r="AM14" s="583"/>
      <c r="AN14" s="584"/>
      <c r="AO14" s="582">
        <f>VLOOKUP(AC14,'05. óvoda int.'!$AC$8:$BH$229,3,FALSE)</f>
        <v>0</v>
      </c>
      <c r="AP14" s="583"/>
      <c r="AQ14" s="583"/>
      <c r="AR14" s="583"/>
      <c r="AS14" s="584"/>
      <c r="AT14" s="582">
        <f>VLOOKUP(AC14,'06. konyha int.'!$AC$8:$BH$241,3,FALSE)</f>
        <v>0</v>
      </c>
      <c r="AU14" s="583"/>
      <c r="AV14" s="583"/>
      <c r="AW14" s="583"/>
      <c r="AX14" s="584"/>
    </row>
    <row r="15" spans="1:50" s="8" customFormat="1" ht="20.100000000000001" customHeight="1" x14ac:dyDescent="0.2">
      <c r="A15" s="614" t="s">
        <v>7</v>
      </c>
      <c r="B15" s="615"/>
      <c r="C15" s="635" t="s">
        <v>550</v>
      </c>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c r="AB15" s="637"/>
      <c r="AC15" s="638" t="s">
        <v>342</v>
      </c>
      <c r="AD15" s="639"/>
      <c r="AE15" s="585">
        <f>SUM(AE8:AI14)</f>
        <v>323337574</v>
      </c>
      <c r="AF15" s="586"/>
      <c r="AG15" s="586"/>
      <c r="AH15" s="586"/>
      <c r="AI15" s="587"/>
      <c r="AJ15" s="585">
        <f>SUM(AJ8:AN14)</f>
        <v>309625872</v>
      </c>
      <c r="AK15" s="586"/>
      <c r="AL15" s="586"/>
      <c r="AM15" s="586"/>
      <c r="AN15" s="587"/>
      <c r="AO15" s="585">
        <f t="shared" ref="AO15" si="1">SUM(AO8:AS14)</f>
        <v>0</v>
      </c>
      <c r="AP15" s="586"/>
      <c r="AQ15" s="586"/>
      <c r="AR15" s="586"/>
      <c r="AS15" s="587"/>
      <c r="AT15" s="585">
        <f t="shared" ref="AT15" si="2">SUM(AT8:AX14)</f>
        <v>13711702</v>
      </c>
      <c r="AU15" s="586"/>
      <c r="AV15" s="586"/>
      <c r="AW15" s="586"/>
      <c r="AX15" s="587"/>
    </row>
    <row r="16" spans="1:50" ht="20.100000000000001" customHeight="1" x14ac:dyDescent="0.2">
      <c r="A16" s="607" t="s">
        <v>8</v>
      </c>
      <c r="B16" s="608"/>
      <c r="C16" s="609" t="s">
        <v>450</v>
      </c>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1"/>
      <c r="AC16" s="601" t="s">
        <v>380</v>
      </c>
      <c r="AD16" s="602"/>
      <c r="AE16" s="582">
        <f>SUM(AJ16:AX16)</f>
        <v>106233580</v>
      </c>
      <c r="AF16" s="583"/>
      <c r="AG16" s="583"/>
      <c r="AH16" s="583"/>
      <c r="AI16" s="584"/>
      <c r="AJ16" s="582">
        <f>VLOOKUP(AC16,'04. önk. int.'!$AC$8:$BH$252,3,FALSE)</f>
        <v>106233580</v>
      </c>
      <c r="AK16" s="583"/>
      <c r="AL16" s="583"/>
      <c r="AM16" s="583"/>
      <c r="AN16" s="584"/>
      <c r="AO16" s="582">
        <f>VLOOKUP(AC16,'05. óvoda int.'!$AC$8:$BH$229,3,FALSE)-AO18</f>
        <v>0</v>
      </c>
      <c r="AP16" s="583"/>
      <c r="AQ16" s="583"/>
      <c r="AR16" s="583"/>
      <c r="AS16" s="584"/>
      <c r="AT16" s="582">
        <f>VLOOKUP(AC16,'06. konyha int.'!$AC$8:$BH$241,3,FALSE)-AT18</f>
        <v>0</v>
      </c>
      <c r="AU16" s="583"/>
      <c r="AV16" s="583"/>
      <c r="AW16" s="583"/>
      <c r="AX16" s="584"/>
    </row>
    <row r="17" spans="1:55" s="9" customFormat="1" ht="20.100000000000001" customHeight="1" x14ac:dyDescent="0.2">
      <c r="A17" s="591" t="s">
        <v>9</v>
      </c>
      <c r="B17" s="592"/>
      <c r="C17" s="27" t="s">
        <v>551</v>
      </c>
      <c r="D17" s="28"/>
      <c r="E17" s="28"/>
      <c r="F17" s="28"/>
      <c r="G17" s="28"/>
      <c r="H17" s="28"/>
      <c r="I17" s="28"/>
      <c r="J17" s="28"/>
      <c r="K17" s="28"/>
      <c r="L17" s="28"/>
      <c r="M17" s="28"/>
      <c r="N17" s="28"/>
      <c r="O17" s="28"/>
      <c r="P17" s="28"/>
      <c r="Q17" s="28"/>
      <c r="R17" s="28"/>
      <c r="S17" s="28"/>
      <c r="T17" s="28"/>
      <c r="U17" s="28"/>
      <c r="V17" s="28"/>
      <c r="W17" s="28"/>
      <c r="X17" s="28"/>
      <c r="Y17" s="28"/>
      <c r="Z17" s="28"/>
      <c r="AA17" s="28"/>
      <c r="AB17" s="29"/>
      <c r="AC17" s="5"/>
      <c r="AD17" s="6"/>
      <c r="AE17" s="598">
        <f>SUM(AJ17:AX17)</f>
        <v>429571154</v>
      </c>
      <c r="AF17" s="599"/>
      <c r="AG17" s="599"/>
      <c r="AH17" s="599"/>
      <c r="AI17" s="600"/>
      <c r="AJ17" s="588">
        <f>SUM(AJ15:AN16)</f>
        <v>415859452</v>
      </c>
      <c r="AK17" s="589"/>
      <c r="AL17" s="589"/>
      <c r="AM17" s="589"/>
      <c r="AN17" s="590"/>
      <c r="AO17" s="588">
        <f t="shared" ref="AO17" si="3">SUM(AO15:AS16)</f>
        <v>0</v>
      </c>
      <c r="AP17" s="589"/>
      <c r="AQ17" s="589"/>
      <c r="AR17" s="589"/>
      <c r="AS17" s="590"/>
      <c r="AT17" s="588">
        <f t="shared" ref="AT17" si="4">SUM(AT15:AX16)</f>
        <v>13711702</v>
      </c>
      <c r="AU17" s="589"/>
      <c r="AV17" s="589"/>
      <c r="AW17" s="589"/>
      <c r="AX17" s="590"/>
    </row>
    <row r="18" spans="1:55" ht="20.100000000000001" customHeight="1" x14ac:dyDescent="0.2">
      <c r="A18" s="607" t="s">
        <v>10</v>
      </c>
      <c r="B18" s="608"/>
      <c r="C18" s="609" t="s">
        <v>553</v>
      </c>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1"/>
      <c r="AC18" s="601" t="s">
        <v>365</v>
      </c>
      <c r="AD18" s="602"/>
      <c r="AE18" s="582"/>
      <c r="AF18" s="583"/>
      <c r="AG18" s="583"/>
      <c r="AH18" s="583"/>
      <c r="AI18" s="584"/>
      <c r="AJ18" s="582">
        <f>VLOOKUP(AC18,'04. önk. int.'!$AC$8:$BH$252,3,FALSE)</f>
        <v>0</v>
      </c>
      <c r="AK18" s="583"/>
      <c r="AL18" s="583"/>
      <c r="AM18" s="583"/>
      <c r="AN18" s="584"/>
      <c r="AO18" s="582">
        <f>VLOOKUP(AC18,'05. óvoda int.'!$AC$8:$BH$229,3,FALSE)</f>
        <v>34479250</v>
      </c>
      <c r="AP18" s="583"/>
      <c r="AQ18" s="583"/>
      <c r="AR18" s="583"/>
      <c r="AS18" s="584"/>
      <c r="AT18" s="582">
        <f>VLOOKUP(AC18,'06. konyha int.'!$AC$8:$BH$241,3,FALSE)</f>
        <v>13128468</v>
      </c>
      <c r="AU18" s="583"/>
      <c r="AV18" s="583"/>
      <c r="AW18" s="583"/>
      <c r="AX18" s="584"/>
      <c r="AY18" s="604">
        <f>SUM(AJ18:AX18)</f>
        <v>47607718</v>
      </c>
      <c r="AZ18" s="605"/>
      <c r="BA18" s="605"/>
      <c r="BB18" s="605"/>
      <c r="BC18" s="606"/>
    </row>
    <row r="19" spans="1:55" s="9" customFormat="1" ht="20.100000000000001" customHeight="1" x14ac:dyDescent="0.2">
      <c r="A19" s="591" t="s">
        <v>11</v>
      </c>
      <c r="B19" s="592"/>
      <c r="C19" s="27" t="s">
        <v>556</v>
      </c>
      <c r="D19" s="28"/>
      <c r="E19" s="28"/>
      <c r="F19" s="28"/>
      <c r="G19" s="28"/>
      <c r="H19" s="28"/>
      <c r="I19" s="28"/>
      <c r="J19" s="28"/>
      <c r="K19" s="28"/>
      <c r="L19" s="28"/>
      <c r="M19" s="28"/>
      <c r="N19" s="28"/>
      <c r="O19" s="28"/>
      <c r="P19" s="28"/>
      <c r="Q19" s="28"/>
      <c r="R19" s="28"/>
      <c r="S19" s="28"/>
      <c r="T19" s="28"/>
      <c r="U19" s="28"/>
      <c r="V19" s="28"/>
      <c r="W19" s="28"/>
      <c r="X19" s="28"/>
      <c r="Y19" s="28"/>
      <c r="Z19" s="28"/>
      <c r="AA19" s="28"/>
      <c r="AB19" s="29"/>
      <c r="AC19" s="5"/>
      <c r="AD19" s="6"/>
      <c r="AE19" s="598"/>
      <c r="AF19" s="599"/>
      <c r="AG19" s="599"/>
      <c r="AH19" s="599"/>
      <c r="AI19" s="600"/>
      <c r="AJ19" s="588">
        <f>AJ17+AJ18</f>
        <v>415859452</v>
      </c>
      <c r="AK19" s="589"/>
      <c r="AL19" s="589"/>
      <c r="AM19" s="589"/>
      <c r="AN19" s="590"/>
      <c r="AO19" s="588">
        <f t="shared" ref="AO19" si="5">AO17+AO18</f>
        <v>34479250</v>
      </c>
      <c r="AP19" s="589"/>
      <c r="AQ19" s="589"/>
      <c r="AR19" s="589"/>
      <c r="AS19" s="590"/>
      <c r="AT19" s="588">
        <f t="shared" ref="AT19" si="6">AT17+AT18</f>
        <v>26840170</v>
      </c>
      <c r="AU19" s="589"/>
      <c r="AV19" s="589"/>
      <c r="AW19" s="589"/>
      <c r="AX19" s="590"/>
    </row>
    <row r="20" spans="1:55" ht="20.100000000000001" customHeight="1" x14ac:dyDescent="0.2">
      <c r="A20" s="607" t="s">
        <v>12</v>
      </c>
      <c r="B20" s="608"/>
      <c r="C20" s="630" t="s">
        <v>451</v>
      </c>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2"/>
      <c r="AC20" s="612" t="s">
        <v>32</v>
      </c>
      <c r="AD20" s="613"/>
      <c r="AE20" s="582">
        <f t="shared" ref="AE20" si="7">SUM(AJ20:AX20)</f>
        <v>68866301</v>
      </c>
      <c r="AF20" s="583"/>
      <c r="AG20" s="583"/>
      <c r="AH20" s="583"/>
      <c r="AI20" s="584"/>
      <c r="AJ20" s="582">
        <f>VLOOKUP(AC20,'04. önk. int.'!$AC$8:$BH$252,3,FALSE)</f>
        <v>31790158</v>
      </c>
      <c r="AK20" s="583"/>
      <c r="AL20" s="583"/>
      <c r="AM20" s="583"/>
      <c r="AN20" s="584"/>
      <c r="AO20" s="582">
        <f>VLOOKUP(AC20,'05. óvoda int.'!$AC$8:$BH$229,3,FALSE)</f>
        <v>28572943</v>
      </c>
      <c r="AP20" s="583"/>
      <c r="AQ20" s="583"/>
      <c r="AR20" s="583"/>
      <c r="AS20" s="584"/>
      <c r="AT20" s="582">
        <f>VLOOKUP(AC20,'06. konyha int.'!$AC$8:$BH$241,3,FALSE)</f>
        <v>8503200</v>
      </c>
      <c r="AU20" s="583"/>
      <c r="AV20" s="583"/>
      <c r="AW20" s="583"/>
      <c r="AX20" s="584"/>
    </row>
    <row r="21" spans="1:55" ht="20.100000000000001" customHeight="1" x14ac:dyDescent="0.2">
      <c r="A21" s="607" t="s">
        <v>13</v>
      </c>
      <c r="B21" s="608"/>
      <c r="C21" s="627" t="s">
        <v>24</v>
      </c>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9"/>
      <c r="AC21" s="612" t="s">
        <v>52</v>
      </c>
      <c r="AD21" s="613"/>
      <c r="AE21" s="582">
        <f t="shared" ref="AE21:AE27" si="8">SUM(AJ21:AX21)</f>
        <v>11353303</v>
      </c>
      <c r="AF21" s="583"/>
      <c r="AG21" s="583"/>
      <c r="AH21" s="583"/>
      <c r="AI21" s="584"/>
      <c r="AJ21" s="582">
        <f>VLOOKUP(AC21,'04. önk. int.'!$AC$8:$BH$252,3,FALSE)</f>
        <v>4915176</v>
      </c>
      <c r="AK21" s="583"/>
      <c r="AL21" s="583"/>
      <c r="AM21" s="583"/>
      <c r="AN21" s="584"/>
      <c r="AO21" s="582">
        <f>VLOOKUP(AC21,'05. óvoda int.'!$AC$8:$BH$229,3,FALSE)</f>
        <v>4950067</v>
      </c>
      <c r="AP21" s="583"/>
      <c r="AQ21" s="583"/>
      <c r="AR21" s="583"/>
      <c r="AS21" s="584"/>
      <c r="AT21" s="582">
        <f>VLOOKUP(AC21,'06. konyha int.'!$AC$8:$BH$241,3,FALSE)</f>
        <v>1488060</v>
      </c>
      <c r="AU21" s="583"/>
      <c r="AV21" s="583"/>
      <c r="AW21" s="583"/>
      <c r="AX21" s="584"/>
    </row>
    <row r="22" spans="1:55" ht="20.100000000000001" customHeight="1" x14ac:dyDescent="0.2">
      <c r="A22" s="607" t="s">
        <v>14</v>
      </c>
      <c r="B22" s="608"/>
      <c r="C22" s="627" t="s">
        <v>452</v>
      </c>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9"/>
      <c r="AC22" s="612" t="s">
        <v>57</v>
      </c>
      <c r="AD22" s="613"/>
      <c r="AE22" s="582">
        <f t="shared" si="8"/>
        <v>67054556</v>
      </c>
      <c r="AF22" s="583"/>
      <c r="AG22" s="583"/>
      <c r="AH22" s="583"/>
      <c r="AI22" s="584"/>
      <c r="AJ22" s="582">
        <f>VLOOKUP(AC22,'04. önk. int.'!$AC$8:$BH$252,3,FALSE)</f>
        <v>49249406</v>
      </c>
      <c r="AK22" s="583"/>
      <c r="AL22" s="583"/>
      <c r="AM22" s="583"/>
      <c r="AN22" s="584"/>
      <c r="AO22" s="582">
        <f>VLOOKUP(AC22,'05. óvoda int.'!$AC$8:$BH$229,3,FALSE)</f>
        <v>956240</v>
      </c>
      <c r="AP22" s="583"/>
      <c r="AQ22" s="583"/>
      <c r="AR22" s="583"/>
      <c r="AS22" s="584"/>
      <c r="AT22" s="582">
        <f>VLOOKUP(AC22,'06. konyha int.'!$AC$8:$BH$241,3,FALSE)</f>
        <v>16848910</v>
      </c>
      <c r="AU22" s="583"/>
      <c r="AV22" s="583"/>
      <c r="AW22" s="583"/>
      <c r="AX22" s="584"/>
    </row>
    <row r="23" spans="1:55" ht="20.100000000000001" customHeight="1" x14ac:dyDescent="0.2">
      <c r="A23" s="607" t="s">
        <v>15</v>
      </c>
      <c r="B23" s="608"/>
      <c r="C23" s="621" t="s">
        <v>453</v>
      </c>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3"/>
      <c r="AC23" s="612" t="s">
        <v>58</v>
      </c>
      <c r="AD23" s="613"/>
      <c r="AE23" s="582">
        <f t="shared" si="8"/>
        <v>2484324</v>
      </c>
      <c r="AF23" s="583"/>
      <c r="AG23" s="583"/>
      <c r="AH23" s="583"/>
      <c r="AI23" s="584"/>
      <c r="AJ23" s="582">
        <f>VLOOKUP(AC23,'04. önk. int.'!$AC$8:$BH$252,3,FALSE)</f>
        <v>2484324</v>
      </c>
      <c r="AK23" s="583"/>
      <c r="AL23" s="583"/>
      <c r="AM23" s="583"/>
      <c r="AN23" s="584"/>
      <c r="AO23" s="582">
        <f>VLOOKUP(AC23,'05. óvoda int.'!$AC$8:$BH$229,3,FALSE)</f>
        <v>0</v>
      </c>
      <c r="AP23" s="583"/>
      <c r="AQ23" s="583"/>
      <c r="AR23" s="583"/>
      <c r="AS23" s="584"/>
      <c r="AT23" s="582">
        <f>VLOOKUP(AC23,'06. konyha int.'!$AC$8:$BH$241,3,FALSE)</f>
        <v>0</v>
      </c>
      <c r="AU23" s="583"/>
      <c r="AV23" s="583"/>
      <c r="AW23" s="583"/>
      <c r="AX23" s="584"/>
    </row>
    <row r="24" spans="1:55" ht="20.100000000000001" customHeight="1" x14ac:dyDescent="0.2">
      <c r="A24" s="607" t="s">
        <v>53</v>
      </c>
      <c r="B24" s="608"/>
      <c r="C24" s="621" t="s">
        <v>454</v>
      </c>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3"/>
      <c r="AC24" s="612" t="s">
        <v>59</v>
      </c>
      <c r="AD24" s="613"/>
      <c r="AE24" s="582">
        <f t="shared" si="8"/>
        <v>8206027</v>
      </c>
      <c r="AF24" s="583"/>
      <c r="AG24" s="583"/>
      <c r="AH24" s="583"/>
      <c r="AI24" s="584"/>
      <c r="AJ24" s="582">
        <f>VLOOKUP(AC24,'04. önk. int.'!$AC$8:$BH$252,3,FALSE)</f>
        <v>8206027</v>
      </c>
      <c r="AK24" s="583"/>
      <c r="AL24" s="583"/>
      <c r="AM24" s="583"/>
      <c r="AN24" s="584"/>
      <c r="AO24" s="582">
        <f>VLOOKUP(AC24,'05. óvoda int.'!$AC$8:$BH$229,3,FALSE)</f>
        <v>0</v>
      </c>
      <c r="AP24" s="583"/>
      <c r="AQ24" s="583"/>
      <c r="AR24" s="583"/>
      <c r="AS24" s="584"/>
      <c r="AT24" s="582">
        <f>VLOOKUP(AC24,'06. konyha int.'!$AC$8:$BH$241,3,FALSE)</f>
        <v>0</v>
      </c>
      <c r="AU24" s="583"/>
      <c r="AV24" s="583"/>
      <c r="AW24" s="583"/>
      <c r="AX24" s="584"/>
    </row>
    <row r="25" spans="1:55" ht="20.100000000000001" customHeight="1" x14ac:dyDescent="0.2">
      <c r="A25" s="607" t="s">
        <v>54</v>
      </c>
      <c r="B25" s="608"/>
      <c r="C25" s="624" t="s">
        <v>461</v>
      </c>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6"/>
      <c r="AC25" s="612" t="s">
        <v>60</v>
      </c>
      <c r="AD25" s="613"/>
      <c r="AE25" s="582">
        <f t="shared" si="8"/>
        <v>17632275</v>
      </c>
      <c r="AF25" s="583"/>
      <c r="AG25" s="583"/>
      <c r="AH25" s="583"/>
      <c r="AI25" s="584"/>
      <c r="AJ25" s="582">
        <f>VLOOKUP(AC25,'04. önk. int.'!$AC$8:$BH$252,3,FALSE)</f>
        <v>17632275</v>
      </c>
      <c r="AK25" s="583"/>
      <c r="AL25" s="583"/>
      <c r="AM25" s="583"/>
      <c r="AN25" s="584"/>
      <c r="AO25" s="582">
        <f>VLOOKUP(AC25,'05. óvoda int.'!$AC$8:$BH$229,3,FALSE)</f>
        <v>0</v>
      </c>
      <c r="AP25" s="583"/>
      <c r="AQ25" s="583"/>
      <c r="AR25" s="583"/>
      <c r="AS25" s="584"/>
      <c r="AT25" s="582">
        <f>VLOOKUP(AC25,'06. konyha int.'!$AC$8:$BH$241,3,FALSE)</f>
        <v>0</v>
      </c>
      <c r="AU25" s="583"/>
      <c r="AV25" s="583"/>
      <c r="AW25" s="583"/>
      <c r="AX25" s="584"/>
    </row>
    <row r="26" spans="1:55" ht="20.100000000000001" customHeight="1" x14ac:dyDescent="0.2">
      <c r="A26" s="607" t="s">
        <v>55</v>
      </c>
      <c r="B26" s="608"/>
      <c r="C26" s="621" t="s">
        <v>462</v>
      </c>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3"/>
      <c r="AC26" s="612" t="s">
        <v>61</v>
      </c>
      <c r="AD26" s="613"/>
      <c r="AE26" s="582">
        <f t="shared" si="8"/>
        <v>251094974</v>
      </c>
      <c r="AF26" s="583"/>
      <c r="AG26" s="583"/>
      <c r="AH26" s="583"/>
      <c r="AI26" s="584"/>
      <c r="AJ26" s="582">
        <f>VLOOKUP(AC26,'04. önk. int.'!$AC$8:$BH$252,3,FALSE)</f>
        <v>251094974</v>
      </c>
      <c r="AK26" s="583"/>
      <c r="AL26" s="583"/>
      <c r="AM26" s="583"/>
      <c r="AN26" s="584"/>
      <c r="AO26" s="582">
        <f>VLOOKUP(AC26,'05. óvoda int.'!$AC$8:$BH$229,3,FALSE)</f>
        <v>0</v>
      </c>
      <c r="AP26" s="583"/>
      <c r="AQ26" s="583"/>
      <c r="AR26" s="583"/>
      <c r="AS26" s="584"/>
      <c r="AT26" s="582">
        <f>VLOOKUP(AC26,'06. konyha int.'!$AC$8:$BH$241,3,FALSE)</f>
        <v>0</v>
      </c>
      <c r="AU26" s="583"/>
      <c r="AV26" s="583"/>
      <c r="AW26" s="583"/>
      <c r="AX26" s="584"/>
    </row>
    <row r="27" spans="1:55" ht="20.100000000000001" customHeight="1" x14ac:dyDescent="0.2">
      <c r="A27" s="607" t="s">
        <v>56</v>
      </c>
      <c r="B27" s="608"/>
      <c r="C27" s="621" t="s">
        <v>463</v>
      </c>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3"/>
      <c r="AC27" s="612" t="s">
        <v>62</v>
      </c>
      <c r="AD27" s="613"/>
      <c r="AE27" s="582">
        <f t="shared" si="8"/>
        <v>0</v>
      </c>
      <c r="AF27" s="583"/>
      <c r="AG27" s="583"/>
      <c r="AH27" s="583"/>
      <c r="AI27" s="584"/>
      <c r="AJ27" s="582">
        <f>VLOOKUP(AC27,'04. önk. int.'!$AC$8:$BH$252,3,FALSE)</f>
        <v>0</v>
      </c>
      <c r="AK27" s="583"/>
      <c r="AL27" s="583"/>
      <c r="AM27" s="583"/>
      <c r="AN27" s="584"/>
      <c r="AO27" s="582">
        <f>VLOOKUP(AC27,'05. óvoda int.'!$AC$8:$BH$229,3,FALSE)</f>
        <v>0</v>
      </c>
      <c r="AP27" s="583"/>
      <c r="AQ27" s="583"/>
      <c r="AR27" s="583"/>
      <c r="AS27" s="584"/>
      <c r="AT27" s="582">
        <f>VLOOKUP(AC27,'06. konyha int.'!$AC$8:$BH$241,3,FALSE)</f>
        <v>0</v>
      </c>
      <c r="AU27" s="583"/>
      <c r="AV27" s="583"/>
      <c r="AW27" s="583"/>
      <c r="AX27" s="584"/>
    </row>
    <row r="28" spans="1:55" s="8" customFormat="1" ht="20.100000000000001" customHeight="1" x14ac:dyDescent="0.2">
      <c r="A28" s="614" t="s">
        <v>106</v>
      </c>
      <c r="B28" s="615"/>
      <c r="C28" s="616" t="s">
        <v>554</v>
      </c>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8"/>
      <c r="AC28" s="619" t="s">
        <v>174</v>
      </c>
      <c r="AD28" s="620"/>
      <c r="AE28" s="585">
        <f t="shared" ref="AE28:AE30" si="9">SUM(AJ28:AX28)</f>
        <v>426691760</v>
      </c>
      <c r="AF28" s="586"/>
      <c r="AG28" s="586"/>
      <c r="AH28" s="586"/>
      <c r="AI28" s="587"/>
      <c r="AJ28" s="585">
        <f>SUM(AJ20:AN27)</f>
        <v>365372340</v>
      </c>
      <c r="AK28" s="586"/>
      <c r="AL28" s="586"/>
      <c r="AM28" s="586"/>
      <c r="AN28" s="587"/>
      <c r="AO28" s="585">
        <f t="shared" ref="AO28" si="10">SUM(AO20:AS27)</f>
        <v>34479250</v>
      </c>
      <c r="AP28" s="586"/>
      <c r="AQ28" s="586"/>
      <c r="AR28" s="586"/>
      <c r="AS28" s="587"/>
      <c r="AT28" s="585">
        <f t="shared" ref="AT28" si="11">SUM(AT20:AX27)</f>
        <v>26840170</v>
      </c>
      <c r="AU28" s="586"/>
      <c r="AV28" s="586"/>
      <c r="AW28" s="586"/>
      <c r="AX28" s="587"/>
    </row>
    <row r="29" spans="1:55" ht="20.100000000000001" customHeight="1" x14ac:dyDescent="0.2">
      <c r="A29" s="607" t="s">
        <v>107</v>
      </c>
      <c r="B29" s="608"/>
      <c r="C29" s="609" t="s">
        <v>455</v>
      </c>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1"/>
      <c r="AC29" s="601" t="s">
        <v>415</v>
      </c>
      <c r="AD29" s="602"/>
      <c r="AE29" s="582">
        <f t="shared" si="9"/>
        <v>2879394</v>
      </c>
      <c r="AF29" s="583"/>
      <c r="AG29" s="583"/>
      <c r="AH29" s="583"/>
      <c r="AI29" s="584"/>
      <c r="AJ29" s="582">
        <f>VLOOKUP(AC29,'04. önk. int.'!$AC$8:$BH$252,3,FALSE)-AJ31</f>
        <v>2879394</v>
      </c>
      <c r="AK29" s="583"/>
      <c r="AL29" s="583"/>
      <c r="AM29" s="583"/>
      <c r="AN29" s="584"/>
      <c r="AO29" s="582">
        <f>VLOOKUP(AC29,'05. óvoda int.'!$AC$8:$BH$229,3,FALSE)</f>
        <v>0</v>
      </c>
      <c r="AP29" s="583"/>
      <c r="AQ29" s="583"/>
      <c r="AR29" s="583"/>
      <c r="AS29" s="584"/>
      <c r="AT29" s="582">
        <f>VLOOKUP(AC29,'06. konyha int.'!$AC$8:$BH$241,3,FALSE)</f>
        <v>0</v>
      </c>
      <c r="AU29" s="583"/>
      <c r="AV29" s="583"/>
      <c r="AW29" s="583"/>
      <c r="AX29" s="584"/>
    </row>
    <row r="30" spans="1:55" s="22" customFormat="1" ht="20.100000000000001" customHeight="1" x14ac:dyDescent="0.2">
      <c r="A30" s="591" t="s">
        <v>179</v>
      </c>
      <c r="B30" s="592"/>
      <c r="C30" s="593" t="s">
        <v>555</v>
      </c>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5"/>
      <c r="AC30" s="596"/>
      <c r="AD30" s="597"/>
      <c r="AE30" s="598">
        <f t="shared" si="9"/>
        <v>429571154</v>
      </c>
      <c r="AF30" s="599"/>
      <c r="AG30" s="599"/>
      <c r="AH30" s="599"/>
      <c r="AI30" s="600"/>
      <c r="AJ30" s="598">
        <f>SUM(AJ28:AN29)</f>
        <v>368251734</v>
      </c>
      <c r="AK30" s="599"/>
      <c r="AL30" s="599"/>
      <c r="AM30" s="599"/>
      <c r="AN30" s="600"/>
      <c r="AO30" s="598">
        <f t="shared" ref="AO30" si="12">SUM(AO28:AS29)</f>
        <v>34479250</v>
      </c>
      <c r="AP30" s="599"/>
      <c r="AQ30" s="599"/>
      <c r="AR30" s="599"/>
      <c r="AS30" s="600"/>
      <c r="AT30" s="598">
        <f t="shared" ref="AT30" si="13">SUM(AT28:AX29)</f>
        <v>26840170</v>
      </c>
      <c r="AU30" s="599"/>
      <c r="AV30" s="599"/>
      <c r="AW30" s="599"/>
      <c r="AX30" s="600"/>
    </row>
    <row r="31" spans="1:55" ht="20.100000000000001" customHeight="1" x14ac:dyDescent="0.2">
      <c r="A31" s="607" t="s">
        <v>180</v>
      </c>
      <c r="B31" s="608"/>
      <c r="C31" s="609" t="s">
        <v>552</v>
      </c>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1"/>
      <c r="AC31" s="601" t="s">
        <v>398</v>
      </c>
      <c r="AD31" s="602"/>
      <c r="AE31" s="582"/>
      <c r="AF31" s="583"/>
      <c r="AG31" s="583"/>
      <c r="AH31" s="583"/>
      <c r="AI31" s="584"/>
      <c r="AJ31" s="582">
        <f>VLOOKUP(AC31,'04. önk. int.'!$AC$8:$BH$252,3,FALSE)</f>
        <v>47607718</v>
      </c>
      <c r="AK31" s="583"/>
      <c r="AL31" s="583"/>
      <c r="AM31" s="583"/>
      <c r="AN31" s="584"/>
      <c r="AO31" s="582">
        <f>VLOOKUP(AC31,'05. óvoda int.'!$AC$8:$BH$229,3,FALSE)</f>
        <v>0</v>
      </c>
      <c r="AP31" s="583"/>
      <c r="AQ31" s="583"/>
      <c r="AR31" s="583"/>
      <c r="AS31" s="584"/>
      <c r="AT31" s="582">
        <f>VLOOKUP(AC31,'06. konyha int.'!$AC$8:$BH$241,3,FALSE)</f>
        <v>0</v>
      </c>
      <c r="AU31" s="583"/>
      <c r="AV31" s="583"/>
      <c r="AW31" s="583"/>
      <c r="AX31" s="584"/>
      <c r="AY31" s="604">
        <f>SUM(AJ31:AX31)</f>
        <v>47607718</v>
      </c>
      <c r="AZ31" s="605"/>
      <c r="BA31" s="605"/>
      <c r="BB31" s="605"/>
      <c r="BC31" s="606"/>
    </row>
    <row r="32" spans="1:55" s="22" customFormat="1" ht="20.100000000000001" customHeight="1" x14ac:dyDescent="0.2">
      <c r="A32" s="591" t="s">
        <v>181</v>
      </c>
      <c r="B32" s="592"/>
      <c r="C32" s="593" t="s">
        <v>557</v>
      </c>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5"/>
      <c r="AC32" s="596"/>
      <c r="AD32" s="597"/>
      <c r="AE32" s="598"/>
      <c r="AF32" s="599"/>
      <c r="AG32" s="599"/>
      <c r="AH32" s="599"/>
      <c r="AI32" s="600"/>
      <c r="AJ32" s="598">
        <f>SUM(AJ30:AN31)</f>
        <v>415859452</v>
      </c>
      <c r="AK32" s="599"/>
      <c r="AL32" s="599"/>
      <c r="AM32" s="599"/>
      <c r="AN32" s="600"/>
      <c r="AO32" s="598">
        <f t="shared" ref="AO32" si="14">SUM(AO30:AS31)</f>
        <v>34479250</v>
      </c>
      <c r="AP32" s="599"/>
      <c r="AQ32" s="599"/>
      <c r="AR32" s="599"/>
      <c r="AS32" s="600"/>
      <c r="AT32" s="598">
        <f t="shared" ref="AT32" si="15">SUM(AT30:AX31)</f>
        <v>26840170</v>
      </c>
      <c r="AU32" s="599"/>
      <c r="AV32" s="599"/>
      <c r="AW32" s="599"/>
      <c r="AX32" s="600"/>
    </row>
    <row r="37" spans="29:50" x14ac:dyDescent="0.2">
      <c r="AC37" s="364"/>
      <c r="AD37" s="364"/>
      <c r="AE37" s="603"/>
      <c r="AF37" s="603"/>
      <c r="AG37" s="603"/>
      <c r="AH37" s="603"/>
      <c r="AI37" s="603"/>
      <c r="AJ37" s="603"/>
      <c r="AK37" s="603"/>
      <c r="AL37" s="603"/>
      <c r="AM37" s="603"/>
      <c r="AN37" s="603"/>
      <c r="AO37" s="41"/>
      <c r="AP37" s="41"/>
      <c r="AQ37" s="41"/>
      <c r="AR37" s="41"/>
      <c r="AS37" s="41"/>
      <c r="AT37" s="603"/>
      <c r="AU37" s="603"/>
      <c r="AV37" s="603"/>
      <c r="AW37" s="603"/>
      <c r="AX37" s="603"/>
    </row>
  </sheetData>
  <mergeCells count="196">
    <mergeCell ref="AE6:AI6"/>
    <mergeCell ref="AT6:AX6"/>
    <mergeCell ref="AJ6:AN6"/>
    <mergeCell ref="A1:AX1"/>
    <mergeCell ref="A2:AX2"/>
    <mergeCell ref="A3:AX3"/>
    <mergeCell ref="A4:AX4"/>
    <mergeCell ref="A5:B6"/>
    <mergeCell ref="C5:AB6"/>
    <mergeCell ref="AC5:AD6"/>
    <mergeCell ref="AE5:AX5"/>
    <mergeCell ref="AO6:AS6"/>
    <mergeCell ref="A8:B8"/>
    <mergeCell ref="C8:AB8"/>
    <mergeCell ref="AC8:AD8"/>
    <mergeCell ref="AE8:AI8"/>
    <mergeCell ref="AT8:AX8"/>
    <mergeCell ref="AJ8:AN8"/>
    <mergeCell ref="A7:B7"/>
    <mergeCell ref="C7:AB7"/>
    <mergeCell ref="AC7:AD7"/>
    <mergeCell ref="AE7:AI7"/>
    <mergeCell ref="AT7:AX7"/>
    <mergeCell ref="AJ7:AN7"/>
    <mergeCell ref="AO7:AS7"/>
    <mergeCell ref="AO8:AS8"/>
    <mergeCell ref="AY18:BC18"/>
    <mergeCell ref="A10:B10"/>
    <mergeCell ref="C10:AB10"/>
    <mergeCell ref="AC10:AD10"/>
    <mergeCell ref="AE10:AI10"/>
    <mergeCell ref="AT10:AX10"/>
    <mergeCell ref="AJ10:AN10"/>
    <mergeCell ref="A9:B9"/>
    <mergeCell ref="C9:AB9"/>
    <mergeCell ref="AC9:AD9"/>
    <mergeCell ref="AE9:AI9"/>
    <mergeCell ref="AT9:AX9"/>
    <mergeCell ref="AJ9:AN9"/>
    <mergeCell ref="A11:B11"/>
    <mergeCell ref="C11:AB11"/>
    <mergeCell ref="AC11:AD11"/>
    <mergeCell ref="AE11:AI11"/>
    <mergeCell ref="AT11:AX11"/>
    <mergeCell ref="AJ11:AN11"/>
    <mergeCell ref="A12:B12"/>
    <mergeCell ref="C12:AB12"/>
    <mergeCell ref="AJ15:AN15"/>
    <mergeCell ref="AC12:AD12"/>
    <mergeCell ref="AE12:AI12"/>
    <mergeCell ref="AT17:AX17"/>
    <mergeCell ref="A15:B15"/>
    <mergeCell ref="C15:AB15"/>
    <mergeCell ref="AC15:AD15"/>
    <mergeCell ref="AE15:AI15"/>
    <mergeCell ref="AT15:AX15"/>
    <mergeCell ref="A17:B17"/>
    <mergeCell ref="AE17:AI17"/>
    <mergeCell ref="AJ16:AN16"/>
    <mergeCell ref="AT16:AX16"/>
    <mergeCell ref="AJ17:AN17"/>
    <mergeCell ref="A16:B16"/>
    <mergeCell ref="C16:AB16"/>
    <mergeCell ref="AC16:AD16"/>
    <mergeCell ref="AE16:AI16"/>
    <mergeCell ref="AT12:AX12"/>
    <mergeCell ref="AJ12:AN12"/>
    <mergeCell ref="A14:B14"/>
    <mergeCell ref="C14:AB14"/>
    <mergeCell ref="AC14:AD14"/>
    <mergeCell ref="AE14:AI14"/>
    <mergeCell ref="AT14:AX14"/>
    <mergeCell ref="AJ14:AN14"/>
    <mergeCell ref="A13:B13"/>
    <mergeCell ref="C13:AB13"/>
    <mergeCell ref="AC13:AD13"/>
    <mergeCell ref="AE13:AI13"/>
    <mergeCell ref="AT13:AX13"/>
    <mergeCell ref="AJ13:AN13"/>
    <mergeCell ref="A20:B20"/>
    <mergeCell ref="C20:AB20"/>
    <mergeCell ref="AC20:AD20"/>
    <mergeCell ref="AE20:AI20"/>
    <mergeCell ref="A18:B18"/>
    <mergeCell ref="C18:AB18"/>
    <mergeCell ref="AT20:AX20"/>
    <mergeCell ref="AJ20:AN20"/>
    <mergeCell ref="AJ21:AN21"/>
    <mergeCell ref="AO18:AS18"/>
    <mergeCell ref="AO19:AS19"/>
    <mergeCell ref="AO20:AS20"/>
    <mergeCell ref="AT19:AX19"/>
    <mergeCell ref="AT18:AX18"/>
    <mergeCell ref="AJ19:AN19"/>
    <mergeCell ref="A19:B19"/>
    <mergeCell ref="AC18:AD18"/>
    <mergeCell ref="AE18:AI18"/>
    <mergeCell ref="AJ18:AN18"/>
    <mergeCell ref="AE19:AI19"/>
    <mergeCell ref="A22:B22"/>
    <mergeCell ref="C22:AB22"/>
    <mergeCell ref="AC22:AD22"/>
    <mergeCell ref="AE22:AI22"/>
    <mergeCell ref="AT22:AX22"/>
    <mergeCell ref="AJ22:AN22"/>
    <mergeCell ref="A21:B21"/>
    <mergeCell ref="C21:AB21"/>
    <mergeCell ref="AC21:AD21"/>
    <mergeCell ref="AE21:AI21"/>
    <mergeCell ref="AT21:AX21"/>
    <mergeCell ref="AO21:AS21"/>
    <mergeCell ref="AO22:AS22"/>
    <mergeCell ref="A23:B23"/>
    <mergeCell ref="C23:AB23"/>
    <mergeCell ref="AC23:AD23"/>
    <mergeCell ref="AE23:AI23"/>
    <mergeCell ref="AT23:AX23"/>
    <mergeCell ref="AJ23:AN23"/>
    <mergeCell ref="A26:B26"/>
    <mergeCell ref="C26:AB26"/>
    <mergeCell ref="AC26:AD26"/>
    <mergeCell ref="AE26:AI26"/>
    <mergeCell ref="AT26:AX26"/>
    <mergeCell ref="AJ26:AN26"/>
    <mergeCell ref="A25:B25"/>
    <mergeCell ref="C25:AB25"/>
    <mergeCell ref="AO23:AS23"/>
    <mergeCell ref="AJ28:AN28"/>
    <mergeCell ref="A24:B24"/>
    <mergeCell ref="C24:AB24"/>
    <mergeCell ref="AC24:AD24"/>
    <mergeCell ref="AE24:AI24"/>
    <mergeCell ref="AT24:AX24"/>
    <mergeCell ref="AJ24:AN24"/>
    <mergeCell ref="AO27:AS27"/>
    <mergeCell ref="AO28:AS28"/>
    <mergeCell ref="AO24:AS24"/>
    <mergeCell ref="AO25:AS25"/>
    <mergeCell ref="AO26:AS26"/>
    <mergeCell ref="AY31:BC31"/>
    <mergeCell ref="A31:B31"/>
    <mergeCell ref="C31:AB31"/>
    <mergeCell ref="AC31:AD31"/>
    <mergeCell ref="AE31:AI31"/>
    <mergeCell ref="AJ31:AN31"/>
    <mergeCell ref="AT31:AX31"/>
    <mergeCell ref="AC25:AD25"/>
    <mergeCell ref="AE25:AI25"/>
    <mergeCell ref="AT25:AX25"/>
    <mergeCell ref="AJ25:AN25"/>
    <mergeCell ref="A28:B28"/>
    <mergeCell ref="C28:AB28"/>
    <mergeCell ref="AC28:AD28"/>
    <mergeCell ref="AE28:AI28"/>
    <mergeCell ref="AT28:AX28"/>
    <mergeCell ref="A27:B27"/>
    <mergeCell ref="C27:AB27"/>
    <mergeCell ref="AC27:AD27"/>
    <mergeCell ref="AE27:AI27"/>
    <mergeCell ref="AT27:AX27"/>
    <mergeCell ref="AJ27:AN27"/>
    <mergeCell ref="A29:B29"/>
    <mergeCell ref="C29:AB29"/>
    <mergeCell ref="AC29:AD29"/>
    <mergeCell ref="AE29:AI29"/>
    <mergeCell ref="AT29:AX29"/>
    <mergeCell ref="AJ29:AN29"/>
    <mergeCell ref="AJ30:AN30"/>
    <mergeCell ref="AO29:AS29"/>
    <mergeCell ref="AC37:AD37"/>
    <mergeCell ref="AE37:AI37"/>
    <mergeCell ref="AJ37:AN37"/>
    <mergeCell ref="AT37:AX37"/>
    <mergeCell ref="A30:B30"/>
    <mergeCell ref="C30:AB30"/>
    <mergeCell ref="AC30:AD30"/>
    <mergeCell ref="AE30:AI30"/>
    <mergeCell ref="AT30:AX30"/>
    <mergeCell ref="A32:B32"/>
    <mergeCell ref="C32:AB32"/>
    <mergeCell ref="AC32:AD32"/>
    <mergeCell ref="AJ32:AN32"/>
    <mergeCell ref="AT32:AX32"/>
    <mergeCell ref="AE32:AI32"/>
    <mergeCell ref="AO30:AS30"/>
    <mergeCell ref="AO31:AS31"/>
    <mergeCell ref="AO32:AS32"/>
    <mergeCell ref="AO9:AS9"/>
    <mergeCell ref="AO10:AS10"/>
    <mergeCell ref="AO11:AS11"/>
    <mergeCell ref="AO12:AS12"/>
    <mergeCell ref="AO13:AS13"/>
    <mergeCell ref="AO14:AS14"/>
    <mergeCell ref="AO15:AS15"/>
    <mergeCell ref="AO16:AS16"/>
    <mergeCell ref="AO17:AS17"/>
  </mergeCells>
  <printOptions horizontalCentered="1"/>
  <pageMargins left="0.19685039370078741" right="0.19685039370078741" top="0.59055118110236227" bottom="0.78740157480314965" header="1.1023622047244095" footer="0.51181102362204722"/>
  <pageSetup paperSize="9" scale="73" fitToHeight="0" orientation="landscape" r:id="rId1"/>
  <headerFooter alignWithMargins="0">
    <oddFooter>&amp;P. oldal, összesen: &amp;N</oddFooter>
  </headerFooter>
  <colBreaks count="1" manualBreakCount="1">
    <brk id="50"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rgb="FF00B050"/>
  </sheetPr>
  <dimension ref="A1:BI254"/>
  <sheetViews>
    <sheetView showGridLines="0" view="pageBreakPreview" zoomScaleNormal="100" zoomScaleSheetLayoutView="100" workbookViewId="0">
      <pane xSplit="28" ySplit="7" topLeftCell="AC57" activePane="bottomRight" state="frozen"/>
      <selection sqref="A1:BK1"/>
      <selection pane="topRight" sqref="A1:BK1"/>
      <selection pane="bottomLeft" sqref="A1:BK1"/>
      <selection pane="bottomRight" sqref="A1:BK1"/>
    </sheetView>
  </sheetViews>
  <sheetFormatPr defaultColWidth="9.140625" defaultRowHeight="12.75" x14ac:dyDescent="0.2"/>
  <cols>
    <col min="1" max="1" width="2.42578125" style="172" customWidth="1"/>
    <col min="2" max="2" width="2.140625" style="172" customWidth="1"/>
    <col min="3" max="27" width="2.7109375" style="61" customWidth="1"/>
    <col min="28" max="28" width="1.42578125" style="61" customWidth="1"/>
    <col min="29" max="29" width="2.7109375" style="61" customWidth="1"/>
    <col min="30" max="30" width="3.28515625" style="61" customWidth="1"/>
    <col min="31" max="33" width="2.7109375" style="61" customWidth="1"/>
    <col min="34" max="34" width="3.85546875" style="61" customWidth="1"/>
    <col min="35" max="37" width="2.7109375" style="61" customWidth="1"/>
    <col min="38" max="38" width="4.28515625" style="61" customWidth="1"/>
    <col min="39" max="40" width="2.7109375" style="61" customWidth="1"/>
    <col min="41" max="41" width="4" style="61" customWidth="1"/>
    <col min="42" max="44" width="2.7109375" style="61" customWidth="1"/>
    <col min="45" max="45" width="3.28515625" style="61" customWidth="1"/>
    <col min="46" max="46" width="3.140625" style="61" customWidth="1"/>
    <col min="47" max="54" width="2.7109375" style="61" customWidth="1"/>
    <col min="55" max="55" width="3.7109375" style="61" customWidth="1"/>
    <col min="56" max="58" width="2.7109375" style="61" customWidth="1"/>
    <col min="59" max="59" width="3.42578125" style="61" customWidth="1"/>
    <col min="60" max="60" width="3.28515625" style="61" customWidth="1"/>
    <col min="61" max="69" width="2.7109375" style="61" customWidth="1"/>
    <col min="70" max="16384" width="9.140625" style="61"/>
  </cols>
  <sheetData>
    <row r="1" spans="1:61" x14ac:dyDescent="0.2">
      <c r="A1" s="841" t="s">
        <v>1383</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row>
    <row r="2" spans="1:61" ht="18" x14ac:dyDescent="0.2">
      <c r="A2" s="842" t="s">
        <v>835</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3"/>
      <c r="BE2" s="843"/>
      <c r="BF2" s="843"/>
      <c r="BG2" s="843"/>
      <c r="BH2" s="844"/>
    </row>
    <row r="3" spans="1:61" x14ac:dyDescent="0.2">
      <c r="A3" s="845" t="s">
        <v>471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c r="BG3" s="846"/>
      <c r="BH3" s="847"/>
    </row>
    <row r="4" spans="1:61" x14ac:dyDescent="0.2">
      <c r="A4" s="848" t="s">
        <v>586</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c r="BE4" s="849"/>
      <c r="BF4" s="849"/>
      <c r="BG4" s="849"/>
      <c r="BH4" s="849"/>
      <c r="BI4" s="169"/>
    </row>
    <row r="5" spans="1:61" x14ac:dyDescent="0.2">
      <c r="A5" s="850" t="s">
        <v>441</v>
      </c>
      <c r="B5" s="850"/>
      <c r="C5" s="851" t="s">
        <v>26</v>
      </c>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35" t="s">
        <v>442</v>
      </c>
      <c r="AD5" s="835"/>
      <c r="AE5" s="851" t="s">
        <v>466</v>
      </c>
      <c r="AF5" s="851"/>
      <c r="AG5" s="851"/>
      <c r="AH5" s="851"/>
      <c r="AI5" s="851"/>
      <c r="AJ5" s="851"/>
      <c r="AK5" s="851"/>
      <c r="AL5" s="851"/>
      <c r="AM5" s="852" t="s">
        <v>588</v>
      </c>
      <c r="AN5" s="853"/>
      <c r="AO5" s="853"/>
      <c r="AP5" s="853"/>
      <c r="AQ5" s="853"/>
      <c r="AR5" s="853"/>
      <c r="AS5" s="853"/>
      <c r="AT5" s="853"/>
      <c r="AU5" s="853"/>
      <c r="AV5" s="853"/>
      <c r="AW5" s="853"/>
      <c r="AX5" s="853"/>
      <c r="AY5" s="853"/>
      <c r="AZ5" s="853"/>
      <c r="BA5" s="853"/>
      <c r="BB5" s="854"/>
      <c r="BC5" s="835" t="s">
        <v>438</v>
      </c>
      <c r="BD5" s="835"/>
      <c r="BE5" s="835"/>
      <c r="BF5" s="835"/>
      <c r="BG5" s="835" t="s">
        <v>439</v>
      </c>
      <c r="BH5" s="835"/>
      <c r="BI5" s="169"/>
    </row>
    <row r="6" spans="1:61" ht="33.75" customHeight="1" x14ac:dyDescent="0.2">
      <c r="A6" s="850"/>
      <c r="B6" s="850"/>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35"/>
      <c r="AD6" s="835"/>
      <c r="AE6" s="836" t="s">
        <v>464</v>
      </c>
      <c r="AF6" s="837"/>
      <c r="AG6" s="837"/>
      <c r="AH6" s="837"/>
      <c r="AI6" s="836" t="s">
        <v>465</v>
      </c>
      <c r="AJ6" s="837"/>
      <c r="AK6" s="837"/>
      <c r="AL6" s="837"/>
      <c r="AM6" s="838" t="s">
        <v>467</v>
      </c>
      <c r="AN6" s="839"/>
      <c r="AO6" s="839"/>
      <c r="AP6" s="840"/>
      <c r="AQ6" s="838" t="s">
        <v>470</v>
      </c>
      <c r="AR6" s="839"/>
      <c r="AS6" s="839"/>
      <c r="AT6" s="840"/>
      <c r="AU6" s="838" t="s">
        <v>468</v>
      </c>
      <c r="AV6" s="839"/>
      <c r="AW6" s="839"/>
      <c r="AX6" s="840"/>
      <c r="AY6" s="838" t="s">
        <v>469</v>
      </c>
      <c r="AZ6" s="839"/>
      <c r="BA6" s="839"/>
      <c r="BB6" s="840"/>
      <c r="BC6" s="835"/>
      <c r="BD6" s="835"/>
      <c r="BE6" s="835"/>
      <c r="BF6" s="835"/>
      <c r="BG6" s="835"/>
      <c r="BH6" s="835"/>
    </row>
    <row r="7" spans="1:61" x14ac:dyDescent="0.2">
      <c r="A7" s="833" t="s">
        <v>176</v>
      </c>
      <c r="B7" s="834"/>
      <c r="C7" s="830" t="s">
        <v>177</v>
      </c>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0" t="s">
        <v>178</v>
      </c>
      <c r="AD7" s="831"/>
      <c r="AE7" s="830" t="s">
        <v>175</v>
      </c>
      <c r="AF7" s="831"/>
      <c r="AG7" s="831"/>
      <c r="AH7" s="832"/>
      <c r="AI7" s="830" t="s">
        <v>440</v>
      </c>
      <c r="AJ7" s="831"/>
      <c r="AK7" s="831"/>
      <c r="AL7" s="832"/>
      <c r="AM7" s="830" t="s">
        <v>544</v>
      </c>
      <c r="AN7" s="831"/>
      <c r="AO7" s="831"/>
      <c r="AP7" s="832"/>
      <c r="AQ7" s="830" t="s">
        <v>545</v>
      </c>
      <c r="AR7" s="831"/>
      <c r="AS7" s="831"/>
      <c r="AT7" s="832"/>
      <c r="AU7" s="830" t="s">
        <v>558</v>
      </c>
      <c r="AV7" s="831"/>
      <c r="AW7" s="831"/>
      <c r="AX7" s="832"/>
      <c r="AY7" s="830" t="s">
        <v>559</v>
      </c>
      <c r="AZ7" s="831"/>
      <c r="BA7" s="831"/>
      <c r="BB7" s="832"/>
      <c r="BC7" s="830" t="s">
        <v>560</v>
      </c>
      <c r="BD7" s="831"/>
      <c r="BE7" s="831"/>
      <c r="BF7" s="832"/>
      <c r="BG7" s="830" t="s">
        <v>561</v>
      </c>
      <c r="BH7" s="832"/>
    </row>
    <row r="8" spans="1:61" ht="15" customHeight="1" x14ac:dyDescent="0.2">
      <c r="A8" s="682" t="s">
        <v>0</v>
      </c>
      <c r="B8" s="683"/>
      <c r="C8" s="720" t="s">
        <v>242</v>
      </c>
      <c r="D8" s="721"/>
      <c r="E8" s="721"/>
      <c r="F8" s="721"/>
      <c r="G8" s="721"/>
      <c r="H8" s="721"/>
      <c r="I8" s="721"/>
      <c r="J8" s="721"/>
      <c r="K8" s="721"/>
      <c r="L8" s="721"/>
      <c r="M8" s="721"/>
      <c r="N8" s="721"/>
      <c r="O8" s="721"/>
      <c r="P8" s="721"/>
      <c r="Q8" s="721"/>
      <c r="R8" s="721"/>
      <c r="S8" s="721"/>
      <c r="T8" s="721"/>
      <c r="U8" s="721"/>
      <c r="V8" s="721"/>
      <c r="W8" s="721"/>
      <c r="X8" s="721"/>
      <c r="Y8" s="721"/>
      <c r="Z8" s="721"/>
      <c r="AA8" s="721"/>
      <c r="AB8" s="722"/>
      <c r="AC8" s="740" t="s">
        <v>243</v>
      </c>
      <c r="AD8" s="741"/>
      <c r="AE8" s="684">
        <f>SUM(AE9:AH13)</f>
        <v>14901750</v>
      </c>
      <c r="AF8" s="685"/>
      <c r="AG8" s="685"/>
      <c r="AH8" s="686"/>
      <c r="AI8" s="684">
        <v>14950060</v>
      </c>
      <c r="AJ8" s="685"/>
      <c r="AK8" s="685"/>
      <c r="AL8" s="686"/>
      <c r="AM8" s="684">
        <v>14950060</v>
      </c>
      <c r="AN8" s="685"/>
      <c r="AO8" s="685"/>
      <c r="AP8" s="686"/>
      <c r="AQ8" s="706" t="s">
        <v>587</v>
      </c>
      <c r="AR8" s="707"/>
      <c r="AS8" s="707"/>
      <c r="AT8" s="708"/>
      <c r="AU8" s="684">
        <v>0</v>
      </c>
      <c r="AV8" s="685"/>
      <c r="AW8" s="685"/>
      <c r="AX8" s="686"/>
      <c r="AY8" s="706" t="s">
        <v>587</v>
      </c>
      <c r="AZ8" s="707"/>
      <c r="BA8" s="707"/>
      <c r="BB8" s="708"/>
      <c r="BC8" s="684">
        <v>14950060</v>
      </c>
      <c r="BD8" s="685"/>
      <c r="BE8" s="685"/>
      <c r="BF8" s="686"/>
      <c r="BG8" s="726">
        <f>IF(AI8&gt;0,BC8/AI8,"n.é.")</f>
        <v>1</v>
      </c>
      <c r="BH8" s="727"/>
    </row>
    <row r="9" spans="1:61" s="7" customFormat="1" hidden="1" x14ac:dyDescent="0.2">
      <c r="A9" s="746" t="s">
        <v>472</v>
      </c>
      <c r="B9" s="747"/>
      <c r="C9" s="693" t="s">
        <v>473</v>
      </c>
      <c r="D9" s="694"/>
      <c r="E9" s="694"/>
      <c r="F9" s="694"/>
      <c r="G9" s="694"/>
      <c r="H9" s="694"/>
      <c r="I9" s="694"/>
      <c r="J9" s="694"/>
      <c r="K9" s="694"/>
      <c r="L9" s="694"/>
      <c r="M9" s="694"/>
      <c r="N9" s="694"/>
      <c r="O9" s="694"/>
      <c r="P9" s="694"/>
      <c r="Q9" s="694"/>
      <c r="R9" s="694"/>
      <c r="S9" s="694"/>
      <c r="T9" s="694"/>
      <c r="U9" s="694"/>
      <c r="V9" s="694"/>
      <c r="W9" s="694"/>
      <c r="X9" s="694"/>
      <c r="Y9" s="694"/>
      <c r="Z9" s="694"/>
      <c r="AA9" s="694"/>
      <c r="AB9" s="695"/>
      <c r="AC9" s="748" t="s">
        <v>472</v>
      </c>
      <c r="AD9" s="749"/>
      <c r="AE9" s="762"/>
      <c r="AF9" s="763"/>
      <c r="AG9" s="763"/>
      <c r="AH9" s="764"/>
      <c r="AI9" s="762"/>
      <c r="AJ9" s="763"/>
      <c r="AK9" s="763"/>
      <c r="AL9" s="764"/>
      <c r="AM9" s="737" t="s">
        <v>587</v>
      </c>
      <c r="AN9" s="738"/>
      <c r="AO9" s="738"/>
      <c r="AP9" s="739"/>
      <c r="AQ9" s="737" t="s">
        <v>587</v>
      </c>
      <c r="AR9" s="738"/>
      <c r="AS9" s="738"/>
      <c r="AT9" s="739"/>
      <c r="AU9" s="737" t="s">
        <v>587</v>
      </c>
      <c r="AV9" s="738"/>
      <c r="AW9" s="738"/>
      <c r="AX9" s="739"/>
      <c r="AY9" s="737" t="s">
        <v>587</v>
      </c>
      <c r="AZ9" s="738"/>
      <c r="BA9" s="738"/>
      <c r="BB9" s="739"/>
      <c r="BC9" s="737" t="s">
        <v>587</v>
      </c>
      <c r="BD9" s="738"/>
      <c r="BE9" s="738"/>
      <c r="BF9" s="739"/>
      <c r="BG9" s="732" t="s">
        <v>589</v>
      </c>
      <c r="BH9" s="733"/>
    </row>
    <row r="10" spans="1:61" s="7" customFormat="1" x14ac:dyDescent="0.2">
      <c r="A10" s="746" t="s">
        <v>472</v>
      </c>
      <c r="B10" s="747"/>
      <c r="C10" s="693" t="s">
        <v>474</v>
      </c>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5"/>
      <c r="AC10" s="748" t="s">
        <v>472</v>
      </c>
      <c r="AD10" s="749"/>
      <c r="AE10" s="762">
        <f>2714040+3648000+433596+2329020</f>
        <v>9124656</v>
      </c>
      <c r="AF10" s="763"/>
      <c r="AG10" s="763"/>
      <c r="AH10" s="764"/>
      <c r="AI10" s="762">
        <v>9124656</v>
      </c>
      <c r="AJ10" s="763"/>
      <c r="AK10" s="763"/>
      <c r="AL10" s="764"/>
      <c r="AM10" s="737" t="s">
        <v>587</v>
      </c>
      <c r="AN10" s="738"/>
      <c r="AO10" s="738"/>
      <c r="AP10" s="739"/>
      <c r="AQ10" s="737" t="s">
        <v>587</v>
      </c>
      <c r="AR10" s="738"/>
      <c r="AS10" s="738"/>
      <c r="AT10" s="739"/>
      <c r="AU10" s="737" t="s">
        <v>587</v>
      </c>
      <c r="AV10" s="738"/>
      <c r="AW10" s="738"/>
      <c r="AX10" s="739"/>
      <c r="AY10" s="737" t="s">
        <v>587</v>
      </c>
      <c r="AZ10" s="738"/>
      <c r="BA10" s="738"/>
      <c r="BB10" s="739"/>
      <c r="BC10" s="737" t="s">
        <v>587</v>
      </c>
      <c r="BD10" s="738"/>
      <c r="BE10" s="738"/>
      <c r="BF10" s="739"/>
      <c r="BG10" s="732" t="s">
        <v>589</v>
      </c>
      <c r="BH10" s="733"/>
    </row>
    <row r="11" spans="1:61" s="7" customFormat="1" x14ac:dyDescent="0.2">
      <c r="A11" s="746" t="s">
        <v>472</v>
      </c>
      <c r="B11" s="747"/>
      <c r="C11" s="693" t="s">
        <v>475</v>
      </c>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c r="AB11" s="695"/>
      <c r="AC11" s="748" t="s">
        <v>472</v>
      </c>
      <c r="AD11" s="749"/>
      <c r="AE11" s="762">
        <v>4726794</v>
      </c>
      <c r="AF11" s="763"/>
      <c r="AG11" s="763"/>
      <c r="AH11" s="764"/>
      <c r="AI11" s="737">
        <v>0</v>
      </c>
      <c r="AJ11" s="738"/>
      <c r="AK11" s="738"/>
      <c r="AL11" s="739"/>
      <c r="AM11" s="737" t="s">
        <v>587</v>
      </c>
      <c r="AN11" s="738"/>
      <c r="AO11" s="738"/>
      <c r="AP11" s="739"/>
      <c r="AQ11" s="737" t="s">
        <v>587</v>
      </c>
      <c r="AR11" s="738"/>
      <c r="AS11" s="738"/>
      <c r="AT11" s="739"/>
      <c r="AU11" s="737" t="s">
        <v>587</v>
      </c>
      <c r="AV11" s="738"/>
      <c r="AW11" s="738"/>
      <c r="AX11" s="739"/>
      <c r="AY11" s="737" t="s">
        <v>587</v>
      </c>
      <c r="AZ11" s="738"/>
      <c r="BA11" s="738"/>
      <c r="BB11" s="739"/>
      <c r="BC11" s="737" t="s">
        <v>587</v>
      </c>
      <c r="BD11" s="738"/>
      <c r="BE11" s="738"/>
      <c r="BF11" s="739"/>
      <c r="BG11" s="732" t="s">
        <v>589</v>
      </c>
      <c r="BH11" s="733"/>
    </row>
    <row r="12" spans="1:61" s="7" customFormat="1" x14ac:dyDescent="0.2">
      <c r="A12" s="746" t="s">
        <v>472</v>
      </c>
      <c r="B12" s="747"/>
      <c r="C12" s="693" t="s">
        <v>591</v>
      </c>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5"/>
      <c r="AC12" s="748" t="s">
        <v>472</v>
      </c>
      <c r="AD12" s="749"/>
      <c r="AE12" s="762">
        <v>25500</v>
      </c>
      <c r="AF12" s="763"/>
      <c r="AG12" s="763"/>
      <c r="AH12" s="764"/>
      <c r="AI12" s="737">
        <v>0</v>
      </c>
      <c r="AJ12" s="738"/>
      <c r="AK12" s="738"/>
      <c r="AL12" s="739"/>
      <c r="AM12" s="737" t="s">
        <v>587</v>
      </c>
      <c r="AN12" s="738"/>
      <c r="AO12" s="738"/>
      <c r="AP12" s="739"/>
      <c r="AQ12" s="737" t="s">
        <v>587</v>
      </c>
      <c r="AR12" s="738"/>
      <c r="AS12" s="738"/>
      <c r="AT12" s="739"/>
      <c r="AU12" s="737" t="s">
        <v>587</v>
      </c>
      <c r="AV12" s="738"/>
      <c r="AW12" s="738"/>
      <c r="AX12" s="739"/>
      <c r="AY12" s="737" t="s">
        <v>587</v>
      </c>
      <c r="AZ12" s="738"/>
      <c r="BA12" s="738"/>
      <c r="BB12" s="739"/>
      <c r="BC12" s="737" t="s">
        <v>587</v>
      </c>
      <c r="BD12" s="738"/>
      <c r="BE12" s="738"/>
      <c r="BF12" s="739"/>
      <c r="BG12" s="732" t="s">
        <v>589</v>
      </c>
      <c r="BH12" s="733"/>
    </row>
    <row r="13" spans="1:61" s="7" customFormat="1" x14ac:dyDescent="0.2">
      <c r="A13" s="746" t="s">
        <v>472</v>
      </c>
      <c r="B13" s="747"/>
      <c r="C13" s="693" t="s">
        <v>798</v>
      </c>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5"/>
      <c r="AC13" s="748" t="s">
        <v>472</v>
      </c>
      <c r="AD13" s="774"/>
      <c r="AE13" s="762">
        <v>1024800</v>
      </c>
      <c r="AF13" s="763"/>
      <c r="AG13" s="763"/>
      <c r="AH13" s="764"/>
      <c r="AI13" s="737">
        <v>0</v>
      </c>
      <c r="AJ13" s="738"/>
      <c r="AK13" s="738"/>
      <c r="AL13" s="739"/>
      <c r="AM13" s="737" t="s">
        <v>587</v>
      </c>
      <c r="AN13" s="738"/>
      <c r="AO13" s="738"/>
      <c r="AP13" s="739"/>
      <c r="AQ13" s="737" t="s">
        <v>587</v>
      </c>
      <c r="AR13" s="738"/>
      <c r="AS13" s="738"/>
      <c r="AT13" s="739"/>
      <c r="AU13" s="737" t="s">
        <v>587</v>
      </c>
      <c r="AV13" s="738"/>
      <c r="AW13" s="738"/>
      <c r="AX13" s="739"/>
      <c r="AY13" s="737" t="s">
        <v>587</v>
      </c>
      <c r="AZ13" s="738"/>
      <c r="BA13" s="738"/>
      <c r="BB13" s="739"/>
      <c r="BC13" s="737" t="s">
        <v>587</v>
      </c>
      <c r="BD13" s="738"/>
      <c r="BE13" s="738"/>
      <c r="BF13" s="739"/>
      <c r="BG13" s="732" t="s">
        <v>589</v>
      </c>
      <c r="BH13" s="773"/>
    </row>
    <row r="14" spans="1:61" x14ac:dyDescent="0.2">
      <c r="A14" s="682" t="s">
        <v>1</v>
      </c>
      <c r="B14" s="683"/>
      <c r="C14" s="621" t="s">
        <v>244</v>
      </c>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23"/>
      <c r="AC14" s="740" t="s">
        <v>245</v>
      </c>
      <c r="AD14" s="741"/>
      <c r="AE14" s="684">
        <f>SUM(AE15:AH16)</f>
        <v>24003350</v>
      </c>
      <c r="AF14" s="685"/>
      <c r="AG14" s="685"/>
      <c r="AH14" s="686"/>
      <c r="AI14" s="684">
        <v>27128075</v>
      </c>
      <c r="AJ14" s="685"/>
      <c r="AK14" s="685"/>
      <c r="AL14" s="686"/>
      <c r="AM14" s="684">
        <v>27128075</v>
      </c>
      <c r="AN14" s="685"/>
      <c r="AO14" s="685"/>
      <c r="AP14" s="686"/>
      <c r="AQ14" s="706" t="s">
        <v>587</v>
      </c>
      <c r="AR14" s="707"/>
      <c r="AS14" s="707"/>
      <c r="AT14" s="708"/>
      <c r="AU14" s="684">
        <v>0</v>
      </c>
      <c r="AV14" s="685"/>
      <c r="AW14" s="685"/>
      <c r="AX14" s="686"/>
      <c r="AY14" s="706" t="s">
        <v>587</v>
      </c>
      <c r="AZ14" s="707"/>
      <c r="BA14" s="707"/>
      <c r="BB14" s="708"/>
      <c r="BC14" s="684">
        <v>27128075</v>
      </c>
      <c r="BD14" s="685"/>
      <c r="BE14" s="685"/>
      <c r="BF14" s="686"/>
      <c r="BG14" s="726">
        <f t="shared" ref="BG14:BG74" si="0">IF(AI14&gt;0,BC14/AI14,"n.é.")</f>
        <v>1</v>
      </c>
      <c r="BH14" s="727"/>
    </row>
    <row r="15" spans="1:61" s="7" customFormat="1" x14ac:dyDescent="0.2">
      <c r="A15" s="746" t="s">
        <v>472</v>
      </c>
      <c r="B15" s="747"/>
      <c r="C15" s="693" t="s">
        <v>476</v>
      </c>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5"/>
      <c r="AC15" s="748" t="s">
        <v>472</v>
      </c>
      <c r="AD15" s="774"/>
      <c r="AE15" s="762">
        <f>15300250+4800000+396700</f>
        <v>20496950</v>
      </c>
      <c r="AF15" s="763"/>
      <c r="AG15" s="763"/>
      <c r="AH15" s="764"/>
      <c r="AI15" s="737">
        <v>0</v>
      </c>
      <c r="AJ15" s="738"/>
      <c r="AK15" s="738"/>
      <c r="AL15" s="739"/>
      <c r="AM15" s="737" t="s">
        <v>587</v>
      </c>
      <c r="AN15" s="738"/>
      <c r="AO15" s="738"/>
      <c r="AP15" s="739"/>
      <c r="AQ15" s="737" t="s">
        <v>587</v>
      </c>
      <c r="AR15" s="738"/>
      <c r="AS15" s="738"/>
      <c r="AT15" s="739"/>
      <c r="AU15" s="737" t="s">
        <v>587</v>
      </c>
      <c r="AV15" s="738"/>
      <c r="AW15" s="738"/>
      <c r="AX15" s="739"/>
      <c r="AY15" s="737" t="s">
        <v>587</v>
      </c>
      <c r="AZ15" s="738"/>
      <c r="BA15" s="738"/>
      <c r="BB15" s="739"/>
      <c r="BC15" s="737" t="s">
        <v>587</v>
      </c>
      <c r="BD15" s="738"/>
      <c r="BE15" s="738"/>
      <c r="BF15" s="739"/>
      <c r="BG15" s="732" t="s">
        <v>589</v>
      </c>
      <c r="BH15" s="773"/>
    </row>
    <row r="16" spans="1:61" s="7" customFormat="1" x14ac:dyDescent="0.2">
      <c r="A16" s="746" t="s">
        <v>472</v>
      </c>
      <c r="B16" s="747"/>
      <c r="C16" s="693" t="s">
        <v>477</v>
      </c>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5"/>
      <c r="AC16" s="748" t="s">
        <v>472</v>
      </c>
      <c r="AD16" s="774"/>
      <c r="AE16" s="762">
        <v>3506400</v>
      </c>
      <c r="AF16" s="763"/>
      <c r="AG16" s="763"/>
      <c r="AH16" s="764"/>
      <c r="AI16" s="737">
        <v>0</v>
      </c>
      <c r="AJ16" s="738"/>
      <c r="AK16" s="738"/>
      <c r="AL16" s="739"/>
      <c r="AM16" s="737" t="s">
        <v>587</v>
      </c>
      <c r="AN16" s="738"/>
      <c r="AO16" s="738"/>
      <c r="AP16" s="739"/>
      <c r="AQ16" s="737" t="s">
        <v>587</v>
      </c>
      <c r="AR16" s="738"/>
      <c r="AS16" s="738"/>
      <c r="AT16" s="739"/>
      <c r="AU16" s="737" t="s">
        <v>587</v>
      </c>
      <c r="AV16" s="738"/>
      <c r="AW16" s="738"/>
      <c r="AX16" s="739"/>
      <c r="AY16" s="737" t="s">
        <v>587</v>
      </c>
      <c r="AZ16" s="738"/>
      <c r="BA16" s="738"/>
      <c r="BB16" s="739"/>
      <c r="BC16" s="737" t="s">
        <v>587</v>
      </c>
      <c r="BD16" s="738"/>
      <c r="BE16" s="738"/>
      <c r="BF16" s="739"/>
      <c r="BG16" s="732" t="s">
        <v>589</v>
      </c>
      <c r="BH16" s="773"/>
    </row>
    <row r="17" spans="1:60" x14ac:dyDescent="0.2">
      <c r="A17" s="682" t="s">
        <v>2</v>
      </c>
      <c r="B17" s="683"/>
      <c r="C17" s="621" t="s">
        <v>246</v>
      </c>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3"/>
      <c r="AC17" s="740" t="s">
        <v>247</v>
      </c>
      <c r="AD17" s="741"/>
      <c r="AE17" s="684">
        <f>SUM(AE18:AH23)</f>
        <v>31279732</v>
      </c>
      <c r="AF17" s="685"/>
      <c r="AG17" s="685"/>
      <c r="AH17" s="686"/>
      <c r="AI17" s="684">
        <f>21768110+12691478</f>
        <v>34459588</v>
      </c>
      <c r="AJ17" s="685"/>
      <c r="AK17" s="685"/>
      <c r="AL17" s="686"/>
      <c r="AM17" s="684">
        <v>34459588</v>
      </c>
      <c r="AN17" s="685"/>
      <c r="AO17" s="685"/>
      <c r="AP17" s="686"/>
      <c r="AQ17" s="706" t="s">
        <v>587</v>
      </c>
      <c r="AR17" s="707"/>
      <c r="AS17" s="707"/>
      <c r="AT17" s="708"/>
      <c r="AU17" s="684">
        <v>0</v>
      </c>
      <c r="AV17" s="685"/>
      <c r="AW17" s="685"/>
      <c r="AX17" s="686"/>
      <c r="AY17" s="706" t="s">
        <v>587</v>
      </c>
      <c r="AZ17" s="707"/>
      <c r="BA17" s="707"/>
      <c r="BB17" s="708"/>
      <c r="BC17" s="684">
        <v>34459588</v>
      </c>
      <c r="BD17" s="685"/>
      <c r="BE17" s="685"/>
      <c r="BF17" s="686"/>
      <c r="BG17" s="726">
        <f t="shared" si="0"/>
        <v>1</v>
      </c>
      <c r="BH17" s="727"/>
    </row>
    <row r="18" spans="1:60" s="7" customFormat="1" x14ac:dyDescent="0.2">
      <c r="A18" s="746" t="s">
        <v>472</v>
      </c>
      <c r="B18" s="747"/>
      <c r="C18" s="693" t="s">
        <v>592</v>
      </c>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5"/>
      <c r="AC18" s="748" t="s">
        <v>472</v>
      </c>
      <c r="AD18" s="749"/>
      <c r="AE18" s="762">
        <v>6973000</v>
      </c>
      <c r="AF18" s="763"/>
      <c r="AG18" s="763"/>
      <c r="AH18" s="764"/>
      <c r="AI18" s="737">
        <v>0</v>
      </c>
      <c r="AJ18" s="738"/>
      <c r="AK18" s="738"/>
      <c r="AL18" s="739"/>
      <c r="AM18" s="737" t="s">
        <v>587</v>
      </c>
      <c r="AN18" s="738"/>
      <c r="AO18" s="738"/>
      <c r="AP18" s="739"/>
      <c r="AQ18" s="737" t="s">
        <v>587</v>
      </c>
      <c r="AR18" s="738"/>
      <c r="AS18" s="738"/>
      <c r="AT18" s="739"/>
      <c r="AU18" s="737" t="s">
        <v>587</v>
      </c>
      <c r="AV18" s="738"/>
      <c r="AW18" s="738"/>
      <c r="AX18" s="739"/>
      <c r="AY18" s="737" t="s">
        <v>587</v>
      </c>
      <c r="AZ18" s="738"/>
      <c r="BA18" s="738"/>
      <c r="BB18" s="739"/>
      <c r="BC18" s="737" t="s">
        <v>587</v>
      </c>
      <c r="BD18" s="738"/>
      <c r="BE18" s="738"/>
      <c r="BF18" s="739"/>
      <c r="BG18" s="732" t="s">
        <v>589</v>
      </c>
      <c r="BH18" s="733"/>
    </row>
    <row r="19" spans="1:60" s="7" customFormat="1" x14ac:dyDescent="0.2">
      <c r="A19" s="746" t="s">
        <v>472</v>
      </c>
      <c r="B19" s="747"/>
      <c r="C19" s="693" t="s">
        <v>478</v>
      </c>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5"/>
      <c r="AC19" s="748" t="s">
        <v>472</v>
      </c>
      <c r="AD19" s="749"/>
      <c r="AE19" s="762">
        <v>3529440</v>
      </c>
      <c r="AF19" s="763"/>
      <c r="AG19" s="763"/>
      <c r="AH19" s="764"/>
      <c r="AI19" s="737">
        <v>0</v>
      </c>
      <c r="AJ19" s="738"/>
      <c r="AK19" s="738"/>
      <c r="AL19" s="739"/>
      <c r="AM19" s="737" t="s">
        <v>587</v>
      </c>
      <c r="AN19" s="738"/>
      <c r="AO19" s="738"/>
      <c r="AP19" s="739"/>
      <c r="AQ19" s="737" t="s">
        <v>587</v>
      </c>
      <c r="AR19" s="738"/>
      <c r="AS19" s="738"/>
      <c r="AT19" s="739"/>
      <c r="AU19" s="737" t="s">
        <v>587</v>
      </c>
      <c r="AV19" s="738"/>
      <c r="AW19" s="738"/>
      <c r="AX19" s="739"/>
      <c r="AY19" s="737" t="s">
        <v>587</v>
      </c>
      <c r="AZ19" s="738"/>
      <c r="BA19" s="738"/>
      <c r="BB19" s="739"/>
      <c r="BC19" s="737" t="s">
        <v>587</v>
      </c>
      <c r="BD19" s="738"/>
      <c r="BE19" s="738"/>
      <c r="BF19" s="739"/>
      <c r="BG19" s="732" t="s">
        <v>589</v>
      </c>
      <c r="BH19" s="733"/>
    </row>
    <row r="20" spans="1:60" s="7" customFormat="1" x14ac:dyDescent="0.2">
      <c r="A20" s="746" t="s">
        <v>472</v>
      </c>
      <c r="B20" s="747"/>
      <c r="C20" s="693" t="s">
        <v>834</v>
      </c>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5"/>
      <c r="AC20" s="748" t="s">
        <v>472</v>
      </c>
      <c r="AD20" s="749"/>
      <c r="AE20" s="762">
        <f>4419000+4489500+430000</f>
        <v>9338500</v>
      </c>
      <c r="AF20" s="763"/>
      <c r="AG20" s="763"/>
      <c r="AH20" s="764"/>
      <c r="AI20" s="737">
        <v>0</v>
      </c>
      <c r="AJ20" s="738"/>
      <c r="AK20" s="738"/>
      <c r="AL20" s="739"/>
      <c r="AM20" s="737" t="s">
        <v>587</v>
      </c>
      <c r="AN20" s="738"/>
      <c r="AO20" s="738"/>
      <c r="AP20" s="739"/>
      <c r="AQ20" s="737" t="s">
        <v>587</v>
      </c>
      <c r="AR20" s="738"/>
      <c r="AS20" s="738"/>
      <c r="AT20" s="739"/>
      <c r="AU20" s="737" t="s">
        <v>587</v>
      </c>
      <c r="AV20" s="738"/>
      <c r="AW20" s="738"/>
      <c r="AX20" s="739"/>
      <c r="AY20" s="737" t="s">
        <v>587</v>
      </c>
      <c r="AZ20" s="738"/>
      <c r="BA20" s="738"/>
      <c r="BB20" s="739"/>
      <c r="BC20" s="737" t="s">
        <v>587</v>
      </c>
      <c r="BD20" s="738"/>
      <c r="BE20" s="738"/>
      <c r="BF20" s="739"/>
      <c r="BG20" s="732" t="s">
        <v>589</v>
      </c>
      <c r="BH20" s="733"/>
    </row>
    <row r="21" spans="1:60" s="7" customFormat="1" x14ac:dyDescent="0.2">
      <c r="A21" s="746" t="s">
        <v>472</v>
      </c>
      <c r="B21" s="747"/>
      <c r="C21" s="693" t="s">
        <v>479</v>
      </c>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5"/>
      <c r="AC21" s="748" t="s">
        <v>472</v>
      </c>
      <c r="AD21" s="749"/>
      <c r="AE21" s="762">
        <f>6204000+5234792</f>
        <v>11438792</v>
      </c>
      <c r="AF21" s="763"/>
      <c r="AG21" s="763"/>
      <c r="AH21" s="764"/>
      <c r="AI21" s="737">
        <v>0</v>
      </c>
      <c r="AJ21" s="738"/>
      <c r="AK21" s="738"/>
      <c r="AL21" s="739"/>
      <c r="AM21" s="765" t="s">
        <v>587</v>
      </c>
      <c r="AN21" s="766"/>
      <c r="AO21" s="766"/>
      <c r="AP21" s="767"/>
      <c r="AQ21" s="737" t="s">
        <v>587</v>
      </c>
      <c r="AR21" s="738"/>
      <c r="AS21" s="738"/>
      <c r="AT21" s="739"/>
      <c r="AU21" s="737" t="s">
        <v>587</v>
      </c>
      <c r="AV21" s="738"/>
      <c r="AW21" s="738"/>
      <c r="AX21" s="739"/>
      <c r="AY21" s="737" t="s">
        <v>587</v>
      </c>
      <c r="AZ21" s="738"/>
      <c r="BA21" s="738"/>
      <c r="BB21" s="739"/>
      <c r="BC21" s="737" t="s">
        <v>587</v>
      </c>
      <c r="BD21" s="738"/>
      <c r="BE21" s="738"/>
      <c r="BF21" s="739"/>
      <c r="BG21" s="732" t="s">
        <v>589</v>
      </c>
      <c r="BH21" s="733"/>
    </row>
    <row r="22" spans="1:60" s="7" customFormat="1" x14ac:dyDescent="0.2">
      <c r="A22" s="746" t="s">
        <v>472</v>
      </c>
      <c r="B22" s="747"/>
      <c r="C22" s="693" t="s">
        <v>784</v>
      </c>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5"/>
      <c r="AC22" s="748" t="s">
        <v>472</v>
      </c>
      <c r="AD22" s="749"/>
      <c r="AE22" s="762">
        <v>0</v>
      </c>
      <c r="AF22" s="763"/>
      <c r="AG22" s="763"/>
      <c r="AH22" s="764"/>
      <c r="AI22" s="737">
        <v>0</v>
      </c>
      <c r="AJ22" s="738"/>
      <c r="AK22" s="738"/>
      <c r="AL22" s="739"/>
      <c r="AM22" s="765" t="s">
        <v>587</v>
      </c>
      <c r="AN22" s="766"/>
      <c r="AO22" s="766"/>
      <c r="AP22" s="767"/>
      <c r="AQ22" s="737" t="s">
        <v>587</v>
      </c>
      <c r="AR22" s="738"/>
      <c r="AS22" s="738"/>
      <c r="AT22" s="739"/>
      <c r="AU22" s="737" t="s">
        <v>587</v>
      </c>
      <c r="AV22" s="738"/>
      <c r="AW22" s="738"/>
      <c r="AX22" s="739"/>
      <c r="AY22" s="737" t="s">
        <v>587</v>
      </c>
      <c r="AZ22" s="738"/>
      <c r="BA22" s="738"/>
      <c r="BB22" s="739"/>
      <c r="BC22" s="737" t="s">
        <v>587</v>
      </c>
      <c r="BD22" s="738"/>
      <c r="BE22" s="738"/>
      <c r="BF22" s="739"/>
      <c r="BG22" s="732" t="s">
        <v>589</v>
      </c>
      <c r="BH22" s="733"/>
    </row>
    <row r="23" spans="1:60" s="7" customFormat="1" x14ac:dyDescent="0.2">
      <c r="A23" s="746" t="s">
        <v>472</v>
      </c>
      <c r="B23" s="747"/>
      <c r="C23" s="693" t="s">
        <v>595</v>
      </c>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5"/>
      <c r="AC23" s="748" t="s">
        <v>472</v>
      </c>
      <c r="AD23" s="749"/>
      <c r="AE23" s="762">
        <v>0</v>
      </c>
      <c r="AF23" s="763"/>
      <c r="AG23" s="763"/>
      <c r="AH23" s="764"/>
      <c r="AI23" s="737">
        <v>0</v>
      </c>
      <c r="AJ23" s="738"/>
      <c r="AK23" s="738"/>
      <c r="AL23" s="739"/>
      <c r="AM23" s="765" t="s">
        <v>587</v>
      </c>
      <c r="AN23" s="766"/>
      <c r="AO23" s="766"/>
      <c r="AP23" s="767"/>
      <c r="AQ23" s="737" t="s">
        <v>587</v>
      </c>
      <c r="AR23" s="738"/>
      <c r="AS23" s="738"/>
      <c r="AT23" s="739"/>
      <c r="AU23" s="737" t="s">
        <v>587</v>
      </c>
      <c r="AV23" s="738"/>
      <c r="AW23" s="738"/>
      <c r="AX23" s="739"/>
      <c r="AY23" s="737" t="s">
        <v>587</v>
      </c>
      <c r="AZ23" s="738"/>
      <c r="BA23" s="738"/>
      <c r="BB23" s="739"/>
      <c r="BC23" s="737" t="s">
        <v>587</v>
      </c>
      <c r="BD23" s="738"/>
      <c r="BE23" s="738"/>
      <c r="BF23" s="739"/>
      <c r="BG23" s="732" t="s">
        <v>589</v>
      </c>
      <c r="BH23" s="733"/>
    </row>
    <row r="24" spans="1:60" ht="15" customHeight="1" x14ac:dyDescent="0.2">
      <c r="A24" s="682" t="s">
        <v>3</v>
      </c>
      <c r="B24" s="683"/>
      <c r="C24" s="621" t="s">
        <v>248</v>
      </c>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3"/>
      <c r="AC24" s="740" t="s">
        <v>249</v>
      </c>
      <c r="AD24" s="741"/>
      <c r="AE24" s="684">
        <v>1800000</v>
      </c>
      <c r="AF24" s="685"/>
      <c r="AG24" s="685"/>
      <c r="AH24" s="686"/>
      <c r="AI24" s="684">
        <v>2355130</v>
      </c>
      <c r="AJ24" s="685"/>
      <c r="AK24" s="685"/>
      <c r="AL24" s="686"/>
      <c r="AM24" s="684">
        <v>2355130</v>
      </c>
      <c r="AN24" s="685"/>
      <c r="AO24" s="685"/>
      <c r="AP24" s="686"/>
      <c r="AQ24" s="706" t="s">
        <v>587</v>
      </c>
      <c r="AR24" s="707"/>
      <c r="AS24" s="707"/>
      <c r="AT24" s="708"/>
      <c r="AU24" s="684">
        <v>0</v>
      </c>
      <c r="AV24" s="685"/>
      <c r="AW24" s="685"/>
      <c r="AX24" s="686"/>
      <c r="AY24" s="706" t="s">
        <v>587</v>
      </c>
      <c r="AZ24" s="707"/>
      <c r="BA24" s="707"/>
      <c r="BB24" s="708"/>
      <c r="BC24" s="684">
        <v>2355130</v>
      </c>
      <c r="BD24" s="685"/>
      <c r="BE24" s="685"/>
      <c r="BF24" s="686"/>
      <c r="BG24" s="726">
        <f t="shared" si="0"/>
        <v>1</v>
      </c>
      <c r="BH24" s="727"/>
    </row>
    <row r="25" spans="1:60" s="7" customFormat="1" hidden="1" x14ac:dyDescent="0.2">
      <c r="A25" s="746" t="s">
        <v>472</v>
      </c>
      <c r="B25" s="747"/>
      <c r="C25" s="693" t="s">
        <v>480</v>
      </c>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5"/>
      <c r="AC25" s="748" t="s">
        <v>472</v>
      </c>
      <c r="AD25" s="749"/>
      <c r="AE25" s="762"/>
      <c r="AF25" s="763"/>
      <c r="AG25" s="763"/>
      <c r="AH25" s="764"/>
      <c r="AI25" s="765"/>
      <c r="AJ25" s="766"/>
      <c r="AK25" s="766"/>
      <c r="AL25" s="767"/>
      <c r="AM25" s="765"/>
      <c r="AN25" s="766"/>
      <c r="AO25" s="766"/>
      <c r="AP25" s="767"/>
      <c r="AQ25" s="737"/>
      <c r="AR25" s="738"/>
      <c r="AS25" s="738"/>
      <c r="AT25" s="739"/>
      <c r="AU25" s="737"/>
      <c r="AV25" s="738"/>
      <c r="AW25" s="738"/>
      <c r="AX25" s="739"/>
      <c r="AY25" s="737"/>
      <c r="AZ25" s="738"/>
      <c r="BA25" s="738"/>
      <c r="BB25" s="739"/>
      <c r="BC25" s="737"/>
      <c r="BD25" s="738"/>
      <c r="BE25" s="738"/>
      <c r="BF25" s="739"/>
      <c r="BG25" s="732"/>
      <c r="BH25" s="733"/>
    </row>
    <row r="26" spans="1:60" x14ac:dyDescent="0.2">
      <c r="A26" s="682" t="s">
        <v>4</v>
      </c>
      <c r="B26" s="683"/>
      <c r="C26" s="621" t="s">
        <v>593</v>
      </c>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3"/>
      <c r="AC26" s="740" t="s">
        <v>250</v>
      </c>
      <c r="AD26" s="741"/>
      <c r="AE26" s="684">
        <v>0</v>
      </c>
      <c r="AF26" s="685"/>
      <c r="AG26" s="685"/>
      <c r="AH26" s="686"/>
      <c r="AI26" s="684">
        <v>1257300</v>
      </c>
      <c r="AJ26" s="685"/>
      <c r="AK26" s="685"/>
      <c r="AL26" s="686"/>
      <c r="AM26" s="684">
        <v>1257300</v>
      </c>
      <c r="AN26" s="685"/>
      <c r="AO26" s="685"/>
      <c r="AP26" s="686"/>
      <c r="AQ26" s="477" t="s">
        <v>587</v>
      </c>
      <c r="AR26" s="478"/>
      <c r="AS26" s="478"/>
      <c r="AT26" s="479"/>
      <c r="AU26" s="684">
        <v>0</v>
      </c>
      <c r="AV26" s="685"/>
      <c r="AW26" s="685"/>
      <c r="AX26" s="686"/>
      <c r="AY26" s="477" t="s">
        <v>587</v>
      </c>
      <c r="AZ26" s="478"/>
      <c r="BA26" s="478"/>
      <c r="BB26" s="479"/>
      <c r="BC26" s="684">
        <v>1257300</v>
      </c>
      <c r="BD26" s="685"/>
      <c r="BE26" s="685"/>
      <c r="BF26" s="686"/>
      <c r="BG26" s="726">
        <f t="shared" si="0"/>
        <v>1</v>
      </c>
      <c r="BH26" s="727"/>
    </row>
    <row r="27" spans="1:60" x14ac:dyDescent="0.2">
      <c r="A27" s="682" t="s">
        <v>5</v>
      </c>
      <c r="B27" s="683"/>
      <c r="C27" s="621" t="s">
        <v>594</v>
      </c>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3"/>
      <c r="AC27" s="740" t="s">
        <v>251</v>
      </c>
      <c r="AD27" s="741"/>
      <c r="AE27" s="684">
        <v>0</v>
      </c>
      <c r="AF27" s="685"/>
      <c r="AG27" s="685"/>
      <c r="AH27" s="686"/>
      <c r="AI27" s="684">
        <v>523600</v>
      </c>
      <c r="AJ27" s="685"/>
      <c r="AK27" s="685"/>
      <c r="AL27" s="686"/>
      <c r="AM27" s="684">
        <v>523600</v>
      </c>
      <c r="AN27" s="685"/>
      <c r="AO27" s="685"/>
      <c r="AP27" s="686"/>
      <c r="AQ27" s="477" t="s">
        <v>587</v>
      </c>
      <c r="AR27" s="478"/>
      <c r="AS27" s="478"/>
      <c r="AT27" s="479"/>
      <c r="AU27" s="684">
        <v>0</v>
      </c>
      <c r="AV27" s="685"/>
      <c r="AW27" s="685"/>
      <c r="AX27" s="686"/>
      <c r="AY27" s="477" t="s">
        <v>587</v>
      </c>
      <c r="AZ27" s="478"/>
      <c r="BA27" s="478"/>
      <c r="BB27" s="479"/>
      <c r="BC27" s="684">
        <v>523600</v>
      </c>
      <c r="BD27" s="685"/>
      <c r="BE27" s="685"/>
      <c r="BF27" s="686"/>
      <c r="BG27" s="726">
        <f t="shared" si="0"/>
        <v>1</v>
      </c>
      <c r="BH27" s="727"/>
    </row>
    <row r="28" spans="1:60" s="170" customFormat="1" x14ac:dyDescent="0.2">
      <c r="A28" s="742" t="s">
        <v>6</v>
      </c>
      <c r="B28" s="723"/>
      <c r="C28" s="743" t="s">
        <v>252</v>
      </c>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5"/>
      <c r="AC28" s="768" t="s">
        <v>253</v>
      </c>
      <c r="AD28" s="769"/>
      <c r="AE28" s="690">
        <f>AE8+AE14+AE17+AE24+AE26+AE27</f>
        <v>71984832</v>
      </c>
      <c r="AF28" s="691"/>
      <c r="AG28" s="691"/>
      <c r="AH28" s="692"/>
      <c r="AI28" s="690">
        <f>AI8+AI14+AI17+AI24+AI26+AI27</f>
        <v>80673753</v>
      </c>
      <c r="AJ28" s="691"/>
      <c r="AK28" s="691"/>
      <c r="AL28" s="692"/>
      <c r="AM28" s="690">
        <f>AM8+AM14+AM17+AM24+AM26+AM27</f>
        <v>80673753</v>
      </c>
      <c r="AN28" s="691"/>
      <c r="AO28" s="691"/>
      <c r="AP28" s="692"/>
      <c r="AQ28" s="480" t="s">
        <v>587</v>
      </c>
      <c r="AR28" s="481"/>
      <c r="AS28" s="481"/>
      <c r="AT28" s="482"/>
      <c r="AU28" s="690">
        <f>AU8+AU14+AU17+AU24+AU26+AU27</f>
        <v>0</v>
      </c>
      <c r="AV28" s="691"/>
      <c r="AW28" s="691"/>
      <c r="AX28" s="692"/>
      <c r="AY28" s="480" t="s">
        <v>587</v>
      </c>
      <c r="AZ28" s="481"/>
      <c r="BA28" s="481"/>
      <c r="BB28" s="482"/>
      <c r="BC28" s="690">
        <f>BC8+BC14+BC17+BC24+BC26+BC27</f>
        <v>80673753</v>
      </c>
      <c r="BD28" s="691"/>
      <c r="BE28" s="691"/>
      <c r="BF28" s="692"/>
      <c r="BG28" s="668">
        <f>IF(AI28&gt;0,BC28/AI28,"n.é.")</f>
        <v>1</v>
      </c>
      <c r="BH28" s="669"/>
    </row>
    <row r="29" spans="1:60" s="1" customFormat="1" x14ac:dyDescent="0.2">
      <c r="A29" s="607" t="s">
        <v>7</v>
      </c>
      <c r="B29" s="608"/>
      <c r="C29" s="621" t="s">
        <v>254</v>
      </c>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3"/>
      <c r="AC29" s="633" t="s">
        <v>255</v>
      </c>
      <c r="AD29" s="634"/>
      <c r="AE29" s="709">
        <v>0</v>
      </c>
      <c r="AF29" s="710"/>
      <c r="AG29" s="710"/>
      <c r="AH29" s="711"/>
      <c r="AI29" s="709">
        <v>0</v>
      </c>
      <c r="AJ29" s="710"/>
      <c r="AK29" s="710"/>
      <c r="AL29" s="711"/>
      <c r="AM29" s="709">
        <v>0</v>
      </c>
      <c r="AN29" s="710"/>
      <c r="AO29" s="710"/>
      <c r="AP29" s="711"/>
      <c r="AQ29" s="459" t="s">
        <v>587</v>
      </c>
      <c r="AR29" s="460"/>
      <c r="AS29" s="460"/>
      <c r="AT29" s="461"/>
      <c r="AU29" s="709">
        <v>0</v>
      </c>
      <c r="AV29" s="710"/>
      <c r="AW29" s="710"/>
      <c r="AX29" s="711"/>
      <c r="AY29" s="459" t="s">
        <v>587</v>
      </c>
      <c r="AZ29" s="460"/>
      <c r="BA29" s="460"/>
      <c r="BB29" s="461"/>
      <c r="BC29" s="709">
        <v>0</v>
      </c>
      <c r="BD29" s="710"/>
      <c r="BE29" s="710"/>
      <c r="BF29" s="711"/>
      <c r="BG29" s="542" t="str">
        <f t="shared" ref="BG29" si="1">IF(AI29&gt;0,BC29/AI29,"n.é.")</f>
        <v>n.é.</v>
      </c>
      <c r="BH29" s="543"/>
    </row>
    <row r="30" spans="1:60" s="1" customFormat="1" x14ac:dyDescent="0.2">
      <c r="A30" s="607" t="s">
        <v>8</v>
      </c>
      <c r="B30" s="608"/>
      <c r="C30" s="621" t="s">
        <v>427</v>
      </c>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3"/>
      <c r="AC30" s="633" t="s">
        <v>256</v>
      </c>
      <c r="AD30" s="634"/>
      <c r="AE30" s="709">
        <v>0</v>
      </c>
      <c r="AF30" s="710"/>
      <c r="AG30" s="710"/>
      <c r="AH30" s="711"/>
      <c r="AI30" s="709">
        <v>0</v>
      </c>
      <c r="AJ30" s="710"/>
      <c r="AK30" s="710"/>
      <c r="AL30" s="711"/>
      <c r="AM30" s="709">
        <v>0</v>
      </c>
      <c r="AN30" s="710"/>
      <c r="AO30" s="710"/>
      <c r="AP30" s="711"/>
      <c r="AQ30" s="459" t="s">
        <v>587</v>
      </c>
      <c r="AR30" s="460"/>
      <c r="AS30" s="460"/>
      <c r="AT30" s="461"/>
      <c r="AU30" s="709">
        <v>0</v>
      </c>
      <c r="AV30" s="710"/>
      <c r="AW30" s="710"/>
      <c r="AX30" s="711"/>
      <c r="AY30" s="459" t="s">
        <v>587</v>
      </c>
      <c r="AZ30" s="460"/>
      <c r="BA30" s="460"/>
      <c r="BB30" s="461"/>
      <c r="BC30" s="709">
        <v>0</v>
      </c>
      <c r="BD30" s="710"/>
      <c r="BE30" s="710"/>
      <c r="BF30" s="711"/>
      <c r="BG30" s="542" t="str">
        <f t="shared" si="0"/>
        <v>n.é.</v>
      </c>
      <c r="BH30" s="543"/>
    </row>
    <row r="31" spans="1:60" s="1" customFormat="1" x14ac:dyDescent="0.2">
      <c r="A31" s="607" t="s">
        <v>9</v>
      </c>
      <c r="B31" s="608"/>
      <c r="C31" s="621" t="s">
        <v>428</v>
      </c>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3"/>
      <c r="AC31" s="633" t="s">
        <v>257</v>
      </c>
      <c r="AD31" s="634"/>
      <c r="AE31" s="709">
        <v>0</v>
      </c>
      <c r="AF31" s="710"/>
      <c r="AG31" s="710"/>
      <c r="AH31" s="711"/>
      <c r="AI31" s="709">
        <v>0</v>
      </c>
      <c r="AJ31" s="710"/>
      <c r="AK31" s="710"/>
      <c r="AL31" s="711"/>
      <c r="AM31" s="709">
        <v>0</v>
      </c>
      <c r="AN31" s="710"/>
      <c r="AO31" s="710"/>
      <c r="AP31" s="711"/>
      <c r="AQ31" s="459" t="s">
        <v>587</v>
      </c>
      <c r="AR31" s="460"/>
      <c r="AS31" s="460"/>
      <c r="AT31" s="461"/>
      <c r="AU31" s="709">
        <v>0</v>
      </c>
      <c r="AV31" s="710"/>
      <c r="AW31" s="710"/>
      <c r="AX31" s="711"/>
      <c r="AY31" s="459" t="s">
        <v>587</v>
      </c>
      <c r="AZ31" s="460"/>
      <c r="BA31" s="460"/>
      <c r="BB31" s="461"/>
      <c r="BC31" s="709">
        <v>0</v>
      </c>
      <c r="BD31" s="710"/>
      <c r="BE31" s="710"/>
      <c r="BF31" s="711"/>
      <c r="BG31" s="542" t="str">
        <f t="shared" si="0"/>
        <v>n.é.</v>
      </c>
      <c r="BH31" s="543"/>
    </row>
    <row r="32" spans="1:60" s="1" customFormat="1" x14ac:dyDescent="0.2">
      <c r="A32" s="607" t="s">
        <v>10</v>
      </c>
      <c r="B32" s="608"/>
      <c r="C32" s="621" t="s">
        <v>429</v>
      </c>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3"/>
      <c r="AC32" s="633" t="s">
        <v>258</v>
      </c>
      <c r="AD32" s="634"/>
      <c r="AE32" s="709">
        <v>0</v>
      </c>
      <c r="AF32" s="710"/>
      <c r="AG32" s="710"/>
      <c r="AH32" s="711"/>
      <c r="AI32" s="709">
        <v>0</v>
      </c>
      <c r="AJ32" s="710"/>
      <c r="AK32" s="710"/>
      <c r="AL32" s="711"/>
      <c r="AM32" s="709">
        <v>0</v>
      </c>
      <c r="AN32" s="710"/>
      <c r="AO32" s="710"/>
      <c r="AP32" s="711"/>
      <c r="AQ32" s="459" t="s">
        <v>587</v>
      </c>
      <c r="AR32" s="460"/>
      <c r="AS32" s="460"/>
      <c r="AT32" s="461"/>
      <c r="AU32" s="709">
        <v>0</v>
      </c>
      <c r="AV32" s="710"/>
      <c r="AW32" s="710"/>
      <c r="AX32" s="711"/>
      <c r="AY32" s="459" t="s">
        <v>587</v>
      </c>
      <c r="AZ32" s="460"/>
      <c r="BA32" s="460"/>
      <c r="BB32" s="461"/>
      <c r="BC32" s="709">
        <v>0</v>
      </c>
      <c r="BD32" s="710"/>
      <c r="BE32" s="710"/>
      <c r="BF32" s="711"/>
      <c r="BG32" s="542" t="str">
        <f t="shared" si="0"/>
        <v>n.é.</v>
      </c>
      <c r="BH32" s="543"/>
    </row>
    <row r="33" spans="1:60" x14ac:dyDescent="0.2">
      <c r="A33" s="682" t="s">
        <v>11</v>
      </c>
      <c r="B33" s="683"/>
      <c r="C33" s="621" t="s">
        <v>259</v>
      </c>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3"/>
      <c r="AC33" s="740" t="s">
        <v>260</v>
      </c>
      <c r="AD33" s="741"/>
      <c r="AE33" s="684">
        <f>5107039+1402500+3076200+6098035</f>
        <v>15683774</v>
      </c>
      <c r="AF33" s="685"/>
      <c r="AG33" s="685"/>
      <c r="AH33" s="686"/>
      <c r="AI33" s="684">
        <v>15683774</v>
      </c>
      <c r="AJ33" s="685"/>
      <c r="AK33" s="685"/>
      <c r="AL33" s="686"/>
      <c r="AM33" s="684">
        <v>15314494</v>
      </c>
      <c r="AN33" s="685"/>
      <c r="AO33" s="685"/>
      <c r="AP33" s="686"/>
      <c r="AQ33" s="477" t="s">
        <v>587</v>
      </c>
      <c r="AR33" s="478"/>
      <c r="AS33" s="478"/>
      <c r="AT33" s="479"/>
      <c r="AU33" s="684"/>
      <c r="AV33" s="685"/>
      <c r="AW33" s="685"/>
      <c r="AX33" s="686"/>
      <c r="AY33" s="477" t="s">
        <v>587</v>
      </c>
      <c r="AZ33" s="478"/>
      <c r="BA33" s="478"/>
      <c r="BB33" s="479"/>
      <c r="BC33" s="684">
        <v>14115667</v>
      </c>
      <c r="BD33" s="685"/>
      <c r="BE33" s="685"/>
      <c r="BF33" s="686"/>
      <c r="BG33" s="726">
        <f t="shared" si="0"/>
        <v>0.90001724074830458</v>
      </c>
      <c r="BH33" s="727"/>
    </row>
    <row r="34" spans="1:60" s="170" customFormat="1" x14ac:dyDescent="0.2">
      <c r="A34" s="742" t="s">
        <v>12</v>
      </c>
      <c r="B34" s="723"/>
      <c r="C34" s="743" t="s">
        <v>261</v>
      </c>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5"/>
      <c r="AC34" s="768" t="s">
        <v>262</v>
      </c>
      <c r="AD34" s="769"/>
      <c r="AE34" s="690">
        <f>SUM(AE28:AH33)</f>
        <v>87668606</v>
      </c>
      <c r="AF34" s="691"/>
      <c r="AG34" s="691"/>
      <c r="AH34" s="692"/>
      <c r="AI34" s="690">
        <f t="shared" ref="AI34" si="2">SUM(AI28:AL33)</f>
        <v>96357527</v>
      </c>
      <c r="AJ34" s="691"/>
      <c r="AK34" s="691"/>
      <c r="AL34" s="692"/>
      <c r="AM34" s="690">
        <f t="shared" ref="AM34" si="3">SUM(AM28:AP33)</f>
        <v>95988247</v>
      </c>
      <c r="AN34" s="691"/>
      <c r="AO34" s="691"/>
      <c r="AP34" s="692"/>
      <c r="AQ34" s="480" t="s">
        <v>587</v>
      </c>
      <c r="AR34" s="481"/>
      <c r="AS34" s="481"/>
      <c r="AT34" s="482"/>
      <c r="AU34" s="690">
        <f t="shared" ref="AU34" si="4">SUM(AU28:AX33)</f>
        <v>0</v>
      </c>
      <c r="AV34" s="691"/>
      <c r="AW34" s="691"/>
      <c r="AX34" s="692"/>
      <c r="AY34" s="480" t="s">
        <v>587</v>
      </c>
      <c r="AZ34" s="481"/>
      <c r="BA34" s="481"/>
      <c r="BB34" s="482"/>
      <c r="BC34" s="690">
        <f t="shared" ref="BC34" si="5">SUM(BC28:BF33)</f>
        <v>94789420</v>
      </c>
      <c r="BD34" s="691"/>
      <c r="BE34" s="691"/>
      <c r="BF34" s="692"/>
      <c r="BG34" s="668">
        <f t="shared" si="0"/>
        <v>0.98372615976331568</v>
      </c>
      <c r="BH34" s="669"/>
    </row>
    <row r="35" spans="1:60" ht="13.5" customHeight="1" x14ac:dyDescent="0.2">
      <c r="A35" s="682" t="s">
        <v>13</v>
      </c>
      <c r="B35" s="683"/>
      <c r="C35" s="621" t="s">
        <v>263</v>
      </c>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3"/>
      <c r="AC35" s="740" t="s">
        <v>264</v>
      </c>
      <c r="AD35" s="741"/>
      <c r="AE35" s="684">
        <v>0</v>
      </c>
      <c r="AF35" s="685"/>
      <c r="AG35" s="685"/>
      <c r="AH35" s="686"/>
      <c r="AI35" s="684">
        <v>19227765</v>
      </c>
      <c r="AJ35" s="685"/>
      <c r="AK35" s="685"/>
      <c r="AL35" s="686"/>
      <c r="AM35" s="684">
        <v>19227765</v>
      </c>
      <c r="AN35" s="685"/>
      <c r="AO35" s="685"/>
      <c r="AP35" s="686"/>
      <c r="AQ35" s="477" t="s">
        <v>587</v>
      </c>
      <c r="AR35" s="478"/>
      <c r="AS35" s="478"/>
      <c r="AT35" s="479"/>
      <c r="AU35" s="684">
        <v>0</v>
      </c>
      <c r="AV35" s="685"/>
      <c r="AW35" s="685"/>
      <c r="AX35" s="686"/>
      <c r="AY35" s="477" t="s">
        <v>587</v>
      </c>
      <c r="AZ35" s="478"/>
      <c r="BA35" s="478"/>
      <c r="BB35" s="479"/>
      <c r="BC35" s="684">
        <v>19227765</v>
      </c>
      <c r="BD35" s="685"/>
      <c r="BE35" s="685"/>
      <c r="BF35" s="686"/>
      <c r="BG35" s="726">
        <f t="shared" si="0"/>
        <v>1</v>
      </c>
      <c r="BH35" s="727"/>
    </row>
    <row r="36" spans="1:60" s="7" customFormat="1" hidden="1" x14ac:dyDescent="0.2">
      <c r="A36" s="746" t="s">
        <v>472</v>
      </c>
      <c r="B36" s="747"/>
      <c r="C36" s="693" t="s">
        <v>486</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5"/>
      <c r="AC36" s="748" t="s">
        <v>472</v>
      </c>
      <c r="AD36" s="749"/>
      <c r="AE36" s="762"/>
      <c r="AF36" s="763"/>
      <c r="AG36" s="763"/>
      <c r="AH36" s="764"/>
      <c r="AI36" s="762"/>
      <c r="AJ36" s="763"/>
      <c r="AK36" s="763"/>
      <c r="AL36" s="764"/>
      <c r="AM36" s="737"/>
      <c r="AN36" s="738"/>
      <c r="AO36" s="738"/>
      <c r="AP36" s="739"/>
      <c r="AQ36" s="737"/>
      <c r="AR36" s="738"/>
      <c r="AS36" s="738"/>
      <c r="AT36" s="739"/>
      <c r="AU36" s="737"/>
      <c r="AV36" s="738"/>
      <c r="AW36" s="738"/>
      <c r="AX36" s="739"/>
      <c r="AY36" s="737"/>
      <c r="AZ36" s="738"/>
      <c r="BA36" s="738"/>
      <c r="BB36" s="739"/>
      <c r="BC36" s="737"/>
      <c r="BD36" s="738"/>
      <c r="BE36" s="738"/>
      <c r="BF36" s="739"/>
      <c r="BG36" s="732"/>
      <c r="BH36" s="733"/>
    </row>
    <row r="37" spans="1:60" s="1" customFormat="1" x14ac:dyDescent="0.2">
      <c r="A37" s="607" t="s">
        <v>14</v>
      </c>
      <c r="B37" s="608"/>
      <c r="C37" s="621" t="s">
        <v>430</v>
      </c>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3"/>
      <c r="AC37" s="633" t="s">
        <v>265</v>
      </c>
      <c r="AD37" s="634"/>
      <c r="AE37" s="684">
        <v>0</v>
      </c>
      <c r="AF37" s="685"/>
      <c r="AG37" s="685"/>
      <c r="AH37" s="686"/>
      <c r="AI37" s="709">
        <v>0</v>
      </c>
      <c r="AJ37" s="710"/>
      <c r="AK37" s="710"/>
      <c r="AL37" s="711"/>
      <c r="AM37" s="709">
        <v>0</v>
      </c>
      <c r="AN37" s="710"/>
      <c r="AO37" s="710"/>
      <c r="AP37" s="711"/>
      <c r="AQ37" s="459" t="s">
        <v>587</v>
      </c>
      <c r="AR37" s="460"/>
      <c r="AS37" s="460"/>
      <c r="AT37" s="461"/>
      <c r="AU37" s="684">
        <v>0</v>
      </c>
      <c r="AV37" s="685"/>
      <c r="AW37" s="685"/>
      <c r="AX37" s="686"/>
      <c r="AY37" s="459" t="s">
        <v>587</v>
      </c>
      <c r="AZ37" s="460"/>
      <c r="BA37" s="460"/>
      <c r="BB37" s="461"/>
      <c r="BC37" s="709">
        <v>0</v>
      </c>
      <c r="BD37" s="710"/>
      <c r="BE37" s="710"/>
      <c r="BF37" s="711"/>
      <c r="BG37" s="542" t="str">
        <f t="shared" si="0"/>
        <v>n.é.</v>
      </c>
      <c r="BH37" s="543"/>
    </row>
    <row r="38" spans="1:60" s="1" customFormat="1" x14ac:dyDescent="0.2">
      <c r="A38" s="607" t="s">
        <v>15</v>
      </c>
      <c r="B38" s="608"/>
      <c r="C38" s="621" t="s">
        <v>431</v>
      </c>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3"/>
      <c r="AC38" s="633" t="s">
        <v>266</v>
      </c>
      <c r="AD38" s="634"/>
      <c r="AE38" s="684">
        <v>0</v>
      </c>
      <c r="AF38" s="685"/>
      <c r="AG38" s="685"/>
      <c r="AH38" s="686"/>
      <c r="AI38" s="709">
        <v>0</v>
      </c>
      <c r="AJ38" s="710"/>
      <c r="AK38" s="710"/>
      <c r="AL38" s="711"/>
      <c r="AM38" s="709">
        <v>0</v>
      </c>
      <c r="AN38" s="710"/>
      <c r="AO38" s="710"/>
      <c r="AP38" s="711"/>
      <c r="AQ38" s="459" t="s">
        <v>587</v>
      </c>
      <c r="AR38" s="460"/>
      <c r="AS38" s="460"/>
      <c r="AT38" s="461"/>
      <c r="AU38" s="684">
        <v>0</v>
      </c>
      <c r="AV38" s="685"/>
      <c r="AW38" s="685"/>
      <c r="AX38" s="686"/>
      <c r="AY38" s="459" t="s">
        <v>587</v>
      </c>
      <c r="AZ38" s="460"/>
      <c r="BA38" s="460"/>
      <c r="BB38" s="461"/>
      <c r="BC38" s="709">
        <v>0</v>
      </c>
      <c r="BD38" s="710"/>
      <c r="BE38" s="710"/>
      <c r="BF38" s="711"/>
      <c r="BG38" s="542" t="str">
        <f t="shared" si="0"/>
        <v>n.é.</v>
      </c>
      <c r="BH38" s="543"/>
    </row>
    <row r="39" spans="1:60" s="1" customFormat="1" x14ac:dyDescent="0.2">
      <c r="A39" s="607" t="s">
        <v>53</v>
      </c>
      <c r="B39" s="608"/>
      <c r="C39" s="621" t="s">
        <v>432</v>
      </c>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3"/>
      <c r="AC39" s="633" t="s">
        <v>267</v>
      </c>
      <c r="AD39" s="634"/>
      <c r="AE39" s="684">
        <v>0</v>
      </c>
      <c r="AF39" s="685"/>
      <c r="AG39" s="685"/>
      <c r="AH39" s="686"/>
      <c r="AI39" s="709">
        <v>0</v>
      </c>
      <c r="AJ39" s="710"/>
      <c r="AK39" s="710"/>
      <c r="AL39" s="711"/>
      <c r="AM39" s="709">
        <v>0</v>
      </c>
      <c r="AN39" s="710"/>
      <c r="AO39" s="710"/>
      <c r="AP39" s="711"/>
      <c r="AQ39" s="459" t="s">
        <v>587</v>
      </c>
      <c r="AR39" s="460"/>
      <c r="AS39" s="460"/>
      <c r="AT39" s="461"/>
      <c r="AU39" s="684">
        <v>0</v>
      </c>
      <c r="AV39" s="685"/>
      <c r="AW39" s="685"/>
      <c r="AX39" s="686"/>
      <c r="AY39" s="459" t="s">
        <v>587</v>
      </c>
      <c r="AZ39" s="460"/>
      <c r="BA39" s="460"/>
      <c r="BB39" s="461"/>
      <c r="BC39" s="709">
        <v>0</v>
      </c>
      <c r="BD39" s="710"/>
      <c r="BE39" s="710"/>
      <c r="BF39" s="711"/>
      <c r="BG39" s="542" t="str">
        <f t="shared" si="0"/>
        <v>n.é.</v>
      </c>
      <c r="BH39" s="543"/>
    </row>
    <row r="40" spans="1:60" x14ac:dyDescent="0.2">
      <c r="A40" s="682" t="s">
        <v>54</v>
      </c>
      <c r="B40" s="683"/>
      <c r="C40" s="621" t="s">
        <v>268</v>
      </c>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3"/>
      <c r="AC40" s="740" t="s">
        <v>269</v>
      </c>
      <c r="AD40" s="741"/>
      <c r="AE40" s="684">
        <f>2499833+145238056</f>
        <v>147737889</v>
      </c>
      <c r="AF40" s="685"/>
      <c r="AG40" s="685"/>
      <c r="AH40" s="686"/>
      <c r="AI40" s="684">
        <v>147737889</v>
      </c>
      <c r="AJ40" s="685"/>
      <c r="AK40" s="685"/>
      <c r="AL40" s="686"/>
      <c r="AM40" s="684">
        <v>193028231</v>
      </c>
      <c r="AN40" s="685"/>
      <c r="AO40" s="685"/>
      <c r="AP40" s="686"/>
      <c r="AQ40" s="459" t="s">
        <v>587</v>
      </c>
      <c r="AR40" s="460"/>
      <c r="AS40" s="460"/>
      <c r="AT40" s="461"/>
      <c r="AU40" s="684">
        <v>0</v>
      </c>
      <c r="AV40" s="685"/>
      <c r="AW40" s="685"/>
      <c r="AX40" s="686"/>
      <c r="AY40" s="477" t="s">
        <v>587</v>
      </c>
      <c r="AZ40" s="478"/>
      <c r="BA40" s="478"/>
      <c r="BB40" s="479"/>
      <c r="BC40" s="684">
        <v>193028231</v>
      </c>
      <c r="BD40" s="685"/>
      <c r="BE40" s="685"/>
      <c r="BF40" s="686"/>
      <c r="BG40" s="726">
        <f t="shared" si="0"/>
        <v>1.3065587460776564</v>
      </c>
      <c r="BH40" s="727"/>
    </row>
    <row r="41" spans="1:60" s="170" customFormat="1" x14ac:dyDescent="0.2">
      <c r="A41" s="742" t="s">
        <v>55</v>
      </c>
      <c r="B41" s="723"/>
      <c r="C41" s="743" t="s">
        <v>270</v>
      </c>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5"/>
      <c r="AC41" s="768" t="s">
        <v>271</v>
      </c>
      <c r="AD41" s="769"/>
      <c r="AE41" s="690">
        <f>SUM(AE35:AH40)-AE36</f>
        <v>147737889</v>
      </c>
      <c r="AF41" s="691"/>
      <c r="AG41" s="691"/>
      <c r="AH41" s="692"/>
      <c r="AI41" s="690">
        <f t="shared" ref="AI41" si="6">SUM(AI35:AL40)-AI36</f>
        <v>166965654</v>
      </c>
      <c r="AJ41" s="691"/>
      <c r="AK41" s="691"/>
      <c r="AL41" s="692"/>
      <c r="AM41" s="690">
        <f>SUM(AM35:AP40)</f>
        <v>212255996</v>
      </c>
      <c r="AN41" s="691"/>
      <c r="AO41" s="691"/>
      <c r="AP41" s="692"/>
      <c r="AQ41" s="480" t="s">
        <v>587</v>
      </c>
      <c r="AR41" s="481"/>
      <c r="AS41" s="481"/>
      <c r="AT41" s="482"/>
      <c r="AU41" s="690">
        <f>SUM(AU35:AX40)</f>
        <v>0</v>
      </c>
      <c r="AV41" s="691"/>
      <c r="AW41" s="691"/>
      <c r="AX41" s="692"/>
      <c r="AY41" s="480" t="s">
        <v>587</v>
      </c>
      <c r="AZ41" s="481"/>
      <c r="BA41" s="481"/>
      <c r="BB41" s="482"/>
      <c r="BC41" s="690">
        <f>SUM(BC35:BF40)</f>
        <v>212255996</v>
      </c>
      <c r="BD41" s="691"/>
      <c r="BE41" s="691"/>
      <c r="BF41" s="692"/>
      <c r="BG41" s="668">
        <f t="shared" si="0"/>
        <v>1.2712554403554159</v>
      </c>
      <c r="BH41" s="669"/>
    </row>
    <row r="42" spans="1:60" x14ac:dyDescent="0.2">
      <c r="A42" s="682" t="s">
        <v>56</v>
      </c>
      <c r="B42" s="683"/>
      <c r="C42" s="621" t="s">
        <v>272</v>
      </c>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3"/>
      <c r="AC42" s="740" t="s">
        <v>273</v>
      </c>
      <c r="AD42" s="741"/>
      <c r="AE42" s="684">
        <v>120000</v>
      </c>
      <c r="AF42" s="685"/>
      <c r="AG42" s="685"/>
      <c r="AH42" s="686"/>
      <c r="AI42" s="684">
        <v>120000</v>
      </c>
      <c r="AJ42" s="685"/>
      <c r="AK42" s="685"/>
      <c r="AL42" s="686"/>
      <c r="AM42" s="684">
        <v>40416</v>
      </c>
      <c r="AN42" s="685"/>
      <c r="AO42" s="685"/>
      <c r="AP42" s="686"/>
      <c r="AQ42" s="477" t="s">
        <v>587</v>
      </c>
      <c r="AR42" s="478"/>
      <c r="AS42" s="478"/>
      <c r="AT42" s="479"/>
      <c r="AU42" s="684">
        <v>0</v>
      </c>
      <c r="AV42" s="685"/>
      <c r="AW42" s="685"/>
      <c r="AX42" s="686"/>
      <c r="AY42" s="477" t="s">
        <v>587</v>
      </c>
      <c r="AZ42" s="478"/>
      <c r="BA42" s="478"/>
      <c r="BB42" s="479"/>
      <c r="BC42" s="684">
        <v>0</v>
      </c>
      <c r="BD42" s="685"/>
      <c r="BE42" s="685"/>
      <c r="BF42" s="686"/>
      <c r="BG42" s="726">
        <f t="shared" si="0"/>
        <v>0</v>
      </c>
      <c r="BH42" s="727"/>
    </row>
    <row r="43" spans="1:60" s="1" customFormat="1" x14ac:dyDescent="0.2">
      <c r="A43" s="607" t="s">
        <v>106</v>
      </c>
      <c r="B43" s="608"/>
      <c r="C43" s="621" t="s">
        <v>274</v>
      </c>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3"/>
      <c r="AC43" s="633" t="s">
        <v>275</v>
      </c>
      <c r="AD43" s="634"/>
      <c r="AE43" s="709">
        <v>0</v>
      </c>
      <c r="AF43" s="710"/>
      <c r="AG43" s="710"/>
      <c r="AH43" s="711"/>
      <c r="AI43" s="709">
        <v>0</v>
      </c>
      <c r="AJ43" s="710"/>
      <c r="AK43" s="710"/>
      <c r="AL43" s="711"/>
      <c r="AM43" s="709">
        <v>0</v>
      </c>
      <c r="AN43" s="710"/>
      <c r="AO43" s="710"/>
      <c r="AP43" s="711"/>
      <c r="AQ43" s="459" t="s">
        <v>587</v>
      </c>
      <c r="AR43" s="460"/>
      <c r="AS43" s="460"/>
      <c r="AT43" s="461"/>
      <c r="AU43" s="709">
        <v>0</v>
      </c>
      <c r="AV43" s="710"/>
      <c r="AW43" s="710"/>
      <c r="AX43" s="711"/>
      <c r="AY43" s="459" t="s">
        <v>587</v>
      </c>
      <c r="AZ43" s="460"/>
      <c r="BA43" s="460"/>
      <c r="BB43" s="461"/>
      <c r="BC43" s="709">
        <v>0</v>
      </c>
      <c r="BD43" s="710"/>
      <c r="BE43" s="710"/>
      <c r="BF43" s="711"/>
      <c r="BG43" s="542" t="str">
        <f t="shared" si="0"/>
        <v>n.é.</v>
      </c>
      <c r="BH43" s="543"/>
    </row>
    <row r="44" spans="1:60" s="170" customFormat="1" x14ac:dyDescent="0.2">
      <c r="A44" s="742" t="s">
        <v>107</v>
      </c>
      <c r="B44" s="723"/>
      <c r="C44" s="743" t="s">
        <v>276</v>
      </c>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5"/>
      <c r="AC44" s="768" t="s">
        <v>277</v>
      </c>
      <c r="AD44" s="769"/>
      <c r="AE44" s="690">
        <f>SUM(AE42:AH43)</f>
        <v>120000</v>
      </c>
      <c r="AF44" s="691"/>
      <c r="AG44" s="691"/>
      <c r="AH44" s="692"/>
      <c r="AI44" s="690">
        <f t="shared" ref="AI44" si="7">SUM(AI42:AL43)</f>
        <v>120000</v>
      </c>
      <c r="AJ44" s="691"/>
      <c r="AK44" s="691"/>
      <c r="AL44" s="692"/>
      <c r="AM44" s="690">
        <f t="shared" ref="AM44" si="8">SUM(AM42:AP43)</f>
        <v>40416</v>
      </c>
      <c r="AN44" s="691"/>
      <c r="AO44" s="691"/>
      <c r="AP44" s="692"/>
      <c r="AQ44" s="480" t="s">
        <v>587</v>
      </c>
      <c r="AR44" s="481"/>
      <c r="AS44" s="481"/>
      <c r="AT44" s="482"/>
      <c r="AU44" s="690">
        <f t="shared" ref="AU44" si="9">SUM(AU42:AX43)</f>
        <v>0</v>
      </c>
      <c r="AV44" s="691"/>
      <c r="AW44" s="691"/>
      <c r="AX44" s="692"/>
      <c r="AY44" s="480" t="s">
        <v>587</v>
      </c>
      <c r="AZ44" s="481"/>
      <c r="BA44" s="481"/>
      <c r="BB44" s="482"/>
      <c r="BC44" s="690">
        <f t="shared" ref="BC44" si="10">SUM(BC42:BF43)</f>
        <v>0</v>
      </c>
      <c r="BD44" s="691"/>
      <c r="BE44" s="691"/>
      <c r="BF44" s="692"/>
      <c r="BG44" s="668">
        <f t="shared" si="0"/>
        <v>0</v>
      </c>
      <c r="BH44" s="669"/>
    </row>
    <row r="45" spans="1:60" s="1" customFormat="1" x14ac:dyDescent="0.2">
      <c r="A45" s="607" t="s">
        <v>179</v>
      </c>
      <c r="B45" s="608"/>
      <c r="C45" s="621" t="s">
        <v>278</v>
      </c>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3"/>
      <c r="AC45" s="633" t="s">
        <v>279</v>
      </c>
      <c r="AD45" s="634"/>
      <c r="AE45" s="709">
        <v>0</v>
      </c>
      <c r="AF45" s="710"/>
      <c r="AG45" s="710"/>
      <c r="AH45" s="711"/>
      <c r="AI45" s="709">
        <v>0</v>
      </c>
      <c r="AJ45" s="710"/>
      <c r="AK45" s="710"/>
      <c r="AL45" s="711"/>
      <c r="AM45" s="709">
        <v>0</v>
      </c>
      <c r="AN45" s="710"/>
      <c r="AO45" s="710"/>
      <c r="AP45" s="711"/>
      <c r="AQ45" s="459" t="s">
        <v>587</v>
      </c>
      <c r="AR45" s="460"/>
      <c r="AS45" s="460"/>
      <c r="AT45" s="461"/>
      <c r="AU45" s="709">
        <v>0</v>
      </c>
      <c r="AV45" s="710"/>
      <c r="AW45" s="710"/>
      <c r="AX45" s="711"/>
      <c r="AY45" s="459" t="s">
        <v>587</v>
      </c>
      <c r="AZ45" s="460"/>
      <c r="BA45" s="460"/>
      <c r="BB45" s="461"/>
      <c r="BC45" s="709">
        <v>0</v>
      </c>
      <c r="BD45" s="710"/>
      <c r="BE45" s="710"/>
      <c r="BF45" s="711"/>
      <c r="BG45" s="542" t="str">
        <f t="shared" si="0"/>
        <v>n.é.</v>
      </c>
      <c r="BH45" s="543"/>
    </row>
    <row r="46" spans="1:60" s="1" customFormat="1" x14ac:dyDescent="0.2">
      <c r="A46" s="607" t="s">
        <v>180</v>
      </c>
      <c r="B46" s="608"/>
      <c r="C46" s="621" t="s">
        <v>280</v>
      </c>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3"/>
      <c r="AC46" s="633" t="s">
        <v>281</v>
      </c>
      <c r="AD46" s="634"/>
      <c r="AE46" s="709">
        <v>0</v>
      </c>
      <c r="AF46" s="710"/>
      <c r="AG46" s="710"/>
      <c r="AH46" s="711"/>
      <c r="AI46" s="709">
        <v>0</v>
      </c>
      <c r="AJ46" s="710"/>
      <c r="AK46" s="710"/>
      <c r="AL46" s="711"/>
      <c r="AM46" s="709">
        <v>0</v>
      </c>
      <c r="AN46" s="710"/>
      <c r="AO46" s="710"/>
      <c r="AP46" s="711"/>
      <c r="AQ46" s="459" t="s">
        <v>587</v>
      </c>
      <c r="AR46" s="460"/>
      <c r="AS46" s="460"/>
      <c r="AT46" s="461"/>
      <c r="AU46" s="709">
        <v>0</v>
      </c>
      <c r="AV46" s="710"/>
      <c r="AW46" s="710"/>
      <c r="AX46" s="711"/>
      <c r="AY46" s="459" t="s">
        <v>587</v>
      </c>
      <c r="AZ46" s="460"/>
      <c r="BA46" s="460"/>
      <c r="BB46" s="461"/>
      <c r="BC46" s="709"/>
      <c r="BD46" s="710"/>
      <c r="BE46" s="710"/>
      <c r="BF46" s="711"/>
      <c r="BG46" s="542" t="str">
        <f t="shared" si="0"/>
        <v>n.é.</v>
      </c>
      <c r="BH46" s="543"/>
    </row>
    <row r="47" spans="1:60" ht="13.5" customHeight="1" x14ac:dyDescent="0.2">
      <c r="A47" s="682" t="s">
        <v>181</v>
      </c>
      <c r="B47" s="683"/>
      <c r="C47" s="621" t="s">
        <v>282</v>
      </c>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3"/>
      <c r="AC47" s="740" t="s">
        <v>283</v>
      </c>
      <c r="AD47" s="741"/>
      <c r="AE47" s="684">
        <v>6400000</v>
      </c>
      <c r="AF47" s="685"/>
      <c r="AG47" s="685"/>
      <c r="AH47" s="686"/>
      <c r="AI47" s="684">
        <v>6400000</v>
      </c>
      <c r="AJ47" s="685"/>
      <c r="AK47" s="685"/>
      <c r="AL47" s="686"/>
      <c r="AM47" s="684">
        <v>7074596</v>
      </c>
      <c r="AN47" s="685"/>
      <c r="AO47" s="685"/>
      <c r="AP47" s="686"/>
      <c r="AQ47" s="477" t="s">
        <v>587</v>
      </c>
      <c r="AR47" s="478"/>
      <c r="AS47" s="478"/>
      <c r="AT47" s="479"/>
      <c r="AU47" s="684">
        <v>0</v>
      </c>
      <c r="AV47" s="685"/>
      <c r="AW47" s="685"/>
      <c r="AX47" s="686"/>
      <c r="AY47" s="477" t="s">
        <v>587</v>
      </c>
      <c r="AZ47" s="478"/>
      <c r="BA47" s="478"/>
      <c r="BB47" s="479"/>
      <c r="BC47" s="684">
        <v>6608021</v>
      </c>
      <c r="BD47" s="685"/>
      <c r="BE47" s="685"/>
      <c r="BF47" s="686"/>
      <c r="BG47" s="726">
        <f t="shared" si="0"/>
        <v>1.0325032812499999</v>
      </c>
      <c r="BH47" s="727"/>
    </row>
    <row r="48" spans="1:60" s="7" customFormat="1" hidden="1" x14ac:dyDescent="0.2">
      <c r="A48" s="746" t="s">
        <v>472</v>
      </c>
      <c r="B48" s="747"/>
      <c r="C48" s="693" t="s">
        <v>481</v>
      </c>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5"/>
      <c r="AC48" s="748" t="s">
        <v>472</v>
      </c>
      <c r="AD48" s="749"/>
      <c r="AE48" s="762"/>
      <c r="AF48" s="763"/>
      <c r="AG48" s="763"/>
      <c r="AH48" s="764"/>
      <c r="AI48" s="762"/>
      <c r="AJ48" s="763"/>
      <c r="AK48" s="763"/>
      <c r="AL48" s="764"/>
      <c r="AM48" s="765"/>
      <c r="AN48" s="766"/>
      <c r="AO48" s="766"/>
      <c r="AP48" s="767"/>
      <c r="AQ48" s="737"/>
      <c r="AR48" s="738"/>
      <c r="AS48" s="738"/>
      <c r="AT48" s="739"/>
      <c r="AU48" s="737"/>
      <c r="AV48" s="738"/>
      <c r="AW48" s="738"/>
      <c r="AX48" s="739"/>
      <c r="AY48" s="737"/>
      <c r="AZ48" s="738"/>
      <c r="BA48" s="738"/>
      <c r="BB48" s="739"/>
      <c r="BC48" s="737"/>
      <c r="BD48" s="738"/>
      <c r="BE48" s="738"/>
      <c r="BF48" s="739"/>
      <c r="BG48" s="732"/>
      <c r="BH48" s="733"/>
    </row>
    <row r="49" spans="1:60" ht="15" customHeight="1" x14ac:dyDescent="0.2">
      <c r="A49" s="682" t="s">
        <v>182</v>
      </c>
      <c r="B49" s="683"/>
      <c r="C49" s="621" t="s">
        <v>284</v>
      </c>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3"/>
      <c r="AC49" s="740" t="s">
        <v>285</v>
      </c>
      <c r="AD49" s="741"/>
      <c r="AE49" s="684">
        <v>27000000</v>
      </c>
      <c r="AF49" s="685"/>
      <c r="AG49" s="685"/>
      <c r="AH49" s="686"/>
      <c r="AI49" s="684">
        <v>27000000</v>
      </c>
      <c r="AJ49" s="685"/>
      <c r="AK49" s="685"/>
      <c r="AL49" s="686"/>
      <c r="AM49" s="684">
        <v>20911339</v>
      </c>
      <c r="AN49" s="685"/>
      <c r="AO49" s="685"/>
      <c r="AP49" s="686"/>
      <c r="AQ49" s="477" t="s">
        <v>587</v>
      </c>
      <c r="AR49" s="478"/>
      <c r="AS49" s="478"/>
      <c r="AT49" s="479"/>
      <c r="AU49" s="684">
        <v>14994834</v>
      </c>
      <c r="AV49" s="685"/>
      <c r="AW49" s="685"/>
      <c r="AX49" s="686"/>
      <c r="AY49" s="477" t="s">
        <v>587</v>
      </c>
      <c r="AZ49" s="478"/>
      <c r="BA49" s="478"/>
      <c r="BB49" s="479"/>
      <c r="BC49" s="684">
        <v>19267771</v>
      </c>
      <c r="BD49" s="685"/>
      <c r="BE49" s="685"/>
      <c r="BF49" s="686"/>
      <c r="BG49" s="726">
        <f t="shared" si="0"/>
        <v>0.71362114814814814</v>
      </c>
      <c r="BH49" s="727"/>
    </row>
    <row r="50" spans="1:60" s="7" customFormat="1" hidden="1" x14ac:dyDescent="0.2">
      <c r="A50" s="746" t="s">
        <v>472</v>
      </c>
      <c r="B50" s="747"/>
      <c r="C50" s="693" t="s">
        <v>482</v>
      </c>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5"/>
      <c r="AC50" s="748" t="s">
        <v>472</v>
      </c>
      <c r="AD50" s="749"/>
      <c r="AE50" s="762"/>
      <c r="AF50" s="763"/>
      <c r="AG50" s="763"/>
      <c r="AH50" s="764"/>
      <c r="AI50" s="762"/>
      <c r="AJ50" s="763"/>
      <c r="AK50" s="763"/>
      <c r="AL50" s="764"/>
      <c r="AM50" s="765"/>
      <c r="AN50" s="766"/>
      <c r="AO50" s="766"/>
      <c r="AP50" s="767"/>
      <c r="AQ50" s="737"/>
      <c r="AR50" s="738"/>
      <c r="AS50" s="738"/>
      <c r="AT50" s="739"/>
      <c r="AU50" s="737"/>
      <c r="AV50" s="738"/>
      <c r="AW50" s="738"/>
      <c r="AX50" s="739"/>
      <c r="AY50" s="737"/>
      <c r="AZ50" s="738"/>
      <c r="BA50" s="738"/>
      <c r="BB50" s="739"/>
      <c r="BC50" s="737"/>
      <c r="BD50" s="738"/>
      <c r="BE50" s="738"/>
      <c r="BF50" s="739"/>
      <c r="BG50" s="732"/>
      <c r="BH50" s="733"/>
    </row>
    <row r="51" spans="1:60" s="1" customFormat="1" x14ac:dyDescent="0.2">
      <c r="A51" s="607" t="s">
        <v>183</v>
      </c>
      <c r="B51" s="608"/>
      <c r="C51" s="621" t="s">
        <v>286</v>
      </c>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3"/>
      <c r="AC51" s="633" t="s">
        <v>287</v>
      </c>
      <c r="AD51" s="634"/>
      <c r="AE51" s="709">
        <v>0</v>
      </c>
      <c r="AF51" s="710"/>
      <c r="AG51" s="710"/>
      <c r="AH51" s="711"/>
      <c r="AI51" s="709">
        <v>0</v>
      </c>
      <c r="AJ51" s="710"/>
      <c r="AK51" s="710"/>
      <c r="AL51" s="711"/>
      <c r="AM51" s="709">
        <v>0</v>
      </c>
      <c r="AN51" s="710"/>
      <c r="AO51" s="710"/>
      <c r="AP51" s="711"/>
      <c r="AQ51" s="459" t="s">
        <v>587</v>
      </c>
      <c r="AR51" s="460"/>
      <c r="AS51" s="460"/>
      <c r="AT51" s="461"/>
      <c r="AU51" s="709">
        <v>0</v>
      </c>
      <c r="AV51" s="710"/>
      <c r="AW51" s="710"/>
      <c r="AX51" s="711"/>
      <c r="AY51" s="459" t="s">
        <v>587</v>
      </c>
      <c r="AZ51" s="460"/>
      <c r="BA51" s="460"/>
      <c r="BB51" s="461"/>
      <c r="BC51" s="709">
        <v>0</v>
      </c>
      <c r="BD51" s="710"/>
      <c r="BE51" s="710"/>
      <c r="BF51" s="711"/>
      <c r="BG51" s="542" t="str">
        <f t="shared" si="0"/>
        <v>n.é.</v>
      </c>
      <c r="BH51" s="543"/>
    </row>
    <row r="52" spans="1:60" s="1" customFormat="1" x14ac:dyDescent="0.2">
      <c r="A52" s="607" t="s">
        <v>184</v>
      </c>
      <c r="B52" s="608"/>
      <c r="C52" s="621" t="s">
        <v>288</v>
      </c>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3"/>
      <c r="AC52" s="633" t="s">
        <v>289</v>
      </c>
      <c r="AD52" s="634"/>
      <c r="AE52" s="709">
        <v>0</v>
      </c>
      <c r="AF52" s="710"/>
      <c r="AG52" s="710"/>
      <c r="AH52" s="711"/>
      <c r="AI52" s="709">
        <v>0</v>
      </c>
      <c r="AJ52" s="710"/>
      <c r="AK52" s="710"/>
      <c r="AL52" s="711"/>
      <c r="AM52" s="709">
        <v>0</v>
      </c>
      <c r="AN52" s="710"/>
      <c r="AO52" s="710"/>
      <c r="AP52" s="711"/>
      <c r="AQ52" s="459" t="s">
        <v>587</v>
      </c>
      <c r="AR52" s="460"/>
      <c r="AS52" s="460"/>
      <c r="AT52" s="461"/>
      <c r="AU52" s="709">
        <v>0</v>
      </c>
      <c r="AV52" s="710"/>
      <c r="AW52" s="710"/>
      <c r="AX52" s="711"/>
      <c r="AY52" s="459" t="s">
        <v>587</v>
      </c>
      <c r="AZ52" s="460"/>
      <c r="BA52" s="460"/>
      <c r="BB52" s="461"/>
      <c r="BC52" s="709">
        <v>0</v>
      </c>
      <c r="BD52" s="710"/>
      <c r="BE52" s="710"/>
      <c r="BF52" s="711"/>
      <c r="BG52" s="542" t="str">
        <f t="shared" si="0"/>
        <v>n.é.</v>
      </c>
      <c r="BH52" s="543"/>
    </row>
    <row r="53" spans="1:60" x14ac:dyDescent="0.2">
      <c r="A53" s="682" t="s">
        <v>185</v>
      </c>
      <c r="B53" s="683"/>
      <c r="C53" s="621" t="s">
        <v>290</v>
      </c>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3"/>
      <c r="AC53" s="740" t="s">
        <v>291</v>
      </c>
      <c r="AD53" s="741"/>
      <c r="AE53" s="684">
        <v>4700000</v>
      </c>
      <c r="AF53" s="685"/>
      <c r="AG53" s="685"/>
      <c r="AH53" s="686"/>
      <c r="AI53" s="709">
        <v>0</v>
      </c>
      <c r="AJ53" s="710"/>
      <c r="AK53" s="710"/>
      <c r="AL53" s="711"/>
      <c r="AM53" s="709">
        <v>0</v>
      </c>
      <c r="AN53" s="710"/>
      <c r="AO53" s="710"/>
      <c r="AP53" s="711"/>
      <c r="AQ53" s="477" t="s">
        <v>587</v>
      </c>
      <c r="AR53" s="478"/>
      <c r="AS53" s="478"/>
      <c r="AT53" s="479"/>
      <c r="AU53" s="709">
        <v>0</v>
      </c>
      <c r="AV53" s="710"/>
      <c r="AW53" s="710"/>
      <c r="AX53" s="711"/>
      <c r="AY53" s="477" t="s">
        <v>587</v>
      </c>
      <c r="AZ53" s="478"/>
      <c r="BA53" s="478"/>
      <c r="BB53" s="479"/>
      <c r="BC53" s="709">
        <v>0</v>
      </c>
      <c r="BD53" s="710"/>
      <c r="BE53" s="710"/>
      <c r="BF53" s="711"/>
      <c r="BG53" s="726" t="str">
        <f t="shared" si="0"/>
        <v>n.é.</v>
      </c>
      <c r="BH53" s="727"/>
    </row>
    <row r="54" spans="1:60" s="1" customFormat="1" ht="14.25" customHeight="1" x14ac:dyDescent="0.2">
      <c r="A54" s="607" t="s">
        <v>186</v>
      </c>
      <c r="B54" s="608"/>
      <c r="C54" s="621" t="s">
        <v>292</v>
      </c>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3"/>
      <c r="AC54" s="633" t="s">
        <v>293</v>
      </c>
      <c r="AD54" s="634"/>
      <c r="AE54" s="709">
        <v>0</v>
      </c>
      <c r="AF54" s="710"/>
      <c r="AG54" s="710"/>
      <c r="AH54" s="711"/>
      <c r="AI54" s="709">
        <v>0</v>
      </c>
      <c r="AJ54" s="710"/>
      <c r="AK54" s="710"/>
      <c r="AL54" s="711"/>
      <c r="AM54" s="709">
        <v>0</v>
      </c>
      <c r="AN54" s="710"/>
      <c r="AO54" s="710"/>
      <c r="AP54" s="711"/>
      <c r="AQ54" s="459" t="s">
        <v>587</v>
      </c>
      <c r="AR54" s="460"/>
      <c r="AS54" s="460"/>
      <c r="AT54" s="461"/>
      <c r="AU54" s="709">
        <v>0</v>
      </c>
      <c r="AV54" s="710"/>
      <c r="AW54" s="710"/>
      <c r="AX54" s="711"/>
      <c r="AY54" s="459" t="s">
        <v>587</v>
      </c>
      <c r="AZ54" s="460"/>
      <c r="BA54" s="460"/>
      <c r="BB54" s="461"/>
      <c r="BC54" s="709">
        <v>0</v>
      </c>
      <c r="BD54" s="710"/>
      <c r="BE54" s="710"/>
      <c r="BF54" s="711"/>
      <c r="BG54" s="542" t="str">
        <f t="shared" si="0"/>
        <v>n.é.</v>
      </c>
      <c r="BH54" s="543"/>
    </row>
    <row r="55" spans="1:60" s="7" customFormat="1" hidden="1" x14ac:dyDescent="0.2">
      <c r="A55" s="746" t="s">
        <v>472</v>
      </c>
      <c r="B55" s="747"/>
      <c r="C55" s="829" t="s">
        <v>589</v>
      </c>
      <c r="D55" s="694"/>
      <c r="E55" s="694"/>
      <c r="F55" s="694"/>
      <c r="G55" s="694"/>
      <c r="H55" s="694"/>
      <c r="I55" s="694"/>
      <c r="J55" s="694"/>
      <c r="K55" s="694"/>
      <c r="L55" s="694"/>
      <c r="M55" s="694"/>
      <c r="N55" s="694"/>
      <c r="O55" s="694"/>
      <c r="P55" s="694"/>
      <c r="Q55" s="694"/>
      <c r="R55" s="694"/>
      <c r="S55" s="694"/>
      <c r="T55" s="694"/>
      <c r="U55" s="694"/>
      <c r="V55" s="694"/>
      <c r="W55" s="694"/>
      <c r="X55" s="694"/>
      <c r="Y55" s="694"/>
      <c r="Z55" s="694"/>
      <c r="AA55" s="694"/>
      <c r="AB55" s="695"/>
      <c r="AC55" s="748" t="s">
        <v>472</v>
      </c>
      <c r="AD55" s="749"/>
      <c r="AE55" s="762"/>
      <c r="AF55" s="763"/>
      <c r="AG55" s="763"/>
      <c r="AH55" s="764"/>
      <c r="AI55" s="762"/>
      <c r="AJ55" s="763"/>
      <c r="AK55" s="763"/>
      <c r="AL55" s="764"/>
      <c r="AM55" s="737" t="s">
        <v>587</v>
      </c>
      <c r="AN55" s="738"/>
      <c r="AO55" s="738"/>
      <c r="AP55" s="739"/>
      <c r="AQ55" s="737" t="s">
        <v>587</v>
      </c>
      <c r="AR55" s="738"/>
      <c r="AS55" s="738"/>
      <c r="AT55" s="739"/>
      <c r="AU55" s="737" t="s">
        <v>587</v>
      </c>
      <c r="AV55" s="738"/>
      <c r="AW55" s="738"/>
      <c r="AX55" s="739"/>
      <c r="AY55" s="737" t="s">
        <v>587</v>
      </c>
      <c r="AZ55" s="738"/>
      <c r="BA55" s="738"/>
      <c r="BB55" s="739"/>
      <c r="BC55" s="737" t="s">
        <v>587</v>
      </c>
      <c r="BD55" s="738"/>
      <c r="BE55" s="738"/>
      <c r="BF55" s="739"/>
      <c r="BG55" s="732" t="s">
        <v>589</v>
      </c>
      <c r="BH55" s="733"/>
    </row>
    <row r="56" spans="1:60" s="170" customFormat="1" x14ac:dyDescent="0.2">
      <c r="A56" s="742" t="s">
        <v>187</v>
      </c>
      <c r="B56" s="723"/>
      <c r="C56" s="743" t="s">
        <v>294</v>
      </c>
      <c r="D56" s="744"/>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745"/>
      <c r="AC56" s="768" t="s">
        <v>295</v>
      </c>
      <c r="AD56" s="769"/>
      <c r="AE56" s="690">
        <f>SUM(AE49:AH55)-AE50-AE55</f>
        <v>31700000</v>
      </c>
      <c r="AF56" s="691"/>
      <c r="AG56" s="691"/>
      <c r="AH56" s="692"/>
      <c r="AI56" s="690">
        <f t="shared" ref="AI56" si="11">SUM(AI49:AL55)-AI50-AI55</f>
        <v>27000000</v>
      </c>
      <c r="AJ56" s="691"/>
      <c r="AK56" s="691"/>
      <c r="AL56" s="692"/>
      <c r="AM56" s="690">
        <f>SUM(AM49:AP55)</f>
        <v>20911339</v>
      </c>
      <c r="AN56" s="691"/>
      <c r="AO56" s="691"/>
      <c r="AP56" s="692"/>
      <c r="AQ56" s="480" t="s">
        <v>587</v>
      </c>
      <c r="AR56" s="481"/>
      <c r="AS56" s="481"/>
      <c r="AT56" s="482"/>
      <c r="AU56" s="690">
        <f>SUM(AU49:AX55)</f>
        <v>14994834</v>
      </c>
      <c r="AV56" s="691"/>
      <c r="AW56" s="691"/>
      <c r="AX56" s="692"/>
      <c r="AY56" s="480" t="s">
        <v>587</v>
      </c>
      <c r="AZ56" s="481"/>
      <c r="BA56" s="481"/>
      <c r="BB56" s="482"/>
      <c r="BC56" s="690">
        <f>SUM(BC49:BF55)</f>
        <v>19267771</v>
      </c>
      <c r="BD56" s="691"/>
      <c r="BE56" s="691"/>
      <c r="BF56" s="692"/>
      <c r="BG56" s="668">
        <f t="shared" si="0"/>
        <v>0.71362114814814814</v>
      </c>
      <c r="BH56" s="669"/>
    </row>
    <row r="57" spans="1:60" ht="15.75" customHeight="1" x14ac:dyDescent="0.2">
      <c r="A57" s="682" t="s">
        <v>188</v>
      </c>
      <c r="B57" s="683"/>
      <c r="C57" s="621" t="s">
        <v>296</v>
      </c>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3"/>
      <c r="AC57" s="740" t="s">
        <v>297</v>
      </c>
      <c r="AD57" s="741"/>
      <c r="AE57" s="684">
        <v>340000</v>
      </c>
      <c r="AF57" s="685"/>
      <c r="AG57" s="685"/>
      <c r="AH57" s="686"/>
      <c r="AI57" s="684">
        <v>340000</v>
      </c>
      <c r="AJ57" s="685"/>
      <c r="AK57" s="685"/>
      <c r="AL57" s="686"/>
      <c r="AM57" s="684">
        <v>518651</v>
      </c>
      <c r="AN57" s="685"/>
      <c r="AO57" s="685"/>
      <c r="AP57" s="686"/>
      <c r="AQ57" s="477" t="s">
        <v>587</v>
      </c>
      <c r="AR57" s="478"/>
      <c r="AS57" s="478"/>
      <c r="AT57" s="479"/>
      <c r="AU57" s="684">
        <v>0</v>
      </c>
      <c r="AV57" s="685"/>
      <c r="AW57" s="685"/>
      <c r="AX57" s="686"/>
      <c r="AY57" s="477" t="s">
        <v>587</v>
      </c>
      <c r="AZ57" s="478"/>
      <c r="BA57" s="478"/>
      <c r="BB57" s="479"/>
      <c r="BC57" s="684">
        <v>315864</v>
      </c>
      <c r="BD57" s="685"/>
      <c r="BE57" s="685"/>
      <c r="BF57" s="686"/>
      <c r="BG57" s="726">
        <f t="shared" si="0"/>
        <v>0.92901176470588231</v>
      </c>
      <c r="BH57" s="727"/>
    </row>
    <row r="58" spans="1:60" s="7" customFormat="1" hidden="1" x14ac:dyDescent="0.2">
      <c r="A58" s="746" t="s">
        <v>472</v>
      </c>
      <c r="B58" s="747"/>
      <c r="C58" s="693" t="s">
        <v>483</v>
      </c>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5"/>
      <c r="AC58" s="748" t="s">
        <v>472</v>
      </c>
      <c r="AD58" s="749"/>
      <c r="AE58" s="762"/>
      <c r="AF58" s="763"/>
      <c r="AG58" s="763"/>
      <c r="AH58" s="764"/>
      <c r="AI58" s="762"/>
      <c r="AJ58" s="763"/>
      <c r="AK58" s="763"/>
      <c r="AL58" s="764"/>
      <c r="AM58" s="765"/>
      <c r="AN58" s="766"/>
      <c r="AO58" s="766"/>
      <c r="AP58" s="767"/>
      <c r="AQ58" s="737"/>
      <c r="AR58" s="738"/>
      <c r="AS58" s="738"/>
      <c r="AT58" s="739"/>
      <c r="AU58" s="737"/>
      <c r="AV58" s="738"/>
      <c r="AW58" s="738"/>
      <c r="AX58" s="739"/>
      <c r="AY58" s="737"/>
      <c r="AZ58" s="738"/>
      <c r="BA58" s="738"/>
      <c r="BB58" s="739"/>
      <c r="BC58" s="737"/>
      <c r="BD58" s="738"/>
      <c r="BE58" s="738"/>
      <c r="BF58" s="739"/>
      <c r="BG58" s="732"/>
      <c r="BH58" s="733"/>
    </row>
    <row r="59" spans="1:60" s="7" customFormat="1" hidden="1" x14ac:dyDescent="0.2">
      <c r="A59" s="746" t="s">
        <v>472</v>
      </c>
      <c r="B59" s="747"/>
      <c r="C59" s="693" t="s">
        <v>801</v>
      </c>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5"/>
      <c r="AC59" s="748" t="s">
        <v>472</v>
      </c>
      <c r="AD59" s="749"/>
      <c r="AE59" s="762"/>
      <c r="AF59" s="763"/>
      <c r="AG59" s="763"/>
      <c r="AH59" s="764"/>
      <c r="AI59" s="762"/>
      <c r="AJ59" s="763"/>
      <c r="AK59" s="763"/>
      <c r="AL59" s="764"/>
      <c r="AM59" s="765"/>
      <c r="AN59" s="766"/>
      <c r="AO59" s="766"/>
      <c r="AP59" s="767"/>
      <c r="AQ59" s="737"/>
      <c r="AR59" s="738"/>
      <c r="AS59" s="738"/>
      <c r="AT59" s="739"/>
      <c r="AU59" s="737"/>
      <c r="AV59" s="738"/>
      <c r="AW59" s="738"/>
      <c r="AX59" s="739"/>
      <c r="AY59" s="737"/>
      <c r="AZ59" s="738"/>
      <c r="BA59" s="738"/>
      <c r="BB59" s="739"/>
      <c r="BC59" s="737"/>
      <c r="BD59" s="738"/>
      <c r="BE59" s="738"/>
      <c r="BF59" s="739"/>
      <c r="BG59" s="732"/>
      <c r="BH59" s="733"/>
    </row>
    <row r="60" spans="1:60" s="170" customFormat="1" x14ac:dyDescent="0.2">
      <c r="A60" s="742" t="s">
        <v>189</v>
      </c>
      <c r="B60" s="723"/>
      <c r="C60" s="743" t="s">
        <v>298</v>
      </c>
      <c r="D60" s="744"/>
      <c r="E60" s="744"/>
      <c r="F60" s="744"/>
      <c r="G60" s="744"/>
      <c r="H60" s="744"/>
      <c r="I60" s="744"/>
      <c r="J60" s="744"/>
      <c r="K60" s="744"/>
      <c r="L60" s="744"/>
      <c r="M60" s="744"/>
      <c r="N60" s="744"/>
      <c r="O60" s="744"/>
      <c r="P60" s="744"/>
      <c r="Q60" s="744"/>
      <c r="R60" s="744"/>
      <c r="S60" s="744"/>
      <c r="T60" s="744"/>
      <c r="U60" s="744"/>
      <c r="V60" s="744"/>
      <c r="W60" s="744"/>
      <c r="X60" s="744"/>
      <c r="Y60" s="744"/>
      <c r="Z60" s="744"/>
      <c r="AA60" s="744"/>
      <c r="AB60" s="745"/>
      <c r="AC60" s="768" t="s">
        <v>299</v>
      </c>
      <c r="AD60" s="769"/>
      <c r="AE60" s="690">
        <f>AE44+AE45+AE46+AE47+AE56+AE57</f>
        <v>38560000</v>
      </c>
      <c r="AF60" s="691"/>
      <c r="AG60" s="691"/>
      <c r="AH60" s="692"/>
      <c r="AI60" s="690">
        <f t="shared" ref="AI60" si="12">AI44+AI45+AI46+AI47+AI56+AI57</f>
        <v>33860000</v>
      </c>
      <c r="AJ60" s="691"/>
      <c r="AK60" s="691"/>
      <c r="AL60" s="692"/>
      <c r="AM60" s="690">
        <f t="shared" ref="AM60" si="13">AM44+AM45+AM46+AM47+AM56+AM57</f>
        <v>28545002</v>
      </c>
      <c r="AN60" s="691"/>
      <c r="AO60" s="691"/>
      <c r="AP60" s="692"/>
      <c r="AQ60" s="480" t="s">
        <v>587</v>
      </c>
      <c r="AR60" s="481"/>
      <c r="AS60" s="481"/>
      <c r="AT60" s="482"/>
      <c r="AU60" s="690">
        <f t="shared" ref="AU60" si="14">AU44+AU45+AU46+AU47+AU56+AU57</f>
        <v>14994834</v>
      </c>
      <c r="AV60" s="691"/>
      <c r="AW60" s="691"/>
      <c r="AX60" s="692"/>
      <c r="AY60" s="480" t="s">
        <v>587</v>
      </c>
      <c r="AZ60" s="481"/>
      <c r="BA60" s="481"/>
      <c r="BB60" s="482"/>
      <c r="BC60" s="690">
        <f t="shared" ref="BC60" si="15">BC44+BC45+BC46+BC47+BC56+BC57</f>
        <v>26191656</v>
      </c>
      <c r="BD60" s="691"/>
      <c r="BE60" s="691"/>
      <c r="BF60" s="692"/>
      <c r="BG60" s="668">
        <f t="shared" si="0"/>
        <v>0.77352793857058477</v>
      </c>
      <c r="BH60" s="669"/>
    </row>
    <row r="61" spans="1:60" s="1" customFormat="1" x14ac:dyDescent="0.2">
      <c r="A61" s="607" t="s">
        <v>190</v>
      </c>
      <c r="B61" s="608"/>
      <c r="C61" s="621" t="s">
        <v>300</v>
      </c>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3"/>
      <c r="AC61" s="633" t="s">
        <v>301</v>
      </c>
      <c r="AD61" s="634"/>
      <c r="AE61" s="709">
        <v>0</v>
      </c>
      <c r="AF61" s="710"/>
      <c r="AG61" s="710"/>
      <c r="AH61" s="711"/>
      <c r="AI61" s="709">
        <v>0</v>
      </c>
      <c r="AJ61" s="710"/>
      <c r="AK61" s="710"/>
      <c r="AL61" s="711"/>
      <c r="AM61" s="734">
        <v>0</v>
      </c>
      <c r="AN61" s="735"/>
      <c r="AO61" s="735"/>
      <c r="AP61" s="736"/>
      <c r="AQ61" s="459" t="s">
        <v>587</v>
      </c>
      <c r="AR61" s="460"/>
      <c r="AS61" s="460"/>
      <c r="AT61" s="461"/>
      <c r="AU61" s="734">
        <v>0</v>
      </c>
      <c r="AV61" s="735"/>
      <c r="AW61" s="735"/>
      <c r="AX61" s="736"/>
      <c r="AY61" s="459" t="s">
        <v>587</v>
      </c>
      <c r="AZ61" s="460"/>
      <c r="BA61" s="460"/>
      <c r="BB61" s="461"/>
      <c r="BC61" s="734">
        <v>0</v>
      </c>
      <c r="BD61" s="735"/>
      <c r="BE61" s="735"/>
      <c r="BF61" s="736"/>
      <c r="BG61" s="542" t="str">
        <f t="shared" si="0"/>
        <v>n.é.</v>
      </c>
      <c r="BH61" s="543"/>
    </row>
    <row r="62" spans="1:60" ht="17.25" customHeight="1" x14ac:dyDescent="0.2">
      <c r="A62" s="682" t="s">
        <v>191</v>
      </c>
      <c r="B62" s="683"/>
      <c r="C62" s="621" t="s">
        <v>302</v>
      </c>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3"/>
      <c r="AC62" s="740" t="s">
        <v>303</v>
      </c>
      <c r="AD62" s="741"/>
      <c r="AE62" s="684">
        <v>1163820</v>
      </c>
      <c r="AF62" s="685"/>
      <c r="AG62" s="685"/>
      <c r="AH62" s="686"/>
      <c r="AI62" s="684">
        <v>1163820</v>
      </c>
      <c r="AJ62" s="685"/>
      <c r="AK62" s="685"/>
      <c r="AL62" s="686"/>
      <c r="AM62" s="684">
        <v>3957863</v>
      </c>
      <c r="AN62" s="685"/>
      <c r="AO62" s="685"/>
      <c r="AP62" s="686"/>
      <c r="AQ62" s="477" t="s">
        <v>587</v>
      </c>
      <c r="AR62" s="478"/>
      <c r="AS62" s="478"/>
      <c r="AT62" s="479"/>
      <c r="AU62" s="734">
        <v>0</v>
      </c>
      <c r="AV62" s="735"/>
      <c r="AW62" s="735"/>
      <c r="AX62" s="736"/>
      <c r="AY62" s="477" t="s">
        <v>587</v>
      </c>
      <c r="AZ62" s="478"/>
      <c r="BA62" s="478"/>
      <c r="BB62" s="479"/>
      <c r="BC62" s="684">
        <v>1305661</v>
      </c>
      <c r="BD62" s="685"/>
      <c r="BE62" s="685"/>
      <c r="BF62" s="686"/>
      <c r="BG62" s="726">
        <f t="shared" si="0"/>
        <v>1.121875375917238</v>
      </c>
      <c r="BH62" s="727"/>
    </row>
    <row r="63" spans="1:60" s="7" customFormat="1" hidden="1" x14ac:dyDescent="0.2">
      <c r="A63" s="746" t="s">
        <v>472</v>
      </c>
      <c r="B63" s="747"/>
      <c r="C63" s="693" t="s">
        <v>836</v>
      </c>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5"/>
      <c r="AC63" s="748" t="s">
        <v>472</v>
      </c>
      <c r="AD63" s="749"/>
      <c r="AE63" s="762"/>
      <c r="AF63" s="763"/>
      <c r="AG63" s="763"/>
      <c r="AH63" s="764"/>
      <c r="AI63" s="762"/>
      <c r="AJ63" s="763"/>
      <c r="AK63" s="763"/>
      <c r="AL63" s="764"/>
      <c r="AM63" s="765"/>
      <c r="AN63" s="766"/>
      <c r="AO63" s="766"/>
      <c r="AP63" s="767"/>
      <c r="AQ63" s="737"/>
      <c r="AR63" s="738"/>
      <c r="AS63" s="738"/>
      <c r="AT63" s="739"/>
      <c r="AU63" s="737"/>
      <c r="AV63" s="738"/>
      <c r="AW63" s="738"/>
      <c r="AX63" s="739"/>
      <c r="AY63" s="737"/>
      <c r="AZ63" s="738"/>
      <c r="BA63" s="738"/>
      <c r="BB63" s="739"/>
      <c r="BC63" s="737"/>
      <c r="BD63" s="738"/>
      <c r="BE63" s="738"/>
      <c r="BF63" s="739"/>
      <c r="BG63" s="732"/>
      <c r="BH63" s="733"/>
    </row>
    <row r="64" spans="1:60" s="7" customFormat="1" hidden="1" x14ac:dyDescent="0.2">
      <c r="A64" s="746" t="s">
        <v>472</v>
      </c>
      <c r="B64" s="747"/>
      <c r="C64" s="693" t="s">
        <v>837</v>
      </c>
      <c r="D64" s="694"/>
      <c r="E64" s="694"/>
      <c r="F64" s="694"/>
      <c r="G64" s="694"/>
      <c r="H64" s="694"/>
      <c r="I64" s="694"/>
      <c r="J64" s="694"/>
      <c r="K64" s="694"/>
      <c r="L64" s="694"/>
      <c r="M64" s="694"/>
      <c r="N64" s="694"/>
      <c r="O64" s="694"/>
      <c r="P64" s="694"/>
      <c r="Q64" s="694"/>
      <c r="R64" s="694"/>
      <c r="S64" s="694"/>
      <c r="T64" s="694"/>
      <c r="U64" s="694"/>
      <c r="V64" s="694"/>
      <c r="W64" s="694"/>
      <c r="X64" s="694"/>
      <c r="Y64" s="694"/>
      <c r="Z64" s="694"/>
      <c r="AA64" s="694"/>
      <c r="AB64" s="695"/>
      <c r="AC64" s="748" t="s">
        <v>472</v>
      </c>
      <c r="AD64" s="749"/>
      <c r="AE64" s="762"/>
      <c r="AF64" s="763"/>
      <c r="AG64" s="763"/>
      <c r="AH64" s="764"/>
      <c r="AI64" s="762"/>
      <c r="AJ64" s="763"/>
      <c r="AK64" s="763"/>
      <c r="AL64" s="764"/>
      <c r="AM64" s="765"/>
      <c r="AN64" s="766"/>
      <c r="AO64" s="766"/>
      <c r="AP64" s="767"/>
      <c r="AQ64" s="737"/>
      <c r="AR64" s="738"/>
      <c r="AS64" s="738"/>
      <c r="AT64" s="739"/>
      <c r="AU64" s="737"/>
      <c r="AV64" s="738"/>
      <c r="AW64" s="738"/>
      <c r="AX64" s="739"/>
      <c r="AY64" s="737"/>
      <c r="AZ64" s="738"/>
      <c r="BA64" s="738"/>
      <c r="BB64" s="739"/>
      <c r="BC64" s="737"/>
      <c r="BD64" s="738"/>
      <c r="BE64" s="738"/>
      <c r="BF64" s="739"/>
      <c r="BG64" s="732"/>
      <c r="BH64" s="733"/>
    </row>
    <row r="65" spans="1:60" s="7" customFormat="1" hidden="1" x14ac:dyDescent="0.2">
      <c r="A65" s="746" t="s">
        <v>472</v>
      </c>
      <c r="B65" s="747"/>
      <c r="C65" s="693" t="s">
        <v>799</v>
      </c>
      <c r="D65" s="694"/>
      <c r="E65" s="694"/>
      <c r="F65" s="694"/>
      <c r="G65" s="694"/>
      <c r="H65" s="694"/>
      <c r="I65" s="694"/>
      <c r="J65" s="694"/>
      <c r="K65" s="694"/>
      <c r="L65" s="694"/>
      <c r="M65" s="694"/>
      <c r="N65" s="694"/>
      <c r="O65" s="694"/>
      <c r="P65" s="694"/>
      <c r="Q65" s="694"/>
      <c r="R65" s="694"/>
      <c r="S65" s="694"/>
      <c r="T65" s="694"/>
      <c r="U65" s="694"/>
      <c r="V65" s="694"/>
      <c r="W65" s="694"/>
      <c r="X65" s="694"/>
      <c r="Y65" s="694"/>
      <c r="Z65" s="694"/>
      <c r="AA65" s="694"/>
      <c r="AB65" s="695"/>
      <c r="AC65" s="748" t="s">
        <v>472</v>
      </c>
      <c r="AD65" s="749"/>
      <c r="AE65" s="762"/>
      <c r="AF65" s="763"/>
      <c r="AG65" s="763"/>
      <c r="AH65" s="764"/>
      <c r="AI65" s="762"/>
      <c r="AJ65" s="763"/>
      <c r="AK65" s="763"/>
      <c r="AL65" s="764"/>
      <c r="AM65" s="765"/>
      <c r="AN65" s="766"/>
      <c r="AO65" s="766"/>
      <c r="AP65" s="767"/>
      <c r="AQ65" s="737"/>
      <c r="AR65" s="738"/>
      <c r="AS65" s="738"/>
      <c r="AT65" s="739"/>
      <c r="AU65" s="737"/>
      <c r="AV65" s="738"/>
      <c r="AW65" s="738"/>
      <c r="AX65" s="739"/>
      <c r="AY65" s="737"/>
      <c r="AZ65" s="738"/>
      <c r="BA65" s="738"/>
      <c r="BB65" s="739"/>
      <c r="BC65" s="737"/>
      <c r="BD65" s="738"/>
      <c r="BE65" s="738"/>
      <c r="BF65" s="739"/>
      <c r="BG65" s="732"/>
      <c r="BH65" s="733"/>
    </row>
    <row r="66" spans="1:60" ht="17.25" customHeight="1" x14ac:dyDescent="0.2">
      <c r="A66" s="682" t="s">
        <v>192</v>
      </c>
      <c r="B66" s="683"/>
      <c r="C66" s="621" t="s">
        <v>304</v>
      </c>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3"/>
      <c r="AC66" s="740" t="s">
        <v>305</v>
      </c>
      <c r="AD66" s="741"/>
      <c r="AE66" s="684">
        <v>552000</v>
      </c>
      <c r="AF66" s="685"/>
      <c r="AG66" s="685"/>
      <c r="AH66" s="686"/>
      <c r="AI66" s="684">
        <v>552000</v>
      </c>
      <c r="AJ66" s="685"/>
      <c r="AK66" s="685"/>
      <c r="AL66" s="686"/>
      <c r="AM66" s="684">
        <v>1188556</v>
      </c>
      <c r="AN66" s="685"/>
      <c r="AO66" s="685"/>
      <c r="AP66" s="686"/>
      <c r="AQ66" s="477" t="s">
        <v>587</v>
      </c>
      <c r="AR66" s="478"/>
      <c r="AS66" s="478"/>
      <c r="AT66" s="479"/>
      <c r="AU66" s="734">
        <v>0</v>
      </c>
      <c r="AV66" s="735"/>
      <c r="AW66" s="735"/>
      <c r="AX66" s="736"/>
      <c r="AY66" s="477" t="s">
        <v>587</v>
      </c>
      <c r="AZ66" s="478"/>
      <c r="BA66" s="478"/>
      <c r="BB66" s="479"/>
      <c r="BC66" s="684">
        <v>539985</v>
      </c>
      <c r="BD66" s="685"/>
      <c r="BE66" s="685"/>
      <c r="BF66" s="686"/>
      <c r="BG66" s="726">
        <f t="shared" si="0"/>
        <v>0.97823369565217388</v>
      </c>
      <c r="BH66" s="727"/>
    </row>
    <row r="67" spans="1:60" x14ac:dyDescent="0.2">
      <c r="A67" s="682" t="s">
        <v>193</v>
      </c>
      <c r="B67" s="683"/>
      <c r="C67" s="621" t="s">
        <v>306</v>
      </c>
      <c r="D67" s="622"/>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3"/>
      <c r="AC67" s="740" t="s">
        <v>307</v>
      </c>
      <c r="AD67" s="741"/>
      <c r="AE67" s="684">
        <v>0</v>
      </c>
      <c r="AF67" s="685"/>
      <c r="AG67" s="685"/>
      <c r="AH67" s="686"/>
      <c r="AI67" s="684">
        <v>0</v>
      </c>
      <c r="AJ67" s="685"/>
      <c r="AK67" s="685"/>
      <c r="AL67" s="686"/>
      <c r="AM67" s="684">
        <v>1185980</v>
      </c>
      <c r="AN67" s="685"/>
      <c r="AO67" s="685"/>
      <c r="AP67" s="686"/>
      <c r="AQ67" s="477" t="s">
        <v>587</v>
      </c>
      <c r="AR67" s="478"/>
      <c r="AS67" s="478"/>
      <c r="AT67" s="479"/>
      <c r="AU67" s="734">
        <v>0</v>
      </c>
      <c r="AV67" s="735"/>
      <c r="AW67" s="735"/>
      <c r="AX67" s="736"/>
      <c r="AY67" s="477" t="s">
        <v>587</v>
      </c>
      <c r="AZ67" s="478"/>
      <c r="BA67" s="478"/>
      <c r="BB67" s="479"/>
      <c r="BC67" s="684">
        <v>41350</v>
      </c>
      <c r="BD67" s="685"/>
      <c r="BE67" s="685"/>
      <c r="BF67" s="686"/>
      <c r="BG67" s="726" t="str">
        <f t="shared" si="0"/>
        <v>n.é.</v>
      </c>
      <c r="BH67" s="727"/>
    </row>
    <row r="68" spans="1:60" x14ac:dyDescent="0.2">
      <c r="A68" s="682" t="s">
        <v>194</v>
      </c>
      <c r="B68" s="683"/>
      <c r="C68" s="621" t="s">
        <v>308</v>
      </c>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3"/>
      <c r="AC68" s="740" t="s">
        <v>309</v>
      </c>
      <c r="AD68" s="741"/>
      <c r="AE68" s="684">
        <v>0</v>
      </c>
      <c r="AF68" s="685"/>
      <c r="AG68" s="685"/>
      <c r="AH68" s="686"/>
      <c r="AI68" s="684">
        <v>0</v>
      </c>
      <c r="AJ68" s="685"/>
      <c r="AK68" s="685"/>
      <c r="AL68" s="686"/>
      <c r="AM68" s="684">
        <v>308019</v>
      </c>
      <c r="AN68" s="685"/>
      <c r="AO68" s="685"/>
      <c r="AP68" s="686"/>
      <c r="AQ68" s="477" t="s">
        <v>587</v>
      </c>
      <c r="AR68" s="478"/>
      <c r="AS68" s="478"/>
      <c r="AT68" s="479"/>
      <c r="AU68" s="734">
        <v>0</v>
      </c>
      <c r="AV68" s="735"/>
      <c r="AW68" s="735"/>
      <c r="AX68" s="736"/>
      <c r="AY68" s="477" t="s">
        <v>587</v>
      </c>
      <c r="AZ68" s="478"/>
      <c r="BA68" s="478"/>
      <c r="BB68" s="479"/>
      <c r="BC68" s="684">
        <v>0</v>
      </c>
      <c r="BD68" s="685"/>
      <c r="BE68" s="685"/>
      <c r="BF68" s="686"/>
      <c r="BG68" s="726" t="str">
        <f t="shared" si="0"/>
        <v>n.é.</v>
      </c>
      <c r="BH68" s="727"/>
    </row>
    <row r="69" spans="1:60" x14ac:dyDescent="0.2">
      <c r="A69" s="682" t="s">
        <v>195</v>
      </c>
      <c r="B69" s="683"/>
      <c r="C69" s="621" t="s">
        <v>310</v>
      </c>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3"/>
      <c r="AC69" s="740" t="s">
        <v>311</v>
      </c>
      <c r="AD69" s="741"/>
      <c r="AE69" s="684">
        <v>0</v>
      </c>
      <c r="AF69" s="685"/>
      <c r="AG69" s="685"/>
      <c r="AH69" s="686"/>
      <c r="AI69" s="684">
        <v>0</v>
      </c>
      <c r="AJ69" s="685"/>
      <c r="AK69" s="685"/>
      <c r="AL69" s="686"/>
      <c r="AM69" s="684">
        <v>1156262</v>
      </c>
      <c r="AN69" s="685"/>
      <c r="AO69" s="685"/>
      <c r="AP69" s="686"/>
      <c r="AQ69" s="477" t="s">
        <v>587</v>
      </c>
      <c r="AR69" s="478"/>
      <c r="AS69" s="478"/>
      <c r="AT69" s="479"/>
      <c r="AU69" s="734">
        <v>0</v>
      </c>
      <c r="AV69" s="735"/>
      <c r="AW69" s="735"/>
      <c r="AX69" s="736"/>
      <c r="AY69" s="477" t="s">
        <v>587</v>
      </c>
      <c r="AZ69" s="478"/>
      <c r="BA69" s="478"/>
      <c r="BB69" s="479"/>
      <c r="BC69" s="684">
        <v>267719</v>
      </c>
      <c r="BD69" s="685"/>
      <c r="BE69" s="685"/>
      <c r="BF69" s="686"/>
      <c r="BG69" s="726" t="str">
        <f t="shared" si="0"/>
        <v>n.é.</v>
      </c>
      <c r="BH69" s="727"/>
    </row>
    <row r="70" spans="1:60" x14ac:dyDescent="0.2">
      <c r="A70" s="682" t="s">
        <v>196</v>
      </c>
      <c r="B70" s="683"/>
      <c r="C70" s="621" t="s">
        <v>312</v>
      </c>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3"/>
      <c r="AC70" s="740" t="s">
        <v>313</v>
      </c>
      <c r="AD70" s="741"/>
      <c r="AE70" s="684">
        <v>0</v>
      </c>
      <c r="AF70" s="685"/>
      <c r="AG70" s="685"/>
      <c r="AH70" s="686"/>
      <c r="AI70" s="684">
        <v>0</v>
      </c>
      <c r="AJ70" s="685"/>
      <c r="AK70" s="685"/>
      <c r="AL70" s="686"/>
      <c r="AM70" s="684">
        <v>2082186</v>
      </c>
      <c r="AN70" s="685"/>
      <c r="AO70" s="685"/>
      <c r="AP70" s="686"/>
      <c r="AQ70" s="477" t="s">
        <v>587</v>
      </c>
      <c r="AR70" s="478"/>
      <c r="AS70" s="478"/>
      <c r="AT70" s="479"/>
      <c r="AU70" s="734">
        <v>0</v>
      </c>
      <c r="AV70" s="735"/>
      <c r="AW70" s="735"/>
      <c r="AX70" s="736"/>
      <c r="AY70" s="477" t="s">
        <v>587</v>
      </c>
      <c r="AZ70" s="478"/>
      <c r="BA70" s="478"/>
      <c r="BB70" s="479"/>
      <c r="BC70" s="684">
        <v>0</v>
      </c>
      <c r="BD70" s="685"/>
      <c r="BE70" s="685"/>
      <c r="BF70" s="686"/>
      <c r="BG70" s="726" t="str">
        <f t="shared" si="0"/>
        <v>n.é.</v>
      </c>
      <c r="BH70" s="727"/>
    </row>
    <row r="71" spans="1:60" x14ac:dyDescent="0.2">
      <c r="A71" s="682" t="s">
        <v>197</v>
      </c>
      <c r="B71" s="683"/>
      <c r="C71" s="621" t="s">
        <v>314</v>
      </c>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3"/>
      <c r="AC71" s="740" t="s">
        <v>315</v>
      </c>
      <c r="AD71" s="741"/>
      <c r="AE71" s="684">
        <v>0</v>
      </c>
      <c r="AF71" s="685"/>
      <c r="AG71" s="685"/>
      <c r="AH71" s="686"/>
      <c r="AI71" s="684">
        <v>0</v>
      </c>
      <c r="AJ71" s="685"/>
      <c r="AK71" s="685"/>
      <c r="AL71" s="686"/>
      <c r="AM71" s="684">
        <v>66926</v>
      </c>
      <c r="AN71" s="685"/>
      <c r="AO71" s="685"/>
      <c r="AP71" s="686"/>
      <c r="AQ71" s="477" t="s">
        <v>587</v>
      </c>
      <c r="AR71" s="478"/>
      <c r="AS71" s="478"/>
      <c r="AT71" s="479"/>
      <c r="AU71" s="734">
        <v>0</v>
      </c>
      <c r="AV71" s="735"/>
      <c r="AW71" s="735"/>
      <c r="AX71" s="736"/>
      <c r="AY71" s="477" t="s">
        <v>587</v>
      </c>
      <c r="AZ71" s="478"/>
      <c r="BA71" s="478"/>
      <c r="BB71" s="479"/>
      <c r="BC71" s="684">
        <v>66926</v>
      </c>
      <c r="BD71" s="685"/>
      <c r="BE71" s="685"/>
      <c r="BF71" s="686"/>
      <c r="BG71" s="726" t="str">
        <f t="shared" si="0"/>
        <v>n.é.</v>
      </c>
      <c r="BH71" s="727"/>
    </row>
    <row r="72" spans="1:60" x14ac:dyDescent="0.2">
      <c r="A72" s="682" t="s">
        <v>198</v>
      </c>
      <c r="B72" s="683"/>
      <c r="C72" s="621" t="s">
        <v>316</v>
      </c>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3"/>
      <c r="AC72" s="740" t="s">
        <v>317</v>
      </c>
      <c r="AD72" s="741"/>
      <c r="AE72" s="684">
        <v>0</v>
      </c>
      <c r="AF72" s="685"/>
      <c r="AG72" s="685"/>
      <c r="AH72" s="686"/>
      <c r="AI72" s="684">
        <v>0</v>
      </c>
      <c r="AJ72" s="685"/>
      <c r="AK72" s="685"/>
      <c r="AL72" s="686"/>
      <c r="AM72" s="684">
        <v>0</v>
      </c>
      <c r="AN72" s="685"/>
      <c r="AO72" s="685"/>
      <c r="AP72" s="686"/>
      <c r="AQ72" s="477" t="s">
        <v>587</v>
      </c>
      <c r="AR72" s="478"/>
      <c r="AS72" s="478"/>
      <c r="AT72" s="479"/>
      <c r="AU72" s="734">
        <v>0</v>
      </c>
      <c r="AV72" s="735"/>
      <c r="AW72" s="735"/>
      <c r="AX72" s="736"/>
      <c r="AY72" s="477" t="s">
        <v>587</v>
      </c>
      <c r="AZ72" s="478"/>
      <c r="BA72" s="478"/>
      <c r="BB72" s="479"/>
      <c r="BC72" s="684">
        <v>0</v>
      </c>
      <c r="BD72" s="685"/>
      <c r="BE72" s="685"/>
      <c r="BF72" s="686"/>
      <c r="BG72" s="726" t="str">
        <f t="shared" si="0"/>
        <v>n.é.</v>
      </c>
      <c r="BH72" s="727"/>
    </row>
    <row r="73" spans="1:60" x14ac:dyDescent="0.2">
      <c r="A73" s="682" t="s">
        <v>199</v>
      </c>
      <c r="B73" s="683"/>
      <c r="C73" s="621" t="s">
        <v>597</v>
      </c>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3"/>
      <c r="AC73" s="740" t="s">
        <v>319</v>
      </c>
      <c r="AD73" s="741"/>
      <c r="AE73" s="684">
        <v>0</v>
      </c>
      <c r="AF73" s="685"/>
      <c r="AG73" s="685"/>
      <c r="AH73" s="686"/>
      <c r="AI73" s="684">
        <v>0</v>
      </c>
      <c r="AJ73" s="685"/>
      <c r="AK73" s="685"/>
      <c r="AL73" s="686"/>
      <c r="AM73" s="684">
        <v>32592</v>
      </c>
      <c r="AN73" s="685"/>
      <c r="AO73" s="685"/>
      <c r="AP73" s="686"/>
      <c r="AQ73" s="477" t="s">
        <v>587</v>
      </c>
      <c r="AR73" s="478"/>
      <c r="AS73" s="478"/>
      <c r="AT73" s="479"/>
      <c r="AU73" s="734">
        <v>0</v>
      </c>
      <c r="AV73" s="735"/>
      <c r="AW73" s="735"/>
      <c r="AX73" s="736"/>
      <c r="AY73" s="477" t="s">
        <v>587</v>
      </c>
      <c r="AZ73" s="478"/>
      <c r="BA73" s="478"/>
      <c r="BB73" s="479"/>
      <c r="BC73" s="684">
        <v>32592</v>
      </c>
      <c r="BD73" s="685"/>
      <c r="BE73" s="685"/>
      <c r="BF73" s="686"/>
      <c r="BG73" s="726" t="str">
        <f t="shared" ref="BG73" si="16">IF(AI73&gt;0,BC73/AI73,"n.é.")</f>
        <v>n.é.</v>
      </c>
      <c r="BH73" s="727"/>
    </row>
    <row r="74" spans="1:60" x14ac:dyDescent="0.2">
      <c r="A74" s="682" t="s">
        <v>200</v>
      </c>
      <c r="B74" s="683"/>
      <c r="C74" s="621" t="s">
        <v>318</v>
      </c>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3"/>
      <c r="AC74" s="740" t="s">
        <v>596</v>
      </c>
      <c r="AD74" s="741"/>
      <c r="AE74" s="684">
        <v>0</v>
      </c>
      <c r="AF74" s="685"/>
      <c r="AG74" s="685"/>
      <c r="AH74" s="686"/>
      <c r="AI74" s="684">
        <v>2376407</v>
      </c>
      <c r="AJ74" s="685"/>
      <c r="AK74" s="685"/>
      <c r="AL74" s="686"/>
      <c r="AM74" s="684">
        <v>34772</v>
      </c>
      <c r="AN74" s="685"/>
      <c r="AO74" s="685"/>
      <c r="AP74" s="686"/>
      <c r="AQ74" s="477" t="s">
        <v>587</v>
      </c>
      <c r="AR74" s="478"/>
      <c r="AS74" s="478"/>
      <c r="AT74" s="479"/>
      <c r="AU74" s="734">
        <v>0</v>
      </c>
      <c r="AV74" s="735"/>
      <c r="AW74" s="735"/>
      <c r="AX74" s="736"/>
      <c r="AY74" s="477" t="s">
        <v>587</v>
      </c>
      <c r="AZ74" s="478"/>
      <c r="BA74" s="478"/>
      <c r="BB74" s="479"/>
      <c r="BC74" s="684">
        <v>33770</v>
      </c>
      <c r="BD74" s="685"/>
      <c r="BE74" s="685"/>
      <c r="BF74" s="686"/>
      <c r="BG74" s="726">
        <f t="shared" si="0"/>
        <v>1.4210528752019331E-2</v>
      </c>
      <c r="BH74" s="727"/>
    </row>
    <row r="75" spans="1:60" s="170" customFormat="1" x14ac:dyDescent="0.2">
      <c r="A75" s="742" t="s">
        <v>201</v>
      </c>
      <c r="B75" s="723"/>
      <c r="C75" s="743" t="s">
        <v>598</v>
      </c>
      <c r="D75" s="744"/>
      <c r="E75" s="744"/>
      <c r="F75" s="744"/>
      <c r="G75" s="744"/>
      <c r="H75" s="744"/>
      <c r="I75" s="744"/>
      <c r="J75" s="744"/>
      <c r="K75" s="744"/>
      <c r="L75" s="744"/>
      <c r="M75" s="744"/>
      <c r="N75" s="744"/>
      <c r="O75" s="744"/>
      <c r="P75" s="744"/>
      <c r="Q75" s="744"/>
      <c r="R75" s="744"/>
      <c r="S75" s="744"/>
      <c r="T75" s="744"/>
      <c r="U75" s="744"/>
      <c r="V75" s="744"/>
      <c r="W75" s="744"/>
      <c r="X75" s="744"/>
      <c r="Y75" s="744"/>
      <c r="Z75" s="744"/>
      <c r="AA75" s="744"/>
      <c r="AB75" s="745"/>
      <c r="AC75" s="768" t="s">
        <v>320</v>
      </c>
      <c r="AD75" s="769"/>
      <c r="AE75" s="690">
        <f>AE61+AE62+AE66+AE67+AE68+AE69+AE70+AE71+AE72+AE74</f>
        <v>1715820</v>
      </c>
      <c r="AF75" s="691"/>
      <c r="AG75" s="691"/>
      <c r="AH75" s="692"/>
      <c r="AI75" s="690">
        <f>AI61+AI62+AI66+AI67+AI68+AI69+AI70+AI71+AI72+AI74</f>
        <v>4092227</v>
      </c>
      <c r="AJ75" s="691"/>
      <c r="AK75" s="691"/>
      <c r="AL75" s="692"/>
      <c r="AM75" s="690">
        <f>AM61+AM62+AM66+AM67+AM68+AM69+AM70+AM71+AM72+AM73+AM74</f>
        <v>10013156</v>
      </c>
      <c r="AN75" s="691"/>
      <c r="AO75" s="691"/>
      <c r="AP75" s="692"/>
      <c r="AQ75" s="480" t="s">
        <v>587</v>
      </c>
      <c r="AR75" s="481"/>
      <c r="AS75" s="481"/>
      <c r="AT75" s="482"/>
      <c r="AU75" s="690">
        <f>AU61+AU62+AU66+AU67+AU68+AU69+AU70+AU71+AU72+AU74</f>
        <v>0</v>
      </c>
      <c r="AV75" s="691"/>
      <c r="AW75" s="691"/>
      <c r="AX75" s="692"/>
      <c r="AY75" s="480" t="s">
        <v>587</v>
      </c>
      <c r="AZ75" s="481"/>
      <c r="BA75" s="481"/>
      <c r="BB75" s="482"/>
      <c r="BC75" s="690">
        <f>BC61+BC62+BC66+BC67+BC68+BC69+BC70+BC71+BC72+BC73+BC74</f>
        <v>2288003</v>
      </c>
      <c r="BD75" s="691"/>
      <c r="BE75" s="691"/>
      <c r="BF75" s="692"/>
      <c r="BG75" s="668">
        <f t="shared" ref="BG75:BG147" si="17">IF(AI75&gt;0,BC75/AI75,"n.é.")</f>
        <v>0.55910950198999221</v>
      </c>
      <c r="BH75" s="669"/>
    </row>
    <row r="76" spans="1:60" s="1" customFormat="1" x14ac:dyDescent="0.2">
      <c r="A76" s="607" t="s">
        <v>202</v>
      </c>
      <c r="B76" s="608"/>
      <c r="C76" s="621" t="s">
        <v>321</v>
      </c>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3"/>
      <c r="AC76" s="633" t="s">
        <v>322</v>
      </c>
      <c r="AD76" s="634"/>
      <c r="AE76" s="709">
        <v>0</v>
      </c>
      <c r="AF76" s="710"/>
      <c r="AG76" s="710"/>
      <c r="AH76" s="711"/>
      <c r="AI76" s="709">
        <v>0</v>
      </c>
      <c r="AJ76" s="710"/>
      <c r="AK76" s="710"/>
      <c r="AL76" s="711"/>
      <c r="AM76" s="709">
        <v>0</v>
      </c>
      <c r="AN76" s="710"/>
      <c r="AO76" s="710"/>
      <c r="AP76" s="711"/>
      <c r="AQ76" s="712" t="s">
        <v>587</v>
      </c>
      <c r="AR76" s="713"/>
      <c r="AS76" s="713"/>
      <c r="AT76" s="714"/>
      <c r="AU76" s="709">
        <v>0</v>
      </c>
      <c r="AV76" s="710"/>
      <c r="AW76" s="710"/>
      <c r="AX76" s="711"/>
      <c r="AY76" s="712" t="s">
        <v>587</v>
      </c>
      <c r="AZ76" s="713"/>
      <c r="BA76" s="713"/>
      <c r="BB76" s="714"/>
      <c r="BC76" s="709">
        <v>0</v>
      </c>
      <c r="BD76" s="710"/>
      <c r="BE76" s="710"/>
      <c r="BF76" s="711"/>
      <c r="BG76" s="659" t="str">
        <f t="shared" si="17"/>
        <v>n.é.</v>
      </c>
      <c r="BH76" s="660"/>
    </row>
    <row r="77" spans="1:60" s="1" customFormat="1" x14ac:dyDescent="0.2">
      <c r="A77" s="607" t="s">
        <v>203</v>
      </c>
      <c r="B77" s="608"/>
      <c r="C77" s="621" t="s">
        <v>323</v>
      </c>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3"/>
      <c r="AC77" s="633" t="s">
        <v>324</v>
      </c>
      <c r="AD77" s="634"/>
      <c r="AE77" s="709">
        <v>0</v>
      </c>
      <c r="AF77" s="710"/>
      <c r="AG77" s="710"/>
      <c r="AH77" s="711"/>
      <c r="AI77" s="709">
        <v>0</v>
      </c>
      <c r="AJ77" s="710"/>
      <c r="AK77" s="710"/>
      <c r="AL77" s="711"/>
      <c r="AM77" s="709">
        <v>0</v>
      </c>
      <c r="AN77" s="710"/>
      <c r="AO77" s="710"/>
      <c r="AP77" s="711"/>
      <c r="AQ77" s="712" t="s">
        <v>587</v>
      </c>
      <c r="AR77" s="713"/>
      <c r="AS77" s="713"/>
      <c r="AT77" s="714"/>
      <c r="AU77" s="709">
        <v>0</v>
      </c>
      <c r="AV77" s="710"/>
      <c r="AW77" s="710"/>
      <c r="AX77" s="711"/>
      <c r="AY77" s="712" t="s">
        <v>587</v>
      </c>
      <c r="AZ77" s="713"/>
      <c r="BA77" s="713"/>
      <c r="BB77" s="714"/>
      <c r="BC77" s="709">
        <v>0</v>
      </c>
      <c r="BD77" s="710"/>
      <c r="BE77" s="710"/>
      <c r="BF77" s="711"/>
      <c r="BG77" s="659" t="str">
        <f t="shared" si="17"/>
        <v>n.é.</v>
      </c>
      <c r="BH77" s="660"/>
    </row>
    <row r="78" spans="1:60" s="1" customFormat="1" x14ac:dyDescent="0.2">
      <c r="A78" s="607" t="s">
        <v>204</v>
      </c>
      <c r="B78" s="608"/>
      <c r="C78" s="621" t="s">
        <v>325</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3"/>
      <c r="AC78" s="633" t="s">
        <v>326</v>
      </c>
      <c r="AD78" s="634"/>
      <c r="AE78" s="709">
        <v>0</v>
      </c>
      <c r="AF78" s="710"/>
      <c r="AG78" s="710"/>
      <c r="AH78" s="711"/>
      <c r="AI78" s="709">
        <v>0</v>
      </c>
      <c r="AJ78" s="710"/>
      <c r="AK78" s="710"/>
      <c r="AL78" s="711"/>
      <c r="AM78" s="709">
        <v>0</v>
      </c>
      <c r="AN78" s="710"/>
      <c r="AO78" s="710"/>
      <c r="AP78" s="711"/>
      <c r="AQ78" s="712" t="s">
        <v>587</v>
      </c>
      <c r="AR78" s="713"/>
      <c r="AS78" s="713"/>
      <c r="AT78" s="714"/>
      <c r="AU78" s="709">
        <v>0</v>
      </c>
      <c r="AV78" s="710"/>
      <c r="AW78" s="710"/>
      <c r="AX78" s="711"/>
      <c r="AY78" s="712" t="s">
        <v>587</v>
      </c>
      <c r="AZ78" s="713"/>
      <c r="BA78" s="713"/>
      <c r="BB78" s="714"/>
      <c r="BC78" s="709">
        <v>0</v>
      </c>
      <c r="BD78" s="710"/>
      <c r="BE78" s="710"/>
      <c r="BF78" s="711"/>
      <c r="BG78" s="659" t="str">
        <f t="shared" si="17"/>
        <v>n.é.</v>
      </c>
      <c r="BH78" s="660"/>
    </row>
    <row r="79" spans="1:60" s="1" customFormat="1" x14ac:dyDescent="0.2">
      <c r="A79" s="607" t="s">
        <v>205</v>
      </c>
      <c r="B79" s="608"/>
      <c r="C79" s="621" t="s">
        <v>327</v>
      </c>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3"/>
      <c r="AC79" s="633" t="s">
        <v>328</v>
      </c>
      <c r="AD79" s="634"/>
      <c r="AE79" s="709">
        <v>0</v>
      </c>
      <c r="AF79" s="710"/>
      <c r="AG79" s="710"/>
      <c r="AH79" s="711"/>
      <c r="AI79" s="709">
        <v>0</v>
      </c>
      <c r="AJ79" s="710"/>
      <c r="AK79" s="710"/>
      <c r="AL79" s="711"/>
      <c r="AM79" s="709">
        <v>0</v>
      </c>
      <c r="AN79" s="710"/>
      <c r="AO79" s="710"/>
      <c r="AP79" s="711"/>
      <c r="AQ79" s="712" t="s">
        <v>587</v>
      </c>
      <c r="AR79" s="713"/>
      <c r="AS79" s="713"/>
      <c r="AT79" s="714"/>
      <c r="AU79" s="709">
        <v>0</v>
      </c>
      <c r="AV79" s="710"/>
      <c r="AW79" s="710"/>
      <c r="AX79" s="711"/>
      <c r="AY79" s="712" t="s">
        <v>587</v>
      </c>
      <c r="AZ79" s="713"/>
      <c r="BA79" s="713"/>
      <c r="BB79" s="714"/>
      <c r="BC79" s="709">
        <v>0</v>
      </c>
      <c r="BD79" s="710"/>
      <c r="BE79" s="710"/>
      <c r="BF79" s="711"/>
      <c r="BG79" s="659" t="str">
        <f t="shared" si="17"/>
        <v>n.é.</v>
      </c>
      <c r="BH79" s="660"/>
    </row>
    <row r="80" spans="1:60" s="1" customFormat="1" x14ac:dyDescent="0.2">
      <c r="A80" s="607" t="s">
        <v>206</v>
      </c>
      <c r="B80" s="608"/>
      <c r="C80" s="621" t="s">
        <v>329</v>
      </c>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3"/>
      <c r="AC80" s="633" t="s">
        <v>330</v>
      </c>
      <c r="AD80" s="634"/>
      <c r="AE80" s="709">
        <v>0</v>
      </c>
      <c r="AF80" s="710"/>
      <c r="AG80" s="710"/>
      <c r="AH80" s="711"/>
      <c r="AI80" s="709">
        <v>0</v>
      </c>
      <c r="AJ80" s="710"/>
      <c r="AK80" s="710"/>
      <c r="AL80" s="711"/>
      <c r="AM80" s="709">
        <v>0</v>
      </c>
      <c r="AN80" s="710"/>
      <c r="AO80" s="710"/>
      <c r="AP80" s="711"/>
      <c r="AQ80" s="712" t="s">
        <v>587</v>
      </c>
      <c r="AR80" s="713"/>
      <c r="AS80" s="713"/>
      <c r="AT80" s="714"/>
      <c r="AU80" s="709">
        <v>0</v>
      </c>
      <c r="AV80" s="710"/>
      <c r="AW80" s="710"/>
      <c r="AX80" s="711"/>
      <c r="AY80" s="712" t="s">
        <v>587</v>
      </c>
      <c r="AZ80" s="713"/>
      <c r="BA80" s="713"/>
      <c r="BB80" s="714"/>
      <c r="BC80" s="709">
        <v>0</v>
      </c>
      <c r="BD80" s="710"/>
      <c r="BE80" s="710"/>
      <c r="BF80" s="711"/>
      <c r="BG80" s="659" t="str">
        <f t="shared" si="17"/>
        <v>n.é.</v>
      </c>
      <c r="BH80" s="660"/>
    </row>
    <row r="81" spans="1:60" s="170" customFormat="1" x14ac:dyDescent="0.2">
      <c r="A81" s="742" t="s">
        <v>207</v>
      </c>
      <c r="B81" s="723"/>
      <c r="C81" s="743" t="s">
        <v>599</v>
      </c>
      <c r="D81" s="744"/>
      <c r="E81" s="744"/>
      <c r="F81" s="744"/>
      <c r="G81" s="744"/>
      <c r="H81" s="744"/>
      <c r="I81" s="744"/>
      <c r="J81" s="744"/>
      <c r="K81" s="744"/>
      <c r="L81" s="744"/>
      <c r="M81" s="744"/>
      <c r="N81" s="744"/>
      <c r="O81" s="744"/>
      <c r="P81" s="744"/>
      <c r="Q81" s="744"/>
      <c r="R81" s="744"/>
      <c r="S81" s="744"/>
      <c r="T81" s="744"/>
      <c r="U81" s="744"/>
      <c r="V81" s="744"/>
      <c r="W81" s="744"/>
      <c r="X81" s="744"/>
      <c r="Y81" s="744"/>
      <c r="Z81" s="744"/>
      <c r="AA81" s="744"/>
      <c r="AB81" s="745"/>
      <c r="AC81" s="768" t="s">
        <v>331</v>
      </c>
      <c r="AD81" s="769"/>
      <c r="AE81" s="690">
        <f>SUM(AE76:AH80)</f>
        <v>0</v>
      </c>
      <c r="AF81" s="691"/>
      <c r="AG81" s="691"/>
      <c r="AH81" s="692"/>
      <c r="AI81" s="690">
        <f t="shared" ref="AI81" si="18">SUM(AI76:AL80)</f>
        <v>0</v>
      </c>
      <c r="AJ81" s="691"/>
      <c r="AK81" s="691"/>
      <c r="AL81" s="692"/>
      <c r="AM81" s="690">
        <f t="shared" ref="AM81" si="19">SUM(AM76:AP80)</f>
        <v>0</v>
      </c>
      <c r="AN81" s="691"/>
      <c r="AO81" s="691"/>
      <c r="AP81" s="692"/>
      <c r="AQ81" s="480" t="s">
        <v>587</v>
      </c>
      <c r="AR81" s="481"/>
      <c r="AS81" s="481"/>
      <c r="AT81" s="482"/>
      <c r="AU81" s="690">
        <f t="shared" ref="AU81" si="20">SUM(AU76:AX80)</f>
        <v>0</v>
      </c>
      <c r="AV81" s="691"/>
      <c r="AW81" s="691"/>
      <c r="AX81" s="692"/>
      <c r="AY81" s="480" t="s">
        <v>587</v>
      </c>
      <c r="AZ81" s="481"/>
      <c r="BA81" s="481"/>
      <c r="BB81" s="482"/>
      <c r="BC81" s="690">
        <f t="shared" ref="BC81" si="21">SUM(BC76:BF80)</f>
        <v>0</v>
      </c>
      <c r="BD81" s="691"/>
      <c r="BE81" s="691"/>
      <c r="BF81" s="692"/>
      <c r="BG81" s="668" t="str">
        <f t="shared" si="17"/>
        <v>n.é.</v>
      </c>
      <c r="BH81" s="669"/>
    </row>
    <row r="82" spans="1:60" s="1" customFormat="1" x14ac:dyDescent="0.2">
      <c r="A82" s="607" t="s">
        <v>208</v>
      </c>
      <c r="B82" s="608"/>
      <c r="C82" s="621" t="s">
        <v>433</v>
      </c>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3"/>
      <c r="AC82" s="633" t="s">
        <v>332</v>
      </c>
      <c r="AD82" s="634"/>
      <c r="AE82" s="709">
        <v>0</v>
      </c>
      <c r="AF82" s="710"/>
      <c r="AG82" s="710"/>
      <c r="AH82" s="711"/>
      <c r="AI82" s="709">
        <v>0</v>
      </c>
      <c r="AJ82" s="710"/>
      <c r="AK82" s="710"/>
      <c r="AL82" s="711"/>
      <c r="AM82" s="709">
        <v>0</v>
      </c>
      <c r="AN82" s="710"/>
      <c r="AO82" s="710"/>
      <c r="AP82" s="711"/>
      <c r="AQ82" s="712" t="s">
        <v>587</v>
      </c>
      <c r="AR82" s="713"/>
      <c r="AS82" s="713"/>
      <c r="AT82" s="714"/>
      <c r="AU82" s="709">
        <v>0</v>
      </c>
      <c r="AV82" s="710"/>
      <c r="AW82" s="710"/>
      <c r="AX82" s="711"/>
      <c r="AY82" s="712" t="s">
        <v>587</v>
      </c>
      <c r="AZ82" s="713"/>
      <c r="BA82" s="713"/>
      <c r="BB82" s="714"/>
      <c r="BC82" s="709">
        <v>0</v>
      </c>
      <c r="BD82" s="710"/>
      <c r="BE82" s="710"/>
      <c r="BF82" s="711"/>
      <c r="BG82" s="659" t="str">
        <f t="shared" si="17"/>
        <v>n.é.</v>
      </c>
      <c r="BH82" s="660"/>
    </row>
    <row r="83" spans="1:60" s="1" customFormat="1" x14ac:dyDescent="0.2">
      <c r="A83" s="607" t="s">
        <v>209</v>
      </c>
      <c r="B83" s="608"/>
      <c r="C83" s="621" t="s">
        <v>600</v>
      </c>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3"/>
      <c r="AC83" s="633" t="s">
        <v>333</v>
      </c>
      <c r="AD83" s="634"/>
      <c r="AE83" s="709">
        <v>0</v>
      </c>
      <c r="AF83" s="710"/>
      <c r="AG83" s="710"/>
      <c r="AH83" s="711"/>
      <c r="AI83" s="709">
        <v>0</v>
      </c>
      <c r="AJ83" s="710"/>
      <c r="AK83" s="710"/>
      <c r="AL83" s="711"/>
      <c r="AM83" s="709">
        <v>0</v>
      </c>
      <c r="AN83" s="710"/>
      <c r="AO83" s="710"/>
      <c r="AP83" s="711"/>
      <c r="AQ83" s="712" t="s">
        <v>587</v>
      </c>
      <c r="AR83" s="713"/>
      <c r="AS83" s="713"/>
      <c r="AT83" s="714"/>
      <c r="AU83" s="709">
        <v>0</v>
      </c>
      <c r="AV83" s="710"/>
      <c r="AW83" s="710"/>
      <c r="AX83" s="711"/>
      <c r="AY83" s="712" t="s">
        <v>587</v>
      </c>
      <c r="AZ83" s="713"/>
      <c r="BA83" s="713"/>
      <c r="BB83" s="714"/>
      <c r="BC83" s="709">
        <v>0</v>
      </c>
      <c r="BD83" s="710"/>
      <c r="BE83" s="710"/>
      <c r="BF83" s="711"/>
      <c r="BG83" s="659" t="str">
        <f t="shared" ref="BG83:BG84" si="22">IF(AI83&gt;0,BC83/AI83,"n.é.")</f>
        <v>n.é.</v>
      </c>
      <c r="BH83" s="660"/>
    </row>
    <row r="84" spans="1:60" s="1" customFormat="1" x14ac:dyDescent="0.2">
      <c r="A84" s="607" t="s">
        <v>210</v>
      </c>
      <c r="B84" s="608"/>
      <c r="C84" s="621" t="s">
        <v>603</v>
      </c>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3"/>
      <c r="AC84" s="633" t="s">
        <v>335</v>
      </c>
      <c r="AD84" s="634"/>
      <c r="AE84" s="709">
        <v>0</v>
      </c>
      <c r="AF84" s="710"/>
      <c r="AG84" s="710"/>
      <c r="AH84" s="711"/>
      <c r="AI84" s="709">
        <v>0</v>
      </c>
      <c r="AJ84" s="710"/>
      <c r="AK84" s="710"/>
      <c r="AL84" s="711"/>
      <c r="AM84" s="709">
        <v>0</v>
      </c>
      <c r="AN84" s="710"/>
      <c r="AO84" s="710"/>
      <c r="AP84" s="711"/>
      <c r="AQ84" s="712" t="s">
        <v>587</v>
      </c>
      <c r="AR84" s="713"/>
      <c r="AS84" s="713"/>
      <c r="AT84" s="714"/>
      <c r="AU84" s="709">
        <v>0</v>
      </c>
      <c r="AV84" s="710"/>
      <c r="AW84" s="710"/>
      <c r="AX84" s="711"/>
      <c r="AY84" s="712" t="s">
        <v>587</v>
      </c>
      <c r="AZ84" s="713"/>
      <c r="BA84" s="713"/>
      <c r="BB84" s="714"/>
      <c r="BC84" s="709">
        <v>0</v>
      </c>
      <c r="BD84" s="710"/>
      <c r="BE84" s="710"/>
      <c r="BF84" s="711"/>
      <c r="BG84" s="659" t="str">
        <f t="shared" si="22"/>
        <v>n.é.</v>
      </c>
      <c r="BH84" s="660"/>
    </row>
    <row r="85" spans="1:60" x14ac:dyDescent="0.2">
      <c r="A85" s="682" t="s">
        <v>211</v>
      </c>
      <c r="B85" s="683"/>
      <c r="C85" s="621" t="s">
        <v>434</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3"/>
      <c r="AC85" s="740" t="s">
        <v>601</v>
      </c>
      <c r="AD85" s="741"/>
      <c r="AE85" s="709">
        <v>0</v>
      </c>
      <c r="AF85" s="710"/>
      <c r="AG85" s="710"/>
      <c r="AH85" s="711"/>
      <c r="AI85" s="709">
        <v>0</v>
      </c>
      <c r="AJ85" s="710"/>
      <c r="AK85" s="710"/>
      <c r="AL85" s="711"/>
      <c r="AM85" s="684">
        <v>400000</v>
      </c>
      <c r="AN85" s="685"/>
      <c r="AO85" s="685"/>
      <c r="AP85" s="686"/>
      <c r="AQ85" s="477" t="s">
        <v>587</v>
      </c>
      <c r="AR85" s="478"/>
      <c r="AS85" s="478"/>
      <c r="AT85" s="479"/>
      <c r="AU85" s="709">
        <v>0</v>
      </c>
      <c r="AV85" s="710"/>
      <c r="AW85" s="710"/>
      <c r="AX85" s="711"/>
      <c r="AY85" s="477" t="s">
        <v>587</v>
      </c>
      <c r="AZ85" s="478"/>
      <c r="BA85" s="478"/>
      <c r="BB85" s="479"/>
      <c r="BC85" s="709">
        <v>0</v>
      </c>
      <c r="BD85" s="710"/>
      <c r="BE85" s="710"/>
      <c r="BF85" s="711"/>
      <c r="BG85" s="726" t="str">
        <f t="shared" si="17"/>
        <v>n.é.</v>
      </c>
      <c r="BH85" s="727"/>
    </row>
    <row r="86" spans="1:60" s="1" customFormat="1" x14ac:dyDescent="0.2">
      <c r="A86" s="607" t="s">
        <v>212</v>
      </c>
      <c r="B86" s="608"/>
      <c r="C86" s="621" t="s">
        <v>334</v>
      </c>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3"/>
      <c r="AC86" s="633" t="s">
        <v>602</v>
      </c>
      <c r="AD86" s="634"/>
      <c r="AE86" s="709">
        <v>0</v>
      </c>
      <c r="AF86" s="710"/>
      <c r="AG86" s="710"/>
      <c r="AH86" s="711"/>
      <c r="AI86" s="709">
        <v>0</v>
      </c>
      <c r="AJ86" s="710"/>
      <c r="AK86" s="710"/>
      <c r="AL86" s="711"/>
      <c r="AM86" s="709">
        <v>0</v>
      </c>
      <c r="AN86" s="710"/>
      <c r="AO86" s="710"/>
      <c r="AP86" s="711"/>
      <c r="AQ86" s="712" t="s">
        <v>587</v>
      </c>
      <c r="AR86" s="713"/>
      <c r="AS86" s="713"/>
      <c r="AT86" s="714"/>
      <c r="AU86" s="709">
        <v>0</v>
      </c>
      <c r="AV86" s="710"/>
      <c r="AW86" s="710"/>
      <c r="AX86" s="711"/>
      <c r="AY86" s="712" t="s">
        <v>587</v>
      </c>
      <c r="AZ86" s="713"/>
      <c r="BA86" s="713"/>
      <c r="BB86" s="714"/>
      <c r="BC86" s="709">
        <v>0</v>
      </c>
      <c r="BD86" s="710"/>
      <c r="BE86" s="710"/>
      <c r="BF86" s="711"/>
      <c r="BG86" s="659" t="str">
        <f t="shared" si="17"/>
        <v>n.é.</v>
      </c>
      <c r="BH86" s="660"/>
    </row>
    <row r="87" spans="1:60" s="170" customFormat="1" x14ac:dyDescent="0.2">
      <c r="A87" s="742" t="s">
        <v>213</v>
      </c>
      <c r="B87" s="723"/>
      <c r="C87" s="743" t="s">
        <v>608</v>
      </c>
      <c r="D87" s="744"/>
      <c r="E87" s="744"/>
      <c r="F87" s="744"/>
      <c r="G87" s="744"/>
      <c r="H87" s="744"/>
      <c r="I87" s="744"/>
      <c r="J87" s="744"/>
      <c r="K87" s="744"/>
      <c r="L87" s="744"/>
      <c r="M87" s="744"/>
      <c r="N87" s="744"/>
      <c r="O87" s="744"/>
      <c r="P87" s="744"/>
      <c r="Q87" s="744"/>
      <c r="R87" s="744"/>
      <c r="S87" s="744"/>
      <c r="T87" s="744"/>
      <c r="U87" s="744"/>
      <c r="V87" s="744"/>
      <c r="W87" s="744"/>
      <c r="X87" s="744"/>
      <c r="Y87" s="744"/>
      <c r="Z87" s="744"/>
      <c r="AA87" s="744"/>
      <c r="AB87" s="745"/>
      <c r="AC87" s="768" t="s">
        <v>336</v>
      </c>
      <c r="AD87" s="769"/>
      <c r="AE87" s="690">
        <f>SUM(AE82:AH86)</f>
        <v>0</v>
      </c>
      <c r="AF87" s="691"/>
      <c r="AG87" s="691"/>
      <c r="AH87" s="692"/>
      <c r="AI87" s="690">
        <f t="shared" ref="AI87" si="23">SUM(AI82:AL86)</f>
        <v>0</v>
      </c>
      <c r="AJ87" s="691"/>
      <c r="AK87" s="691"/>
      <c r="AL87" s="692"/>
      <c r="AM87" s="690">
        <f t="shared" ref="AM87" si="24">SUM(AM82:AP86)</f>
        <v>400000</v>
      </c>
      <c r="AN87" s="691"/>
      <c r="AO87" s="691"/>
      <c r="AP87" s="692"/>
      <c r="AQ87" s="480" t="s">
        <v>587</v>
      </c>
      <c r="AR87" s="481"/>
      <c r="AS87" s="481"/>
      <c r="AT87" s="482"/>
      <c r="AU87" s="690">
        <f t="shared" ref="AU87" si="25">SUM(AU82:AX86)</f>
        <v>0</v>
      </c>
      <c r="AV87" s="691"/>
      <c r="AW87" s="691"/>
      <c r="AX87" s="692"/>
      <c r="AY87" s="480" t="s">
        <v>587</v>
      </c>
      <c r="AZ87" s="481"/>
      <c r="BA87" s="481"/>
      <c r="BB87" s="482"/>
      <c r="BC87" s="690">
        <f t="shared" ref="BC87" si="26">SUM(BC82:BF86)</f>
        <v>0</v>
      </c>
      <c r="BD87" s="691"/>
      <c r="BE87" s="691"/>
      <c r="BF87" s="692"/>
      <c r="BG87" s="668" t="str">
        <f t="shared" si="17"/>
        <v>n.é.</v>
      </c>
      <c r="BH87" s="669"/>
    </row>
    <row r="88" spans="1:60" s="1" customFormat="1" x14ac:dyDescent="0.2">
      <c r="A88" s="607" t="s">
        <v>214</v>
      </c>
      <c r="B88" s="608"/>
      <c r="C88" s="621" t="s">
        <v>435</v>
      </c>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3"/>
      <c r="AC88" s="633" t="s">
        <v>337</v>
      </c>
      <c r="AD88" s="634"/>
      <c r="AE88" s="709">
        <v>0</v>
      </c>
      <c r="AF88" s="710"/>
      <c r="AG88" s="710"/>
      <c r="AH88" s="711"/>
      <c r="AI88" s="709">
        <v>0</v>
      </c>
      <c r="AJ88" s="710"/>
      <c r="AK88" s="710"/>
      <c r="AL88" s="711"/>
      <c r="AM88" s="709">
        <v>0</v>
      </c>
      <c r="AN88" s="710"/>
      <c r="AO88" s="710"/>
      <c r="AP88" s="711"/>
      <c r="AQ88" s="712" t="s">
        <v>587</v>
      </c>
      <c r="AR88" s="713"/>
      <c r="AS88" s="713"/>
      <c r="AT88" s="714"/>
      <c r="AU88" s="709">
        <v>0</v>
      </c>
      <c r="AV88" s="710"/>
      <c r="AW88" s="710"/>
      <c r="AX88" s="711"/>
      <c r="AY88" s="712" t="s">
        <v>587</v>
      </c>
      <c r="AZ88" s="713"/>
      <c r="BA88" s="713"/>
      <c r="BB88" s="714"/>
      <c r="BC88" s="709">
        <v>0</v>
      </c>
      <c r="BD88" s="710"/>
      <c r="BE88" s="710"/>
      <c r="BF88" s="711"/>
      <c r="BG88" s="659" t="str">
        <f t="shared" si="17"/>
        <v>n.é.</v>
      </c>
      <c r="BH88" s="660"/>
    </row>
    <row r="89" spans="1:60" s="1" customFormat="1" x14ac:dyDescent="0.2">
      <c r="A89" s="607" t="s">
        <v>215</v>
      </c>
      <c r="B89" s="608"/>
      <c r="C89" s="621" t="s">
        <v>606</v>
      </c>
      <c r="D89" s="622"/>
      <c r="E89" s="622"/>
      <c r="F89" s="622"/>
      <c r="G89" s="622"/>
      <c r="H89" s="622"/>
      <c r="I89" s="622"/>
      <c r="J89" s="622"/>
      <c r="K89" s="622"/>
      <c r="L89" s="622"/>
      <c r="M89" s="622"/>
      <c r="N89" s="622"/>
      <c r="O89" s="622"/>
      <c r="P89" s="622"/>
      <c r="Q89" s="622"/>
      <c r="R89" s="622"/>
      <c r="S89" s="622"/>
      <c r="T89" s="622"/>
      <c r="U89" s="622"/>
      <c r="V89" s="622"/>
      <c r="W89" s="622"/>
      <c r="X89" s="622"/>
      <c r="Y89" s="622"/>
      <c r="Z89" s="622"/>
      <c r="AA89" s="622"/>
      <c r="AB89" s="623"/>
      <c r="AC89" s="633" t="s">
        <v>338</v>
      </c>
      <c r="AD89" s="634"/>
      <c r="AE89" s="709">
        <v>0</v>
      </c>
      <c r="AF89" s="710"/>
      <c r="AG89" s="710"/>
      <c r="AH89" s="711"/>
      <c r="AI89" s="709">
        <v>0</v>
      </c>
      <c r="AJ89" s="710"/>
      <c r="AK89" s="710"/>
      <c r="AL89" s="711"/>
      <c r="AM89" s="709">
        <v>0</v>
      </c>
      <c r="AN89" s="710"/>
      <c r="AO89" s="710"/>
      <c r="AP89" s="711"/>
      <c r="AQ89" s="712" t="s">
        <v>587</v>
      </c>
      <c r="AR89" s="713"/>
      <c r="AS89" s="713"/>
      <c r="AT89" s="714"/>
      <c r="AU89" s="709">
        <v>0</v>
      </c>
      <c r="AV89" s="710"/>
      <c r="AW89" s="710"/>
      <c r="AX89" s="711"/>
      <c r="AY89" s="712" t="s">
        <v>587</v>
      </c>
      <c r="AZ89" s="713"/>
      <c r="BA89" s="713"/>
      <c r="BB89" s="714"/>
      <c r="BC89" s="709">
        <v>0</v>
      </c>
      <c r="BD89" s="710"/>
      <c r="BE89" s="710"/>
      <c r="BF89" s="711"/>
      <c r="BG89" s="659" t="str">
        <f t="shared" ref="BG89:BG90" si="27">IF(AI89&gt;0,BC89/AI89,"n.é.")</f>
        <v>n.é.</v>
      </c>
      <c r="BH89" s="660"/>
    </row>
    <row r="90" spans="1:60" s="1" customFormat="1" x14ac:dyDescent="0.2">
      <c r="A90" s="607" t="s">
        <v>216</v>
      </c>
      <c r="B90" s="608"/>
      <c r="C90" s="621" t="s">
        <v>607</v>
      </c>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3"/>
      <c r="AC90" s="633" t="s">
        <v>340</v>
      </c>
      <c r="AD90" s="634"/>
      <c r="AE90" s="709">
        <v>0</v>
      </c>
      <c r="AF90" s="710"/>
      <c r="AG90" s="710"/>
      <c r="AH90" s="711"/>
      <c r="AI90" s="709">
        <v>0</v>
      </c>
      <c r="AJ90" s="710"/>
      <c r="AK90" s="710"/>
      <c r="AL90" s="711"/>
      <c r="AM90" s="709">
        <v>0</v>
      </c>
      <c r="AN90" s="710"/>
      <c r="AO90" s="710"/>
      <c r="AP90" s="711"/>
      <c r="AQ90" s="712" t="s">
        <v>587</v>
      </c>
      <c r="AR90" s="713"/>
      <c r="AS90" s="713"/>
      <c r="AT90" s="714"/>
      <c r="AU90" s="709">
        <v>0</v>
      </c>
      <c r="AV90" s="710"/>
      <c r="AW90" s="710"/>
      <c r="AX90" s="711"/>
      <c r="AY90" s="712" t="s">
        <v>587</v>
      </c>
      <c r="AZ90" s="713"/>
      <c r="BA90" s="713"/>
      <c r="BB90" s="714"/>
      <c r="BC90" s="709">
        <v>0</v>
      </c>
      <c r="BD90" s="710"/>
      <c r="BE90" s="710"/>
      <c r="BF90" s="711"/>
      <c r="BG90" s="659" t="str">
        <f t="shared" si="27"/>
        <v>n.é.</v>
      </c>
      <c r="BH90" s="660"/>
    </row>
    <row r="91" spans="1:60" s="1" customFormat="1" x14ac:dyDescent="0.2">
      <c r="A91" s="607" t="s">
        <v>217</v>
      </c>
      <c r="B91" s="608"/>
      <c r="C91" s="621" t="s">
        <v>436</v>
      </c>
      <c r="D91" s="622"/>
      <c r="E91" s="622"/>
      <c r="F91" s="622"/>
      <c r="G91" s="622"/>
      <c r="H91" s="622"/>
      <c r="I91" s="622"/>
      <c r="J91" s="622"/>
      <c r="K91" s="622"/>
      <c r="L91" s="622"/>
      <c r="M91" s="622"/>
      <c r="N91" s="622"/>
      <c r="O91" s="622"/>
      <c r="P91" s="622"/>
      <c r="Q91" s="622"/>
      <c r="R91" s="622"/>
      <c r="S91" s="622"/>
      <c r="T91" s="622"/>
      <c r="U91" s="622"/>
      <c r="V91" s="622"/>
      <c r="W91" s="622"/>
      <c r="X91" s="622"/>
      <c r="Y91" s="622"/>
      <c r="Z91" s="622"/>
      <c r="AA91" s="622"/>
      <c r="AB91" s="623"/>
      <c r="AC91" s="633" t="s">
        <v>604</v>
      </c>
      <c r="AD91" s="634"/>
      <c r="AE91" s="709">
        <v>0</v>
      </c>
      <c r="AF91" s="710"/>
      <c r="AG91" s="710"/>
      <c r="AH91" s="711"/>
      <c r="AI91" s="709">
        <v>0</v>
      </c>
      <c r="AJ91" s="710"/>
      <c r="AK91" s="710"/>
      <c r="AL91" s="711"/>
      <c r="AM91" s="709">
        <v>0</v>
      </c>
      <c r="AN91" s="710"/>
      <c r="AO91" s="710"/>
      <c r="AP91" s="711"/>
      <c r="AQ91" s="712" t="s">
        <v>587</v>
      </c>
      <c r="AR91" s="713"/>
      <c r="AS91" s="713"/>
      <c r="AT91" s="714"/>
      <c r="AU91" s="709">
        <v>0</v>
      </c>
      <c r="AV91" s="710"/>
      <c r="AW91" s="710"/>
      <c r="AX91" s="711"/>
      <c r="AY91" s="712" t="s">
        <v>587</v>
      </c>
      <c r="AZ91" s="713"/>
      <c r="BA91" s="713"/>
      <c r="BB91" s="714"/>
      <c r="BC91" s="709">
        <v>0</v>
      </c>
      <c r="BD91" s="710"/>
      <c r="BE91" s="710"/>
      <c r="BF91" s="711"/>
      <c r="BG91" s="659" t="str">
        <f t="shared" si="17"/>
        <v>n.é.</v>
      </c>
      <c r="BH91" s="660"/>
    </row>
    <row r="92" spans="1:60" ht="12.75" customHeight="1" x14ac:dyDescent="0.2">
      <c r="A92" s="682" t="s">
        <v>218</v>
      </c>
      <c r="B92" s="683"/>
      <c r="C92" s="621" t="s">
        <v>339</v>
      </c>
      <c r="D92" s="622"/>
      <c r="E92" s="622"/>
      <c r="F92" s="622"/>
      <c r="G92" s="622"/>
      <c r="H92" s="622"/>
      <c r="I92" s="622"/>
      <c r="J92" s="622"/>
      <c r="K92" s="622"/>
      <c r="L92" s="622"/>
      <c r="M92" s="622"/>
      <c r="N92" s="622"/>
      <c r="O92" s="622"/>
      <c r="P92" s="622"/>
      <c r="Q92" s="622"/>
      <c r="R92" s="622"/>
      <c r="S92" s="622"/>
      <c r="T92" s="622"/>
      <c r="U92" s="622"/>
      <c r="V92" s="622"/>
      <c r="W92" s="622"/>
      <c r="X92" s="622"/>
      <c r="Y92" s="622"/>
      <c r="Z92" s="622"/>
      <c r="AA92" s="622"/>
      <c r="AB92" s="623"/>
      <c r="AC92" s="740" t="s">
        <v>605</v>
      </c>
      <c r="AD92" s="741"/>
      <c r="AE92" s="684">
        <f>14236407+9742691+9964459</f>
        <v>33943557</v>
      </c>
      <c r="AF92" s="685"/>
      <c r="AG92" s="685"/>
      <c r="AH92" s="686"/>
      <c r="AI92" s="684">
        <v>44153467</v>
      </c>
      <c r="AJ92" s="685"/>
      <c r="AK92" s="685"/>
      <c r="AL92" s="686"/>
      <c r="AM92" s="684">
        <v>44153467</v>
      </c>
      <c r="AN92" s="685"/>
      <c r="AO92" s="685"/>
      <c r="AP92" s="686"/>
      <c r="AQ92" s="477" t="s">
        <v>587</v>
      </c>
      <c r="AR92" s="478"/>
      <c r="AS92" s="478"/>
      <c r="AT92" s="479"/>
      <c r="AU92" s="709">
        <v>0</v>
      </c>
      <c r="AV92" s="710"/>
      <c r="AW92" s="710"/>
      <c r="AX92" s="711"/>
      <c r="AY92" s="477" t="s">
        <v>587</v>
      </c>
      <c r="AZ92" s="478"/>
      <c r="BA92" s="478"/>
      <c r="BB92" s="479"/>
      <c r="BC92" s="684">
        <v>44153467</v>
      </c>
      <c r="BD92" s="685"/>
      <c r="BE92" s="685"/>
      <c r="BF92" s="686"/>
      <c r="BG92" s="726">
        <f t="shared" si="17"/>
        <v>1</v>
      </c>
      <c r="BH92" s="727"/>
    </row>
    <row r="93" spans="1:60" s="7" customFormat="1" hidden="1" x14ac:dyDescent="0.2">
      <c r="A93" s="746" t="s">
        <v>472</v>
      </c>
      <c r="B93" s="747"/>
      <c r="C93" s="693" t="s">
        <v>487</v>
      </c>
      <c r="D93" s="694"/>
      <c r="E93" s="694"/>
      <c r="F93" s="694"/>
      <c r="G93" s="694"/>
      <c r="H93" s="694"/>
      <c r="I93" s="694"/>
      <c r="J93" s="694"/>
      <c r="K93" s="694"/>
      <c r="L93" s="694"/>
      <c r="M93" s="694"/>
      <c r="N93" s="694"/>
      <c r="O93" s="694"/>
      <c r="P93" s="694"/>
      <c r="Q93" s="694"/>
      <c r="R93" s="694"/>
      <c r="S93" s="694"/>
      <c r="T93" s="694"/>
      <c r="U93" s="694"/>
      <c r="V93" s="694"/>
      <c r="W93" s="694"/>
      <c r="X93" s="694"/>
      <c r="Y93" s="694"/>
      <c r="Z93" s="694"/>
      <c r="AA93" s="694"/>
      <c r="AB93" s="695"/>
      <c r="AC93" s="748" t="s">
        <v>472</v>
      </c>
      <c r="AD93" s="749"/>
      <c r="AE93" s="762"/>
      <c r="AF93" s="763"/>
      <c r="AG93" s="763"/>
      <c r="AH93" s="764"/>
      <c r="AI93" s="762"/>
      <c r="AJ93" s="763"/>
      <c r="AK93" s="763"/>
      <c r="AL93" s="764"/>
      <c r="AM93" s="765"/>
      <c r="AN93" s="766"/>
      <c r="AO93" s="766"/>
      <c r="AP93" s="767"/>
      <c r="AQ93" s="737"/>
      <c r="AR93" s="738"/>
      <c r="AS93" s="738"/>
      <c r="AT93" s="739"/>
      <c r="AU93" s="737"/>
      <c r="AV93" s="738"/>
      <c r="AW93" s="738"/>
      <c r="AX93" s="739"/>
      <c r="AY93" s="737"/>
      <c r="AZ93" s="738"/>
      <c r="BA93" s="738"/>
      <c r="BB93" s="739"/>
      <c r="BC93" s="737"/>
      <c r="BD93" s="738"/>
      <c r="BE93" s="738"/>
      <c r="BF93" s="739"/>
      <c r="BG93" s="732"/>
      <c r="BH93" s="733"/>
    </row>
    <row r="94" spans="1:60" s="170" customFormat="1" x14ac:dyDescent="0.2">
      <c r="A94" s="742" t="s">
        <v>219</v>
      </c>
      <c r="B94" s="723"/>
      <c r="C94" s="743" t="s">
        <v>609</v>
      </c>
      <c r="D94" s="744"/>
      <c r="E94" s="744"/>
      <c r="F94" s="744"/>
      <c r="G94" s="744"/>
      <c r="H94" s="744"/>
      <c r="I94" s="744"/>
      <c r="J94" s="744"/>
      <c r="K94" s="744"/>
      <c r="L94" s="744"/>
      <c r="M94" s="744"/>
      <c r="N94" s="744"/>
      <c r="O94" s="744"/>
      <c r="P94" s="744"/>
      <c r="Q94" s="744"/>
      <c r="R94" s="744"/>
      <c r="S94" s="744"/>
      <c r="T94" s="744"/>
      <c r="U94" s="744"/>
      <c r="V94" s="744"/>
      <c r="W94" s="744"/>
      <c r="X94" s="744"/>
      <c r="Y94" s="744"/>
      <c r="Z94" s="744"/>
      <c r="AA94" s="744"/>
      <c r="AB94" s="745"/>
      <c r="AC94" s="768" t="s">
        <v>341</v>
      </c>
      <c r="AD94" s="769"/>
      <c r="AE94" s="690">
        <f>SUM(AE88:AH93)</f>
        <v>33943557</v>
      </c>
      <c r="AF94" s="691"/>
      <c r="AG94" s="691"/>
      <c r="AH94" s="692"/>
      <c r="AI94" s="690">
        <f>SUM(AI88:AL93)-AI93</f>
        <v>44153467</v>
      </c>
      <c r="AJ94" s="691"/>
      <c r="AK94" s="691"/>
      <c r="AL94" s="692"/>
      <c r="AM94" s="690">
        <f>SUM(AM88:AP93)</f>
        <v>44153467</v>
      </c>
      <c r="AN94" s="691"/>
      <c r="AO94" s="691"/>
      <c r="AP94" s="692"/>
      <c r="AQ94" s="480" t="s">
        <v>587</v>
      </c>
      <c r="AR94" s="481"/>
      <c r="AS94" s="481"/>
      <c r="AT94" s="482"/>
      <c r="AU94" s="690">
        <f>SUM(AU88:AX93)</f>
        <v>0</v>
      </c>
      <c r="AV94" s="691"/>
      <c r="AW94" s="691"/>
      <c r="AX94" s="692"/>
      <c r="AY94" s="480" t="s">
        <v>587</v>
      </c>
      <c r="AZ94" s="481"/>
      <c r="BA94" s="481"/>
      <c r="BB94" s="482"/>
      <c r="BC94" s="690">
        <f>SUM(BC88:BF93)</f>
        <v>44153467</v>
      </c>
      <c r="BD94" s="691"/>
      <c r="BE94" s="691"/>
      <c r="BF94" s="692"/>
      <c r="BG94" s="668">
        <f t="shared" si="17"/>
        <v>1</v>
      </c>
      <c r="BH94" s="669"/>
    </row>
    <row r="95" spans="1:60" s="170" customFormat="1" x14ac:dyDescent="0.2">
      <c r="A95" s="807" t="s">
        <v>220</v>
      </c>
      <c r="B95" s="808"/>
      <c r="C95" s="635" t="s">
        <v>610</v>
      </c>
      <c r="D95" s="636"/>
      <c r="E95" s="636"/>
      <c r="F95" s="636"/>
      <c r="G95" s="636"/>
      <c r="H95" s="636"/>
      <c r="I95" s="636"/>
      <c r="J95" s="636"/>
      <c r="K95" s="636"/>
      <c r="L95" s="636"/>
      <c r="M95" s="636"/>
      <c r="N95" s="636"/>
      <c r="O95" s="636"/>
      <c r="P95" s="636"/>
      <c r="Q95" s="636"/>
      <c r="R95" s="636"/>
      <c r="S95" s="636"/>
      <c r="T95" s="636"/>
      <c r="U95" s="636"/>
      <c r="V95" s="636"/>
      <c r="W95" s="636"/>
      <c r="X95" s="636"/>
      <c r="Y95" s="636"/>
      <c r="Z95" s="636"/>
      <c r="AA95" s="636"/>
      <c r="AB95" s="637"/>
      <c r="AC95" s="827" t="s">
        <v>342</v>
      </c>
      <c r="AD95" s="828"/>
      <c r="AE95" s="795">
        <f>AE34+AE41+AE60+AE75+AE81+AE87+AE94</f>
        <v>309625872</v>
      </c>
      <c r="AF95" s="796"/>
      <c r="AG95" s="796"/>
      <c r="AH95" s="797"/>
      <c r="AI95" s="795">
        <f>AI34+AI41+AI60+AI75+AI81+AI87+AI94</f>
        <v>345428875</v>
      </c>
      <c r="AJ95" s="796"/>
      <c r="AK95" s="796"/>
      <c r="AL95" s="797"/>
      <c r="AM95" s="795">
        <f>AM34+AM41+AM60+AM75+AM81+AM87+AM94</f>
        <v>391355868</v>
      </c>
      <c r="AN95" s="796"/>
      <c r="AO95" s="796"/>
      <c r="AP95" s="797"/>
      <c r="AQ95" s="815" t="s">
        <v>587</v>
      </c>
      <c r="AR95" s="816"/>
      <c r="AS95" s="816"/>
      <c r="AT95" s="817"/>
      <c r="AU95" s="795">
        <f>AU34+AU41+AU60+AU75+AU81+AU87+AU94</f>
        <v>14994834</v>
      </c>
      <c r="AV95" s="796"/>
      <c r="AW95" s="796"/>
      <c r="AX95" s="797"/>
      <c r="AY95" s="815" t="s">
        <v>587</v>
      </c>
      <c r="AZ95" s="816"/>
      <c r="BA95" s="816"/>
      <c r="BB95" s="817"/>
      <c r="BC95" s="795">
        <f>BC34+BC41+BC60+BC75+BC81+BC87+BC94</f>
        <v>379678542</v>
      </c>
      <c r="BD95" s="796"/>
      <c r="BE95" s="796"/>
      <c r="BF95" s="797"/>
      <c r="BG95" s="779">
        <f t="shared" si="17"/>
        <v>1.0991511407377279</v>
      </c>
      <c r="BH95" s="780"/>
    </row>
    <row r="96" spans="1:60" x14ac:dyDescent="0.2">
      <c r="A96" s="682" t="s">
        <v>221</v>
      </c>
      <c r="B96" s="683"/>
      <c r="C96" s="609" t="s">
        <v>611</v>
      </c>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1"/>
      <c r="AC96" s="793" t="s">
        <v>343</v>
      </c>
      <c r="AD96" s="794"/>
      <c r="AE96" s="684">
        <v>25600000</v>
      </c>
      <c r="AF96" s="685"/>
      <c r="AG96" s="685"/>
      <c r="AH96" s="686"/>
      <c r="AI96" s="684">
        <v>25600000</v>
      </c>
      <c r="AJ96" s="685"/>
      <c r="AK96" s="685"/>
      <c r="AL96" s="686"/>
      <c r="AM96" s="684">
        <v>0</v>
      </c>
      <c r="AN96" s="685"/>
      <c r="AO96" s="685"/>
      <c r="AP96" s="686"/>
      <c r="AQ96" s="477" t="s">
        <v>587</v>
      </c>
      <c r="AR96" s="478"/>
      <c r="AS96" s="478"/>
      <c r="AT96" s="479"/>
      <c r="AU96" s="684">
        <v>0</v>
      </c>
      <c r="AV96" s="685"/>
      <c r="AW96" s="685"/>
      <c r="AX96" s="686"/>
      <c r="AY96" s="477" t="s">
        <v>587</v>
      </c>
      <c r="AZ96" s="478"/>
      <c r="BA96" s="478"/>
      <c r="BB96" s="479"/>
      <c r="BC96" s="684">
        <v>0</v>
      </c>
      <c r="BD96" s="685"/>
      <c r="BE96" s="685"/>
      <c r="BF96" s="686"/>
      <c r="BG96" s="726">
        <f t="shared" si="17"/>
        <v>0</v>
      </c>
      <c r="BH96" s="727"/>
    </row>
    <row r="97" spans="1:60" s="1" customFormat="1" x14ac:dyDescent="0.2">
      <c r="A97" s="607" t="s">
        <v>222</v>
      </c>
      <c r="B97" s="608"/>
      <c r="C97" s="621" t="s">
        <v>344</v>
      </c>
      <c r="D97" s="622"/>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3"/>
      <c r="AC97" s="601" t="s">
        <v>345</v>
      </c>
      <c r="AD97" s="602"/>
      <c r="AE97" s="709">
        <v>0</v>
      </c>
      <c r="AF97" s="710"/>
      <c r="AG97" s="710"/>
      <c r="AH97" s="711"/>
      <c r="AI97" s="709">
        <v>0</v>
      </c>
      <c r="AJ97" s="710"/>
      <c r="AK97" s="710"/>
      <c r="AL97" s="711"/>
      <c r="AM97" s="684">
        <v>0</v>
      </c>
      <c r="AN97" s="685"/>
      <c r="AO97" s="685"/>
      <c r="AP97" s="686"/>
      <c r="AQ97" s="712" t="s">
        <v>587</v>
      </c>
      <c r="AR97" s="713"/>
      <c r="AS97" s="713"/>
      <c r="AT97" s="714"/>
      <c r="AU97" s="684">
        <v>0</v>
      </c>
      <c r="AV97" s="685"/>
      <c r="AW97" s="685"/>
      <c r="AX97" s="686"/>
      <c r="AY97" s="712" t="s">
        <v>587</v>
      </c>
      <c r="AZ97" s="713"/>
      <c r="BA97" s="713"/>
      <c r="BB97" s="714"/>
      <c r="BC97" s="684">
        <v>0</v>
      </c>
      <c r="BD97" s="685"/>
      <c r="BE97" s="685"/>
      <c r="BF97" s="686"/>
      <c r="BG97" s="659" t="str">
        <f t="shared" si="17"/>
        <v>n.é.</v>
      </c>
      <c r="BH97" s="660"/>
    </row>
    <row r="98" spans="1:60" s="1" customFormat="1" x14ac:dyDescent="0.2">
      <c r="A98" s="607" t="s">
        <v>223</v>
      </c>
      <c r="B98" s="608"/>
      <c r="C98" s="609" t="s">
        <v>612</v>
      </c>
      <c r="D98" s="610"/>
      <c r="E98" s="610"/>
      <c r="F98" s="610"/>
      <c r="G98" s="610"/>
      <c r="H98" s="610"/>
      <c r="I98" s="610"/>
      <c r="J98" s="610"/>
      <c r="K98" s="610"/>
      <c r="L98" s="610"/>
      <c r="M98" s="610"/>
      <c r="N98" s="610"/>
      <c r="O98" s="610"/>
      <c r="P98" s="610"/>
      <c r="Q98" s="610"/>
      <c r="R98" s="610"/>
      <c r="S98" s="610"/>
      <c r="T98" s="610"/>
      <c r="U98" s="610"/>
      <c r="V98" s="610"/>
      <c r="W98" s="610"/>
      <c r="X98" s="610"/>
      <c r="Y98" s="610"/>
      <c r="Z98" s="610"/>
      <c r="AA98" s="610"/>
      <c r="AB98" s="611"/>
      <c r="AC98" s="601" t="s">
        <v>346</v>
      </c>
      <c r="AD98" s="602"/>
      <c r="AE98" s="709">
        <v>0</v>
      </c>
      <c r="AF98" s="710"/>
      <c r="AG98" s="710"/>
      <c r="AH98" s="711"/>
      <c r="AI98" s="709">
        <v>0</v>
      </c>
      <c r="AJ98" s="710"/>
      <c r="AK98" s="710"/>
      <c r="AL98" s="711"/>
      <c r="AM98" s="684">
        <v>0</v>
      </c>
      <c r="AN98" s="685"/>
      <c r="AO98" s="685"/>
      <c r="AP98" s="686"/>
      <c r="AQ98" s="712" t="s">
        <v>587</v>
      </c>
      <c r="AR98" s="713"/>
      <c r="AS98" s="713"/>
      <c r="AT98" s="714"/>
      <c r="AU98" s="684">
        <v>0</v>
      </c>
      <c r="AV98" s="685"/>
      <c r="AW98" s="685"/>
      <c r="AX98" s="686"/>
      <c r="AY98" s="712" t="s">
        <v>587</v>
      </c>
      <c r="AZ98" s="713"/>
      <c r="BA98" s="713"/>
      <c r="BB98" s="714"/>
      <c r="BC98" s="684">
        <v>0</v>
      </c>
      <c r="BD98" s="685"/>
      <c r="BE98" s="685"/>
      <c r="BF98" s="686"/>
      <c r="BG98" s="659" t="str">
        <f t="shared" si="17"/>
        <v>n.é.</v>
      </c>
      <c r="BH98" s="660"/>
    </row>
    <row r="99" spans="1:60" s="170" customFormat="1" x14ac:dyDescent="0.2">
      <c r="A99" s="742" t="s">
        <v>224</v>
      </c>
      <c r="B99" s="723"/>
      <c r="C99" s="743" t="s">
        <v>615</v>
      </c>
      <c r="D99" s="744"/>
      <c r="E99" s="744"/>
      <c r="F99" s="744"/>
      <c r="G99" s="744"/>
      <c r="H99" s="744"/>
      <c r="I99" s="744"/>
      <c r="J99" s="744"/>
      <c r="K99" s="744"/>
      <c r="L99" s="744"/>
      <c r="M99" s="744"/>
      <c r="N99" s="744"/>
      <c r="O99" s="744"/>
      <c r="P99" s="744"/>
      <c r="Q99" s="744"/>
      <c r="R99" s="744"/>
      <c r="S99" s="744"/>
      <c r="T99" s="744"/>
      <c r="U99" s="744"/>
      <c r="V99" s="744"/>
      <c r="W99" s="744"/>
      <c r="X99" s="744"/>
      <c r="Y99" s="744"/>
      <c r="Z99" s="744"/>
      <c r="AA99" s="744"/>
      <c r="AB99" s="745"/>
      <c r="AC99" s="675" t="s">
        <v>347</v>
      </c>
      <c r="AD99" s="676"/>
      <c r="AE99" s="690">
        <f>SUM(AE96:AH98)</f>
        <v>25600000</v>
      </c>
      <c r="AF99" s="691"/>
      <c r="AG99" s="691"/>
      <c r="AH99" s="692"/>
      <c r="AI99" s="690">
        <f t="shared" ref="AI99" si="28">SUM(AI96:AL98)</f>
        <v>25600000</v>
      </c>
      <c r="AJ99" s="691"/>
      <c r="AK99" s="691"/>
      <c r="AL99" s="692"/>
      <c r="AM99" s="690">
        <f t="shared" ref="AM99" si="29">SUM(AM96:AP98)</f>
        <v>0</v>
      </c>
      <c r="AN99" s="691"/>
      <c r="AO99" s="691"/>
      <c r="AP99" s="692"/>
      <c r="AQ99" s="480" t="s">
        <v>587</v>
      </c>
      <c r="AR99" s="481"/>
      <c r="AS99" s="481"/>
      <c r="AT99" s="482"/>
      <c r="AU99" s="690">
        <f t="shared" ref="AU99" si="30">SUM(AU96:AX98)</f>
        <v>0</v>
      </c>
      <c r="AV99" s="691"/>
      <c r="AW99" s="691"/>
      <c r="AX99" s="692"/>
      <c r="AY99" s="480" t="s">
        <v>587</v>
      </c>
      <c r="AZ99" s="481"/>
      <c r="BA99" s="481"/>
      <c r="BB99" s="482"/>
      <c r="BC99" s="690">
        <f t="shared" ref="BC99" si="31">SUM(BC96:BF98)</f>
        <v>0</v>
      </c>
      <c r="BD99" s="691"/>
      <c r="BE99" s="691"/>
      <c r="BF99" s="692"/>
      <c r="BG99" s="668">
        <f t="shared" si="17"/>
        <v>0</v>
      </c>
      <c r="BH99" s="669"/>
    </row>
    <row r="100" spans="1:60" s="1" customFormat="1" x14ac:dyDescent="0.2">
      <c r="A100" s="607" t="s">
        <v>225</v>
      </c>
      <c r="B100" s="608"/>
      <c r="C100" s="621" t="s">
        <v>348</v>
      </c>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3"/>
      <c r="AC100" s="601" t="s">
        <v>349</v>
      </c>
      <c r="AD100" s="602"/>
      <c r="AE100" s="709">
        <v>0</v>
      </c>
      <c r="AF100" s="710"/>
      <c r="AG100" s="710"/>
      <c r="AH100" s="711"/>
      <c r="AI100" s="709">
        <v>0</v>
      </c>
      <c r="AJ100" s="710"/>
      <c r="AK100" s="710"/>
      <c r="AL100" s="711"/>
      <c r="AM100" s="709">
        <v>0</v>
      </c>
      <c r="AN100" s="710"/>
      <c r="AO100" s="710"/>
      <c r="AP100" s="711"/>
      <c r="AQ100" s="712" t="s">
        <v>587</v>
      </c>
      <c r="AR100" s="713"/>
      <c r="AS100" s="713"/>
      <c r="AT100" s="714"/>
      <c r="AU100" s="709">
        <v>0</v>
      </c>
      <c r="AV100" s="710"/>
      <c r="AW100" s="710"/>
      <c r="AX100" s="711"/>
      <c r="AY100" s="712" t="s">
        <v>587</v>
      </c>
      <c r="AZ100" s="713"/>
      <c r="BA100" s="713"/>
      <c r="BB100" s="714"/>
      <c r="BC100" s="709">
        <v>0</v>
      </c>
      <c r="BD100" s="710"/>
      <c r="BE100" s="710"/>
      <c r="BF100" s="711"/>
      <c r="BG100" s="659" t="str">
        <f t="shared" si="17"/>
        <v>n.é.</v>
      </c>
      <c r="BH100" s="660"/>
    </row>
    <row r="101" spans="1:60" s="1" customFormat="1" x14ac:dyDescent="0.2">
      <c r="A101" s="607" t="s">
        <v>226</v>
      </c>
      <c r="B101" s="608"/>
      <c r="C101" s="609" t="s">
        <v>613</v>
      </c>
      <c r="D101" s="610"/>
      <c r="E101" s="610"/>
      <c r="F101" s="610"/>
      <c r="G101" s="610"/>
      <c r="H101" s="610"/>
      <c r="I101" s="610"/>
      <c r="J101" s="610"/>
      <c r="K101" s="610"/>
      <c r="L101" s="610"/>
      <c r="M101" s="610"/>
      <c r="N101" s="610"/>
      <c r="O101" s="610"/>
      <c r="P101" s="610"/>
      <c r="Q101" s="610"/>
      <c r="R101" s="610"/>
      <c r="S101" s="610"/>
      <c r="T101" s="610"/>
      <c r="U101" s="610"/>
      <c r="V101" s="610"/>
      <c r="W101" s="610"/>
      <c r="X101" s="610"/>
      <c r="Y101" s="610"/>
      <c r="Z101" s="610"/>
      <c r="AA101" s="610"/>
      <c r="AB101" s="611"/>
      <c r="AC101" s="601" t="s">
        <v>350</v>
      </c>
      <c r="AD101" s="602"/>
      <c r="AE101" s="709">
        <v>0</v>
      </c>
      <c r="AF101" s="710"/>
      <c r="AG101" s="710"/>
      <c r="AH101" s="711"/>
      <c r="AI101" s="709">
        <v>0</v>
      </c>
      <c r="AJ101" s="710"/>
      <c r="AK101" s="710"/>
      <c r="AL101" s="711"/>
      <c r="AM101" s="709">
        <v>0</v>
      </c>
      <c r="AN101" s="710"/>
      <c r="AO101" s="710"/>
      <c r="AP101" s="711"/>
      <c r="AQ101" s="712" t="s">
        <v>587</v>
      </c>
      <c r="AR101" s="713"/>
      <c r="AS101" s="713"/>
      <c r="AT101" s="714"/>
      <c r="AU101" s="709">
        <v>0</v>
      </c>
      <c r="AV101" s="710"/>
      <c r="AW101" s="710"/>
      <c r="AX101" s="711"/>
      <c r="AY101" s="712" t="s">
        <v>587</v>
      </c>
      <c r="AZ101" s="713"/>
      <c r="BA101" s="713"/>
      <c r="BB101" s="714"/>
      <c r="BC101" s="709">
        <v>0</v>
      </c>
      <c r="BD101" s="710"/>
      <c r="BE101" s="710"/>
      <c r="BF101" s="711"/>
      <c r="BG101" s="659" t="str">
        <f t="shared" si="17"/>
        <v>n.é.</v>
      </c>
      <c r="BH101" s="660"/>
    </row>
    <row r="102" spans="1:60" s="1" customFormat="1" x14ac:dyDescent="0.2">
      <c r="A102" s="607" t="s">
        <v>227</v>
      </c>
      <c r="B102" s="608"/>
      <c r="C102" s="621" t="s">
        <v>351</v>
      </c>
      <c r="D102" s="622"/>
      <c r="E102" s="622"/>
      <c r="F102" s="622"/>
      <c r="G102" s="622"/>
      <c r="H102" s="622"/>
      <c r="I102" s="622"/>
      <c r="J102" s="622"/>
      <c r="K102" s="622"/>
      <c r="L102" s="622"/>
      <c r="M102" s="622"/>
      <c r="N102" s="622"/>
      <c r="O102" s="622"/>
      <c r="P102" s="622"/>
      <c r="Q102" s="622"/>
      <c r="R102" s="622"/>
      <c r="S102" s="622"/>
      <c r="T102" s="622"/>
      <c r="U102" s="622"/>
      <c r="V102" s="622"/>
      <c r="W102" s="622"/>
      <c r="X102" s="622"/>
      <c r="Y102" s="622"/>
      <c r="Z102" s="622"/>
      <c r="AA102" s="622"/>
      <c r="AB102" s="623"/>
      <c r="AC102" s="601" t="s">
        <v>352</v>
      </c>
      <c r="AD102" s="602"/>
      <c r="AE102" s="709">
        <v>0</v>
      </c>
      <c r="AF102" s="710"/>
      <c r="AG102" s="710"/>
      <c r="AH102" s="711"/>
      <c r="AI102" s="709">
        <v>0</v>
      </c>
      <c r="AJ102" s="710"/>
      <c r="AK102" s="710"/>
      <c r="AL102" s="711"/>
      <c r="AM102" s="709">
        <v>0</v>
      </c>
      <c r="AN102" s="710"/>
      <c r="AO102" s="710"/>
      <c r="AP102" s="711"/>
      <c r="AQ102" s="712" t="s">
        <v>587</v>
      </c>
      <c r="AR102" s="713"/>
      <c r="AS102" s="713"/>
      <c r="AT102" s="714"/>
      <c r="AU102" s="709">
        <v>0</v>
      </c>
      <c r="AV102" s="710"/>
      <c r="AW102" s="710"/>
      <c r="AX102" s="711"/>
      <c r="AY102" s="712" t="s">
        <v>587</v>
      </c>
      <c r="AZ102" s="713"/>
      <c r="BA102" s="713"/>
      <c r="BB102" s="714"/>
      <c r="BC102" s="709">
        <v>0</v>
      </c>
      <c r="BD102" s="710"/>
      <c r="BE102" s="710"/>
      <c r="BF102" s="711"/>
      <c r="BG102" s="659" t="str">
        <f t="shared" si="17"/>
        <v>n.é.</v>
      </c>
      <c r="BH102" s="660"/>
    </row>
    <row r="103" spans="1:60" s="1" customFormat="1" x14ac:dyDescent="0.2">
      <c r="A103" s="607" t="s">
        <v>228</v>
      </c>
      <c r="B103" s="608"/>
      <c r="C103" s="609" t="s">
        <v>614</v>
      </c>
      <c r="D103" s="610"/>
      <c r="E103" s="610"/>
      <c r="F103" s="610"/>
      <c r="G103" s="610"/>
      <c r="H103" s="610"/>
      <c r="I103" s="610"/>
      <c r="J103" s="610"/>
      <c r="K103" s="610"/>
      <c r="L103" s="610"/>
      <c r="M103" s="610"/>
      <c r="N103" s="610"/>
      <c r="O103" s="610"/>
      <c r="P103" s="610"/>
      <c r="Q103" s="610"/>
      <c r="R103" s="610"/>
      <c r="S103" s="610"/>
      <c r="T103" s="610"/>
      <c r="U103" s="610"/>
      <c r="V103" s="610"/>
      <c r="W103" s="610"/>
      <c r="X103" s="610"/>
      <c r="Y103" s="610"/>
      <c r="Z103" s="610"/>
      <c r="AA103" s="610"/>
      <c r="AB103" s="611"/>
      <c r="AC103" s="601" t="s">
        <v>353</v>
      </c>
      <c r="AD103" s="602"/>
      <c r="AE103" s="709">
        <v>0</v>
      </c>
      <c r="AF103" s="710"/>
      <c r="AG103" s="710"/>
      <c r="AH103" s="711"/>
      <c r="AI103" s="709">
        <v>0</v>
      </c>
      <c r="AJ103" s="710"/>
      <c r="AK103" s="710"/>
      <c r="AL103" s="711"/>
      <c r="AM103" s="709">
        <v>0</v>
      </c>
      <c r="AN103" s="710"/>
      <c r="AO103" s="710"/>
      <c r="AP103" s="711"/>
      <c r="AQ103" s="712" t="s">
        <v>587</v>
      </c>
      <c r="AR103" s="713"/>
      <c r="AS103" s="713"/>
      <c r="AT103" s="714"/>
      <c r="AU103" s="709">
        <v>0</v>
      </c>
      <c r="AV103" s="710"/>
      <c r="AW103" s="710"/>
      <c r="AX103" s="711"/>
      <c r="AY103" s="712" t="s">
        <v>587</v>
      </c>
      <c r="AZ103" s="713"/>
      <c r="BA103" s="713"/>
      <c r="BB103" s="714"/>
      <c r="BC103" s="709">
        <v>0</v>
      </c>
      <c r="BD103" s="710"/>
      <c r="BE103" s="710"/>
      <c r="BF103" s="711"/>
      <c r="BG103" s="659" t="str">
        <f t="shared" si="17"/>
        <v>n.é.</v>
      </c>
      <c r="BH103" s="660"/>
    </row>
    <row r="104" spans="1:60" s="3" customFormat="1" x14ac:dyDescent="0.2">
      <c r="A104" s="728" t="s">
        <v>229</v>
      </c>
      <c r="B104" s="729"/>
      <c r="C104" s="672" t="s">
        <v>616</v>
      </c>
      <c r="D104" s="673"/>
      <c r="E104" s="673"/>
      <c r="F104" s="673"/>
      <c r="G104" s="673"/>
      <c r="H104" s="673"/>
      <c r="I104" s="673"/>
      <c r="J104" s="673"/>
      <c r="K104" s="673"/>
      <c r="L104" s="673"/>
      <c r="M104" s="673"/>
      <c r="N104" s="673"/>
      <c r="O104" s="673"/>
      <c r="P104" s="673"/>
      <c r="Q104" s="673"/>
      <c r="R104" s="673"/>
      <c r="S104" s="673"/>
      <c r="T104" s="673"/>
      <c r="U104" s="673"/>
      <c r="V104" s="673"/>
      <c r="W104" s="673"/>
      <c r="X104" s="673"/>
      <c r="Y104" s="673"/>
      <c r="Z104" s="673"/>
      <c r="AA104" s="673"/>
      <c r="AB104" s="674"/>
      <c r="AC104" s="730" t="s">
        <v>354</v>
      </c>
      <c r="AD104" s="731"/>
      <c r="AE104" s="716">
        <f>SUM(AE100:AH103)</f>
        <v>0</v>
      </c>
      <c r="AF104" s="717"/>
      <c r="AG104" s="717"/>
      <c r="AH104" s="718"/>
      <c r="AI104" s="716">
        <f t="shared" ref="AI104" si="32">SUM(AI100:AL103)</f>
        <v>0</v>
      </c>
      <c r="AJ104" s="717"/>
      <c r="AK104" s="717"/>
      <c r="AL104" s="718"/>
      <c r="AM104" s="716">
        <f t="shared" ref="AM104" si="33">SUM(AM100:AP103)</f>
        <v>0</v>
      </c>
      <c r="AN104" s="717"/>
      <c r="AO104" s="717"/>
      <c r="AP104" s="718"/>
      <c r="AQ104" s="679" t="s">
        <v>587</v>
      </c>
      <c r="AR104" s="680"/>
      <c r="AS104" s="680"/>
      <c r="AT104" s="681"/>
      <c r="AU104" s="716">
        <f t="shared" ref="AU104" si="34">SUM(AU100:AX103)</f>
        <v>0</v>
      </c>
      <c r="AV104" s="717"/>
      <c r="AW104" s="717"/>
      <c r="AX104" s="718"/>
      <c r="AY104" s="679" t="s">
        <v>587</v>
      </c>
      <c r="AZ104" s="680"/>
      <c r="BA104" s="680"/>
      <c r="BB104" s="681"/>
      <c r="BC104" s="716">
        <f t="shared" ref="BC104" si="35">SUM(BC100:BF103)</f>
        <v>0</v>
      </c>
      <c r="BD104" s="717"/>
      <c r="BE104" s="717"/>
      <c r="BF104" s="718"/>
      <c r="BG104" s="664" t="str">
        <f t="shared" si="17"/>
        <v>n.é.</v>
      </c>
      <c r="BH104" s="665"/>
    </row>
    <row r="105" spans="1:60" x14ac:dyDescent="0.2">
      <c r="A105" s="682" t="s">
        <v>230</v>
      </c>
      <c r="B105" s="683"/>
      <c r="C105" s="621" t="s">
        <v>355</v>
      </c>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3"/>
      <c r="AC105" s="793" t="s">
        <v>356</v>
      </c>
      <c r="AD105" s="794"/>
      <c r="AE105" s="684">
        <f>1762500+2951130+13528438+28979389+2944296+1966359+4589018+5000528+7499499+6099562+5312861</f>
        <v>80633580</v>
      </c>
      <c r="AF105" s="685"/>
      <c r="AG105" s="685"/>
      <c r="AH105" s="686"/>
      <c r="AI105" s="684">
        <v>89229755</v>
      </c>
      <c r="AJ105" s="685"/>
      <c r="AK105" s="685"/>
      <c r="AL105" s="686"/>
      <c r="AM105" s="684">
        <v>89142236</v>
      </c>
      <c r="AN105" s="685"/>
      <c r="AO105" s="685"/>
      <c r="AP105" s="686"/>
      <c r="AQ105" s="477" t="s">
        <v>587</v>
      </c>
      <c r="AR105" s="478"/>
      <c r="AS105" s="478"/>
      <c r="AT105" s="479"/>
      <c r="AU105" s="684">
        <v>0</v>
      </c>
      <c r="AV105" s="685"/>
      <c r="AW105" s="685"/>
      <c r="AX105" s="686"/>
      <c r="AY105" s="477" t="s">
        <v>587</v>
      </c>
      <c r="AZ105" s="478"/>
      <c r="BA105" s="478"/>
      <c r="BB105" s="479"/>
      <c r="BC105" s="684">
        <v>89142236</v>
      </c>
      <c r="BD105" s="685"/>
      <c r="BE105" s="685"/>
      <c r="BF105" s="686"/>
      <c r="BG105" s="726">
        <f t="shared" si="17"/>
        <v>0.99901917247223193</v>
      </c>
      <c r="BH105" s="727"/>
    </row>
    <row r="106" spans="1:60" s="1" customFormat="1" x14ac:dyDescent="0.2">
      <c r="A106" s="607" t="s">
        <v>231</v>
      </c>
      <c r="B106" s="608"/>
      <c r="C106" s="621" t="s">
        <v>357</v>
      </c>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3"/>
      <c r="AC106" s="601" t="s">
        <v>358</v>
      </c>
      <c r="AD106" s="602"/>
      <c r="AE106" s="709">
        <v>0</v>
      </c>
      <c r="AF106" s="710"/>
      <c r="AG106" s="710"/>
      <c r="AH106" s="711"/>
      <c r="AI106" s="709">
        <v>0</v>
      </c>
      <c r="AJ106" s="710"/>
      <c r="AK106" s="710"/>
      <c r="AL106" s="711"/>
      <c r="AM106" s="709">
        <v>0</v>
      </c>
      <c r="AN106" s="710"/>
      <c r="AO106" s="710"/>
      <c r="AP106" s="711"/>
      <c r="AQ106" s="712" t="s">
        <v>587</v>
      </c>
      <c r="AR106" s="713"/>
      <c r="AS106" s="713"/>
      <c r="AT106" s="714"/>
      <c r="AU106" s="709">
        <v>0</v>
      </c>
      <c r="AV106" s="710"/>
      <c r="AW106" s="710"/>
      <c r="AX106" s="711"/>
      <c r="AY106" s="712" t="s">
        <v>587</v>
      </c>
      <c r="AZ106" s="713"/>
      <c r="BA106" s="713"/>
      <c r="BB106" s="714"/>
      <c r="BC106" s="709">
        <v>0</v>
      </c>
      <c r="BD106" s="710"/>
      <c r="BE106" s="710"/>
      <c r="BF106" s="711"/>
      <c r="BG106" s="659" t="str">
        <f t="shared" si="17"/>
        <v>n.é.</v>
      </c>
      <c r="BH106" s="660"/>
    </row>
    <row r="107" spans="1:60" s="170" customFormat="1" x14ac:dyDescent="0.2">
      <c r="A107" s="742" t="s">
        <v>232</v>
      </c>
      <c r="B107" s="723"/>
      <c r="C107" s="743" t="s">
        <v>618</v>
      </c>
      <c r="D107" s="744"/>
      <c r="E107" s="744"/>
      <c r="F107" s="744"/>
      <c r="G107" s="744"/>
      <c r="H107" s="744"/>
      <c r="I107" s="744"/>
      <c r="J107" s="744"/>
      <c r="K107" s="744"/>
      <c r="L107" s="744"/>
      <c r="M107" s="744"/>
      <c r="N107" s="744"/>
      <c r="O107" s="744"/>
      <c r="P107" s="744"/>
      <c r="Q107" s="744"/>
      <c r="R107" s="744"/>
      <c r="S107" s="744"/>
      <c r="T107" s="744"/>
      <c r="U107" s="744"/>
      <c r="V107" s="744"/>
      <c r="W107" s="744"/>
      <c r="X107" s="744"/>
      <c r="Y107" s="744"/>
      <c r="Z107" s="744"/>
      <c r="AA107" s="744"/>
      <c r="AB107" s="745"/>
      <c r="AC107" s="675" t="s">
        <v>359</v>
      </c>
      <c r="AD107" s="676"/>
      <c r="AE107" s="821">
        <f>SUM(AE105:AH106)</f>
        <v>80633580</v>
      </c>
      <c r="AF107" s="822"/>
      <c r="AG107" s="822"/>
      <c r="AH107" s="823"/>
      <c r="AI107" s="821">
        <f t="shared" ref="AI107" si="36">SUM(AI105:AL106)</f>
        <v>89229755</v>
      </c>
      <c r="AJ107" s="822"/>
      <c r="AK107" s="822"/>
      <c r="AL107" s="823"/>
      <c r="AM107" s="821">
        <f t="shared" ref="AM107" si="37">SUM(AM105:AP106)</f>
        <v>89142236</v>
      </c>
      <c r="AN107" s="822"/>
      <c r="AO107" s="822"/>
      <c r="AP107" s="823"/>
      <c r="AQ107" s="824" t="s">
        <v>587</v>
      </c>
      <c r="AR107" s="825"/>
      <c r="AS107" s="825"/>
      <c r="AT107" s="826"/>
      <c r="AU107" s="821">
        <f t="shared" ref="AU107" si="38">SUM(AU105:AX106)</f>
        <v>0</v>
      </c>
      <c r="AV107" s="822"/>
      <c r="AW107" s="822"/>
      <c r="AX107" s="823"/>
      <c r="AY107" s="824" t="s">
        <v>587</v>
      </c>
      <c r="AZ107" s="825"/>
      <c r="BA107" s="825"/>
      <c r="BB107" s="826"/>
      <c r="BC107" s="821">
        <f t="shared" ref="BC107" si="39">SUM(BC105:BF106)</f>
        <v>89142236</v>
      </c>
      <c r="BD107" s="822"/>
      <c r="BE107" s="822"/>
      <c r="BF107" s="823"/>
      <c r="BG107" s="668">
        <f t="shared" si="17"/>
        <v>0.99901917247223193</v>
      </c>
      <c r="BH107" s="669"/>
    </row>
    <row r="108" spans="1:60" x14ac:dyDescent="0.2">
      <c r="A108" s="682" t="s">
        <v>233</v>
      </c>
      <c r="B108" s="683"/>
      <c r="C108" s="609" t="s">
        <v>360</v>
      </c>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793" t="s">
        <v>361</v>
      </c>
      <c r="AD108" s="794"/>
      <c r="AE108" s="684">
        <v>0</v>
      </c>
      <c r="AF108" s="685"/>
      <c r="AG108" s="685"/>
      <c r="AH108" s="686"/>
      <c r="AI108" s="709">
        <v>0</v>
      </c>
      <c r="AJ108" s="710"/>
      <c r="AK108" s="710"/>
      <c r="AL108" s="711"/>
      <c r="AM108" s="684">
        <v>3325937</v>
      </c>
      <c r="AN108" s="685"/>
      <c r="AO108" s="685"/>
      <c r="AP108" s="686"/>
      <c r="AQ108" s="477" t="s">
        <v>587</v>
      </c>
      <c r="AR108" s="478"/>
      <c r="AS108" s="478"/>
      <c r="AT108" s="479"/>
      <c r="AU108" s="684">
        <v>0</v>
      </c>
      <c r="AV108" s="685"/>
      <c r="AW108" s="685"/>
      <c r="AX108" s="686"/>
      <c r="AY108" s="477" t="s">
        <v>587</v>
      </c>
      <c r="AZ108" s="478"/>
      <c r="BA108" s="478"/>
      <c r="BB108" s="479"/>
      <c r="BC108" s="684">
        <v>3325937</v>
      </c>
      <c r="BD108" s="685"/>
      <c r="BE108" s="685"/>
      <c r="BF108" s="686"/>
      <c r="BG108" s="726" t="str">
        <f t="shared" si="17"/>
        <v>n.é.</v>
      </c>
      <c r="BH108" s="727"/>
    </row>
    <row r="109" spans="1:60" s="1" customFormat="1" x14ac:dyDescent="0.2">
      <c r="A109" s="607" t="s">
        <v>234</v>
      </c>
      <c r="B109" s="608"/>
      <c r="C109" s="609" t="s">
        <v>362</v>
      </c>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0"/>
      <c r="AB109" s="611"/>
      <c r="AC109" s="601" t="s">
        <v>363</v>
      </c>
      <c r="AD109" s="602"/>
      <c r="AE109" s="684">
        <v>0</v>
      </c>
      <c r="AF109" s="685"/>
      <c r="AG109" s="685"/>
      <c r="AH109" s="686"/>
      <c r="AI109" s="709">
        <v>0</v>
      </c>
      <c r="AJ109" s="710"/>
      <c r="AK109" s="710"/>
      <c r="AL109" s="711"/>
      <c r="AM109" s="709">
        <v>0</v>
      </c>
      <c r="AN109" s="710"/>
      <c r="AO109" s="710"/>
      <c r="AP109" s="711"/>
      <c r="AQ109" s="712" t="s">
        <v>587</v>
      </c>
      <c r="AR109" s="713"/>
      <c r="AS109" s="713"/>
      <c r="AT109" s="714"/>
      <c r="AU109" s="684">
        <v>0</v>
      </c>
      <c r="AV109" s="685"/>
      <c r="AW109" s="685"/>
      <c r="AX109" s="686"/>
      <c r="AY109" s="712" t="s">
        <v>587</v>
      </c>
      <c r="AZ109" s="713"/>
      <c r="BA109" s="713"/>
      <c r="BB109" s="714"/>
      <c r="BC109" s="709">
        <v>0</v>
      </c>
      <c r="BD109" s="710"/>
      <c r="BE109" s="710"/>
      <c r="BF109" s="711"/>
      <c r="BG109" s="659" t="str">
        <f t="shared" si="17"/>
        <v>n.é.</v>
      </c>
      <c r="BH109" s="660"/>
    </row>
    <row r="110" spans="1:60" s="1" customFormat="1" x14ac:dyDescent="0.2">
      <c r="A110" s="607" t="s">
        <v>235</v>
      </c>
      <c r="B110" s="608"/>
      <c r="C110" s="609" t="s">
        <v>364</v>
      </c>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1"/>
      <c r="AC110" s="601" t="s">
        <v>365</v>
      </c>
      <c r="AD110" s="602"/>
      <c r="AE110" s="684">
        <v>0</v>
      </c>
      <c r="AF110" s="685"/>
      <c r="AG110" s="685"/>
      <c r="AH110" s="686"/>
      <c r="AI110" s="709">
        <v>0</v>
      </c>
      <c r="AJ110" s="710"/>
      <c r="AK110" s="710"/>
      <c r="AL110" s="711"/>
      <c r="AM110" s="709">
        <v>0</v>
      </c>
      <c r="AN110" s="710"/>
      <c r="AO110" s="710"/>
      <c r="AP110" s="711"/>
      <c r="AQ110" s="712" t="s">
        <v>587</v>
      </c>
      <c r="AR110" s="713"/>
      <c r="AS110" s="713"/>
      <c r="AT110" s="714"/>
      <c r="AU110" s="684">
        <v>0</v>
      </c>
      <c r="AV110" s="685"/>
      <c r="AW110" s="685"/>
      <c r="AX110" s="686"/>
      <c r="AY110" s="712" t="s">
        <v>587</v>
      </c>
      <c r="AZ110" s="713"/>
      <c r="BA110" s="713"/>
      <c r="BB110" s="714"/>
      <c r="BC110" s="709">
        <v>0</v>
      </c>
      <c r="BD110" s="710"/>
      <c r="BE110" s="710"/>
      <c r="BF110" s="711"/>
      <c r="BG110" s="659" t="str">
        <f t="shared" si="17"/>
        <v>n.é.</v>
      </c>
      <c r="BH110" s="660"/>
    </row>
    <row r="111" spans="1:60" s="1" customFormat="1" x14ac:dyDescent="0.2">
      <c r="A111" s="607" t="s">
        <v>236</v>
      </c>
      <c r="B111" s="608"/>
      <c r="C111" s="609" t="s">
        <v>617</v>
      </c>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1"/>
      <c r="AC111" s="601" t="s">
        <v>366</v>
      </c>
      <c r="AD111" s="602"/>
      <c r="AE111" s="684">
        <v>0</v>
      </c>
      <c r="AF111" s="685"/>
      <c r="AG111" s="685"/>
      <c r="AH111" s="686"/>
      <c r="AI111" s="709">
        <v>0</v>
      </c>
      <c r="AJ111" s="710"/>
      <c r="AK111" s="710"/>
      <c r="AL111" s="711"/>
      <c r="AM111" s="709">
        <v>0</v>
      </c>
      <c r="AN111" s="710"/>
      <c r="AO111" s="710"/>
      <c r="AP111" s="711"/>
      <c r="AQ111" s="712" t="s">
        <v>587</v>
      </c>
      <c r="AR111" s="713"/>
      <c r="AS111" s="713"/>
      <c r="AT111" s="714"/>
      <c r="AU111" s="684">
        <v>0</v>
      </c>
      <c r="AV111" s="685"/>
      <c r="AW111" s="685"/>
      <c r="AX111" s="686"/>
      <c r="AY111" s="712" t="s">
        <v>587</v>
      </c>
      <c r="AZ111" s="713"/>
      <c r="BA111" s="713"/>
      <c r="BB111" s="714"/>
      <c r="BC111" s="709">
        <v>0</v>
      </c>
      <c r="BD111" s="710"/>
      <c r="BE111" s="710"/>
      <c r="BF111" s="711"/>
      <c r="BG111" s="659" t="str">
        <f t="shared" si="17"/>
        <v>n.é.</v>
      </c>
      <c r="BH111" s="660"/>
    </row>
    <row r="112" spans="1:60" s="1" customFormat="1" x14ac:dyDescent="0.2">
      <c r="A112" s="607" t="s">
        <v>237</v>
      </c>
      <c r="B112" s="608"/>
      <c r="C112" s="621" t="s">
        <v>367</v>
      </c>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3"/>
      <c r="AC112" s="601" t="s">
        <v>368</v>
      </c>
      <c r="AD112" s="602"/>
      <c r="AE112" s="684">
        <v>0</v>
      </c>
      <c r="AF112" s="685"/>
      <c r="AG112" s="685"/>
      <c r="AH112" s="686"/>
      <c r="AI112" s="709">
        <v>0</v>
      </c>
      <c r="AJ112" s="710"/>
      <c r="AK112" s="710"/>
      <c r="AL112" s="711"/>
      <c r="AM112" s="709">
        <v>0</v>
      </c>
      <c r="AN112" s="710"/>
      <c r="AO112" s="710"/>
      <c r="AP112" s="711"/>
      <c r="AQ112" s="712" t="s">
        <v>587</v>
      </c>
      <c r="AR112" s="713"/>
      <c r="AS112" s="713"/>
      <c r="AT112" s="714"/>
      <c r="AU112" s="684">
        <v>0</v>
      </c>
      <c r="AV112" s="685"/>
      <c r="AW112" s="685"/>
      <c r="AX112" s="686"/>
      <c r="AY112" s="712" t="s">
        <v>587</v>
      </c>
      <c r="AZ112" s="713"/>
      <c r="BA112" s="713"/>
      <c r="BB112" s="714"/>
      <c r="BC112" s="709">
        <v>0</v>
      </c>
      <c r="BD112" s="710"/>
      <c r="BE112" s="710"/>
      <c r="BF112" s="711"/>
      <c r="BG112" s="659" t="str">
        <f t="shared" si="17"/>
        <v>n.é.</v>
      </c>
      <c r="BH112" s="660"/>
    </row>
    <row r="113" spans="1:60" s="1" customFormat="1" x14ac:dyDescent="0.2">
      <c r="A113" s="607" t="s">
        <v>238</v>
      </c>
      <c r="B113" s="608"/>
      <c r="C113" s="621" t="s">
        <v>622</v>
      </c>
      <c r="D113" s="622"/>
      <c r="E113" s="622"/>
      <c r="F113" s="622"/>
      <c r="G113" s="622"/>
      <c r="H113" s="622"/>
      <c r="I113" s="622"/>
      <c r="J113" s="622"/>
      <c r="K113" s="622"/>
      <c r="L113" s="622"/>
      <c r="M113" s="622"/>
      <c r="N113" s="622"/>
      <c r="O113" s="622"/>
      <c r="P113" s="622"/>
      <c r="Q113" s="622"/>
      <c r="R113" s="622"/>
      <c r="S113" s="622"/>
      <c r="T113" s="622"/>
      <c r="U113" s="622"/>
      <c r="V113" s="622"/>
      <c r="W113" s="622"/>
      <c r="X113" s="622"/>
      <c r="Y113" s="622"/>
      <c r="Z113" s="622"/>
      <c r="AA113" s="622"/>
      <c r="AB113" s="623"/>
      <c r="AC113" s="601" t="s">
        <v>620</v>
      </c>
      <c r="AD113" s="602"/>
      <c r="AE113" s="684">
        <v>0</v>
      </c>
      <c r="AF113" s="685"/>
      <c r="AG113" s="685"/>
      <c r="AH113" s="686"/>
      <c r="AI113" s="709">
        <v>0</v>
      </c>
      <c r="AJ113" s="710"/>
      <c r="AK113" s="710"/>
      <c r="AL113" s="711"/>
      <c r="AM113" s="709">
        <v>0</v>
      </c>
      <c r="AN113" s="710"/>
      <c r="AO113" s="710"/>
      <c r="AP113" s="711"/>
      <c r="AQ113" s="712" t="s">
        <v>587</v>
      </c>
      <c r="AR113" s="713"/>
      <c r="AS113" s="713"/>
      <c r="AT113" s="714"/>
      <c r="AU113" s="684">
        <v>0</v>
      </c>
      <c r="AV113" s="685"/>
      <c r="AW113" s="685"/>
      <c r="AX113" s="686"/>
      <c r="AY113" s="712" t="s">
        <v>587</v>
      </c>
      <c r="AZ113" s="713"/>
      <c r="BA113" s="713"/>
      <c r="BB113" s="714"/>
      <c r="BC113" s="709">
        <v>0</v>
      </c>
      <c r="BD113" s="710"/>
      <c r="BE113" s="710"/>
      <c r="BF113" s="711"/>
      <c r="BG113" s="659" t="str">
        <f t="shared" ref="BG113:BG115" si="40">IF(AI113&gt;0,BC113/AI113,"n.é.")</f>
        <v>n.é.</v>
      </c>
      <c r="BH113" s="660"/>
    </row>
    <row r="114" spans="1:60" s="1" customFormat="1" x14ac:dyDescent="0.2">
      <c r="A114" s="607" t="s">
        <v>239</v>
      </c>
      <c r="B114" s="608"/>
      <c r="C114" s="621" t="s">
        <v>623</v>
      </c>
      <c r="D114" s="622"/>
      <c r="E114" s="622"/>
      <c r="F114" s="622"/>
      <c r="G114" s="622"/>
      <c r="H114" s="622"/>
      <c r="I114" s="622"/>
      <c r="J114" s="622"/>
      <c r="K114" s="622"/>
      <c r="L114" s="622"/>
      <c r="M114" s="622"/>
      <c r="N114" s="622"/>
      <c r="O114" s="622"/>
      <c r="P114" s="622"/>
      <c r="Q114" s="622"/>
      <c r="R114" s="622"/>
      <c r="S114" s="622"/>
      <c r="T114" s="622"/>
      <c r="U114" s="622"/>
      <c r="V114" s="622"/>
      <c r="W114" s="622"/>
      <c r="X114" s="622"/>
      <c r="Y114" s="622"/>
      <c r="Z114" s="622"/>
      <c r="AA114" s="622"/>
      <c r="AB114" s="623"/>
      <c r="AC114" s="601" t="s">
        <v>621</v>
      </c>
      <c r="AD114" s="602"/>
      <c r="AE114" s="684">
        <v>0</v>
      </c>
      <c r="AF114" s="685"/>
      <c r="AG114" s="685"/>
      <c r="AH114" s="686"/>
      <c r="AI114" s="709">
        <v>0</v>
      </c>
      <c r="AJ114" s="710"/>
      <c r="AK114" s="710"/>
      <c r="AL114" s="711"/>
      <c r="AM114" s="709">
        <v>0</v>
      </c>
      <c r="AN114" s="710"/>
      <c r="AO114" s="710"/>
      <c r="AP114" s="711"/>
      <c r="AQ114" s="712" t="s">
        <v>587</v>
      </c>
      <c r="AR114" s="713"/>
      <c r="AS114" s="713"/>
      <c r="AT114" s="714"/>
      <c r="AU114" s="684">
        <v>0</v>
      </c>
      <c r="AV114" s="685"/>
      <c r="AW114" s="685"/>
      <c r="AX114" s="686"/>
      <c r="AY114" s="712" t="s">
        <v>587</v>
      </c>
      <c r="AZ114" s="713"/>
      <c r="BA114" s="713"/>
      <c r="BB114" s="714"/>
      <c r="BC114" s="709">
        <v>0</v>
      </c>
      <c r="BD114" s="710"/>
      <c r="BE114" s="710"/>
      <c r="BF114" s="711"/>
      <c r="BG114" s="659" t="str">
        <f t="shared" si="40"/>
        <v>n.é.</v>
      </c>
      <c r="BH114" s="660"/>
    </row>
    <row r="115" spans="1:60" s="170" customFormat="1" x14ac:dyDescent="0.2">
      <c r="A115" s="742" t="s">
        <v>240</v>
      </c>
      <c r="B115" s="723"/>
      <c r="C115" s="743" t="s">
        <v>625</v>
      </c>
      <c r="D115" s="744"/>
      <c r="E115" s="744"/>
      <c r="F115" s="744"/>
      <c r="G115" s="744"/>
      <c r="H115" s="744"/>
      <c r="I115" s="744"/>
      <c r="J115" s="744"/>
      <c r="K115" s="744"/>
      <c r="L115" s="744"/>
      <c r="M115" s="744"/>
      <c r="N115" s="744"/>
      <c r="O115" s="744"/>
      <c r="P115" s="744"/>
      <c r="Q115" s="744"/>
      <c r="R115" s="744"/>
      <c r="S115" s="744"/>
      <c r="T115" s="744"/>
      <c r="U115" s="744"/>
      <c r="V115" s="744"/>
      <c r="W115" s="744"/>
      <c r="X115" s="744"/>
      <c r="Y115" s="744"/>
      <c r="Z115" s="744"/>
      <c r="AA115" s="744"/>
      <c r="AB115" s="745"/>
      <c r="AC115" s="675" t="s">
        <v>619</v>
      </c>
      <c r="AD115" s="676"/>
      <c r="AE115" s="818">
        <f>SUM(AE113:AH114)</f>
        <v>0</v>
      </c>
      <c r="AF115" s="819"/>
      <c r="AG115" s="819"/>
      <c r="AH115" s="820"/>
      <c r="AI115" s="818">
        <f t="shared" ref="AI115" si="41">SUM(AI113:AL114)</f>
        <v>0</v>
      </c>
      <c r="AJ115" s="819"/>
      <c r="AK115" s="819"/>
      <c r="AL115" s="820"/>
      <c r="AM115" s="818">
        <f t="shared" ref="AM115" si="42">SUM(AM113:AP114)</f>
        <v>0</v>
      </c>
      <c r="AN115" s="819"/>
      <c r="AO115" s="819"/>
      <c r="AP115" s="820"/>
      <c r="AQ115" s="483" t="s">
        <v>587</v>
      </c>
      <c r="AR115" s="484"/>
      <c r="AS115" s="484"/>
      <c r="AT115" s="485"/>
      <c r="AU115" s="818">
        <f t="shared" ref="AU115" si="43">SUM(AU113:AX114)</f>
        <v>0</v>
      </c>
      <c r="AV115" s="819"/>
      <c r="AW115" s="819"/>
      <c r="AX115" s="820"/>
      <c r="AY115" s="483" t="s">
        <v>587</v>
      </c>
      <c r="AZ115" s="484"/>
      <c r="BA115" s="484"/>
      <c r="BB115" s="485"/>
      <c r="BC115" s="818">
        <f t="shared" ref="BC115" si="44">SUM(BC113:BF114)</f>
        <v>0</v>
      </c>
      <c r="BD115" s="819"/>
      <c r="BE115" s="819"/>
      <c r="BF115" s="820"/>
      <c r="BG115" s="668" t="str">
        <f t="shared" si="40"/>
        <v>n.é.</v>
      </c>
      <c r="BH115" s="669"/>
    </row>
    <row r="116" spans="1:60" s="170" customFormat="1" x14ac:dyDescent="0.2">
      <c r="A116" s="742" t="s">
        <v>495</v>
      </c>
      <c r="B116" s="723"/>
      <c r="C116" s="743" t="s">
        <v>624</v>
      </c>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4"/>
      <c r="AB116" s="745"/>
      <c r="AC116" s="675" t="s">
        <v>369</v>
      </c>
      <c r="AD116" s="676"/>
      <c r="AE116" s="690">
        <f>AE99+AE104+SUM(AE107:AH112)</f>
        <v>106233580</v>
      </c>
      <c r="AF116" s="691"/>
      <c r="AG116" s="691"/>
      <c r="AH116" s="692"/>
      <c r="AI116" s="690">
        <f t="shared" ref="AI116" si="45">AI99+AI104+SUM(AI107:AL112)</f>
        <v>114829755</v>
      </c>
      <c r="AJ116" s="691"/>
      <c r="AK116" s="691"/>
      <c r="AL116" s="692"/>
      <c r="AM116" s="690">
        <f t="shared" ref="AM116" si="46">AM99+AM104+SUM(AM107:AP112)</f>
        <v>92468173</v>
      </c>
      <c r="AN116" s="691"/>
      <c r="AO116" s="691"/>
      <c r="AP116" s="692"/>
      <c r="AQ116" s="480" t="s">
        <v>587</v>
      </c>
      <c r="AR116" s="481"/>
      <c r="AS116" s="481"/>
      <c r="AT116" s="482"/>
      <c r="AU116" s="690">
        <f t="shared" ref="AU116" si="47">AU99+AU104+SUM(AU107:AX112)</f>
        <v>0</v>
      </c>
      <c r="AV116" s="691"/>
      <c r="AW116" s="691"/>
      <c r="AX116" s="692"/>
      <c r="AY116" s="480" t="s">
        <v>587</v>
      </c>
      <c r="AZ116" s="481"/>
      <c r="BA116" s="481"/>
      <c r="BB116" s="482"/>
      <c r="BC116" s="690">
        <f t="shared" ref="BC116" si="48">BC99+BC104+SUM(BC107:BF112)</f>
        <v>92468173</v>
      </c>
      <c r="BD116" s="691"/>
      <c r="BE116" s="691"/>
      <c r="BF116" s="692"/>
      <c r="BG116" s="668">
        <f t="shared" si="17"/>
        <v>0.80526317416596427</v>
      </c>
      <c r="BH116" s="669"/>
    </row>
    <row r="117" spans="1:60" s="1" customFormat="1" x14ac:dyDescent="0.2">
      <c r="A117" s="607" t="s">
        <v>496</v>
      </c>
      <c r="B117" s="608"/>
      <c r="C117" s="621" t="s">
        <v>370</v>
      </c>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3"/>
      <c r="AC117" s="601" t="s">
        <v>371</v>
      </c>
      <c r="AD117" s="602"/>
      <c r="AE117" s="709">
        <v>0</v>
      </c>
      <c r="AF117" s="710"/>
      <c r="AG117" s="710"/>
      <c r="AH117" s="711"/>
      <c r="AI117" s="709">
        <v>0</v>
      </c>
      <c r="AJ117" s="710"/>
      <c r="AK117" s="710"/>
      <c r="AL117" s="711"/>
      <c r="AM117" s="709">
        <v>0</v>
      </c>
      <c r="AN117" s="710"/>
      <c r="AO117" s="710"/>
      <c r="AP117" s="711"/>
      <c r="AQ117" s="712" t="s">
        <v>587</v>
      </c>
      <c r="AR117" s="713"/>
      <c r="AS117" s="713"/>
      <c r="AT117" s="714"/>
      <c r="AU117" s="709">
        <v>0</v>
      </c>
      <c r="AV117" s="710"/>
      <c r="AW117" s="710"/>
      <c r="AX117" s="711"/>
      <c r="AY117" s="712" t="s">
        <v>587</v>
      </c>
      <c r="AZ117" s="713"/>
      <c r="BA117" s="713"/>
      <c r="BB117" s="714"/>
      <c r="BC117" s="709">
        <v>0</v>
      </c>
      <c r="BD117" s="710"/>
      <c r="BE117" s="710"/>
      <c r="BF117" s="711"/>
      <c r="BG117" s="659" t="str">
        <f t="shared" si="17"/>
        <v>n.é.</v>
      </c>
      <c r="BH117" s="660"/>
    </row>
    <row r="118" spans="1:60" s="1" customFormat="1" x14ac:dyDescent="0.2">
      <c r="A118" s="607" t="s">
        <v>497</v>
      </c>
      <c r="B118" s="608"/>
      <c r="C118" s="621" t="s">
        <v>372</v>
      </c>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3"/>
      <c r="AC118" s="601" t="s">
        <v>373</v>
      </c>
      <c r="AD118" s="602"/>
      <c r="AE118" s="709">
        <v>0</v>
      </c>
      <c r="AF118" s="710"/>
      <c r="AG118" s="710"/>
      <c r="AH118" s="711"/>
      <c r="AI118" s="709">
        <v>0</v>
      </c>
      <c r="AJ118" s="710"/>
      <c r="AK118" s="710"/>
      <c r="AL118" s="711"/>
      <c r="AM118" s="709">
        <v>0</v>
      </c>
      <c r="AN118" s="710"/>
      <c r="AO118" s="710"/>
      <c r="AP118" s="711"/>
      <c r="AQ118" s="712" t="s">
        <v>587</v>
      </c>
      <c r="AR118" s="713"/>
      <c r="AS118" s="713"/>
      <c r="AT118" s="714"/>
      <c r="AU118" s="709">
        <v>0</v>
      </c>
      <c r="AV118" s="710"/>
      <c r="AW118" s="710"/>
      <c r="AX118" s="711"/>
      <c r="AY118" s="712" t="s">
        <v>587</v>
      </c>
      <c r="AZ118" s="713"/>
      <c r="BA118" s="713"/>
      <c r="BB118" s="714"/>
      <c r="BC118" s="709">
        <v>0</v>
      </c>
      <c r="BD118" s="710"/>
      <c r="BE118" s="710"/>
      <c r="BF118" s="711"/>
      <c r="BG118" s="659" t="str">
        <f t="shared" si="17"/>
        <v>n.é.</v>
      </c>
      <c r="BH118" s="660"/>
    </row>
    <row r="119" spans="1:60" s="1" customFormat="1" x14ac:dyDescent="0.2">
      <c r="A119" s="607" t="s">
        <v>498</v>
      </c>
      <c r="B119" s="608"/>
      <c r="C119" s="609" t="s">
        <v>374</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1"/>
      <c r="AC119" s="601" t="s">
        <v>375</v>
      </c>
      <c r="AD119" s="602"/>
      <c r="AE119" s="709">
        <v>0</v>
      </c>
      <c r="AF119" s="710"/>
      <c r="AG119" s="710"/>
      <c r="AH119" s="711"/>
      <c r="AI119" s="709">
        <v>0</v>
      </c>
      <c r="AJ119" s="710"/>
      <c r="AK119" s="710"/>
      <c r="AL119" s="711"/>
      <c r="AM119" s="709">
        <v>0</v>
      </c>
      <c r="AN119" s="710"/>
      <c r="AO119" s="710"/>
      <c r="AP119" s="711"/>
      <c r="AQ119" s="712" t="s">
        <v>587</v>
      </c>
      <c r="AR119" s="713"/>
      <c r="AS119" s="713"/>
      <c r="AT119" s="714"/>
      <c r="AU119" s="709">
        <v>0</v>
      </c>
      <c r="AV119" s="710"/>
      <c r="AW119" s="710"/>
      <c r="AX119" s="711"/>
      <c r="AY119" s="712" t="s">
        <v>587</v>
      </c>
      <c r="AZ119" s="713"/>
      <c r="BA119" s="713"/>
      <c r="BB119" s="714"/>
      <c r="BC119" s="709">
        <v>0</v>
      </c>
      <c r="BD119" s="710"/>
      <c r="BE119" s="710"/>
      <c r="BF119" s="711"/>
      <c r="BG119" s="659" t="str">
        <f t="shared" si="17"/>
        <v>n.é.</v>
      </c>
      <c r="BH119" s="660"/>
    </row>
    <row r="120" spans="1:60" s="1" customFormat="1" x14ac:dyDescent="0.2">
      <c r="A120" s="607" t="s">
        <v>499</v>
      </c>
      <c r="B120" s="608"/>
      <c r="C120" s="609" t="s">
        <v>628</v>
      </c>
      <c r="D120" s="610"/>
      <c r="E120" s="610"/>
      <c r="F120" s="610"/>
      <c r="G120" s="610"/>
      <c r="H120" s="610"/>
      <c r="I120" s="610"/>
      <c r="J120" s="610"/>
      <c r="K120" s="610"/>
      <c r="L120" s="610"/>
      <c r="M120" s="610"/>
      <c r="N120" s="610"/>
      <c r="O120" s="610"/>
      <c r="P120" s="610"/>
      <c r="Q120" s="610"/>
      <c r="R120" s="610"/>
      <c r="S120" s="610"/>
      <c r="T120" s="610"/>
      <c r="U120" s="610"/>
      <c r="V120" s="610"/>
      <c r="W120" s="610"/>
      <c r="X120" s="610"/>
      <c r="Y120" s="610"/>
      <c r="Z120" s="610"/>
      <c r="AA120" s="610"/>
      <c r="AB120" s="611"/>
      <c r="AC120" s="601" t="s">
        <v>376</v>
      </c>
      <c r="AD120" s="602"/>
      <c r="AE120" s="709">
        <v>0</v>
      </c>
      <c r="AF120" s="710"/>
      <c r="AG120" s="710"/>
      <c r="AH120" s="711"/>
      <c r="AI120" s="709">
        <v>0</v>
      </c>
      <c r="AJ120" s="710"/>
      <c r="AK120" s="710"/>
      <c r="AL120" s="711"/>
      <c r="AM120" s="709">
        <v>0</v>
      </c>
      <c r="AN120" s="710"/>
      <c r="AO120" s="710"/>
      <c r="AP120" s="711"/>
      <c r="AQ120" s="712" t="s">
        <v>587</v>
      </c>
      <c r="AR120" s="713"/>
      <c r="AS120" s="713"/>
      <c r="AT120" s="714"/>
      <c r="AU120" s="709">
        <v>0</v>
      </c>
      <c r="AV120" s="710"/>
      <c r="AW120" s="710"/>
      <c r="AX120" s="711"/>
      <c r="AY120" s="712" t="s">
        <v>587</v>
      </c>
      <c r="AZ120" s="713"/>
      <c r="BA120" s="713"/>
      <c r="BB120" s="714"/>
      <c r="BC120" s="709">
        <v>0</v>
      </c>
      <c r="BD120" s="710"/>
      <c r="BE120" s="710"/>
      <c r="BF120" s="711"/>
      <c r="BG120" s="659" t="str">
        <f t="shared" si="17"/>
        <v>n.é.</v>
      </c>
      <c r="BH120" s="660"/>
    </row>
    <row r="121" spans="1:60" s="1" customFormat="1" x14ac:dyDescent="0.2">
      <c r="A121" s="607" t="s">
        <v>500</v>
      </c>
      <c r="B121" s="608"/>
      <c r="C121" s="609" t="s">
        <v>627</v>
      </c>
      <c r="D121" s="610"/>
      <c r="E121" s="610"/>
      <c r="F121" s="610"/>
      <c r="G121" s="610"/>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1" t="s">
        <v>629</v>
      </c>
      <c r="AD121" s="602"/>
      <c r="AE121" s="709">
        <v>0</v>
      </c>
      <c r="AF121" s="710"/>
      <c r="AG121" s="710"/>
      <c r="AH121" s="711"/>
      <c r="AI121" s="709">
        <v>0</v>
      </c>
      <c r="AJ121" s="710"/>
      <c r="AK121" s="710"/>
      <c r="AL121" s="711"/>
      <c r="AM121" s="709">
        <v>0</v>
      </c>
      <c r="AN121" s="710"/>
      <c r="AO121" s="710"/>
      <c r="AP121" s="711"/>
      <c r="AQ121" s="712" t="s">
        <v>587</v>
      </c>
      <c r="AR121" s="713"/>
      <c r="AS121" s="713"/>
      <c r="AT121" s="714"/>
      <c r="AU121" s="709">
        <v>0</v>
      </c>
      <c r="AV121" s="710"/>
      <c r="AW121" s="710"/>
      <c r="AX121" s="711"/>
      <c r="AY121" s="712" t="s">
        <v>587</v>
      </c>
      <c r="AZ121" s="713"/>
      <c r="BA121" s="713"/>
      <c r="BB121" s="714"/>
      <c r="BC121" s="709">
        <v>0</v>
      </c>
      <c r="BD121" s="710"/>
      <c r="BE121" s="710"/>
      <c r="BF121" s="711"/>
      <c r="BG121" s="659" t="str">
        <f t="shared" ref="BG121" si="49">IF(AI121&gt;0,BC121/AI121,"n.é.")</f>
        <v>n.é.</v>
      </c>
      <c r="BH121" s="660"/>
    </row>
    <row r="122" spans="1:60" s="3" customFormat="1" x14ac:dyDescent="0.2">
      <c r="A122" s="728" t="s">
        <v>501</v>
      </c>
      <c r="B122" s="729"/>
      <c r="C122" s="672" t="s">
        <v>626</v>
      </c>
      <c r="D122" s="673"/>
      <c r="E122" s="673"/>
      <c r="F122" s="673"/>
      <c r="G122" s="673"/>
      <c r="H122" s="673"/>
      <c r="I122" s="673"/>
      <c r="J122" s="673"/>
      <c r="K122" s="673"/>
      <c r="L122" s="673"/>
      <c r="M122" s="673"/>
      <c r="N122" s="673"/>
      <c r="O122" s="673"/>
      <c r="P122" s="673"/>
      <c r="Q122" s="673"/>
      <c r="R122" s="673"/>
      <c r="S122" s="673"/>
      <c r="T122" s="673"/>
      <c r="U122" s="673"/>
      <c r="V122" s="673"/>
      <c r="W122" s="673"/>
      <c r="X122" s="673"/>
      <c r="Y122" s="673"/>
      <c r="Z122" s="673"/>
      <c r="AA122" s="673"/>
      <c r="AB122" s="674"/>
      <c r="AC122" s="730" t="s">
        <v>377</v>
      </c>
      <c r="AD122" s="731"/>
      <c r="AE122" s="716">
        <f>SUM(AE117:AH121)</f>
        <v>0</v>
      </c>
      <c r="AF122" s="717"/>
      <c r="AG122" s="717"/>
      <c r="AH122" s="718"/>
      <c r="AI122" s="716">
        <f t="shared" ref="AI122" si="50">SUM(AI117:AL120)</f>
        <v>0</v>
      </c>
      <c r="AJ122" s="717"/>
      <c r="AK122" s="717"/>
      <c r="AL122" s="718"/>
      <c r="AM122" s="716">
        <f t="shared" ref="AM122" si="51">SUM(AM117:AP120)</f>
        <v>0</v>
      </c>
      <c r="AN122" s="717"/>
      <c r="AO122" s="717"/>
      <c r="AP122" s="718"/>
      <c r="AQ122" s="679" t="s">
        <v>587</v>
      </c>
      <c r="AR122" s="680"/>
      <c r="AS122" s="680"/>
      <c r="AT122" s="681"/>
      <c r="AU122" s="716">
        <f t="shared" ref="AU122" si="52">SUM(AU117:AX120)</f>
        <v>0</v>
      </c>
      <c r="AV122" s="717"/>
      <c r="AW122" s="717"/>
      <c r="AX122" s="718"/>
      <c r="AY122" s="679" t="s">
        <v>587</v>
      </c>
      <c r="AZ122" s="680"/>
      <c r="BA122" s="680"/>
      <c r="BB122" s="681"/>
      <c r="BC122" s="716">
        <f t="shared" ref="BC122" si="53">SUM(BC117:BF120)</f>
        <v>0</v>
      </c>
      <c r="BD122" s="717"/>
      <c r="BE122" s="717"/>
      <c r="BF122" s="718"/>
      <c r="BG122" s="664" t="str">
        <f t="shared" si="17"/>
        <v>n.é.</v>
      </c>
      <c r="BH122" s="665"/>
    </row>
    <row r="123" spans="1:60" s="3" customFormat="1" x14ac:dyDescent="0.2">
      <c r="A123" s="607" t="s">
        <v>502</v>
      </c>
      <c r="B123" s="608"/>
      <c r="C123" s="621" t="s">
        <v>378</v>
      </c>
      <c r="D123" s="622"/>
      <c r="E123" s="622"/>
      <c r="F123" s="622"/>
      <c r="G123" s="622"/>
      <c r="H123" s="622"/>
      <c r="I123" s="622"/>
      <c r="J123" s="622"/>
      <c r="K123" s="622"/>
      <c r="L123" s="622"/>
      <c r="M123" s="622"/>
      <c r="N123" s="622"/>
      <c r="O123" s="622"/>
      <c r="P123" s="622"/>
      <c r="Q123" s="622"/>
      <c r="R123" s="622"/>
      <c r="S123" s="622"/>
      <c r="T123" s="622"/>
      <c r="U123" s="622"/>
      <c r="V123" s="622"/>
      <c r="W123" s="622"/>
      <c r="X123" s="622"/>
      <c r="Y123" s="622"/>
      <c r="Z123" s="622"/>
      <c r="AA123" s="622"/>
      <c r="AB123" s="623"/>
      <c r="AC123" s="601" t="s">
        <v>379</v>
      </c>
      <c r="AD123" s="602"/>
      <c r="AE123" s="709">
        <v>0</v>
      </c>
      <c r="AF123" s="710"/>
      <c r="AG123" s="710"/>
      <c r="AH123" s="711"/>
      <c r="AI123" s="709">
        <v>0</v>
      </c>
      <c r="AJ123" s="710"/>
      <c r="AK123" s="710"/>
      <c r="AL123" s="711"/>
      <c r="AM123" s="709">
        <v>0</v>
      </c>
      <c r="AN123" s="710"/>
      <c r="AO123" s="710"/>
      <c r="AP123" s="711"/>
      <c r="AQ123" s="712" t="s">
        <v>587</v>
      </c>
      <c r="AR123" s="713"/>
      <c r="AS123" s="713"/>
      <c r="AT123" s="714"/>
      <c r="AU123" s="709">
        <v>0</v>
      </c>
      <c r="AV123" s="710"/>
      <c r="AW123" s="710"/>
      <c r="AX123" s="711"/>
      <c r="AY123" s="712" t="s">
        <v>587</v>
      </c>
      <c r="AZ123" s="713"/>
      <c r="BA123" s="713"/>
      <c r="BB123" s="714"/>
      <c r="BC123" s="709">
        <v>0</v>
      </c>
      <c r="BD123" s="710"/>
      <c r="BE123" s="710"/>
      <c r="BF123" s="711"/>
      <c r="BG123" s="659" t="str">
        <f t="shared" ref="BG123" si="54">IF(AI123&gt;0,BC123/AI123,"n.é.")</f>
        <v>n.é.</v>
      </c>
      <c r="BH123" s="660"/>
    </row>
    <row r="124" spans="1:60" s="1" customFormat="1" x14ac:dyDescent="0.2">
      <c r="A124" s="607" t="s">
        <v>503</v>
      </c>
      <c r="B124" s="608"/>
      <c r="C124" s="621" t="s">
        <v>633</v>
      </c>
      <c r="D124" s="622"/>
      <c r="E124" s="622"/>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3"/>
      <c r="AC124" s="601" t="s">
        <v>631</v>
      </c>
      <c r="AD124" s="602"/>
      <c r="AE124" s="709">
        <v>0</v>
      </c>
      <c r="AF124" s="710"/>
      <c r="AG124" s="710"/>
      <c r="AH124" s="711"/>
      <c r="AI124" s="709">
        <v>0</v>
      </c>
      <c r="AJ124" s="710"/>
      <c r="AK124" s="710"/>
      <c r="AL124" s="711"/>
      <c r="AM124" s="709">
        <v>0</v>
      </c>
      <c r="AN124" s="710"/>
      <c r="AO124" s="710"/>
      <c r="AP124" s="711"/>
      <c r="AQ124" s="712" t="s">
        <v>587</v>
      </c>
      <c r="AR124" s="713"/>
      <c r="AS124" s="713"/>
      <c r="AT124" s="714"/>
      <c r="AU124" s="709">
        <v>0</v>
      </c>
      <c r="AV124" s="710"/>
      <c r="AW124" s="710"/>
      <c r="AX124" s="711"/>
      <c r="AY124" s="712" t="s">
        <v>587</v>
      </c>
      <c r="AZ124" s="713"/>
      <c r="BA124" s="713"/>
      <c r="BB124" s="714"/>
      <c r="BC124" s="709">
        <v>0</v>
      </c>
      <c r="BD124" s="710"/>
      <c r="BE124" s="710"/>
      <c r="BF124" s="711"/>
      <c r="BG124" s="659" t="str">
        <f t="shared" si="17"/>
        <v>n.é.</v>
      </c>
      <c r="BH124" s="660"/>
    </row>
    <row r="125" spans="1:60" s="170" customFormat="1" x14ac:dyDescent="0.2">
      <c r="A125" s="807" t="s">
        <v>504</v>
      </c>
      <c r="B125" s="808"/>
      <c r="C125" s="788" t="s">
        <v>632</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89"/>
      <c r="AA125" s="789"/>
      <c r="AB125" s="790"/>
      <c r="AC125" s="791" t="s">
        <v>380</v>
      </c>
      <c r="AD125" s="792"/>
      <c r="AE125" s="795">
        <f>AE116+AE122+AE124</f>
        <v>106233580</v>
      </c>
      <c r="AF125" s="796"/>
      <c r="AG125" s="796"/>
      <c r="AH125" s="797"/>
      <c r="AI125" s="795">
        <f t="shared" ref="AI125" si="55">AI116+AI122+AI124</f>
        <v>114829755</v>
      </c>
      <c r="AJ125" s="796"/>
      <c r="AK125" s="796"/>
      <c r="AL125" s="797"/>
      <c r="AM125" s="795">
        <f t="shared" ref="AM125" si="56">AM116+AM122+AM124</f>
        <v>92468173</v>
      </c>
      <c r="AN125" s="796"/>
      <c r="AO125" s="796"/>
      <c r="AP125" s="797"/>
      <c r="AQ125" s="815" t="s">
        <v>587</v>
      </c>
      <c r="AR125" s="816"/>
      <c r="AS125" s="816"/>
      <c r="AT125" s="817"/>
      <c r="AU125" s="795">
        <f t="shared" ref="AU125" si="57">AU116+AU122+AU124</f>
        <v>0</v>
      </c>
      <c r="AV125" s="796"/>
      <c r="AW125" s="796"/>
      <c r="AX125" s="797"/>
      <c r="AY125" s="815" t="s">
        <v>587</v>
      </c>
      <c r="AZ125" s="816"/>
      <c r="BA125" s="816"/>
      <c r="BB125" s="817"/>
      <c r="BC125" s="795">
        <f t="shared" ref="BC125" si="58">BC116+BC122+BC124</f>
        <v>92468173</v>
      </c>
      <c r="BD125" s="796"/>
      <c r="BE125" s="796"/>
      <c r="BF125" s="797"/>
      <c r="BG125" s="779">
        <f t="shared" si="17"/>
        <v>0.80526317416596427</v>
      </c>
      <c r="BH125" s="780"/>
    </row>
    <row r="126" spans="1:60" s="170" customFormat="1" x14ac:dyDescent="0.2">
      <c r="A126" s="781" t="s">
        <v>505</v>
      </c>
      <c r="B126" s="782"/>
      <c r="C126" s="201" t="s">
        <v>630</v>
      </c>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3"/>
      <c r="AC126" s="5"/>
      <c r="AD126" s="6"/>
      <c r="AE126" s="809">
        <f>AE95+AE125</f>
        <v>415859452</v>
      </c>
      <c r="AF126" s="810"/>
      <c r="AG126" s="810"/>
      <c r="AH126" s="811"/>
      <c r="AI126" s="809">
        <f t="shared" ref="AI126" si="59">AI95+AI125</f>
        <v>460258630</v>
      </c>
      <c r="AJ126" s="810"/>
      <c r="AK126" s="810"/>
      <c r="AL126" s="811"/>
      <c r="AM126" s="809">
        <f t="shared" ref="AM126" si="60">AM95+AM125</f>
        <v>483824041</v>
      </c>
      <c r="AN126" s="810"/>
      <c r="AO126" s="810"/>
      <c r="AP126" s="811"/>
      <c r="AQ126" s="812" t="s">
        <v>587</v>
      </c>
      <c r="AR126" s="813"/>
      <c r="AS126" s="813"/>
      <c r="AT126" s="814"/>
      <c r="AU126" s="809">
        <f t="shared" ref="AU126" si="61">AU95+AU125</f>
        <v>14994834</v>
      </c>
      <c r="AV126" s="810"/>
      <c r="AW126" s="810"/>
      <c r="AX126" s="811"/>
      <c r="AY126" s="812" t="s">
        <v>587</v>
      </c>
      <c r="AZ126" s="813"/>
      <c r="BA126" s="813"/>
      <c r="BB126" s="814"/>
      <c r="BC126" s="809">
        <f t="shared" ref="BC126" si="62">BC95+BC125</f>
        <v>472146715</v>
      </c>
      <c r="BD126" s="810"/>
      <c r="BE126" s="810"/>
      <c r="BF126" s="811"/>
      <c r="BG126" s="776">
        <f t="shared" si="17"/>
        <v>1.0258291408897646</v>
      </c>
      <c r="BH126" s="777"/>
    </row>
    <row r="127" spans="1:60" x14ac:dyDescent="0.2">
      <c r="A127" s="682" t="s">
        <v>506</v>
      </c>
      <c r="B127" s="683"/>
      <c r="C127" s="759" t="s">
        <v>20</v>
      </c>
      <c r="D127" s="760"/>
      <c r="E127" s="760"/>
      <c r="F127" s="760"/>
      <c r="G127" s="760"/>
      <c r="H127" s="760"/>
      <c r="I127" s="760"/>
      <c r="J127" s="760"/>
      <c r="K127" s="760"/>
      <c r="L127" s="760"/>
      <c r="M127" s="760"/>
      <c r="N127" s="760"/>
      <c r="O127" s="760"/>
      <c r="P127" s="760"/>
      <c r="Q127" s="760"/>
      <c r="R127" s="760"/>
      <c r="S127" s="760"/>
      <c r="T127" s="760"/>
      <c r="U127" s="760"/>
      <c r="V127" s="760"/>
      <c r="W127" s="760"/>
      <c r="X127" s="760"/>
      <c r="Y127" s="760"/>
      <c r="Z127" s="760"/>
      <c r="AA127" s="760"/>
      <c r="AB127" s="761"/>
      <c r="AC127" s="805" t="s">
        <v>51</v>
      </c>
      <c r="AD127" s="806"/>
      <c r="AE127" s="684">
        <f>19113508+15600</f>
        <v>19129108</v>
      </c>
      <c r="AF127" s="685"/>
      <c r="AG127" s="685"/>
      <c r="AH127" s="686"/>
      <c r="AI127" s="684">
        <v>19963316</v>
      </c>
      <c r="AJ127" s="685"/>
      <c r="AK127" s="685"/>
      <c r="AL127" s="686"/>
      <c r="AM127" s="684">
        <v>0</v>
      </c>
      <c r="AN127" s="685"/>
      <c r="AO127" s="685"/>
      <c r="AP127" s="686"/>
      <c r="AQ127" s="684">
        <v>19927396</v>
      </c>
      <c r="AR127" s="685"/>
      <c r="AS127" s="685"/>
      <c r="AT127" s="686"/>
      <c r="AU127" s="684">
        <v>44396664</v>
      </c>
      <c r="AV127" s="685"/>
      <c r="AW127" s="685"/>
      <c r="AX127" s="686"/>
      <c r="AY127" s="684">
        <v>0</v>
      </c>
      <c r="AZ127" s="685"/>
      <c r="BA127" s="685"/>
      <c r="BB127" s="686"/>
      <c r="BC127" s="684">
        <v>19927396</v>
      </c>
      <c r="BD127" s="685"/>
      <c r="BE127" s="685"/>
      <c r="BF127" s="686"/>
      <c r="BG127" s="726">
        <f t="shared" si="17"/>
        <v>0.99820069972343273</v>
      </c>
      <c r="BH127" s="727"/>
    </row>
    <row r="128" spans="1:60" s="1" customFormat="1" x14ac:dyDescent="0.2">
      <c r="A128" s="607" t="s">
        <v>507</v>
      </c>
      <c r="B128" s="608"/>
      <c r="C128" s="759" t="s">
        <v>47</v>
      </c>
      <c r="D128" s="760"/>
      <c r="E128" s="760"/>
      <c r="F128" s="760"/>
      <c r="G128" s="760"/>
      <c r="H128" s="760"/>
      <c r="I128" s="760"/>
      <c r="J128" s="760"/>
      <c r="K128" s="760"/>
      <c r="L128" s="760"/>
      <c r="M128" s="760"/>
      <c r="N128" s="760"/>
      <c r="O128" s="760"/>
      <c r="P128" s="760"/>
      <c r="Q128" s="760"/>
      <c r="R128" s="760"/>
      <c r="S128" s="760"/>
      <c r="T128" s="760"/>
      <c r="U128" s="760"/>
      <c r="V128" s="760"/>
      <c r="W128" s="760"/>
      <c r="X128" s="760"/>
      <c r="Y128" s="760"/>
      <c r="Z128" s="760"/>
      <c r="AA128" s="760"/>
      <c r="AB128" s="761"/>
      <c r="AC128" s="612" t="s">
        <v>50</v>
      </c>
      <c r="AD128" s="613"/>
      <c r="AE128" s="687">
        <v>0</v>
      </c>
      <c r="AF128" s="688"/>
      <c r="AG128" s="688"/>
      <c r="AH128" s="689"/>
      <c r="AI128" s="687">
        <v>0</v>
      </c>
      <c r="AJ128" s="688"/>
      <c r="AK128" s="688"/>
      <c r="AL128" s="689"/>
      <c r="AM128" s="684">
        <v>0</v>
      </c>
      <c r="AN128" s="685"/>
      <c r="AO128" s="685"/>
      <c r="AP128" s="686"/>
      <c r="AQ128" s="687">
        <v>0</v>
      </c>
      <c r="AR128" s="688"/>
      <c r="AS128" s="688"/>
      <c r="AT128" s="689"/>
      <c r="AU128" s="687">
        <v>0</v>
      </c>
      <c r="AV128" s="688"/>
      <c r="AW128" s="688"/>
      <c r="AX128" s="689"/>
      <c r="AY128" s="684">
        <v>0</v>
      </c>
      <c r="AZ128" s="685"/>
      <c r="BA128" s="685"/>
      <c r="BB128" s="686"/>
      <c r="BC128" s="687">
        <v>0</v>
      </c>
      <c r="BD128" s="688"/>
      <c r="BE128" s="688"/>
      <c r="BF128" s="689"/>
      <c r="BG128" s="724" t="str">
        <f t="shared" si="17"/>
        <v>n.é.</v>
      </c>
      <c r="BH128" s="725"/>
    </row>
    <row r="129" spans="1:60" s="1" customFormat="1" x14ac:dyDescent="0.2">
      <c r="A129" s="607" t="s">
        <v>508</v>
      </c>
      <c r="B129" s="608"/>
      <c r="C129" s="759" t="s">
        <v>46</v>
      </c>
      <c r="D129" s="760"/>
      <c r="E129" s="760"/>
      <c r="F129" s="760"/>
      <c r="G129" s="760"/>
      <c r="H129" s="760"/>
      <c r="I129" s="760"/>
      <c r="J129" s="760"/>
      <c r="K129" s="760"/>
      <c r="L129" s="760"/>
      <c r="M129" s="760"/>
      <c r="N129" s="760"/>
      <c r="O129" s="760"/>
      <c r="P129" s="760"/>
      <c r="Q129" s="760"/>
      <c r="R129" s="760"/>
      <c r="S129" s="760"/>
      <c r="T129" s="760"/>
      <c r="U129" s="760"/>
      <c r="V129" s="760"/>
      <c r="W129" s="760"/>
      <c r="X129" s="760"/>
      <c r="Y129" s="760"/>
      <c r="Z129" s="760"/>
      <c r="AA129" s="760"/>
      <c r="AB129" s="761"/>
      <c r="AC129" s="612" t="s">
        <v>49</v>
      </c>
      <c r="AD129" s="613"/>
      <c r="AE129" s="687">
        <v>0</v>
      </c>
      <c r="AF129" s="688"/>
      <c r="AG129" s="688"/>
      <c r="AH129" s="689"/>
      <c r="AI129" s="687">
        <v>0</v>
      </c>
      <c r="AJ129" s="688"/>
      <c r="AK129" s="688"/>
      <c r="AL129" s="689"/>
      <c r="AM129" s="684">
        <v>0</v>
      </c>
      <c r="AN129" s="685"/>
      <c r="AO129" s="685"/>
      <c r="AP129" s="686"/>
      <c r="AQ129" s="687">
        <v>0</v>
      </c>
      <c r="AR129" s="688"/>
      <c r="AS129" s="688"/>
      <c r="AT129" s="689"/>
      <c r="AU129" s="687">
        <v>0</v>
      </c>
      <c r="AV129" s="688"/>
      <c r="AW129" s="688"/>
      <c r="AX129" s="689"/>
      <c r="AY129" s="684">
        <v>0</v>
      </c>
      <c r="AZ129" s="685"/>
      <c r="BA129" s="685"/>
      <c r="BB129" s="686"/>
      <c r="BC129" s="687">
        <v>0</v>
      </c>
      <c r="BD129" s="688"/>
      <c r="BE129" s="688"/>
      <c r="BF129" s="689"/>
      <c r="BG129" s="724" t="str">
        <f t="shared" si="17"/>
        <v>n.é.</v>
      </c>
      <c r="BH129" s="725"/>
    </row>
    <row r="130" spans="1:60" s="1" customFormat="1" x14ac:dyDescent="0.2">
      <c r="A130" s="607" t="s">
        <v>509</v>
      </c>
      <c r="B130" s="608"/>
      <c r="C130" s="720" t="s">
        <v>19</v>
      </c>
      <c r="D130" s="721"/>
      <c r="E130" s="721"/>
      <c r="F130" s="721"/>
      <c r="G130" s="721"/>
      <c r="H130" s="721"/>
      <c r="I130" s="721"/>
      <c r="J130" s="721"/>
      <c r="K130" s="721"/>
      <c r="L130" s="721"/>
      <c r="M130" s="721"/>
      <c r="N130" s="721"/>
      <c r="O130" s="721"/>
      <c r="P130" s="721"/>
      <c r="Q130" s="721"/>
      <c r="R130" s="721"/>
      <c r="S130" s="721"/>
      <c r="T130" s="721"/>
      <c r="U130" s="721"/>
      <c r="V130" s="721"/>
      <c r="W130" s="721"/>
      <c r="X130" s="721"/>
      <c r="Y130" s="721"/>
      <c r="Z130" s="721"/>
      <c r="AA130" s="721"/>
      <c r="AB130" s="722"/>
      <c r="AC130" s="612" t="s">
        <v>48</v>
      </c>
      <c r="AD130" s="613"/>
      <c r="AE130" s="687">
        <v>0</v>
      </c>
      <c r="AF130" s="688"/>
      <c r="AG130" s="688"/>
      <c r="AH130" s="689"/>
      <c r="AI130" s="687">
        <v>0</v>
      </c>
      <c r="AJ130" s="688"/>
      <c r="AK130" s="688"/>
      <c r="AL130" s="689"/>
      <c r="AM130" s="684">
        <v>0</v>
      </c>
      <c r="AN130" s="685"/>
      <c r="AO130" s="685"/>
      <c r="AP130" s="686"/>
      <c r="AQ130" s="687">
        <v>0</v>
      </c>
      <c r="AR130" s="688"/>
      <c r="AS130" s="688"/>
      <c r="AT130" s="689"/>
      <c r="AU130" s="687">
        <v>0</v>
      </c>
      <c r="AV130" s="688"/>
      <c r="AW130" s="688"/>
      <c r="AX130" s="689"/>
      <c r="AY130" s="684">
        <v>0</v>
      </c>
      <c r="AZ130" s="685"/>
      <c r="BA130" s="685"/>
      <c r="BB130" s="686"/>
      <c r="BC130" s="687">
        <v>0</v>
      </c>
      <c r="BD130" s="688"/>
      <c r="BE130" s="688"/>
      <c r="BF130" s="689"/>
      <c r="BG130" s="724" t="str">
        <f t="shared" si="17"/>
        <v>n.é.</v>
      </c>
      <c r="BH130" s="725"/>
    </row>
    <row r="131" spans="1:60" s="1" customFormat="1" x14ac:dyDescent="0.2">
      <c r="A131" s="607" t="s">
        <v>510</v>
      </c>
      <c r="B131" s="608"/>
      <c r="C131" s="720" t="s">
        <v>16</v>
      </c>
      <c r="D131" s="721"/>
      <c r="E131" s="721"/>
      <c r="F131" s="721"/>
      <c r="G131" s="721"/>
      <c r="H131" s="721"/>
      <c r="I131" s="721"/>
      <c r="J131" s="721"/>
      <c r="K131" s="721"/>
      <c r="L131" s="721"/>
      <c r="M131" s="721"/>
      <c r="N131" s="721"/>
      <c r="O131" s="721"/>
      <c r="P131" s="721"/>
      <c r="Q131" s="721"/>
      <c r="R131" s="721"/>
      <c r="S131" s="721"/>
      <c r="T131" s="721"/>
      <c r="U131" s="721"/>
      <c r="V131" s="721"/>
      <c r="W131" s="721"/>
      <c r="X131" s="721"/>
      <c r="Y131" s="721"/>
      <c r="Z131" s="721"/>
      <c r="AA131" s="721"/>
      <c r="AB131" s="722"/>
      <c r="AC131" s="612" t="s">
        <v>45</v>
      </c>
      <c r="AD131" s="613"/>
      <c r="AE131" s="687">
        <v>0</v>
      </c>
      <c r="AF131" s="688"/>
      <c r="AG131" s="688"/>
      <c r="AH131" s="689"/>
      <c r="AI131" s="687">
        <v>0</v>
      </c>
      <c r="AJ131" s="688"/>
      <c r="AK131" s="688"/>
      <c r="AL131" s="689"/>
      <c r="AM131" s="684">
        <v>0</v>
      </c>
      <c r="AN131" s="685"/>
      <c r="AO131" s="685"/>
      <c r="AP131" s="686"/>
      <c r="AQ131" s="687">
        <v>0</v>
      </c>
      <c r="AR131" s="688"/>
      <c r="AS131" s="688"/>
      <c r="AT131" s="689"/>
      <c r="AU131" s="687">
        <v>0</v>
      </c>
      <c r="AV131" s="688"/>
      <c r="AW131" s="688"/>
      <c r="AX131" s="689"/>
      <c r="AY131" s="684">
        <v>0</v>
      </c>
      <c r="AZ131" s="685"/>
      <c r="BA131" s="685"/>
      <c r="BB131" s="686"/>
      <c r="BC131" s="687">
        <v>0</v>
      </c>
      <c r="BD131" s="688"/>
      <c r="BE131" s="688"/>
      <c r="BF131" s="689"/>
      <c r="BG131" s="724" t="str">
        <f t="shared" si="17"/>
        <v>n.é.</v>
      </c>
      <c r="BH131" s="725"/>
    </row>
    <row r="132" spans="1:60" s="1" customFormat="1" x14ac:dyDescent="0.2">
      <c r="A132" s="607" t="s">
        <v>511</v>
      </c>
      <c r="B132" s="608"/>
      <c r="C132" s="720" t="s">
        <v>17</v>
      </c>
      <c r="D132" s="721"/>
      <c r="E132" s="721"/>
      <c r="F132" s="721"/>
      <c r="G132" s="721"/>
      <c r="H132" s="721"/>
      <c r="I132" s="721"/>
      <c r="J132" s="721"/>
      <c r="K132" s="721"/>
      <c r="L132" s="721"/>
      <c r="M132" s="721"/>
      <c r="N132" s="721"/>
      <c r="O132" s="721"/>
      <c r="P132" s="721"/>
      <c r="Q132" s="721"/>
      <c r="R132" s="721"/>
      <c r="S132" s="721"/>
      <c r="T132" s="721"/>
      <c r="U132" s="721"/>
      <c r="V132" s="721"/>
      <c r="W132" s="721"/>
      <c r="X132" s="721"/>
      <c r="Y132" s="721"/>
      <c r="Z132" s="721"/>
      <c r="AA132" s="721"/>
      <c r="AB132" s="722"/>
      <c r="AC132" s="612" t="s">
        <v>44</v>
      </c>
      <c r="AD132" s="613"/>
      <c r="AE132" s="687">
        <v>0</v>
      </c>
      <c r="AF132" s="688"/>
      <c r="AG132" s="688"/>
      <c r="AH132" s="689"/>
      <c r="AI132" s="687">
        <v>0</v>
      </c>
      <c r="AJ132" s="688"/>
      <c r="AK132" s="688"/>
      <c r="AL132" s="689"/>
      <c r="AM132" s="684">
        <v>0</v>
      </c>
      <c r="AN132" s="685"/>
      <c r="AO132" s="685"/>
      <c r="AP132" s="686"/>
      <c r="AQ132" s="687">
        <v>0</v>
      </c>
      <c r="AR132" s="688"/>
      <c r="AS132" s="688"/>
      <c r="AT132" s="689"/>
      <c r="AU132" s="687">
        <v>0</v>
      </c>
      <c r="AV132" s="688"/>
      <c r="AW132" s="688"/>
      <c r="AX132" s="689"/>
      <c r="AY132" s="684">
        <v>0</v>
      </c>
      <c r="AZ132" s="685"/>
      <c r="BA132" s="685"/>
      <c r="BB132" s="686"/>
      <c r="BC132" s="687">
        <v>0</v>
      </c>
      <c r="BD132" s="688"/>
      <c r="BE132" s="688"/>
      <c r="BF132" s="689"/>
      <c r="BG132" s="724" t="str">
        <f t="shared" si="17"/>
        <v>n.é.</v>
      </c>
      <c r="BH132" s="725"/>
    </row>
    <row r="133" spans="1:60" s="1" customFormat="1" x14ac:dyDescent="0.2">
      <c r="A133" s="607" t="s">
        <v>512</v>
      </c>
      <c r="B133" s="608"/>
      <c r="C133" s="720" t="s">
        <v>21</v>
      </c>
      <c r="D133" s="721"/>
      <c r="E133" s="721"/>
      <c r="F133" s="721"/>
      <c r="G133" s="721"/>
      <c r="H133" s="721"/>
      <c r="I133" s="721"/>
      <c r="J133" s="721"/>
      <c r="K133" s="721"/>
      <c r="L133" s="721"/>
      <c r="M133" s="721"/>
      <c r="N133" s="721"/>
      <c r="O133" s="721"/>
      <c r="P133" s="721"/>
      <c r="Q133" s="721"/>
      <c r="R133" s="721"/>
      <c r="S133" s="721"/>
      <c r="T133" s="721"/>
      <c r="U133" s="721"/>
      <c r="V133" s="721"/>
      <c r="W133" s="721"/>
      <c r="X133" s="721"/>
      <c r="Y133" s="721"/>
      <c r="Z133" s="721"/>
      <c r="AA133" s="721"/>
      <c r="AB133" s="722"/>
      <c r="AC133" s="612" t="s">
        <v>43</v>
      </c>
      <c r="AD133" s="613"/>
      <c r="AE133" s="687">
        <v>0</v>
      </c>
      <c r="AF133" s="688"/>
      <c r="AG133" s="688"/>
      <c r="AH133" s="689"/>
      <c r="AI133" s="687">
        <v>0</v>
      </c>
      <c r="AJ133" s="688"/>
      <c r="AK133" s="688"/>
      <c r="AL133" s="689"/>
      <c r="AM133" s="684">
        <v>0</v>
      </c>
      <c r="AN133" s="685"/>
      <c r="AO133" s="685"/>
      <c r="AP133" s="686"/>
      <c r="AQ133" s="687">
        <v>0</v>
      </c>
      <c r="AR133" s="688"/>
      <c r="AS133" s="688"/>
      <c r="AT133" s="689"/>
      <c r="AU133" s="687">
        <v>0</v>
      </c>
      <c r="AV133" s="688"/>
      <c r="AW133" s="688"/>
      <c r="AX133" s="689"/>
      <c r="AY133" s="684">
        <v>0</v>
      </c>
      <c r="AZ133" s="685"/>
      <c r="BA133" s="685"/>
      <c r="BB133" s="686"/>
      <c r="BC133" s="687">
        <v>0</v>
      </c>
      <c r="BD133" s="688"/>
      <c r="BE133" s="688"/>
      <c r="BF133" s="689"/>
      <c r="BG133" s="724" t="str">
        <f t="shared" si="17"/>
        <v>n.é.</v>
      </c>
      <c r="BH133" s="725"/>
    </row>
    <row r="134" spans="1:60" s="1" customFormat="1" x14ac:dyDescent="0.2">
      <c r="A134" s="607" t="s">
        <v>513</v>
      </c>
      <c r="B134" s="608"/>
      <c r="C134" s="720" t="s">
        <v>41</v>
      </c>
      <c r="D134" s="721"/>
      <c r="E134" s="721"/>
      <c r="F134" s="721"/>
      <c r="G134" s="721"/>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612" t="s">
        <v>42</v>
      </c>
      <c r="AD134" s="613"/>
      <c r="AE134" s="687">
        <v>0</v>
      </c>
      <c r="AF134" s="688"/>
      <c r="AG134" s="688"/>
      <c r="AH134" s="689"/>
      <c r="AI134" s="687">
        <v>0</v>
      </c>
      <c r="AJ134" s="688"/>
      <c r="AK134" s="688"/>
      <c r="AL134" s="689"/>
      <c r="AM134" s="684">
        <v>0</v>
      </c>
      <c r="AN134" s="685"/>
      <c r="AO134" s="685"/>
      <c r="AP134" s="686"/>
      <c r="AQ134" s="687">
        <v>0</v>
      </c>
      <c r="AR134" s="688"/>
      <c r="AS134" s="688"/>
      <c r="AT134" s="689"/>
      <c r="AU134" s="687">
        <v>0</v>
      </c>
      <c r="AV134" s="688"/>
      <c r="AW134" s="688"/>
      <c r="AX134" s="689"/>
      <c r="AY134" s="684">
        <v>0</v>
      </c>
      <c r="AZ134" s="685"/>
      <c r="BA134" s="685"/>
      <c r="BB134" s="686"/>
      <c r="BC134" s="687">
        <v>0</v>
      </c>
      <c r="BD134" s="688"/>
      <c r="BE134" s="688"/>
      <c r="BF134" s="689"/>
      <c r="BG134" s="724" t="str">
        <f t="shared" si="17"/>
        <v>n.é.</v>
      </c>
      <c r="BH134" s="725"/>
    </row>
    <row r="135" spans="1:60" x14ac:dyDescent="0.2">
      <c r="A135" s="682" t="s">
        <v>514</v>
      </c>
      <c r="B135" s="683"/>
      <c r="C135" s="621" t="s">
        <v>18</v>
      </c>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3"/>
      <c r="AC135" s="697" t="s">
        <v>40</v>
      </c>
      <c r="AD135" s="698"/>
      <c r="AE135" s="684">
        <v>196290</v>
      </c>
      <c r="AF135" s="685"/>
      <c r="AG135" s="685"/>
      <c r="AH135" s="686"/>
      <c r="AI135" s="684">
        <v>196290</v>
      </c>
      <c r="AJ135" s="685"/>
      <c r="AK135" s="685"/>
      <c r="AL135" s="686"/>
      <c r="AM135" s="684">
        <v>0</v>
      </c>
      <c r="AN135" s="685"/>
      <c r="AO135" s="685"/>
      <c r="AP135" s="686"/>
      <c r="AQ135" s="684">
        <v>135900</v>
      </c>
      <c r="AR135" s="685"/>
      <c r="AS135" s="685"/>
      <c r="AT135" s="686"/>
      <c r="AU135" s="684">
        <v>540000</v>
      </c>
      <c r="AV135" s="685"/>
      <c r="AW135" s="685"/>
      <c r="AX135" s="686"/>
      <c r="AY135" s="684">
        <v>0</v>
      </c>
      <c r="AZ135" s="685"/>
      <c r="BA135" s="685"/>
      <c r="BB135" s="686"/>
      <c r="BC135" s="684">
        <v>135900</v>
      </c>
      <c r="BD135" s="685"/>
      <c r="BE135" s="685"/>
      <c r="BF135" s="686"/>
      <c r="BG135" s="726">
        <f t="shared" si="17"/>
        <v>0.69234296194406231</v>
      </c>
      <c r="BH135" s="727"/>
    </row>
    <row r="136" spans="1:60" x14ac:dyDescent="0.2">
      <c r="A136" s="682" t="s">
        <v>515</v>
      </c>
      <c r="B136" s="683"/>
      <c r="C136" s="621" t="s">
        <v>37</v>
      </c>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3"/>
      <c r="AC136" s="697" t="s">
        <v>39</v>
      </c>
      <c r="AD136" s="698"/>
      <c r="AE136" s="684">
        <v>0</v>
      </c>
      <c r="AF136" s="685"/>
      <c r="AG136" s="685"/>
      <c r="AH136" s="686"/>
      <c r="AI136" s="684">
        <v>45000</v>
      </c>
      <c r="AJ136" s="685"/>
      <c r="AK136" s="685"/>
      <c r="AL136" s="686"/>
      <c r="AM136" s="684">
        <v>0</v>
      </c>
      <c r="AN136" s="685"/>
      <c r="AO136" s="685"/>
      <c r="AP136" s="686"/>
      <c r="AQ136" s="684">
        <v>45000</v>
      </c>
      <c r="AR136" s="685"/>
      <c r="AS136" s="685"/>
      <c r="AT136" s="686"/>
      <c r="AU136" s="687">
        <v>0</v>
      </c>
      <c r="AV136" s="688"/>
      <c r="AW136" s="688"/>
      <c r="AX136" s="689"/>
      <c r="AY136" s="684">
        <v>0</v>
      </c>
      <c r="AZ136" s="685"/>
      <c r="BA136" s="685"/>
      <c r="BB136" s="686"/>
      <c r="BC136" s="684">
        <v>45000</v>
      </c>
      <c r="BD136" s="685"/>
      <c r="BE136" s="685"/>
      <c r="BF136" s="686"/>
      <c r="BG136" s="726">
        <f t="shared" si="17"/>
        <v>1</v>
      </c>
      <c r="BH136" s="727"/>
    </row>
    <row r="137" spans="1:60" s="1" customFormat="1" x14ac:dyDescent="0.2">
      <c r="A137" s="607" t="s">
        <v>516</v>
      </c>
      <c r="B137" s="608"/>
      <c r="C137" s="621" t="s">
        <v>36</v>
      </c>
      <c r="D137" s="622"/>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3"/>
      <c r="AC137" s="612" t="s">
        <v>38</v>
      </c>
      <c r="AD137" s="613"/>
      <c r="AE137" s="687">
        <v>0</v>
      </c>
      <c r="AF137" s="688"/>
      <c r="AG137" s="688"/>
      <c r="AH137" s="689"/>
      <c r="AI137" s="687">
        <v>0</v>
      </c>
      <c r="AJ137" s="688"/>
      <c r="AK137" s="688"/>
      <c r="AL137" s="689"/>
      <c r="AM137" s="684">
        <v>0</v>
      </c>
      <c r="AN137" s="685"/>
      <c r="AO137" s="685"/>
      <c r="AP137" s="686"/>
      <c r="AQ137" s="687">
        <v>0</v>
      </c>
      <c r="AR137" s="688"/>
      <c r="AS137" s="688"/>
      <c r="AT137" s="689"/>
      <c r="AU137" s="687">
        <v>0</v>
      </c>
      <c r="AV137" s="688"/>
      <c r="AW137" s="688"/>
      <c r="AX137" s="689"/>
      <c r="AY137" s="684">
        <v>0</v>
      </c>
      <c r="AZ137" s="685"/>
      <c r="BA137" s="685"/>
      <c r="BB137" s="686"/>
      <c r="BC137" s="687">
        <v>0</v>
      </c>
      <c r="BD137" s="688"/>
      <c r="BE137" s="688"/>
      <c r="BF137" s="689"/>
      <c r="BG137" s="724" t="str">
        <f t="shared" si="17"/>
        <v>n.é.</v>
      </c>
      <c r="BH137" s="725"/>
    </row>
    <row r="138" spans="1:60" s="2" customFormat="1" x14ac:dyDescent="0.2">
      <c r="A138" s="607" t="s">
        <v>517</v>
      </c>
      <c r="B138" s="608"/>
      <c r="C138" s="621" t="s">
        <v>35</v>
      </c>
      <c r="D138" s="622"/>
      <c r="E138" s="622"/>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3"/>
      <c r="AC138" s="612" t="s">
        <v>34</v>
      </c>
      <c r="AD138" s="613"/>
      <c r="AE138" s="687">
        <v>0</v>
      </c>
      <c r="AF138" s="688"/>
      <c r="AG138" s="688"/>
      <c r="AH138" s="689"/>
      <c r="AI138" s="687">
        <v>0</v>
      </c>
      <c r="AJ138" s="688"/>
      <c r="AK138" s="688"/>
      <c r="AL138" s="689"/>
      <c r="AM138" s="684">
        <v>0</v>
      </c>
      <c r="AN138" s="685"/>
      <c r="AO138" s="685"/>
      <c r="AP138" s="686"/>
      <c r="AQ138" s="687">
        <v>0</v>
      </c>
      <c r="AR138" s="688"/>
      <c r="AS138" s="688"/>
      <c r="AT138" s="689"/>
      <c r="AU138" s="687">
        <v>0</v>
      </c>
      <c r="AV138" s="688"/>
      <c r="AW138" s="688"/>
      <c r="AX138" s="689"/>
      <c r="AY138" s="684">
        <v>0</v>
      </c>
      <c r="AZ138" s="685"/>
      <c r="BA138" s="685"/>
      <c r="BB138" s="686"/>
      <c r="BC138" s="687">
        <v>0</v>
      </c>
      <c r="BD138" s="688"/>
      <c r="BE138" s="688"/>
      <c r="BF138" s="689"/>
      <c r="BG138" s="724" t="str">
        <f t="shared" si="17"/>
        <v>n.é.</v>
      </c>
      <c r="BH138" s="725"/>
    </row>
    <row r="139" spans="1:60" s="169" customFormat="1" x14ac:dyDescent="0.2">
      <c r="A139" s="682" t="s">
        <v>518</v>
      </c>
      <c r="B139" s="683"/>
      <c r="C139" s="621" t="s">
        <v>25</v>
      </c>
      <c r="D139" s="622"/>
      <c r="E139" s="622"/>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3"/>
      <c r="AC139" s="697" t="s">
        <v>33</v>
      </c>
      <c r="AD139" s="698"/>
      <c r="AE139" s="684">
        <v>0</v>
      </c>
      <c r="AF139" s="685"/>
      <c r="AG139" s="685"/>
      <c r="AH139" s="686"/>
      <c r="AI139" s="684">
        <v>578673</v>
      </c>
      <c r="AJ139" s="685"/>
      <c r="AK139" s="685"/>
      <c r="AL139" s="686"/>
      <c r="AM139" s="684">
        <v>0</v>
      </c>
      <c r="AN139" s="685"/>
      <c r="AO139" s="685"/>
      <c r="AP139" s="686"/>
      <c r="AQ139" s="684">
        <v>578044</v>
      </c>
      <c r="AR139" s="685"/>
      <c r="AS139" s="685"/>
      <c r="AT139" s="686"/>
      <c r="AU139" s="687">
        <v>0</v>
      </c>
      <c r="AV139" s="688"/>
      <c r="AW139" s="688"/>
      <c r="AX139" s="689"/>
      <c r="AY139" s="684">
        <v>0</v>
      </c>
      <c r="AZ139" s="685"/>
      <c r="BA139" s="685"/>
      <c r="BB139" s="686"/>
      <c r="BC139" s="684">
        <v>578044</v>
      </c>
      <c r="BD139" s="685"/>
      <c r="BE139" s="685"/>
      <c r="BF139" s="686"/>
      <c r="BG139" s="726">
        <f t="shared" si="17"/>
        <v>0.99891303032973722</v>
      </c>
      <c r="BH139" s="727"/>
    </row>
    <row r="140" spans="1:60" s="169" customFormat="1" x14ac:dyDescent="0.2">
      <c r="A140" s="742" t="s">
        <v>519</v>
      </c>
      <c r="B140" s="723"/>
      <c r="C140" s="770" t="s">
        <v>769</v>
      </c>
      <c r="D140" s="771"/>
      <c r="E140" s="771"/>
      <c r="F140" s="771"/>
      <c r="G140" s="771"/>
      <c r="H140" s="771"/>
      <c r="I140" s="771"/>
      <c r="J140" s="771"/>
      <c r="K140" s="771"/>
      <c r="L140" s="771"/>
      <c r="M140" s="771"/>
      <c r="N140" s="771"/>
      <c r="O140" s="771"/>
      <c r="P140" s="771"/>
      <c r="Q140" s="771"/>
      <c r="R140" s="771"/>
      <c r="S140" s="771"/>
      <c r="T140" s="771"/>
      <c r="U140" s="771"/>
      <c r="V140" s="771"/>
      <c r="W140" s="771"/>
      <c r="X140" s="771"/>
      <c r="Y140" s="771"/>
      <c r="Z140" s="771"/>
      <c r="AA140" s="771"/>
      <c r="AB140" s="772"/>
      <c r="AC140" s="757" t="s">
        <v>27</v>
      </c>
      <c r="AD140" s="758"/>
      <c r="AE140" s="690">
        <f>SUM(AE127:AH139)</f>
        <v>19325398</v>
      </c>
      <c r="AF140" s="691"/>
      <c r="AG140" s="691"/>
      <c r="AH140" s="692"/>
      <c r="AI140" s="690">
        <f t="shared" ref="AI140" si="63">SUM(AI127:AL139)</f>
        <v>20783279</v>
      </c>
      <c r="AJ140" s="691"/>
      <c r="AK140" s="691"/>
      <c r="AL140" s="692"/>
      <c r="AM140" s="690">
        <f t="shared" ref="AM140" si="64">SUM(AM127:AP139)</f>
        <v>0</v>
      </c>
      <c r="AN140" s="691"/>
      <c r="AO140" s="691"/>
      <c r="AP140" s="692"/>
      <c r="AQ140" s="690">
        <f t="shared" ref="AQ140" si="65">SUM(AQ127:AT139)</f>
        <v>20686340</v>
      </c>
      <c r="AR140" s="691"/>
      <c r="AS140" s="691"/>
      <c r="AT140" s="692"/>
      <c r="AU140" s="690">
        <f t="shared" ref="AU140" si="66">SUM(AU127:AX139)</f>
        <v>44936664</v>
      </c>
      <c r="AV140" s="691"/>
      <c r="AW140" s="691"/>
      <c r="AX140" s="692"/>
      <c r="AY140" s="690">
        <f t="shared" ref="AY140" si="67">SUM(AY127:BB139)</f>
        <v>0</v>
      </c>
      <c r="AZ140" s="691"/>
      <c r="BA140" s="691"/>
      <c r="BB140" s="692"/>
      <c r="BC140" s="690">
        <f t="shared" ref="BC140" si="68">SUM(BC127:BF139)</f>
        <v>20686340</v>
      </c>
      <c r="BD140" s="691"/>
      <c r="BE140" s="691"/>
      <c r="BF140" s="692"/>
      <c r="BG140" s="668">
        <f t="shared" si="17"/>
        <v>0.99533572156732342</v>
      </c>
      <c r="BH140" s="669"/>
    </row>
    <row r="141" spans="1:60" x14ac:dyDescent="0.2">
      <c r="A141" s="682" t="s">
        <v>520</v>
      </c>
      <c r="B141" s="683"/>
      <c r="C141" s="621" t="s">
        <v>22</v>
      </c>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3"/>
      <c r="AC141" s="697" t="s">
        <v>28</v>
      </c>
      <c r="AD141" s="698"/>
      <c r="AE141" s="684">
        <v>5504820</v>
      </c>
      <c r="AF141" s="685"/>
      <c r="AG141" s="685"/>
      <c r="AH141" s="686"/>
      <c r="AI141" s="684">
        <v>5716820</v>
      </c>
      <c r="AJ141" s="685"/>
      <c r="AK141" s="685"/>
      <c r="AL141" s="686"/>
      <c r="AM141" s="684">
        <v>0</v>
      </c>
      <c r="AN141" s="685"/>
      <c r="AO141" s="685"/>
      <c r="AP141" s="686"/>
      <c r="AQ141" s="684">
        <v>5716820</v>
      </c>
      <c r="AR141" s="685"/>
      <c r="AS141" s="685"/>
      <c r="AT141" s="686"/>
      <c r="AU141" s="684">
        <v>17300460</v>
      </c>
      <c r="AV141" s="685"/>
      <c r="AW141" s="685"/>
      <c r="AX141" s="686"/>
      <c r="AY141" s="684">
        <v>0</v>
      </c>
      <c r="AZ141" s="685"/>
      <c r="BA141" s="685"/>
      <c r="BB141" s="686"/>
      <c r="BC141" s="684">
        <v>5716820</v>
      </c>
      <c r="BD141" s="685"/>
      <c r="BE141" s="685"/>
      <c r="BF141" s="686"/>
      <c r="BG141" s="726">
        <f t="shared" si="17"/>
        <v>1</v>
      </c>
      <c r="BH141" s="727"/>
    </row>
    <row r="142" spans="1:60" x14ac:dyDescent="0.2">
      <c r="A142" s="682" t="s">
        <v>521</v>
      </c>
      <c r="B142" s="683"/>
      <c r="C142" s="621" t="s">
        <v>426</v>
      </c>
      <c r="D142" s="622"/>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3"/>
      <c r="AC142" s="697" t="s">
        <v>29</v>
      </c>
      <c r="AD142" s="698"/>
      <c r="AE142" s="684">
        <f>1605000+4242808+312132</f>
        <v>6159940</v>
      </c>
      <c r="AF142" s="685"/>
      <c r="AG142" s="685"/>
      <c r="AH142" s="686"/>
      <c r="AI142" s="684">
        <v>9636359</v>
      </c>
      <c r="AJ142" s="685"/>
      <c r="AK142" s="685"/>
      <c r="AL142" s="686"/>
      <c r="AM142" s="684">
        <v>0</v>
      </c>
      <c r="AN142" s="685"/>
      <c r="AO142" s="685"/>
      <c r="AP142" s="686"/>
      <c r="AQ142" s="684">
        <v>9488359</v>
      </c>
      <c r="AR142" s="685"/>
      <c r="AS142" s="685"/>
      <c r="AT142" s="686"/>
      <c r="AU142" s="684">
        <v>4392000</v>
      </c>
      <c r="AV142" s="685"/>
      <c r="AW142" s="685"/>
      <c r="AX142" s="686"/>
      <c r="AY142" s="684">
        <v>0</v>
      </c>
      <c r="AZ142" s="685"/>
      <c r="BA142" s="685"/>
      <c r="BB142" s="686"/>
      <c r="BC142" s="684">
        <v>9488359</v>
      </c>
      <c r="BD142" s="685"/>
      <c r="BE142" s="685"/>
      <c r="BF142" s="686"/>
      <c r="BG142" s="726">
        <f t="shared" si="17"/>
        <v>0.9846415020444963</v>
      </c>
      <c r="BH142" s="727"/>
    </row>
    <row r="143" spans="1:60" x14ac:dyDescent="0.2">
      <c r="A143" s="682" t="s">
        <v>522</v>
      </c>
      <c r="B143" s="683"/>
      <c r="C143" s="609" t="s">
        <v>23</v>
      </c>
      <c r="D143" s="610"/>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1"/>
      <c r="AC143" s="697" t="s">
        <v>30</v>
      </c>
      <c r="AD143" s="698"/>
      <c r="AE143" s="684">
        <v>800000</v>
      </c>
      <c r="AF143" s="685"/>
      <c r="AG143" s="685"/>
      <c r="AH143" s="686"/>
      <c r="AI143" s="684">
        <v>800000</v>
      </c>
      <c r="AJ143" s="685"/>
      <c r="AK143" s="685"/>
      <c r="AL143" s="686"/>
      <c r="AM143" s="684">
        <v>0</v>
      </c>
      <c r="AN143" s="685"/>
      <c r="AO143" s="685"/>
      <c r="AP143" s="686"/>
      <c r="AQ143" s="684">
        <v>309835</v>
      </c>
      <c r="AR143" s="685"/>
      <c r="AS143" s="685"/>
      <c r="AT143" s="686"/>
      <c r="AU143" s="684">
        <v>0</v>
      </c>
      <c r="AV143" s="685"/>
      <c r="AW143" s="685"/>
      <c r="AX143" s="686"/>
      <c r="AY143" s="684">
        <v>0</v>
      </c>
      <c r="AZ143" s="685"/>
      <c r="BA143" s="685"/>
      <c r="BB143" s="686"/>
      <c r="BC143" s="684">
        <v>309835</v>
      </c>
      <c r="BD143" s="685"/>
      <c r="BE143" s="685"/>
      <c r="BF143" s="686"/>
      <c r="BG143" s="726">
        <f t="shared" si="17"/>
        <v>0.38729374999999999</v>
      </c>
      <c r="BH143" s="727"/>
    </row>
    <row r="144" spans="1:60" x14ac:dyDescent="0.2">
      <c r="A144" s="742" t="s">
        <v>523</v>
      </c>
      <c r="B144" s="723"/>
      <c r="C144" s="743" t="s">
        <v>770</v>
      </c>
      <c r="D144" s="744"/>
      <c r="E144" s="744"/>
      <c r="F144" s="744"/>
      <c r="G144" s="744"/>
      <c r="H144" s="744"/>
      <c r="I144" s="744"/>
      <c r="J144" s="744"/>
      <c r="K144" s="744"/>
      <c r="L144" s="744"/>
      <c r="M144" s="744"/>
      <c r="N144" s="744"/>
      <c r="O144" s="744"/>
      <c r="P144" s="744"/>
      <c r="Q144" s="744"/>
      <c r="R144" s="744"/>
      <c r="S144" s="744"/>
      <c r="T144" s="744"/>
      <c r="U144" s="744"/>
      <c r="V144" s="744"/>
      <c r="W144" s="744"/>
      <c r="X144" s="744"/>
      <c r="Y144" s="744"/>
      <c r="Z144" s="744"/>
      <c r="AA144" s="744"/>
      <c r="AB144" s="745"/>
      <c r="AC144" s="757" t="s">
        <v>31</v>
      </c>
      <c r="AD144" s="758"/>
      <c r="AE144" s="690">
        <f>SUM(AE141:AH143)</f>
        <v>12464760</v>
      </c>
      <c r="AF144" s="691"/>
      <c r="AG144" s="691"/>
      <c r="AH144" s="692"/>
      <c r="AI144" s="690">
        <f t="shared" ref="AI144" si="69">SUM(AI141:AL143)</f>
        <v>16153179</v>
      </c>
      <c r="AJ144" s="691"/>
      <c r="AK144" s="691"/>
      <c r="AL144" s="692"/>
      <c r="AM144" s="690">
        <f t="shared" ref="AM144" si="70">SUM(AM141:AP143)</f>
        <v>0</v>
      </c>
      <c r="AN144" s="691"/>
      <c r="AO144" s="691"/>
      <c r="AP144" s="692"/>
      <c r="AQ144" s="690">
        <f t="shared" ref="AQ144" si="71">SUM(AQ141:AT143)</f>
        <v>15515014</v>
      </c>
      <c r="AR144" s="691"/>
      <c r="AS144" s="691"/>
      <c r="AT144" s="692"/>
      <c r="AU144" s="690">
        <f t="shared" ref="AU144" si="72">SUM(AU141:AX143)</f>
        <v>21692460</v>
      </c>
      <c r="AV144" s="691"/>
      <c r="AW144" s="691"/>
      <c r="AX144" s="692"/>
      <c r="AY144" s="690">
        <f t="shared" ref="AY144" si="73">SUM(AY141:BB143)</f>
        <v>0</v>
      </c>
      <c r="AZ144" s="691"/>
      <c r="BA144" s="691"/>
      <c r="BB144" s="692"/>
      <c r="BC144" s="690">
        <f t="shared" ref="BC144" si="74">SUM(BC141:BF143)</f>
        <v>15515014</v>
      </c>
      <c r="BD144" s="691"/>
      <c r="BE144" s="691"/>
      <c r="BF144" s="692"/>
      <c r="BG144" s="668">
        <f t="shared" si="17"/>
        <v>0.96049291597647746</v>
      </c>
      <c r="BH144" s="669"/>
    </row>
    <row r="145" spans="1:60" x14ac:dyDescent="0.2">
      <c r="A145" s="742" t="s">
        <v>524</v>
      </c>
      <c r="B145" s="723"/>
      <c r="C145" s="770" t="s">
        <v>771</v>
      </c>
      <c r="D145" s="771"/>
      <c r="E145" s="771"/>
      <c r="F145" s="771"/>
      <c r="G145" s="771"/>
      <c r="H145" s="771"/>
      <c r="I145" s="771"/>
      <c r="J145" s="771"/>
      <c r="K145" s="771"/>
      <c r="L145" s="771"/>
      <c r="M145" s="771"/>
      <c r="N145" s="771"/>
      <c r="O145" s="771"/>
      <c r="P145" s="771"/>
      <c r="Q145" s="771"/>
      <c r="R145" s="771"/>
      <c r="S145" s="771"/>
      <c r="T145" s="771"/>
      <c r="U145" s="771"/>
      <c r="V145" s="771"/>
      <c r="W145" s="771"/>
      <c r="X145" s="771"/>
      <c r="Y145" s="771"/>
      <c r="Z145" s="771"/>
      <c r="AA145" s="771"/>
      <c r="AB145" s="772"/>
      <c r="AC145" s="757" t="s">
        <v>32</v>
      </c>
      <c r="AD145" s="758"/>
      <c r="AE145" s="690">
        <f>AE140+AE144</f>
        <v>31790158</v>
      </c>
      <c r="AF145" s="691"/>
      <c r="AG145" s="691"/>
      <c r="AH145" s="692"/>
      <c r="AI145" s="690">
        <f t="shared" ref="AI145" si="75">AI140+AI144</f>
        <v>36936458</v>
      </c>
      <c r="AJ145" s="691"/>
      <c r="AK145" s="691"/>
      <c r="AL145" s="692"/>
      <c r="AM145" s="690">
        <f t="shared" ref="AM145" si="76">AM140+AM144</f>
        <v>0</v>
      </c>
      <c r="AN145" s="691"/>
      <c r="AO145" s="691"/>
      <c r="AP145" s="692"/>
      <c r="AQ145" s="690">
        <f t="shared" ref="AQ145" si="77">AQ140+AQ144</f>
        <v>36201354</v>
      </c>
      <c r="AR145" s="691"/>
      <c r="AS145" s="691"/>
      <c r="AT145" s="692"/>
      <c r="AU145" s="690">
        <f t="shared" ref="AU145" si="78">AU140+AU144</f>
        <v>66629124</v>
      </c>
      <c r="AV145" s="691"/>
      <c r="AW145" s="691"/>
      <c r="AX145" s="692"/>
      <c r="AY145" s="690">
        <f t="shared" ref="AY145" si="79">AY140+AY144</f>
        <v>0</v>
      </c>
      <c r="AZ145" s="691"/>
      <c r="BA145" s="691"/>
      <c r="BB145" s="692"/>
      <c r="BC145" s="690">
        <f t="shared" ref="BC145" si="80">BC140+BC144</f>
        <v>36201354</v>
      </c>
      <c r="BD145" s="691"/>
      <c r="BE145" s="691"/>
      <c r="BF145" s="692"/>
      <c r="BG145" s="668">
        <f t="shared" si="17"/>
        <v>0.98009814584820232</v>
      </c>
      <c r="BH145" s="669"/>
    </row>
    <row r="146" spans="1:60" s="170" customFormat="1" x14ac:dyDescent="0.2">
      <c r="A146" s="742" t="s">
        <v>525</v>
      </c>
      <c r="B146" s="723"/>
      <c r="C146" s="743" t="s">
        <v>24</v>
      </c>
      <c r="D146" s="744"/>
      <c r="E146" s="744"/>
      <c r="F146" s="744"/>
      <c r="G146" s="744"/>
      <c r="H146" s="744"/>
      <c r="I146" s="744"/>
      <c r="J146" s="744"/>
      <c r="K146" s="744"/>
      <c r="L146" s="744"/>
      <c r="M146" s="744"/>
      <c r="N146" s="744"/>
      <c r="O146" s="744"/>
      <c r="P146" s="744"/>
      <c r="Q146" s="744"/>
      <c r="R146" s="744"/>
      <c r="S146" s="744"/>
      <c r="T146" s="744"/>
      <c r="U146" s="744"/>
      <c r="V146" s="744"/>
      <c r="W146" s="744"/>
      <c r="X146" s="744"/>
      <c r="Y146" s="744"/>
      <c r="Z146" s="744"/>
      <c r="AA146" s="744"/>
      <c r="AB146" s="745"/>
      <c r="AC146" s="757" t="s">
        <v>52</v>
      </c>
      <c r="AD146" s="758"/>
      <c r="AE146" s="690">
        <f>4114990+742492+3070+54624</f>
        <v>4915176</v>
      </c>
      <c r="AF146" s="691"/>
      <c r="AG146" s="691"/>
      <c r="AH146" s="692"/>
      <c r="AI146" s="690">
        <v>5328176</v>
      </c>
      <c r="AJ146" s="691"/>
      <c r="AK146" s="691"/>
      <c r="AL146" s="692"/>
      <c r="AM146" s="690">
        <v>0</v>
      </c>
      <c r="AN146" s="691"/>
      <c r="AO146" s="691"/>
      <c r="AP146" s="692"/>
      <c r="AQ146" s="690">
        <v>5321386</v>
      </c>
      <c r="AR146" s="691"/>
      <c r="AS146" s="691"/>
      <c r="AT146" s="692"/>
      <c r="AU146" s="690">
        <v>9518136</v>
      </c>
      <c r="AV146" s="691"/>
      <c r="AW146" s="691"/>
      <c r="AX146" s="692"/>
      <c r="AY146" s="690">
        <v>0</v>
      </c>
      <c r="AZ146" s="691"/>
      <c r="BA146" s="691"/>
      <c r="BB146" s="692"/>
      <c r="BC146" s="690">
        <v>5321386</v>
      </c>
      <c r="BD146" s="691"/>
      <c r="BE146" s="691"/>
      <c r="BF146" s="692"/>
      <c r="BG146" s="668">
        <f t="shared" si="17"/>
        <v>0.99872564269648756</v>
      </c>
      <c r="BH146" s="669"/>
    </row>
    <row r="147" spans="1:60" x14ac:dyDescent="0.2">
      <c r="A147" s="682" t="s">
        <v>526</v>
      </c>
      <c r="B147" s="683"/>
      <c r="C147" s="621" t="s">
        <v>63</v>
      </c>
      <c r="D147" s="622"/>
      <c r="E147" s="622"/>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97" t="s">
        <v>82</v>
      </c>
      <c r="AD147" s="698"/>
      <c r="AE147" s="684">
        <v>160000</v>
      </c>
      <c r="AF147" s="685"/>
      <c r="AG147" s="685"/>
      <c r="AH147" s="686"/>
      <c r="AI147" s="684">
        <v>315394</v>
      </c>
      <c r="AJ147" s="685"/>
      <c r="AK147" s="685"/>
      <c r="AL147" s="686"/>
      <c r="AM147" s="684">
        <v>0</v>
      </c>
      <c r="AN147" s="685"/>
      <c r="AO147" s="685"/>
      <c r="AP147" s="686"/>
      <c r="AQ147" s="684">
        <v>315394</v>
      </c>
      <c r="AR147" s="685"/>
      <c r="AS147" s="685"/>
      <c r="AT147" s="686"/>
      <c r="AU147" s="684">
        <v>0</v>
      </c>
      <c r="AV147" s="685"/>
      <c r="AW147" s="685"/>
      <c r="AX147" s="686"/>
      <c r="AY147" s="684">
        <v>0</v>
      </c>
      <c r="AZ147" s="685"/>
      <c r="BA147" s="685"/>
      <c r="BB147" s="686"/>
      <c r="BC147" s="684">
        <v>287286</v>
      </c>
      <c r="BD147" s="685"/>
      <c r="BE147" s="685"/>
      <c r="BF147" s="686"/>
      <c r="BG147" s="726">
        <f t="shared" si="17"/>
        <v>0.91087972504232806</v>
      </c>
      <c r="BH147" s="727"/>
    </row>
    <row r="148" spans="1:60" x14ac:dyDescent="0.2">
      <c r="A148" s="682" t="s">
        <v>527</v>
      </c>
      <c r="B148" s="683"/>
      <c r="C148" s="621" t="s">
        <v>64</v>
      </c>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3"/>
      <c r="AC148" s="697" t="s">
        <v>83</v>
      </c>
      <c r="AD148" s="698"/>
      <c r="AE148" s="684">
        <f>6214000+48000+7000+10000+8000+1647383</f>
        <v>7934383</v>
      </c>
      <c r="AF148" s="685"/>
      <c r="AG148" s="685"/>
      <c r="AH148" s="686"/>
      <c r="AI148" s="684">
        <v>8896157</v>
      </c>
      <c r="AJ148" s="685"/>
      <c r="AK148" s="685"/>
      <c r="AL148" s="686"/>
      <c r="AM148" s="684">
        <v>0</v>
      </c>
      <c r="AN148" s="685"/>
      <c r="AO148" s="685"/>
      <c r="AP148" s="686"/>
      <c r="AQ148" s="684">
        <v>8896157</v>
      </c>
      <c r="AR148" s="685"/>
      <c r="AS148" s="685"/>
      <c r="AT148" s="686"/>
      <c r="AU148" s="684">
        <v>0</v>
      </c>
      <c r="AV148" s="685"/>
      <c r="AW148" s="685"/>
      <c r="AX148" s="686"/>
      <c r="AY148" s="684">
        <v>0</v>
      </c>
      <c r="AZ148" s="685"/>
      <c r="BA148" s="685"/>
      <c r="BB148" s="686"/>
      <c r="BC148" s="684">
        <v>8278084</v>
      </c>
      <c r="BD148" s="685"/>
      <c r="BE148" s="685"/>
      <c r="BF148" s="686"/>
      <c r="BG148" s="726">
        <f t="shared" ref="BG148:BG196" si="81">IF(AI148&gt;0,BC148/AI148,"n.é.")</f>
        <v>0.93052359575038979</v>
      </c>
      <c r="BH148" s="727"/>
    </row>
    <row r="149" spans="1:60" s="1" customFormat="1" x14ac:dyDescent="0.2">
      <c r="A149" s="607" t="s">
        <v>528</v>
      </c>
      <c r="B149" s="608"/>
      <c r="C149" s="621" t="s">
        <v>65</v>
      </c>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3"/>
      <c r="AC149" s="612" t="s">
        <v>84</v>
      </c>
      <c r="AD149" s="613"/>
      <c r="AE149" s="687">
        <v>0</v>
      </c>
      <c r="AF149" s="688"/>
      <c r="AG149" s="688"/>
      <c r="AH149" s="689"/>
      <c r="AI149" s="687">
        <v>0</v>
      </c>
      <c r="AJ149" s="688"/>
      <c r="AK149" s="688"/>
      <c r="AL149" s="689"/>
      <c r="AM149" s="684">
        <v>0</v>
      </c>
      <c r="AN149" s="685"/>
      <c r="AO149" s="685"/>
      <c r="AP149" s="686"/>
      <c r="AQ149" s="687">
        <v>0</v>
      </c>
      <c r="AR149" s="688"/>
      <c r="AS149" s="688"/>
      <c r="AT149" s="689"/>
      <c r="AU149" s="687">
        <v>0</v>
      </c>
      <c r="AV149" s="688"/>
      <c r="AW149" s="688"/>
      <c r="AX149" s="689"/>
      <c r="AY149" s="684">
        <v>0</v>
      </c>
      <c r="AZ149" s="685"/>
      <c r="BA149" s="685"/>
      <c r="BB149" s="686"/>
      <c r="BC149" s="687">
        <v>0</v>
      </c>
      <c r="BD149" s="688"/>
      <c r="BE149" s="688"/>
      <c r="BF149" s="689"/>
      <c r="BG149" s="724" t="str">
        <f t="shared" si="81"/>
        <v>n.é.</v>
      </c>
      <c r="BH149" s="725"/>
    </row>
    <row r="150" spans="1:60" x14ac:dyDescent="0.2">
      <c r="A150" s="742" t="s">
        <v>529</v>
      </c>
      <c r="B150" s="723"/>
      <c r="C150" s="743" t="s">
        <v>772</v>
      </c>
      <c r="D150" s="744"/>
      <c r="E150" s="744"/>
      <c r="F150" s="744"/>
      <c r="G150" s="744"/>
      <c r="H150" s="744"/>
      <c r="I150" s="744"/>
      <c r="J150" s="744"/>
      <c r="K150" s="744"/>
      <c r="L150" s="744"/>
      <c r="M150" s="744"/>
      <c r="N150" s="744"/>
      <c r="O150" s="744"/>
      <c r="P150" s="744"/>
      <c r="Q150" s="744"/>
      <c r="R150" s="744"/>
      <c r="S150" s="744"/>
      <c r="T150" s="744"/>
      <c r="U150" s="744"/>
      <c r="V150" s="744"/>
      <c r="W150" s="744"/>
      <c r="X150" s="744"/>
      <c r="Y150" s="744"/>
      <c r="Z150" s="744"/>
      <c r="AA150" s="744"/>
      <c r="AB150" s="745"/>
      <c r="AC150" s="757" t="s">
        <v>92</v>
      </c>
      <c r="AD150" s="758"/>
      <c r="AE150" s="690">
        <f>SUM(AE147:AH149)</f>
        <v>8094383</v>
      </c>
      <c r="AF150" s="691"/>
      <c r="AG150" s="691"/>
      <c r="AH150" s="692"/>
      <c r="AI150" s="690">
        <f t="shared" ref="AI150" si="82">SUM(AI147:AL149)</f>
        <v>9211551</v>
      </c>
      <c r="AJ150" s="691"/>
      <c r="AK150" s="691"/>
      <c r="AL150" s="692"/>
      <c r="AM150" s="690">
        <f t="shared" ref="AM150" si="83">SUM(AM147:AP149)</f>
        <v>0</v>
      </c>
      <c r="AN150" s="691"/>
      <c r="AO150" s="691"/>
      <c r="AP150" s="692"/>
      <c r="AQ150" s="690">
        <f t="shared" ref="AQ150" si="84">SUM(AQ147:AT149)</f>
        <v>9211551</v>
      </c>
      <c r="AR150" s="691"/>
      <c r="AS150" s="691"/>
      <c r="AT150" s="692"/>
      <c r="AU150" s="690">
        <f t="shared" ref="AU150" si="85">SUM(AU147:AX149)</f>
        <v>0</v>
      </c>
      <c r="AV150" s="691"/>
      <c r="AW150" s="691"/>
      <c r="AX150" s="692"/>
      <c r="AY150" s="690">
        <f t="shared" ref="AY150" si="86">SUM(AY147:BB149)</f>
        <v>0</v>
      </c>
      <c r="AZ150" s="691"/>
      <c r="BA150" s="691"/>
      <c r="BB150" s="692"/>
      <c r="BC150" s="690">
        <f t="shared" ref="BC150" si="87">SUM(BC147:BF149)</f>
        <v>8565370</v>
      </c>
      <c r="BD150" s="691"/>
      <c r="BE150" s="691"/>
      <c r="BF150" s="692"/>
      <c r="BG150" s="668">
        <f t="shared" si="81"/>
        <v>0.92985100988964831</v>
      </c>
      <c r="BH150" s="669"/>
    </row>
    <row r="151" spans="1:60" x14ac:dyDescent="0.2">
      <c r="A151" s="682" t="s">
        <v>530</v>
      </c>
      <c r="B151" s="683"/>
      <c r="C151" s="621" t="s">
        <v>66</v>
      </c>
      <c r="D151" s="622"/>
      <c r="E151" s="622"/>
      <c r="F151" s="622"/>
      <c r="G151" s="622"/>
      <c r="H151" s="622"/>
      <c r="I151" s="622"/>
      <c r="J151" s="622"/>
      <c r="K151" s="622"/>
      <c r="L151" s="622"/>
      <c r="M151" s="622"/>
      <c r="N151" s="622"/>
      <c r="O151" s="622"/>
      <c r="P151" s="622"/>
      <c r="Q151" s="622"/>
      <c r="R151" s="622"/>
      <c r="S151" s="622"/>
      <c r="T151" s="622"/>
      <c r="U151" s="622"/>
      <c r="V151" s="622"/>
      <c r="W151" s="622"/>
      <c r="X151" s="622"/>
      <c r="Y151" s="622"/>
      <c r="Z151" s="622"/>
      <c r="AA151" s="622"/>
      <c r="AB151" s="623"/>
      <c r="AC151" s="697" t="s">
        <v>85</v>
      </c>
      <c r="AD151" s="698"/>
      <c r="AE151" s="684">
        <v>1418000</v>
      </c>
      <c r="AF151" s="685"/>
      <c r="AG151" s="685"/>
      <c r="AH151" s="686"/>
      <c r="AI151" s="684">
        <v>1775500</v>
      </c>
      <c r="AJ151" s="685"/>
      <c r="AK151" s="685"/>
      <c r="AL151" s="686"/>
      <c r="AM151" s="684">
        <v>0</v>
      </c>
      <c r="AN151" s="685"/>
      <c r="AO151" s="685"/>
      <c r="AP151" s="686"/>
      <c r="AQ151" s="684">
        <v>1775500</v>
      </c>
      <c r="AR151" s="685"/>
      <c r="AS151" s="685"/>
      <c r="AT151" s="686"/>
      <c r="AU151" s="684">
        <v>0</v>
      </c>
      <c r="AV151" s="685"/>
      <c r="AW151" s="685"/>
      <c r="AX151" s="686"/>
      <c r="AY151" s="684">
        <v>0</v>
      </c>
      <c r="AZ151" s="685"/>
      <c r="BA151" s="685"/>
      <c r="BB151" s="686"/>
      <c r="BC151" s="684">
        <v>1775500</v>
      </c>
      <c r="BD151" s="685"/>
      <c r="BE151" s="685"/>
      <c r="BF151" s="686"/>
      <c r="BG151" s="726">
        <f t="shared" si="81"/>
        <v>1</v>
      </c>
      <c r="BH151" s="727"/>
    </row>
    <row r="152" spans="1:60" x14ac:dyDescent="0.2">
      <c r="A152" s="682" t="s">
        <v>531</v>
      </c>
      <c r="B152" s="683"/>
      <c r="C152" s="621" t="s">
        <v>67</v>
      </c>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3"/>
      <c r="AC152" s="697" t="s">
        <v>86</v>
      </c>
      <c r="AD152" s="698"/>
      <c r="AE152" s="684">
        <v>350000</v>
      </c>
      <c r="AF152" s="685"/>
      <c r="AG152" s="685"/>
      <c r="AH152" s="686"/>
      <c r="AI152" s="684">
        <v>337819</v>
      </c>
      <c r="AJ152" s="685"/>
      <c r="AK152" s="685"/>
      <c r="AL152" s="686"/>
      <c r="AM152" s="684">
        <v>0</v>
      </c>
      <c r="AN152" s="685"/>
      <c r="AO152" s="685"/>
      <c r="AP152" s="686"/>
      <c r="AQ152" s="684">
        <v>337819</v>
      </c>
      <c r="AR152" s="685"/>
      <c r="AS152" s="685"/>
      <c r="AT152" s="686"/>
      <c r="AU152" s="684">
        <v>0</v>
      </c>
      <c r="AV152" s="685"/>
      <c r="AW152" s="685"/>
      <c r="AX152" s="686"/>
      <c r="AY152" s="684">
        <v>0</v>
      </c>
      <c r="AZ152" s="685"/>
      <c r="BA152" s="685"/>
      <c r="BB152" s="686"/>
      <c r="BC152" s="684">
        <v>337819</v>
      </c>
      <c r="BD152" s="685"/>
      <c r="BE152" s="685"/>
      <c r="BF152" s="686"/>
      <c r="BG152" s="726">
        <f t="shared" si="81"/>
        <v>1</v>
      </c>
      <c r="BH152" s="727"/>
    </row>
    <row r="153" spans="1:60" x14ac:dyDescent="0.2">
      <c r="A153" s="742" t="s">
        <v>532</v>
      </c>
      <c r="B153" s="723"/>
      <c r="C153" s="743" t="s">
        <v>773</v>
      </c>
      <c r="D153" s="744"/>
      <c r="E153" s="744"/>
      <c r="F153" s="744"/>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5"/>
      <c r="AC153" s="757" t="s">
        <v>93</v>
      </c>
      <c r="AD153" s="758"/>
      <c r="AE153" s="690">
        <f>SUM(AE151:AH152)</f>
        <v>1768000</v>
      </c>
      <c r="AF153" s="691"/>
      <c r="AG153" s="691"/>
      <c r="AH153" s="692"/>
      <c r="AI153" s="690">
        <f t="shared" ref="AI153" si="88">SUM(AI151:AL152)</f>
        <v>2113319</v>
      </c>
      <c r="AJ153" s="691"/>
      <c r="AK153" s="691"/>
      <c r="AL153" s="692"/>
      <c r="AM153" s="690">
        <f t="shared" ref="AM153" si="89">SUM(AM151:AP152)</f>
        <v>0</v>
      </c>
      <c r="AN153" s="691"/>
      <c r="AO153" s="691"/>
      <c r="AP153" s="692"/>
      <c r="AQ153" s="690">
        <f t="shared" ref="AQ153" si="90">SUM(AQ151:AT152)</f>
        <v>2113319</v>
      </c>
      <c r="AR153" s="691"/>
      <c r="AS153" s="691"/>
      <c r="AT153" s="692"/>
      <c r="AU153" s="690">
        <f t="shared" ref="AU153" si="91">SUM(AU151:AX152)</f>
        <v>0</v>
      </c>
      <c r="AV153" s="691"/>
      <c r="AW153" s="691"/>
      <c r="AX153" s="692"/>
      <c r="AY153" s="690">
        <f t="shared" ref="AY153" si="92">SUM(AY151:BB152)</f>
        <v>0</v>
      </c>
      <c r="AZ153" s="691"/>
      <c r="BA153" s="691"/>
      <c r="BB153" s="692"/>
      <c r="BC153" s="690">
        <f t="shared" ref="BC153" si="93">SUM(BC151:BF152)</f>
        <v>2113319</v>
      </c>
      <c r="BD153" s="691"/>
      <c r="BE153" s="691"/>
      <c r="BF153" s="692"/>
      <c r="BG153" s="668">
        <f t="shared" si="81"/>
        <v>1</v>
      </c>
      <c r="BH153" s="669"/>
    </row>
    <row r="154" spans="1:60" x14ac:dyDescent="0.2">
      <c r="A154" s="682" t="s">
        <v>533</v>
      </c>
      <c r="B154" s="683"/>
      <c r="C154" s="621" t="s">
        <v>68</v>
      </c>
      <c r="D154" s="622"/>
      <c r="E154" s="622"/>
      <c r="F154" s="622"/>
      <c r="G154" s="622"/>
      <c r="H154" s="622"/>
      <c r="I154" s="622"/>
      <c r="J154" s="622"/>
      <c r="K154" s="622"/>
      <c r="L154" s="622"/>
      <c r="M154" s="622"/>
      <c r="N154" s="622"/>
      <c r="O154" s="622"/>
      <c r="P154" s="622"/>
      <c r="Q154" s="622"/>
      <c r="R154" s="622"/>
      <c r="S154" s="622"/>
      <c r="T154" s="622"/>
      <c r="U154" s="622"/>
      <c r="V154" s="622"/>
      <c r="W154" s="622"/>
      <c r="X154" s="622"/>
      <c r="Y154" s="622"/>
      <c r="Z154" s="622"/>
      <c r="AA154" s="622"/>
      <c r="AB154" s="623"/>
      <c r="AC154" s="697" t="s">
        <v>87</v>
      </c>
      <c r="AD154" s="698"/>
      <c r="AE154" s="684">
        <v>2693000</v>
      </c>
      <c r="AF154" s="685"/>
      <c r="AG154" s="685"/>
      <c r="AH154" s="686"/>
      <c r="AI154" s="684">
        <v>2820373</v>
      </c>
      <c r="AJ154" s="685"/>
      <c r="AK154" s="685"/>
      <c r="AL154" s="686"/>
      <c r="AM154" s="684">
        <v>0</v>
      </c>
      <c r="AN154" s="685"/>
      <c r="AO154" s="685"/>
      <c r="AP154" s="686"/>
      <c r="AQ154" s="684">
        <v>2362316</v>
      </c>
      <c r="AR154" s="685"/>
      <c r="AS154" s="685"/>
      <c r="AT154" s="686"/>
      <c r="AU154" s="684">
        <v>4916114</v>
      </c>
      <c r="AV154" s="685"/>
      <c r="AW154" s="685"/>
      <c r="AX154" s="686"/>
      <c r="AY154" s="684">
        <v>0</v>
      </c>
      <c r="AZ154" s="685"/>
      <c r="BA154" s="685"/>
      <c r="BB154" s="686"/>
      <c r="BC154" s="684">
        <v>2349501</v>
      </c>
      <c r="BD154" s="685"/>
      <c r="BE154" s="685"/>
      <c r="BF154" s="686"/>
      <c r="BG154" s="726">
        <f t="shared" si="81"/>
        <v>0.83304619637189836</v>
      </c>
      <c r="BH154" s="727"/>
    </row>
    <row r="155" spans="1:60" x14ac:dyDescent="0.2">
      <c r="A155" s="682" t="s">
        <v>634</v>
      </c>
      <c r="B155" s="683"/>
      <c r="C155" s="621" t="s">
        <v>69</v>
      </c>
      <c r="D155" s="622"/>
      <c r="E155" s="622"/>
      <c r="F155" s="622"/>
      <c r="G155" s="622"/>
      <c r="H155" s="622"/>
      <c r="I155" s="622"/>
      <c r="J155" s="622"/>
      <c r="K155" s="622"/>
      <c r="L155" s="622"/>
      <c r="M155" s="622"/>
      <c r="N155" s="622"/>
      <c r="O155" s="622"/>
      <c r="P155" s="622"/>
      <c r="Q155" s="622"/>
      <c r="R155" s="622"/>
      <c r="S155" s="622"/>
      <c r="T155" s="622"/>
      <c r="U155" s="622"/>
      <c r="V155" s="622"/>
      <c r="W155" s="622"/>
      <c r="X155" s="622"/>
      <c r="Y155" s="622"/>
      <c r="Z155" s="622"/>
      <c r="AA155" s="622"/>
      <c r="AB155" s="623"/>
      <c r="AC155" s="697" t="s">
        <v>88</v>
      </c>
      <c r="AD155" s="698"/>
      <c r="AE155" s="684">
        <v>0</v>
      </c>
      <c r="AF155" s="685"/>
      <c r="AG155" s="685"/>
      <c r="AH155" s="686"/>
      <c r="AI155" s="684">
        <v>285714</v>
      </c>
      <c r="AJ155" s="685"/>
      <c r="AK155" s="685"/>
      <c r="AL155" s="686"/>
      <c r="AM155" s="684">
        <v>0</v>
      </c>
      <c r="AN155" s="685"/>
      <c r="AO155" s="685"/>
      <c r="AP155" s="686"/>
      <c r="AQ155" s="684">
        <v>285714</v>
      </c>
      <c r="AR155" s="685"/>
      <c r="AS155" s="685"/>
      <c r="AT155" s="686"/>
      <c r="AU155" s="684">
        <v>0</v>
      </c>
      <c r="AV155" s="685"/>
      <c r="AW155" s="685"/>
      <c r="AX155" s="686"/>
      <c r="AY155" s="684">
        <v>0</v>
      </c>
      <c r="AZ155" s="685"/>
      <c r="BA155" s="685"/>
      <c r="BB155" s="686"/>
      <c r="BC155" s="684">
        <v>285714</v>
      </c>
      <c r="BD155" s="685"/>
      <c r="BE155" s="685"/>
      <c r="BF155" s="686"/>
      <c r="BG155" s="726">
        <f t="shared" si="81"/>
        <v>1</v>
      </c>
      <c r="BH155" s="727"/>
    </row>
    <row r="156" spans="1:60" x14ac:dyDescent="0.2">
      <c r="A156" s="682" t="s">
        <v>635</v>
      </c>
      <c r="B156" s="683"/>
      <c r="C156" s="621" t="s">
        <v>70</v>
      </c>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3"/>
      <c r="AC156" s="697" t="s">
        <v>89</v>
      </c>
      <c r="AD156" s="698"/>
      <c r="AE156" s="684">
        <v>1110000</v>
      </c>
      <c r="AF156" s="685"/>
      <c r="AG156" s="685"/>
      <c r="AH156" s="686"/>
      <c r="AI156" s="684">
        <v>1270218</v>
      </c>
      <c r="AJ156" s="685"/>
      <c r="AK156" s="685"/>
      <c r="AL156" s="686"/>
      <c r="AM156" s="684">
        <v>0</v>
      </c>
      <c r="AN156" s="685"/>
      <c r="AO156" s="685"/>
      <c r="AP156" s="686"/>
      <c r="AQ156" s="684">
        <v>1270218</v>
      </c>
      <c r="AR156" s="685"/>
      <c r="AS156" s="685"/>
      <c r="AT156" s="686"/>
      <c r="AU156" s="684">
        <v>0</v>
      </c>
      <c r="AV156" s="685"/>
      <c r="AW156" s="685"/>
      <c r="AX156" s="686"/>
      <c r="AY156" s="684">
        <v>0</v>
      </c>
      <c r="AZ156" s="685"/>
      <c r="BA156" s="685"/>
      <c r="BB156" s="686"/>
      <c r="BC156" s="684">
        <v>1270218</v>
      </c>
      <c r="BD156" s="685"/>
      <c r="BE156" s="685"/>
      <c r="BF156" s="686"/>
      <c r="BG156" s="726">
        <f t="shared" si="81"/>
        <v>1</v>
      </c>
      <c r="BH156" s="727"/>
    </row>
    <row r="157" spans="1:60" x14ac:dyDescent="0.2">
      <c r="A157" s="682" t="s">
        <v>636</v>
      </c>
      <c r="B157" s="683"/>
      <c r="C157" s="621" t="s">
        <v>71</v>
      </c>
      <c r="D157" s="622"/>
      <c r="E157" s="622"/>
      <c r="F157" s="622"/>
      <c r="G157" s="622"/>
      <c r="H157" s="622"/>
      <c r="I157" s="622"/>
      <c r="J157" s="622"/>
      <c r="K157" s="622"/>
      <c r="L157" s="622"/>
      <c r="M157" s="622"/>
      <c r="N157" s="622"/>
      <c r="O157" s="622"/>
      <c r="P157" s="622"/>
      <c r="Q157" s="622"/>
      <c r="R157" s="622"/>
      <c r="S157" s="622"/>
      <c r="T157" s="622"/>
      <c r="U157" s="622"/>
      <c r="V157" s="622"/>
      <c r="W157" s="622"/>
      <c r="X157" s="622"/>
      <c r="Y157" s="622"/>
      <c r="Z157" s="622"/>
      <c r="AA157" s="622"/>
      <c r="AB157" s="623"/>
      <c r="AC157" s="697" t="s">
        <v>90</v>
      </c>
      <c r="AD157" s="698"/>
      <c r="AE157" s="684">
        <f>315000+1000000</f>
        <v>1315000</v>
      </c>
      <c r="AF157" s="685"/>
      <c r="AG157" s="685"/>
      <c r="AH157" s="686"/>
      <c r="AI157" s="684">
        <v>878136</v>
      </c>
      <c r="AJ157" s="685"/>
      <c r="AK157" s="685"/>
      <c r="AL157" s="686"/>
      <c r="AM157" s="684">
        <v>0</v>
      </c>
      <c r="AN157" s="685"/>
      <c r="AO157" s="685"/>
      <c r="AP157" s="686"/>
      <c r="AQ157" s="684">
        <v>878136</v>
      </c>
      <c r="AR157" s="685"/>
      <c r="AS157" s="685"/>
      <c r="AT157" s="686"/>
      <c r="AU157" s="684">
        <v>0</v>
      </c>
      <c r="AV157" s="685"/>
      <c r="AW157" s="685"/>
      <c r="AX157" s="686"/>
      <c r="AY157" s="684">
        <v>0</v>
      </c>
      <c r="AZ157" s="685"/>
      <c r="BA157" s="685"/>
      <c r="BB157" s="686"/>
      <c r="BC157" s="684">
        <v>878136</v>
      </c>
      <c r="BD157" s="685"/>
      <c r="BE157" s="685"/>
      <c r="BF157" s="686"/>
      <c r="BG157" s="726">
        <f t="shared" si="81"/>
        <v>1</v>
      </c>
      <c r="BH157" s="727"/>
    </row>
    <row r="158" spans="1:60" x14ac:dyDescent="0.2">
      <c r="A158" s="682" t="s">
        <v>637</v>
      </c>
      <c r="B158" s="683"/>
      <c r="C158" s="621" t="s">
        <v>72</v>
      </c>
      <c r="D158" s="622"/>
      <c r="E158" s="622"/>
      <c r="F158" s="622"/>
      <c r="G158" s="622"/>
      <c r="H158" s="622"/>
      <c r="I158" s="622"/>
      <c r="J158" s="622"/>
      <c r="K158" s="622"/>
      <c r="L158" s="622"/>
      <c r="M158" s="622"/>
      <c r="N158" s="622"/>
      <c r="O158" s="622"/>
      <c r="P158" s="622"/>
      <c r="Q158" s="622"/>
      <c r="R158" s="622"/>
      <c r="S158" s="622"/>
      <c r="T158" s="622"/>
      <c r="U158" s="622"/>
      <c r="V158" s="622"/>
      <c r="W158" s="622"/>
      <c r="X158" s="622"/>
      <c r="Y158" s="622"/>
      <c r="Z158" s="622"/>
      <c r="AA158" s="622"/>
      <c r="AB158" s="623"/>
      <c r="AC158" s="697" t="s">
        <v>91</v>
      </c>
      <c r="AD158" s="698"/>
      <c r="AE158" s="684">
        <v>605000</v>
      </c>
      <c r="AF158" s="685"/>
      <c r="AG158" s="685"/>
      <c r="AH158" s="686"/>
      <c r="AI158" s="684">
        <v>1116223</v>
      </c>
      <c r="AJ158" s="685"/>
      <c r="AK158" s="685"/>
      <c r="AL158" s="686"/>
      <c r="AM158" s="684">
        <v>0</v>
      </c>
      <c r="AN158" s="685"/>
      <c r="AO158" s="685"/>
      <c r="AP158" s="686"/>
      <c r="AQ158" s="684">
        <v>1116223</v>
      </c>
      <c r="AR158" s="685"/>
      <c r="AS158" s="685"/>
      <c r="AT158" s="686"/>
      <c r="AU158" s="684">
        <v>0</v>
      </c>
      <c r="AV158" s="685"/>
      <c r="AW158" s="685"/>
      <c r="AX158" s="686"/>
      <c r="AY158" s="684">
        <v>0</v>
      </c>
      <c r="AZ158" s="685"/>
      <c r="BA158" s="685"/>
      <c r="BB158" s="686"/>
      <c r="BC158" s="684">
        <v>1116223</v>
      </c>
      <c r="BD158" s="685"/>
      <c r="BE158" s="685"/>
      <c r="BF158" s="686"/>
      <c r="BG158" s="726">
        <f t="shared" si="81"/>
        <v>1</v>
      </c>
      <c r="BH158" s="727"/>
    </row>
    <row r="159" spans="1:60" x14ac:dyDescent="0.2">
      <c r="A159" s="682" t="s">
        <v>638</v>
      </c>
      <c r="B159" s="683"/>
      <c r="C159" s="609" t="s">
        <v>73</v>
      </c>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610"/>
      <c r="AA159" s="610"/>
      <c r="AB159" s="611"/>
      <c r="AC159" s="697" t="s">
        <v>94</v>
      </c>
      <c r="AD159" s="698"/>
      <c r="AE159" s="684">
        <f>2900000+3412141+790000+6447874</f>
        <v>13550015</v>
      </c>
      <c r="AF159" s="685"/>
      <c r="AG159" s="685"/>
      <c r="AH159" s="686"/>
      <c r="AI159" s="684">
        <v>4916330</v>
      </c>
      <c r="AJ159" s="685"/>
      <c r="AK159" s="685"/>
      <c r="AL159" s="686"/>
      <c r="AM159" s="684">
        <v>0</v>
      </c>
      <c r="AN159" s="685"/>
      <c r="AO159" s="685"/>
      <c r="AP159" s="686"/>
      <c r="AQ159" s="684">
        <v>4916330</v>
      </c>
      <c r="AR159" s="685"/>
      <c r="AS159" s="685"/>
      <c r="AT159" s="686"/>
      <c r="AU159" s="684">
        <v>0</v>
      </c>
      <c r="AV159" s="685"/>
      <c r="AW159" s="685"/>
      <c r="AX159" s="686"/>
      <c r="AY159" s="684">
        <v>0</v>
      </c>
      <c r="AZ159" s="685"/>
      <c r="BA159" s="685"/>
      <c r="BB159" s="686"/>
      <c r="BC159" s="684">
        <v>4916330</v>
      </c>
      <c r="BD159" s="685"/>
      <c r="BE159" s="685"/>
      <c r="BF159" s="686"/>
      <c r="BG159" s="726">
        <f t="shared" si="81"/>
        <v>1</v>
      </c>
      <c r="BH159" s="727"/>
    </row>
    <row r="160" spans="1:60" x14ac:dyDescent="0.2">
      <c r="A160" s="682" t="s">
        <v>639</v>
      </c>
      <c r="B160" s="683"/>
      <c r="C160" s="621" t="s">
        <v>74</v>
      </c>
      <c r="D160" s="622"/>
      <c r="E160" s="622"/>
      <c r="F160" s="622"/>
      <c r="G160" s="622"/>
      <c r="H160" s="622"/>
      <c r="I160" s="622"/>
      <c r="J160" s="622"/>
      <c r="K160" s="622"/>
      <c r="L160" s="622"/>
      <c r="M160" s="622"/>
      <c r="N160" s="622"/>
      <c r="O160" s="622"/>
      <c r="P160" s="622"/>
      <c r="Q160" s="622"/>
      <c r="R160" s="622"/>
      <c r="S160" s="622"/>
      <c r="T160" s="622"/>
      <c r="U160" s="622"/>
      <c r="V160" s="622"/>
      <c r="W160" s="622"/>
      <c r="X160" s="622"/>
      <c r="Y160" s="622"/>
      <c r="Z160" s="622"/>
      <c r="AA160" s="622"/>
      <c r="AB160" s="623"/>
      <c r="AC160" s="697" t="s">
        <v>95</v>
      </c>
      <c r="AD160" s="698"/>
      <c r="AE160" s="684">
        <v>9121000</v>
      </c>
      <c r="AF160" s="685"/>
      <c r="AG160" s="685"/>
      <c r="AH160" s="686"/>
      <c r="AI160" s="684">
        <v>29070943</v>
      </c>
      <c r="AJ160" s="685"/>
      <c r="AK160" s="685"/>
      <c r="AL160" s="686"/>
      <c r="AM160" s="684">
        <v>0</v>
      </c>
      <c r="AN160" s="685"/>
      <c r="AO160" s="685"/>
      <c r="AP160" s="686"/>
      <c r="AQ160" s="684">
        <v>29070943</v>
      </c>
      <c r="AR160" s="685"/>
      <c r="AS160" s="685"/>
      <c r="AT160" s="686"/>
      <c r="AU160" s="684">
        <v>0</v>
      </c>
      <c r="AV160" s="685"/>
      <c r="AW160" s="685"/>
      <c r="AX160" s="686"/>
      <c r="AY160" s="684">
        <v>0</v>
      </c>
      <c r="AZ160" s="685"/>
      <c r="BA160" s="685"/>
      <c r="BB160" s="686"/>
      <c r="BC160" s="684">
        <v>29060008</v>
      </c>
      <c r="BD160" s="685"/>
      <c r="BE160" s="685"/>
      <c r="BF160" s="686"/>
      <c r="BG160" s="726">
        <f t="shared" si="81"/>
        <v>0.99962385121115616</v>
      </c>
      <c r="BH160" s="727"/>
    </row>
    <row r="161" spans="1:60" x14ac:dyDescent="0.2">
      <c r="A161" s="742" t="s">
        <v>640</v>
      </c>
      <c r="B161" s="723"/>
      <c r="C161" s="743" t="s">
        <v>774</v>
      </c>
      <c r="D161" s="744"/>
      <c r="E161" s="744"/>
      <c r="F161" s="744"/>
      <c r="G161" s="744"/>
      <c r="H161" s="744"/>
      <c r="I161" s="744"/>
      <c r="J161" s="744"/>
      <c r="K161" s="744"/>
      <c r="L161" s="744"/>
      <c r="M161" s="744"/>
      <c r="N161" s="744"/>
      <c r="O161" s="744"/>
      <c r="P161" s="744"/>
      <c r="Q161" s="744"/>
      <c r="R161" s="744"/>
      <c r="S161" s="744"/>
      <c r="T161" s="744"/>
      <c r="U161" s="744"/>
      <c r="V161" s="744"/>
      <c r="W161" s="744"/>
      <c r="X161" s="744"/>
      <c r="Y161" s="744"/>
      <c r="Z161" s="744"/>
      <c r="AA161" s="744"/>
      <c r="AB161" s="745"/>
      <c r="AC161" s="757" t="s">
        <v>96</v>
      </c>
      <c r="AD161" s="758"/>
      <c r="AE161" s="690">
        <f>SUM(AE154:AH160)</f>
        <v>28394015</v>
      </c>
      <c r="AF161" s="691"/>
      <c r="AG161" s="691"/>
      <c r="AH161" s="692"/>
      <c r="AI161" s="690">
        <f t="shared" ref="AI161" si="94">SUM(AI154:AL160)</f>
        <v>40357937</v>
      </c>
      <c r="AJ161" s="691"/>
      <c r="AK161" s="691"/>
      <c r="AL161" s="692"/>
      <c r="AM161" s="690">
        <f t="shared" ref="AM161" si="95">SUM(AM154:AP160)</f>
        <v>0</v>
      </c>
      <c r="AN161" s="691"/>
      <c r="AO161" s="691"/>
      <c r="AP161" s="692"/>
      <c r="AQ161" s="690">
        <f t="shared" ref="AQ161" si="96">SUM(AQ154:AT160)</f>
        <v>39899880</v>
      </c>
      <c r="AR161" s="691"/>
      <c r="AS161" s="691"/>
      <c r="AT161" s="692"/>
      <c r="AU161" s="690">
        <f t="shared" ref="AU161" si="97">SUM(AU154:AX160)</f>
        <v>4916114</v>
      </c>
      <c r="AV161" s="691"/>
      <c r="AW161" s="691"/>
      <c r="AX161" s="692"/>
      <c r="AY161" s="690">
        <f t="shared" ref="AY161" si="98">SUM(AY154:BB160)</f>
        <v>0</v>
      </c>
      <c r="AZ161" s="691"/>
      <c r="BA161" s="691"/>
      <c r="BB161" s="692"/>
      <c r="BC161" s="690">
        <f t="shared" ref="BC161" si="99">SUM(BC154:BF160)</f>
        <v>39876130</v>
      </c>
      <c r="BD161" s="691"/>
      <c r="BE161" s="691"/>
      <c r="BF161" s="692"/>
      <c r="BG161" s="668">
        <f t="shared" si="81"/>
        <v>0.98806165439031235</v>
      </c>
      <c r="BH161" s="669"/>
    </row>
    <row r="162" spans="1:60" x14ac:dyDescent="0.2">
      <c r="A162" s="682" t="s">
        <v>641</v>
      </c>
      <c r="B162" s="683"/>
      <c r="C162" s="621" t="s">
        <v>75</v>
      </c>
      <c r="D162" s="622"/>
      <c r="E162" s="622"/>
      <c r="F162" s="622"/>
      <c r="G162" s="622"/>
      <c r="H162" s="622"/>
      <c r="I162" s="622"/>
      <c r="J162" s="622"/>
      <c r="K162" s="622"/>
      <c r="L162" s="622"/>
      <c r="M162" s="622"/>
      <c r="N162" s="622"/>
      <c r="O162" s="622"/>
      <c r="P162" s="622"/>
      <c r="Q162" s="622"/>
      <c r="R162" s="622"/>
      <c r="S162" s="622"/>
      <c r="T162" s="622"/>
      <c r="U162" s="622"/>
      <c r="V162" s="622"/>
      <c r="W162" s="622"/>
      <c r="X162" s="622"/>
      <c r="Y162" s="622"/>
      <c r="Z162" s="622"/>
      <c r="AA162" s="622"/>
      <c r="AB162" s="623"/>
      <c r="AC162" s="697" t="s">
        <v>97</v>
      </c>
      <c r="AD162" s="698"/>
      <c r="AE162" s="684">
        <v>40000</v>
      </c>
      <c r="AF162" s="685"/>
      <c r="AG162" s="685"/>
      <c r="AH162" s="686"/>
      <c r="AI162" s="684">
        <v>0</v>
      </c>
      <c r="AJ162" s="685"/>
      <c r="AK162" s="685"/>
      <c r="AL162" s="686"/>
      <c r="AM162" s="684">
        <v>0</v>
      </c>
      <c r="AN162" s="685"/>
      <c r="AO162" s="685"/>
      <c r="AP162" s="686"/>
      <c r="AQ162" s="684">
        <v>0</v>
      </c>
      <c r="AR162" s="685"/>
      <c r="AS162" s="685"/>
      <c r="AT162" s="686"/>
      <c r="AU162" s="684">
        <v>0</v>
      </c>
      <c r="AV162" s="685"/>
      <c r="AW162" s="685"/>
      <c r="AX162" s="686"/>
      <c r="AY162" s="684">
        <v>0</v>
      </c>
      <c r="AZ162" s="685"/>
      <c r="BA162" s="685"/>
      <c r="BB162" s="686"/>
      <c r="BC162" s="684">
        <v>0</v>
      </c>
      <c r="BD162" s="685"/>
      <c r="BE162" s="685"/>
      <c r="BF162" s="686"/>
      <c r="BG162" s="726" t="str">
        <f t="shared" si="81"/>
        <v>n.é.</v>
      </c>
      <c r="BH162" s="727"/>
    </row>
    <row r="163" spans="1:60" x14ac:dyDescent="0.2">
      <c r="A163" s="682" t="s">
        <v>642</v>
      </c>
      <c r="B163" s="683"/>
      <c r="C163" s="621" t="s">
        <v>76</v>
      </c>
      <c r="D163" s="622"/>
      <c r="E163" s="622"/>
      <c r="F163" s="622"/>
      <c r="G163" s="622"/>
      <c r="H163" s="622"/>
      <c r="I163" s="622"/>
      <c r="J163" s="622"/>
      <c r="K163" s="622"/>
      <c r="L163" s="622"/>
      <c r="M163" s="622"/>
      <c r="N163" s="622"/>
      <c r="O163" s="622"/>
      <c r="P163" s="622"/>
      <c r="Q163" s="622"/>
      <c r="R163" s="622"/>
      <c r="S163" s="622"/>
      <c r="T163" s="622"/>
      <c r="U163" s="622"/>
      <c r="V163" s="622"/>
      <c r="W163" s="622"/>
      <c r="X163" s="622"/>
      <c r="Y163" s="622"/>
      <c r="Z163" s="622"/>
      <c r="AA163" s="622"/>
      <c r="AB163" s="623"/>
      <c r="AC163" s="697" t="s">
        <v>98</v>
      </c>
      <c r="AD163" s="698"/>
      <c r="AE163" s="684">
        <v>110000</v>
      </c>
      <c r="AF163" s="685"/>
      <c r="AG163" s="685"/>
      <c r="AH163" s="686"/>
      <c r="AI163" s="684">
        <v>142000</v>
      </c>
      <c r="AJ163" s="685"/>
      <c r="AK163" s="685"/>
      <c r="AL163" s="686"/>
      <c r="AM163" s="684">
        <v>0</v>
      </c>
      <c r="AN163" s="685"/>
      <c r="AO163" s="685"/>
      <c r="AP163" s="686"/>
      <c r="AQ163" s="684">
        <v>142000</v>
      </c>
      <c r="AR163" s="685"/>
      <c r="AS163" s="685"/>
      <c r="AT163" s="686"/>
      <c r="AU163" s="684">
        <v>0</v>
      </c>
      <c r="AV163" s="685"/>
      <c r="AW163" s="685"/>
      <c r="AX163" s="686"/>
      <c r="AY163" s="684">
        <v>0</v>
      </c>
      <c r="AZ163" s="685"/>
      <c r="BA163" s="685"/>
      <c r="BB163" s="686"/>
      <c r="BC163" s="684">
        <v>142000</v>
      </c>
      <c r="BD163" s="685"/>
      <c r="BE163" s="685"/>
      <c r="BF163" s="686"/>
      <c r="BG163" s="726">
        <f t="shared" si="81"/>
        <v>1</v>
      </c>
      <c r="BH163" s="727"/>
    </row>
    <row r="164" spans="1:60" x14ac:dyDescent="0.2">
      <c r="A164" s="742" t="s">
        <v>643</v>
      </c>
      <c r="B164" s="723"/>
      <c r="C164" s="743" t="s">
        <v>775</v>
      </c>
      <c r="D164" s="744"/>
      <c r="E164" s="744"/>
      <c r="F164" s="744"/>
      <c r="G164" s="744"/>
      <c r="H164" s="744"/>
      <c r="I164" s="744"/>
      <c r="J164" s="744"/>
      <c r="K164" s="744"/>
      <c r="L164" s="744"/>
      <c r="M164" s="744"/>
      <c r="N164" s="744"/>
      <c r="O164" s="744"/>
      <c r="P164" s="744"/>
      <c r="Q164" s="744"/>
      <c r="R164" s="744"/>
      <c r="S164" s="744"/>
      <c r="T164" s="744"/>
      <c r="U164" s="744"/>
      <c r="V164" s="744"/>
      <c r="W164" s="744"/>
      <c r="X164" s="744"/>
      <c r="Y164" s="744"/>
      <c r="Z164" s="744"/>
      <c r="AA164" s="744"/>
      <c r="AB164" s="745"/>
      <c r="AC164" s="757" t="s">
        <v>99</v>
      </c>
      <c r="AD164" s="758"/>
      <c r="AE164" s="690">
        <f>SUM(AE162:AH163)</f>
        <v>150000</v>
      </c>
      <c r="AF164" s="691"/>
      <c r="AG164" s="691"/>
      <c r="AH164" s="692"/>
      <c r="AI164" s="690">
        <f t="shared" ref="AI164" si="100">SUM(AI162:AL163)</f>
        <v>142000</v>
      </c>
      <c r="AJ164" s="691"/>
      <c r="AK164" s="691"/>
      <c r="AL164" s="692"/>
      <c r="AM164" s="690">
        <f t="shared" ref="AM164" si="101">SUM(AM162:AP163)</f>
        <v>0</v>
      </c>
      <c r="AN164" s="691"/>
      <c r="AO164" s="691"/>
      <c r="AP164" s="692"/>
      <c r="AQ164" s="690">
        <f t="shared" ref="AQ164" si="102">SUM(AQ162:AT163)</f>
        <v>142000</v>
      </c>
      <c r="AR164" s="691"/>
      <c r="AS164" s="691"/>
      <c r="AT164" s="692"/>
      <c r="AU164" s="690">
        <f t="shared" ref="AU164" si="103">SUM(AU162:AX163)</f>
        <v>0</v>
      </c>
      <c r="AV164" s="691"/>
      <c r="AW164" s="691"/>
      <c r="AX164" s="692"/>
      <c r="AY164" s="690">
        <f t="shared" ref="AY164" si="104">SUM(AY162:BB163)</f>
        <v>0</v>
      </c>
      <c r="AZ164" s="691"/>
      <c r="BA164" s="691"/>
      <c r="BB164" s="692"/>
      <c r="BC164" s="690">
        <f t="shared" ref="BC164" si="105">SUM(BC162:BF163)</f>
        <v>142000</v>
      </c>
      <c r="BD164" s="691"/>
      <c r="BE164" s="691"/>
      <c r="BF164" s="692"/>
      <c r="BG164" s="668">
        <f t="shared" si="81"/>
        <v>1</v>
      </c>
      <c r="BH164" s="669"/>
    </row>
    <row r="165" spans="1:60" x14ac:dyDescent="0.2">
      <c r="A165" s="696" t="s">
        <v>644</v>
      </c>
      <c r="B165" s="683"/>
      <c r="C165" s="621" t="s">
        <v>77</v>
      </c>
      <c r="D165" s="622"/>
      <c r="E165" s="622"/>
      <c r="F165" s="622"/>
      <c r="G165" s="622"/>
      <c r="H165" s="622"/>
      <c r="I165" s="622"/>
      <c r="J165" s="622"/>
      <c r="K165" s="622"/>
      <c r="L165" s="622"/>
      <c r="M165" s="622"/>
      <c r="N165" s="622"/>
      <c r="O165" s="622"/>
      <c r="P165" s="622"/>
      <c r="Q165" s="622"/>
      <c r="R165" s="622"/>
      <c r="S165" s="622"/>
      <c r="T165" s="622"/>
      <c r="U165" s="622"/>
      <c r="V165" s="622"/>
      <c r="W165" s="622"/>
      <c r="X165" s="622"/>
      <c r="Y165" s="622"/>
      <c r="Z165" s="622"/>
      <c r="AA165" s="622"/>
      <c r="AB165" s="623"/>
      <c r="AC165" s="697" t="s">
        <v>100</v>
      </c>
      <c r="AD165" s="698"/>
      <c r="AE165" s="684">
        <f>5062000+12960+1890+2700+2160+213300+1366072+1709926+270000</f>
        <v>8641008</v>
      </c>
      <c r="AF165" s="685"/>
      <c r="AG165" s="685"/>
      <c r="AH165" s="686"/>
      <c r="AI165" s="684">
        <v>8172187</v>
      </c>
      <c r="AJ165" s="685"/>
      <c r="AK165" s="685"/>
      <c r="AL165" s="686"/>
      <c r="AM165" s="684">
        <v>0</v>
      </c>
      <c r="AN165" s="685"/>
      <c r="AO165" s="685"/>
      <c r="AP165" s="686"/>
      <c r="AQ165" s="684">
        <v>8048512</v>
      </c>
      <c r="AR165" s="685"/>
      <c r="AS165" s="685"/>
      <c r="AT165" s="686"/>
      <c r="AU165" s="684">
        <v>1327350</v>
      </c>
      <c r="AV165" s="685"/>
      <c r="AW165" s="685"/>
      <c r="AX165" s="686"/>
      <c r="AY165" s="684">
        <v>0</v>
      </c>
      <c r="AZ165" s="685"/>
      <c r="BA165" s="685"/>
      <c r="BB165" s="686"/>
      <c r="BC165" s="684">
        <v>8034575</v>
      </c>
      <c r="BD165" s="685"/>
      <c r="BE165" s="685"/>
      <c r="BF165" s="686"/>
      <c r="BG165" s="726">
        <f t="shared" si="81"/>
        <v>0.98316093354202494</v>
      </c>
      <c r="BH165" s="727"/>
    </row>
    <row r="166" spans="1:60" x14ac:dyDescent="0.2">
      <c r="A166" s="696" t="s">
        <v>645</v>
      </c>
      <c r="B166" s="683"/>
      <c r="C166" s="621" t="s">
        <v>78</v>
      </c>
      <c r="D166" s="622"/>
      <c r="E166" s="622"/>
      <c r="F166" s="622"/>
      <c r="G166" s="622"/>
      <c r="H166" s="622"/>
      <c r="I166" s="622"/>
      <c r="J166" s="622"/>
      <c r="K166" s="622"/>
      <c r="L166" s="622"/>
      <c r="M166" s="622"/>
      <c r="N166" s="622"/>
      <c r="O166" s="622"/>
      <c r="P166" s="622"/>
      <c r="Q166" s="622"/>
      <c r="R166" s="622"/>
      <c r="S166" s="622"/>
      <c r="T166" s="622"/>
      <c r="U166" s="622"/>
      <c r="V166" s="622"/>
      <c r="W166" s="622"/>
      <c r="X166" s="622"/>
      <c r="Y166" s="622"/>
      <c r="Z166" s="622"/>
      <c r="AA166" s="622"/>
      <c r="AB166" s="623"/>
      <c r="AC166" s="697" t="s">
        <v>101</v>
      </c>
      <c r="AD166" s="698"/>
      <c r="AE166" s="684">
        <v>50000</v>
      </c>
      <c r="AF166" s="685"/>
      <c r="AG166" s="685"/>
      <c r="AH166" s="686"/>
      <c r="AI166" s="684">
        <v>2000</v>
      </c>
      <c r="AJ166" s="685"/>
      <c r="AK166" s="685"/>
      <c r="AL166" s="686"/>
      <c r="AM166" s="684">
        <v>0</v>
      </c>
      <c r="AN166" s="685"/>
      <c r="AO166" s="685"/>
      <c r="AP166" s="686"/>
      <c r="AQ166" s="684">
        <v>2000</v>
      </c>
      <c r="AR166" s="685"/>
      <c r="AS166" s="685"/>
      <c r="AT166" s="686"/>
      <c r="AU166" s="684">
        <v>0</v>
      </c>
      <c r="AV166" s="685"/>
      <c r="AW166" s="685"/>
      <c r="AX166" s="686"/>
      <c r="AY166" s="684">
        <v>0</v>
      </c>
      <c r="AZ166" s="685"/>
      <c r="BA166" s="685"/>
      <c r="BB166" s="686"/>
      <c r="BC166" s="684">
        <v>2000</v>
      </c>
      <c r="BD166" s="685"/>
      <c r="BE166" s="685"/>
      <c r="BF166" s="686"/>
      <c r="BG166" s="726">
        <f t="shared" si="81"/>
        <v>1</v>
      </c>
      <c r="BH166" s="727"/>
    </row>
    <row r="167" spans="1:60" s="1" customFormat="1" x14ac:dyDescent="0.2">
      <c r="A167" s="662" t="s">
        <v>646</v>
      </c>
      <c r="B167" s="608"/>
      <c r="C167" s="621" t="s">
        <v>79</v>
      </c>
      <c r="D167" s="622"/>
      <c r="E167" s="622"/>
      <c r="F167" s="622"/>
      <c r="G167" s="622"/>
      <c r="H167" s="622"/>
      <c r="I167" s="622"/>
      <c r="J167" s="622"/>
      <c r="K167" s="622"/>
      <c r="L167" s="622"/>
      <c r="M167" s="622"/>
      <c r="N167" s="622"/>
      <c r="O167" s="622"/>
      <c r="P167" s="622"/>
      <c r="Q167" s="622"/>
      <c r="R167" s="622"/>
      <c r="S167" s="622"/>
      <c r="T167" s="622"/>
      <c r="U167" s="622"/>
      <c r="V167" s="622"/>
      <c r="W167" s="622"/>
      <c r="X167" s="622"/>
      <c r="Y167" s="622"/>
      <c r="Z167" s="622"/>
      <c r="AA167" s="622"/>
      <c r="AB167" s="623"/>
      <c r="AC167" s="612" t="s">
        <v>102</v>
      </c>
      <c r="AD167" s="613"/>
      <c r="AE167" s="687">
        <v>0</v>
      </c>
      <c r="AF167" s="688"/>
      <c r="AG167" s="688"/>
      <c r="AH167" s="689"/>
      <c r="AI167" s="687">
        <v>0</v>
      </c>
      <c r="AJ167" s="688"/>
      <c r="AK167" s="688"/>
      <c r="AL167" s="689"/>
      <c r="AM167" s="684">
        <v>0</v>
      </c>
      <c r="AN167" s="685"/>
      <c r="AO167" s="685"/>
      <c r="AP167" s="686"/>
      <c r="AQ167" s="687">
        <v>0</v>
      </c>
      <c r="AR167" s="688"/>
      <c r="AS167" s="688"/>
      <c r="AT167" s="689"/>
      <c r="AU167" s="687">
        <v>0</v>
      </c>
      <c r="AV167" s="688"/>
      <c r="AW167" s="688"/>
      <c r="AX167" s="689"/>
      <c r="AY167" s="684">
        <v>0</v>
      </c>
      <c r="AZ167" s="685"/>
      <c r="BA167" s="685"/>
      <c r="BB167" s="686"/>
      <c r="BC167" s="687">
        <v>0</v>
      </c>
      <c r="BD167" s="688"/>
      <c r="BE167" s="688"/>
      <c r="BF167" s="689"/>
      <c r="BG167" s="724" t="str">
        <f t="shared" si="81"/>
        <v>n.é.</v>
      </c>
      <c r="BH167" s="725"/>
    </row>
    <row r="168" spans="1:60" s="1" customFormat="1" x14ac:dyDescent="0.2">
      <c r="A168" s="662" t="s">
        <v>647</v>
      </c>
      <c r="B168" s="608"/>
      <c r="C168" s="621" t="s">
        <v>80</v>
      </c>
      <c r="D168" s="622"/>
      <c r="E168" s="622"/>
      <c r="F168" s="622"/>
      <c r="G168" s="622"/>
      <c r="H168" s="622"/>
      <c r="I168" s="622"/>
      <c r="J168" s="622"/>
      <c r="K168" s="622"/>
      <c r="L168" s="622"/>
      <c r="M168" s="622"/>
      <c r="N168" s="622"/>
      <c r="O168" s="622"/>
      <c r="P168" s="622"/>
      <c r="Q168" s="622"/>
      <c r="R168" s="622"/>
      <c r="S168" s="622"/>
      <c r="T168" s="622"/>
      <c r="U168" s="622"/>
      <c r="V168" s="622"/>
      <c r="W168" s="622"/>
      <c r="X168" s="622"/>
      <c r="Y168" s="622"/>
      <c r="Z168" s="622"/>
      <c r="AA168" s="622"/>
      <c r="AB168" s="623"/>
      <c r="AC168" s="612" t="s">
        <v>103</v>
      </c>
      <c r="AD168" s="613"/>
      <c r="AE168" s="687">
        <v>0</v>
      </c>
      <c r="AF168" s="688"/>
      <c r="AG168" s="688"/>
      <c r="AH168" s="689"/>
      <c r="AI168" s="687">
        <v>0</v>
      </c>
      <c r="AJ168" s="688"/>
      <c r="AK168" s="688"/>
      <c r="AL168" s="689"/>
      <c r="AM168" s="684">
        <v>0</v>
      </c>
      <c r="AN168" s="685"/>
      <c r="AO168" s="685"/>
      <c r="AP168" s="686"/>
      <c r="AQ168" s="687">
        <v>0</v>
      </c>
      <c r="AR168" s="688"/>
      <c r="AS168" s="688"/>
      <c r="AT168" s="689"/>
      <c r="AU168" s="687">
        <v>0</v>
      </c>
      <c r="AV168" s="688"/>
      <c r="AW168" s="688"/>
      <c r="AX168" s="689"/>
      <c r="AY168" s="684">
        <v>0</v>
      </c>
      <c r="AZ168" s="685"/>
      <c r="BA168" s="685"/>
      <c r="BB168" s="686"/>
      <c r="BC168" s="687">
        <v>0</v>
      </c>
      <c r="BD168" s="688"/>
      <c r="BE168" s="688"/>
      <c r="BF168" s="689"/>
      <c r="BG168" s="724" t="str">
        <f t="shared" si="81"/>
        <v>n.é.</v>
      </c>
      <c r="BH168" s="725"/>
    </row>
    <row r="169" spans="1:60" x14ac:dyDescent="0.2">
      <c r="A169" s="696" t="s">
        <v>648</v>
      </c>
      <c r="B169" s="683"/>
      <c r="C169" s="621" t="s">
        <v>81</v>
      </c>
      <c r="D169" s="622"/>
      <c r="E169" s="622"/>
      <c r="F169" s="622"/>
      <c r="G169" s="622"/>
      <c r="H169" s="622"/>
      <c r="I169" s="622"/>
      <c r="J169" s="622"/>
      <c r="K169" s="622"/>
      <c r="L169" s="622"/>
      <c r="M169" s="622"/>
      <c r="N169" s="622"/>
      <c r="O169" s="622"/>
      <c r="P169" s="622"/>
      <c r="Q169" s="622"/>
      <c r="R169" s="622"/>
      <c r="S169" s="622"/>
      <c r="T169" s="622"/>
      <c r="U169" s="622"/>
      <c r="V169" s="622"/>
      <c r="W169" s="622"/>
      <c r="X169" s="622"/>
      <c r="Y169" s="622"/>
      <c r="Z169" s="622"/>
      <c r="AA169" s="622"/>
      <c r="AB169" s="623"/>
      <c r="AC169" s="697" t="s">
        <v>104</v>
      </c>
      <c r="AD169" s="698"/>
      <c r="AE169" s="684">
        <v>2152000</v>
      </c>
      <c r="AF169" s="685"/>
      <c r="AG169" s="685"/>
      <c r="AH169" s="686"/>
      <c r="AI169" s="684">
        <v>544823</v>
      </c>
      <c r="AJ169" s="685"/>
      <c r="AK169" s="685"/>
      <c r="AL169" s="686"/>
      <c r="AM169" s="684">
        <v>0</v>
      </c>
      <c r="AN169" s="685"/>
      <c r="AO169" s="685"/>
      <c r="AP169" s="686"/>
      <c r="AQ169" s="684">
        <v>544823</v>
      </c>
      <c r="AR169" s="685"/>
      <c r="AS169" s="685"/>
      <c r="AT169" s="686"/>
      <c r="AU169" s="684">
        <v>0</v>
      </c>
      <c r="AV169" s="685"/>
      <c r="AW169" s="685"/>
      <c r="AX169" s="686"/>
      <c r="AY169" s="684">
        <v>0</v>
      </c>
      <c r="AZ169" s="685"/>
      <c r="BA169" s="685"/>
      <c r="BB169" s="686"/>
      <c r="BC169" s="684">
        <v>534820</v>
      </c>
      <c r="BD169" s="685"/>
      <c r="BE169" s="685"/>
      <c r="BF169" s="686"/>
      <c r="BG169" s="726">
        <f t="shared" si="81"/>
        <v>0.98163990874100393</v>
      </c>
      <c r="BH169" s="727"/>
    </row>
    <row r="170" spans="1:60" x14ac:dyDescent="0.2">
      <c r="A170" s="670" t="s">
        <v>649</v>
      </c>
      <c r="B170" s="723"/>
      <c r="C170" s="743" t="s">
        <v>776</v>
      </c>
      <c r="D170" s="744"/>
      <c r="E170" s="744"/>
      <c r="F170" s="744"/>
      <c r="G170" s="744"/>
      <c r="H170" s="744"/>
      <c r="I170" s="744"/>
      <c r="J170" s="744"/>
      <c r="K170" s="744"/>
      <c r="L170" s="744"/>
      <c r="M170" s="744"/>
      <c r="N170" s="744"/>
      <c r="O170" s="744"/>
      <c r="P170" s="744"/>
      <c r="Q170" s="744"/>
      <c r="R170" s="744"/>
      <c r="S170" s="744"/>
      <c r="T170" s="744"/>
      <c r="U170" s="744"/>
      <c r="V170" s="744"/>
      <c r="W170" s="744"/>
      <c r="X170" s="744"/>
      <c r="Y170" s="744"/>
      <c r="Z170" s="744"/>
      <c r="AA170" s="744"/>
      <c r="AB170" s="745"/>
      <c r="AC170" s="757" t="s">
        <v>105</v>
      </c>
      <c r="AD170" s="758"/>
      <c r="AE170" s="690">
        <f>SUM(AE165:AH169)</f>
        <v>10843008</v>
      </c>
      <c r="AF170" s="691"/>
      <c r="AG170" s="691"/>
      <c r="AH170" s="692"/>
      <c r="AI170" s="690">
        <f t="shared" ref="AI170" si="106">SUM(AI165:AL169)</f>
        <v>8719010</v>
      </c>
      <c r="AJ170" s="691"/>
      <c r="AK170" s="691"/>
      <c r="AL170" s="692"/>
      <c r="AM170" s="690">
        <f t="shared" ref="AM170" si="107">SUM(AM165:AP169)</f>
        <v>0</v>
      </c>
      <c r="AN170" s="691"/>
      <c r="AO170" s="691"/>
      <c r="AP170" s="692"/>
      <c r="AQ170" s="690">
        <f t="shared" ref="AQ170" si="108">SUM(AQ165:AT169)</f>
        <v>8595335</v>
      </c>
      <c r="AR170" s="691"/>
      <c r="AS170" s="691"/>
      <c r="AT170" s="692"/>
      <c r="AU170" s="690">
        <f t="shared" ref="AU170" si="109">SUM(AU165:AX169)</f>
        <v>1327350</v>
      </c>
      <c r="AV170" s="691"/>
      <c r="AW170" s="691"/>
      <c r="AX170" s="692"/>
      <c r="AY170" s="690">
        <f t="shared" ref="AY170" si="110">SUM(AY165:BB169)</f>
        <v>0</v>
      </c>
      <c r="AZ170" s="691"/>
      <c r="BA170" s="691"/>
      <c r="BB170" s="692"/>
      <c r="BC170" s="690">
        <f t="shared" ref="BC170" si="111">SUM(BC165:BF169)</f>
        <v>8571395</v>
      </c>
      <c r="BD170" s="691"/>
      <c r="BE170" s="691"/>
      <c r="BF170" s="692"/>
      <c r="BG170" s="668">
        <f t="shared" si="81"/>
        <v>0.98306975218516779</v>
      </c>
      <c r="BH170" s="669"/>
    </row>
    <row r="171" spans="1:60" x14ac:dyDescent="0.2">
      <c r="A171" s="670" t="s">
        <v>650</v>
      </c>
      <c r="B171" s="723"/>
      <c r="C171" s="743" t="s">
        <v>777</v>
      </c>
      <c r="D171" s="744"/>
      <c r="E171" s="744"/>
      <c r="F171" s="744"/>
      <c r="G171" s="744"/>
      <c r="H171" s="744"/>
      <c r="I171" s="744"/>
      <c r="J171" s="744"/>
      <c r="K171" s="744"/>
      <c r="L171" s="744"/>
      <c r="M171" s="744"/>
      <c r="N171" s="744"/>
      <c r="O171" s="744"/>
      <c r="P171" s="744"/>
      <c r="Q171" s="744"/>
      <c r="R171" s="744"/>
      <c r="S171" s="744"/>
      <c r="T171" s="744"/>
      <c r="U171" s="744"/>
      <c r="V171" s="744"/>
      <c r="W171" s="744"/>
      <c r="X171" s="744"/>
      <c r="Y171" s="744"/>
      <c r="Z171" s="744"/>
      <c r="AA171" s="744"/>
      <c r="AB171" s="745"/>
      <c r="AC171" s="757" t="s">
        <v>57</v>
      </c>
      <c r="AD171" s="758"/>
      <c r="AE171" s="690">
        <f>AE150+AE153+AE161+AE164+AE170</f>
        <v>49249406</v>
      </c>
      <c r="AF171" s="691"/>
      <c r="AG171" s="691"/>
      <c r="AH171" s="692"/>
      <c r="AI171" s="690">
        <f>AI150+AI153+AI161+AI164+AI170</f>
        <v>60543817</v>
      </c>
      <c r="AJ171" s="691"/>
      <c r="AK171" s="691"/>
      <c r="AL171" s="692"/>
      <c r="AM171" s="690">
        <f>AM150+AM153+AM161+AM164+AM170</f>
        <v>0</v>
      </c>
      <c r="AN171" s="691"/>
      <c r="AO171" s="691"/>
      <c r="AP171" s="692"/>
      <c r="AQ171" s="690">
        <f>AQ150+AQ153+AQ161+AQ164+AQ170</f>
        <v>59962085</v>
      </c>
      <c r="AR171" s="691"/>
      <c r="AS171" s="691"/>
      <c r="AT171" s="692"/>
      <c r="AU171" s="690">
        <f>AU150+AU153+AU161+AU164+AU170</f>
        <v>6243464</v>
      </c>
      <c r="AV171" s="691"/>
      <c r="AW171" s="691"/>
      <c r="AX171" s="692"/>
      <c r="AY171" s="690">
        <f>AY150+AY153+AY161+AY164+AY170</f>
        <v>0</v>
      </c>
      <c r="AZ171" s="691"/>
      <c r="BA171" s="691"/>
      <c r="BB171" s="692"/>
      <c r="BC171" s="690">
        <f>BC150+BC153+BC161+BC164+BC170</f>
        <v>59268214</v>
      </c>
      <c r="BD171" s="691"/>
      <c r="BE171" s="691"/>
      <c r="BF171" s="692"/>
      <c r="BG171" s="668">
        <f t="shared" si="81"/>
        <v>0.97893091213591632</v>
      </c>
      <c r="BH171" s="669"/>
    </row>
    <row r="172" spans="1:60" s="1" customFormat="1" x14ac:dyDescent="0.2">
      <c r="A172" s="662" t="s">
        <v>651</v>
      </c>
      <c r="B172" s="608"/>
      <c r="C172" s="621" t="s">
        <v>108</v>
      </c>
      <c r="D172" s="622"/>
      <c r="E172" s="622"/>
      <c r="F172" s="622"/>
      <c r="G172" s="622"/>
      <c r="H172" s="622"/>
      <c r="I172" s="622"/>
      <c r="J172" s="622"/>
      <c r="K172" s="622"/>
      <c r="L172" s="622"/>
      <c r="M172" s="622"/>
      <c r="N172" s="622"/>
      <c r="O172" s="622"/>
      <c r="P172" s="622"/>
      <c r="Q172" s="622"/>
      <c r="R172" s="622"/>
      <c r="S172" s="622"/>
      <c r="T172" s="622"/>
      <c r="U172" s="622"/>
      <c r="V172" s="622"/>
      <c r="W172" s="622"/>
      <c r="X172" s="622"/>
      <c r="Y172" s="622"/>
      <c r="Z172" s="622"/>
      <c r="AA172" s="622"/>
      <c r="AB172" s="623"/>
      <c r="AC172" s="612" t="s">
        <v>116</v>
      </c>
      <c r="AD172" s="613"/>
      <c r="AE172" s="687">
        <v>0</v>
      </c>
      <c r="AF172" s="688"/>
      <c r="AG172" s="688"/>
      <c r="AH172" s="689"/>
      <c r="AI172" s="687">
        <v>0</v>
      </c>
      <c r="AJ172" s="688"/>
      <c r="AK172" s="688"/>
      <c r="AL172" s="689"/>
      <c r="AM172" s="687">
        <v>0</v>
      </c>
      <c r="AN172" s="688"/>
      <c r="AO172" s="688"/>
      <c r="AP172" s="689"/>
      <c r="AQ172" s="687">
        <v>0</v>
      </c>
      <c r="AR172" s="688"/>
      <c r="AS172" s="688"/>
      <c r="AT172" s="689"/>
      <c r="AU172" s="687">
        <v>0</v>
      </c>
      <c r="AV172" s="688"/>
      <c r="AW172" s="688"/>
      <c r="AX172" s="689"/>
      <c r="AY172" s="687">
        <v>0</v>
      </c>
      <c r="AZ172" s="688"/>
      <c r="BA172" s="688"/>
      <c r="BB172" s="689"/>
      <c r="BC172" s="687">
        <v>0</v>
      </c>
      <c r="BD172" s="688"/>
      <c r="BE172" s="688"/>
      <c r="BF172" s="689"/>
      <c r="BG172" s="724" t="str">
        <f t="shared" si="81"/>
        <v>n.é.</v>
      </c>
      <c r="BH172" s="725"/>
    </row>
    <row r="173" spans="1:60" s="1" customFormat="1" x14ac:dyDescent="0.2">
      <c r="A173" s="662" t="s">
        <v>652</v>
      </c>
      <c r="B173" s="608"/>
      <c r="C173" s="621" t="s">
        <v>109</v>
      </c>
      <c r="D173" s="622"/>
      <c r="E173" s="622"/>
      <c r="F173" s="622"/>
      <c r="G173" s="622"/>
      <c r="H173" s="622"/>
      <c r="I173" s="622"/>
      <c r="J173" s="622"/>
      <c r="K173" s="622"/>
      <c r="L173" s="622"/>
      <c r="M173" s="622"/>
      <c r="N173" s="622"/>
      <c r="O173" s="622"/>
      <c r="P173" s="622"/>
      <c r="Q173" s="622"/>
      <c r="R173" s="622"/>
      <c r="S173" s="622"/>
      <c r="T173" s="622"/>
      <c r="U173" s="622"/>
      <c r="V173" s="622"/>
      <c r="W173" s="622"/>
      <c r="X173" s="622"/>
      <c r="Y173" s="622"/>
      <c r="Z173" s="622"/>
      <c r="AA173" s="622"/>
      <c r="AB173" s="623"/>
      <c r="AC173" s="612" t="s">
        <v>117</v>
      </c>
      <c r="AD173" s="613"/>
      <c r="AE173" s="687">
        <v>0</v>
      </c>
      <c r="AF173" s="688"/>
      <c r="AG173" s="688"/>
      <c r="AH173" s="689"/>
      <c r="AI173" s="687">
        <v>0</v>
      </c>
      <c r="AJ173" s="688"/>
      <c r="AK173" s="688"/>
      <c r="AL173" s="689"/>
      <c r="AM173" s="687">
        <v>0</v>
      </c>
      <c r="AN173" s="688"/>
      <c r="AO173" s="688"/>
      <c r="AP173" s="689"/>
      <c r="AQ173" s="687">
        <v>0</v>
      </c>
      <c r="AR173" s="688"/>
      <c r="AS173" s="688"/>
      <c r="AT173" s="689"/>
      <c r="AU173" s="687">
        <v>0</v>
      </c>
      <c r="AV173" s="688"/>
      <c r="AW173" s="688"/>
      <c r="AX173" s="689"/>
      <c r="AY173" s="687">
        <v>0</v>
      </c>
      <c r="AZ173" s="688"/>
      <c r="BA173" s="688"/>
      <c r="BB173" s="689"/>
      <c r="BC173" s="687">
        <v>0</v>
      </c>
      <c r="BD173" s="688"/>
      <c r="BE173" s="688"/>
      <c r="BF173" s="689"/>
      <c r="BG173" s="724" t="str">
        <f t="shared" si="81"/>
        <v>n.é.</v>
      </c>
      <c r="BH173" s="725"/>
    </row>
    <row r="174" spans="1:60" s="1" customFormat="1" x14ac:dyDescent="0.2">
      <c r="A174" s="662" t="s">
        <v>653</v>
      </c>
      <c r="B174" s="608"/>
      <c r="C174" s="754" t="s">
        <v>110</v>
      </c>
      <c r="D174" s="755"/>
      <c r="E174" s="755"/>
      <c r="F174" s="755"/>
      <c r="G174" s="755"/>
      <c r="H174" s="755"/>
      <c r="I174" s="755"/>
      <c r="J174" s="755"/>
      <c r="K174" s="755"/>
      <c r="L174" s="755"/>
      <c r="M174" s="755"/>
      <c r="N174" s="755"/>
      <c r="O174" s="755"/>
      <c r="P174" s="755"/>
      <c r="Q174" s="755"/>
      <c r="R174" s="755"/>
      <c r="S174" s="755"/>
      <c r="T174" s="755"/>
      <c r="U174" s="755"/>
      <c r="V174" s="755"/>
      <c r="W174" s="755"/>
      <c r="X174" s="755"/>
      <c r="Y174" s="755"/>
      <c r="Z174" s="755"/>
      <c r="AA174" s="755"/>
      <c r="AB174" s="756"/>
      <c r="AC174" s="612" t="s">
        <v>118</v>
      </c>
      <c r="AD174" s="613"/>
      <c r="AE174" s="687">
        <v>0</v>
      </c>
      <c r="AF174" s="688"/>
      <c r="AG174" s="688"/>
      <c r="AH174" s="689"/>
      <c r="AI174" s="687">
        <v>0</v>
      </c>
      <c r="AJ174" s="688"/>
      <c r="AK174" s="688"/>
      <c r="AL174" s="689"/>
      <c r="AM174" s="687">
        <v>0</v>
      </c>
      <c r="AN174" s="688"/>
      <c r="AO174" s="688"/>
      <c r="AP174" s="689"/>
      <c r="AQ174" s="687">
        <v>0</v>
      </c>
      <c r="AR174" s="688"/>
      <c r="AS174" s="688"/>
      <c r="AT174" s="689"/>
      <c r="AU174" s="687">
        <v>0</v>
      </c>
      <c r="AV174" s="688"/>
      <c r="AW174" s="688"/>
      <c r="AX174" s="689"/>
      <c r="AY174" s="687">
        <v>0</v>
      </c>
      <c r="AZ174" s="688"/>
      <c r="BA174" s="688"/>
      <c r="BB174" s="689"/>
      <c r="BC174" s="687">
        <v>0</v>
      </c>
      <c r="BD174" s="688"/>
      <c r="BE174" s="688"/>
      <c r="BF174" s="689"/>
      <c r="BG174" s="724" t="str">
        <f t="shared" si="81"/>
        <v>n.é.</v>
      </c>
      <c r="BH174" s="725"/>
    </row>
    <row r="175" spans="1:60" s="1" customFormat="1" x14ac:dyDescent="0.2">
      <c r="A175" s="662" t="s">
        <v>654</v>
      </c>
      <c r="B175" s="608"/>
      <c r="C175" s="754" t="s">
        <v>111</v>
      </c>
      <c r="D175" s="755"/>
      <c r="E175" s="755"/>
      <c r="F175" s="755"/>
      <c r="G175" s="755"/>
      <c r="H175" s="755"/>
      <c r="I175" s="755"/>
      <c r="J175" s="755"/>
      <c r="K175" s="755"/>
      <c r="L175" s="755"/>
      <c r="M175" s="755"/>
      <c r="N175" s="755"/>
      <c r="O175" s="755"/>
      <c r="P175" s="755"/>
      <c r="Q175" s="755"/>
      <c r="R175" s="755"/>
      <c r="S175" s="755"/>
      <c r="T175" s="755"/>
      <c r="U175" s="755"/>
      <c r="V175" s="755"/>
      <c r="W175" s="755"/>
      <c r="X175" s="755"/>
      <c r="Y175" s="755"/>
      <c r="Z175" s="755"/>
      <c r="AA175" s="755"/>
      <c r="AB175" s="756"/>
      <c r="AC175" s="612" t="s">
        <v>119</v>
      </c>
      <c r="AD175" s="613"/>
      <c r="AE175" s="687">
        <v>0</v>
      </c>
      <c r="AF175" s="688"/>
      <c r="AG175" s="688"/>
      <c r="AH175" s="689"/>
      <c r="AI175" s="687">
        <v>0</v>
      </c>
      <c r="AJ175" s="688"/>
      <c r="AK175" s="688"/>
      <c r="AL175" s="689"/>
      <c r="AM175" s="687">
        <v>0</v>
      </c>
      <c r="AN175" s="688"/>
      <c r="AO175" s="688"/>
      <c r="AP175" s="689"/>
      <c r="AQ175" s="687">
        <v>0</v>
      </c>
      <c r="AR175" s="688"/>
      <c r="AS175" s="688"/>
      <c r="AT175" s="689"/>
      <c r="AU175" s="687">
        <v>0</v>
      </c>
      <c r="AV175" s="688"/>
      <c r="AW175" s="688"/>
      <c r="AX175" s="689"/>
      <c r="AY175" s="687">
        <v>0</v>
      </c>
      <c r="AZ175" s="688"/>
      <c r="BA175" s="688"/>
      <c r="BB175" s="689"/>
      <c r="BC175" s="687">
        <v>0</v>
      </c>
      <c r="BD175" s="688"/>
      <c r="BE175" s="688"/>
      <c r="BF175" s="689"/>
      <c r="BG175" s="724" t="str">
        <f t="shared" si="81"/>
        <v>n.é.</v>
      </c>
      <c r="BH175" s="725"/>
    </row>
    <row r="176" spans="1:60" s="1" customFormat="1" x14ac:dyDescent="0.2">
      <c r="A176" s="662" t="s">
        <v>655</v>
      </c>
      <c r="B176" s="608"/>
      <c r="C176" s="754" t="s">
        <v>112</v>
      </c>
      <c r="D176" s="755"/>
      <c r="E176" s="755"/>
      <c r="F176" s="755"/>
      <c r="G176" s="755"/>
      <c r="H176" s="755"/>
      <c r="I176" s="755"/>
      <c r="J176" s="755"/>
      <c r="K176" s="755"/>
      <c r="L176" s="755"/>
      <c r="M176" s="755"/>
      <c r="N176" s="755"/>
      <c r="O176" s="755"/>
      <c r="P176" s="755"/>
      <c r="Q176" s="755"/>
      <c r="R176" s="755"/>
      <c r="S176" s="755"/>
      <c r="T176" s="755"/>
      <c r="U176" s="755"/>
      <c r="V176" s="755"/>
      <c r="W176" s="755"/>
      <c r="X176" s="755"/>
      <c r="Y176" s="755"/>
      <c r="Z176" s="755"/>
      <c r="AA176" s="755"/>
      <c r="AB176" s="756"/>
      <c r="AC176" s="612" t="s">
        <v>120</v>
      </c>
      <c r="AD176" s="613"/>
      <c r="AE176" s="687">
        <v>0</v>
      </c>
      <c r="AF176" s="688"/>
      <c r="AG176" s="688"/>
      <c r="AH176" s="689"/>
      <c r="AI176" s="687">
        <v>0</v>
      </c>
      <c r="AJ176" s="688"/>
      <c r="AK176" s="688"/>
      <c r="AL176" s="689"/>
      <c r="AM176" s="687">
        <v>0</v>
      </c>
      <c r="AN176" s="688"/>
      <c r="AO176" s="688"/>
      <c r="AP176" s="689"/>
      <c r="AQ176" s="687">
        <v>0</v>
      </c>
      <c r="AR176" s="688"/>
      <c r="AS176" s="688"/>
      <c r="AT176" s="689"/>
      <c r="AU176" s="687">
        <v>0</v>
      </c>
      <c r="AV176" s="688"/>
      <c r="AW176" s="688"/>
      <c r="AX176" s="689"/>
      <c r="AY176" s="687">
        <v>0</v>
      </c>
      <c r="AZ176" s="688"/>
      <c r="BA176" s="688"/>
      <c r="BB176" s="689"/>
      <c r="BC176" s="687">
        <v>0</v>
      </c>
      <c r="BD176" s="688"/>
      <c r="BE176" s="688"/>
      <c r="BF176" s="689"/>
      <c r="BG176" s="724" t="str">
        <f t="shared" si="81"/>
        <v>n.é.</v>
      </c>
      <c r="BH176" s="725"/>
    </row>
    <row r="177" spans="1:60" s="1" customFormat="1" x14ac:dyDescent="0.2">
      <c r="A177" s="662" t="s">
        <v>656</v>
      </c>
      <c r="B177" s="608"/>
      <c r="C177" s="621" t="s">
        <v>113</v>
      </c>
      <c r="D177" s="622"/>
      <c r="E177" s="622"/>
      <c r="F177" s="622"/>
      <c r="G177" s="622"/>
      <c r="H177" s="622"/>
      <c r="I177" s="622"/>
      <c r="J177" s="622"/>
      <c r="K177" s="622"/>
      <c r="L177" s="622"/>
      <c r="M177" s="622"/>
      <c r="N177" s="622"/>
      <c r="O177" s="622"/>
      <c r="P177" s="622"/>
      <c r="Q177" s="622"/>
      <c r="R177" s="622"/>
      <c r="S177" s="622"/>
      <c r="T177" s="622"/>
      <c r="U177" s="622"/>
      <c r="V177" s="622"/>
      <c r="W177" s="622"/>
      <c r="X177" s="622"/>
      <c r="Y177" s="622"/>
      <c r="Z177" s="622"/>
      <c r="AA177" s="622"/>
      <c r="AB177" s="623"/>
      <c r="AC177" s="612" t="s">
        <v>121</v>
      </c>
      <c r="AD177" s="613"/>
      <c r="AE177" s="687">
        <v>0</v>
      </c>
      <c r="AF177" s="688"/>
      <c r="AG177" s="688"/>
      <c r="AH177" s="689"/>
      <c r="AI177" s="687">
        <v>0</v>
      </c>
      <c r="AJ177" s="688"/>
      <c r="AK177" s="688"/>
      <c r="AL177" s="689"/>
      <c r="AM177" s="687">
        <v>0</v>
      </c>
      <c r="AN177" s="688"/>
      <c r="AO177" s="688"/>
      <c r="AP177" s="689"/>
      <c r="AQ177" s="687">
        <v>0</v>
      </c>
      <c r="AR177" s="688"/>
      <c r="AS177" s="688"/>
      <c r="AT177" s="689"/>
      <c r="AU177" s="687">
        <v>0</v>
      </c>
      <c r="AV177" s="688"/>
      <c r="AW177" s="688"/>
      <c r="AX177" s="689"/>
      <c r="AY177" s="687">
        <v>0</v>
      </c>
      <c r="AZ177" s="688"/>
      <c r="BA177" s="688"/>
      <c r="BB177" s="689"/>
      <c r="BC177" s="687">
        <v>0</v>
      </c>
      <c r="BD177" s="688"/>
      <c r="BE177" s="688"/>
      <c r="BF177" s="689"/>
      <c r="BG177" s="724" t="str">
        <f t="shared" si="81"/>
        <v>n.é.</v>
      </c>
      <c r="BH177" s="725"/>
    </row>
    <row r="178" spans="1:60" s="1" customFormat="1" x14ac:dyDescent="0.2">
      <c r="A178" s="662" t="s">
        <v>657</v>
      </c>
      <c r="B178" s="608"/>
      <c r="C178" s="621" t="s">
        <v>114</v>
      </c>
      <c r="D178" s="622"/>
      <c r="E178" s="622"/>
      <c r="F178" s="622"/>
      <c r="G178" s="622"/>
      <c r="H178" s="622"/>
      <c r="I178" s="622"/>
      <c r="J178" s="622"/>
      <c r="K178" s="622"/>
      <c r="L178" s="622"/>
      <c r="M178" s="622"/>
      <c r="N178" s="622"/>
      <c r="O178" s="622"/>
      <c r="P178" s="622"/>
      <c r="Q178" s="622"/>
      <c r="R178" s="622"/>
      <c r="S178" s="622"/>
      <c r="T178" s="622"/>
      <c r="U178" s="622"/>
      <c r="V178" s="622"/>
      <c r="W178" s="622"/>
      <c r="X178" s="622"/>
      <c r="Y178" s="622"/>
      <c r="Z178" s="622"/>
      <c r="AA178" s="622"/>
      <c r="AB178" s="623"/>
      <c r="AC178" s="612" t="s">
        <v>122</v>
      </c>
      <c r="AD178" s="613"/>
      <c r="AE178" s="687">
        <v>0</v>
      </c>
      <c r="AF178" s="688"/>
      <c r="AG178" s="688"/>
      <c r="AH178" s="689"/>
      <c r="AI178" s="687">
        <v>0</v>
      </c>
      <c r="AJ178" s="688"/>
      <c r="AK178" s="688"/>
      <c r="AL178" s="689"/>
      <c r="AM178" s="687">
        <v>0</v>
      </c>
      <c r="AN178" s="688"/>
      <c r="AO178" s="688"/>
      <c r="AP178" s="689"/>
      <c r="AQ178" s="687">
        <v>0</v>
      </c>
      <c r="AR178" s="688"/>
      <c r="AS178" s="688"/>
      <c r="AT178" s="689"/>
      <c r="AU178" s="687">
        <v>0</v>
      </c>
      <c r="AV178" s="688"/>
      <c r="AW178" s="688"/>
      <c r="AX178" s="689"/>
      <c r="AY178" s="687">
        <v>0</v>
      </c>
      <c r="AZ178" s="688"/>
      <c r="BA178" s="688"/>
      <c r="BB178" s="689"/>
      <c r="BC178" s="687">
        <v>0</v>
      </c>
      <c r="BD178" s="688"/>
      <c r="BE178" s="688"/>
      <c r="BF178" s="689"/>
      <c r="BG178" s="724" t="str">
        <f t="shared" si="81"/>
        <v>n.é.</v>
      </c>
      <c r="BH178" s="725"/>
    </row>
    <row r="179" spans="1:60" x14ac:dyDescent="0.2">
      <c r="A179" s="696" t="s">
        <v>658</v>
      </c>
      <c r="B179" s="683"/>
      <c r="C179" s="621" t="s">
        <v>115</v>
      </c>
      <c r="D179" s="622"/>
      <c r="E179" s="622"/>
      <c r="F179" s="622"/>
      <c r="G179" s="622"/>
      <c r="H179" s="622"/>
      <c r="I179" s="622"/>
      <c r="J179" s="622"/>
      <c r="K179" s="622"/>
      <c r="L179" s="622"/>
      <c r="M179" s="622"/>
      <c r="N179" s="622"/>
      <c r="O179" s="622"/>
      <c r="P179" s="622"/>
      <c r="Q179" s="622"/>
      <c r="R179" s="622"/>
      <c r="S179" s="622"/>
      <c r="T179" s="622"/>
      <c r="U179" s="622"/>
      <c r="V179" s="622"/>
      <c r="W179" s="622"/>
      <c r="X179" s="622"/>
      <c r="Y179" s="622"/>
      <c r="Z179" s="622"/>
      <c r="AA179" s="622"/>
      <c r="AB179" s="623"/>
      <c r="AC179" s="697" t="s">
        <v>123</v>
      </c>
      <c r="AD179" s="698"/>
      <c r="AE179" s="684">
        <v>2484324</v>
      </c>
      <c r="AF179" s="685"/>
      <c r="AG179" s="685"/>
      <c r="AH179" s="686"/>
      <c r="AI179" s="684">
        <v>945000</v>
      </c>
      <c r="AJ179" s="685"/>
      <c r="AK179" s="685"/>
      <c r="AL179" s="686"/>
      <c r="AM179" s="687">
        <v>0</v>
      </c>
      <c r="AN179" s="688"/>
      <c r="AO179" s="688"/>
      <c r="AP179" s="689"/>
      <c r="AQ179" s="684">
        <v>945000</v>
      </c>
      <c r="AR179" s="685"/>
      <c r="AS179" s="685"/>
      <c r="AT179" s="686"/>
      <c r="AU179" s="684">
        <v>2835000</v>
      </c>
      <c r="AV179" s="685"/>
      <c r="AW179" s="685"/>
      <c r="AX179" s="686"/>
      <c r="AY179" s="687">
        <v>0</v>
      </c>
      <c r="AZ179" s="688"/>
      <c r="BA179" s="688"/>
      <c r="BB179" s="689"/>
      <c r="BC179" s="684">
        <v>945000</v>
      </c>
      <c r="BD179" s="685"/>
      <c r="BE179" s="685"/>
      <c r="BF179" s="686"/>
      <c r="BG179" s="726">
        <f t="shared" si="81"/>
        <v>1</v>
      </c>
      <c r="BH179" s="727"/>
    </row>
    <row r="180" spans="1:60" x14ac:dyDescent="0.2">
      <c r="A180" s="670" t="s">
        <v>659</v>
      </c>
      <c r="B180" s="723"/>
      <c r="C180" s="743" t="s">
        <v>778</v>
      </c>
      <c r="D180" s="744"/>
      <c r="E180" s="744"/>
      <c r="F180" s="744"/>
      <c r="G180" s="744"/>
      <c r="H180" s="744"/>
      <c r="I180" s="744"/>
      <c r="J180" s="744"/>
      <c r="K180" s="744"/>
      <c r="L180" s="744"/>
      <c r="M180" s="744"/>
      <c r="N180" s="744"/>
      <c r="O180" s="744"/>
      <c r="P180" s="744"/>
      <c r="Q180" s="744"/>
      <c r="R180" s="744"/>
      <c r="S180" s="744"/>
      <c r="T180" s="744"/>
      <c r="U180" s="744"/>
      <c r="V180" s="744"/>
      <c r="W180" s="744"/>
      <c r="X180" s="744"/>
      <c r="Y180" s="744"/>
      <c r="Z180" s="744"/>
      <c r="AA180" s="744"/>
      <c r="AB180" s="745"/>
      <c r="AC180" s="757" t="s">
        <v>58</v>
      </c>
      <c r="AD180" s="758"/>
      <c r="AE180" s="690">
        <f>AE172+AE173+AE174+AE175+AE176+AE177+AE178+AE179</f>
        <v>2484324</v>
      </c>
      <c r="AF180" s="691"/>
      <c r="AG180" s="691"/>
      <c r="AH180" s="692"/>
      <c r="AI180" s="690">
        <f>AI172+AI173+AI174+AI175+AI176+AI177+AI178+AI179</f>
        <v>945000</v>
      </c>
      <c r="AJ180" s="691"/>
      <c r="AK180" s="691"/>
      <c r="AL180" s="692"/>
      <c r="AM180" s="690">
        <f>AM172+AM173+AM174+AM175+AM176+AM177+AM178+AM179</f>
        <v>0</v>
      </c>
      <c r="AN180" s="691"/>
      <c r="AO180" s="691"/>
      <c r="AP180" s="692"/>
      <c r="AQ180" s="690">
        <f>AQ172+AQ173+AQ174+AQ175+AQ176+AQ177+AQ178+AQ179</f>
        <v>945000</v>
      </c>
      <c r="AR180" s="691"/>
      <c r="AS180" s="691"/>
      <c r="AT180" s="692"/>
      <c r="AU180" s="690">
        <f>AU172+AU173+AU174+AU175+AU176+AU177+AU178+AU179</f>
        <v>2835000</v>
      </c>
      <c r="AV180" s="691"/>
      <c r="AW180" s="691"/>
      <c r="AX180" s="692"/>
      <c r="AY180" s="690">
        <f>AY172+AY173+AY174+AY175+AY176+AY177+AY178+AY179</f>
        <v>0</v>
      </c>
      <c r="AZ180" s="691"/>
      <c r="BA180" s="691"/>
      <c r="BB180" s="692"/>
      <c r="BC180" s="690">
        <f>BC172+BC173+BC174+BC175+BC176+BC177+BC178+BC179</f>
        <v>945000</v>
      </c>
      <c r="BD180" s="691"/>
      <c r="BE180" s="691"/>
      <c r="BF180" s="692"/>
      <c r="BG180" s="668">
        <f t="shared" si="81"/>
        <v>1</v>
      </c>
      <c r="BH180" s="669"/>
    </row>
    <row r="181" spans="1:60" s="1" customFormat="1" x14ac:dyDescent="0.2">
      <c r="A181" s="662" t="s">
        <v>687</v>
      </c>
      <c r="B181" s="608"/>
      <c r="C181" s="720" t="s">
        <v>142</v>
      </c>
      <c r="D181" s="721"/>
      <c r="E181" s="721"/>
      <c r="F181" s="721"/>
      <c r="G181" s="721"/>
      <c r="H181" s="721"/>
      <c r="I181" s="721"/>
      <c r="J181" s="721"/>
      <c r="K181" s="721"/>
      <c r="L181" s="721"/>
      <c r="M181" s="721"/>
      <c r="N181" s="721"/>
      <c r="O181" s="721"/>
      <c r="P181" s="721"/>
      <c r="Q181" s="721"/>
      <c r="R181" s="721"/>
      <c r="S181" s="721"/>
      <c r="T181" s="721"/>
      <c r="U181" s="721"/>
      <c r="V181" s="721"/>
      <c r="W181" s="721"/>
      <c r="X181" s="721"/>
      <c r="Y181" s="721"/>
      <c r="Z181" s="721"/>
      <c r="AA181" s="721"/>
      <c r="AB181" s="722"/>
      <c r="AC181" s="612" t="s">
        <v>131</v>
      </c>
      <c r="AD181" s="613"/>
      <c r="AE181" s="687">
        <v>0</v>
      </c>
      <c r="AF181" s="688"/>
      <c r="AG181" s="688"/>
      <c r="AH181" s="689"/>
      <c r="AI181" s="687">
        <v>0</v>
      </c>
      <c r="AJ181" s="688"/>
      <c r="AK181" s="688"/>
      <c r="AL181" s="689"/>
      <c r="AM181" s="687">
        <v>0</v>
      </c>
      <c r="AN181" s="688"/>
      <c r="AO181" s="688"/>
      <c r="AP181" s="689"/>
      <c r="AQ181" s="687">
        <v>0</v>
      </c>
      <c r="AR181" s="688"/>
      <c r="AS181" s="688"/>
      <c r="AT181" s="689"/>
      <c r="AU181" s="687">
        <v>0</v>
      </c>
      <c r="AV181" s="688"/>
      <c r="AW181" s="688"/>
      <c r="AX181" s="689"/>
      <c r="AY181" s="687">
        <v>0</v>
      </c>
      <c r="AZ181" s="688"/>
      <c r="BA181" s="688"/>
      <c r="BB181" s="689"/>
      <c r="BC181" s="687">
        <v>0</v>
      </c>
      <c r="BD181" s="688"/>
      <c r="BE181" s="688"/>
      <c r="BF181" s="689"/>
      <c r="BG181" s="724" t="str">
        <f t="shared" si="81"/>
        <v>n.é.</v>
      </c>
      <c r="BH181" s="725"/>
    </row>
    <row r="182" spans="1:60" x14ac:dyDescent="0.2">
      <c r="A182" s="696" t="s">
        <v>688</v>
      </c>
      <c r="B182" s="719"/>
      <c r="C182" s="720" t="s">
        <v>661</v>
      </c>
      <c r="D182" s="721"/>
      <c r="E182" s="721"/>
      <c r="F182" s="721"/>
      <c r="G182" s="721"/>
      <c r="H182" s="721"/>
      <c r="I182" s="721"/>
      <c r="J182" s="721"/>
      <c r="K182" s="721"/>
      <c r="L182" s="721"/>
      <c r="M182" s="721"/>
      <c r="N182" s="721"/>
      <c r="O182" s="721"/>
      <c r="P182" s="721"/>
      <c r="Q182" s="721"/>
      <c r="R182" s="721"/>
      <c r="S182" s="721"/>
      <c r="T182" s="721"/>
      <c r="U182" s="721"/>
      <c r="V182" s="721"/>
      <c r="W182" s="721"/>
      <c r="X182" s="721"/>
      <c r="Y182" s="721"/>
      <c r="Z182" s="721"/>
      <c r="AA182" s="721"/>
      <c r="AB182" s="722"/>
      <c r="AC182" s="697" t="s">
        <v>660</v>
      </c>
      <c r="AD182" s="698"/>
      <c r="AE182" s="687">
        <v>0</v>
      </c>
      <c r="AF182" s="688"/>
      <c r="AG182" s="688"/>
      <c r="AH182" s="689"/>
      <c r="AI182" s="684">
        <v>46160</v>
      </c>
      <c r="AJ182" s="685"/>
      <c r="AK182" s="685"/>
      <c r="AL182" s="686"/>
      <c r="AM182" s="687">
        <v>0</v>
      </c>
      <c r="AN182" s="688"/>
      <c r="AO182" s="688"/>
      <c r="AP182" s="689"/>
      <c r="AQ182" s="684">
        <v>46160</v>
      </c>
      <c r="AR182" s="685"/>
      <c r="AS182" s="685"/>
      <c r="AT182" s="686"/>
      <c r="AU182" s="687">
        <v>0</v>
      </c>
      <c r="AV182" s="688"/>
      <c r="AW182" s="688"/>
      <c r="AX182" s="689"/>
      <c r="AY182" s="687">
        <v>0</v>
      </c>
      <c r="AZ182" s="688"/>
      <c r="BA182" s="688"/>
      <c r="BB182" s="689"/>
      <c r="BC182" s="684">
        <v>46160</v>
      </c>
      <c r="BD182" s="685"/>
      <c r="BE182" s="685"/>
      <c r="BF182" s="686"/>
      <c r="BG182" s="726">
        <f t="shared" si="81"/>
        <v>1</v>
      </c>
      <c r="BH182" s="727"/>
    </row>
    <row r="183" spans="1:60" s="1" customFormat="1" x14ac:dyDescent="0.2">
      <c r="A183" s="662" t="s">
        <v>689</v>
      </c>
      <c r="B183" s="663"/>
      <c r="C183" s="720" t="s">
        <v>662</v>
      </c>
      <c r="D183" s="721"/>
      <c r="E183" s="721"/>
      <c r="F183" s="721"/>
      <c r="G183" s="721"/>
      <c r="H183" s="721"/>
      <c r="I183" s="721"/>
      <c r="J183" s="721"/>
      <c r="K183" s="721"/>
      <c r="L183" s="721"/>
      <c r="M183" s="721"/>
      <c r="N183" s="721"/>
      <c r="O183" s="721"/>
      <c r="P183" s="721"/>
      <c r="Q183" s="721"/>
      <c r="R183" s="721"/>
      <c r="S183" s="721"/>
      <c r="T183" s="721"/>
      <c r="U183" s="721"/>
      <c r="V183" s="721"/>
      <c r="W183" s="721"/>
      <c r="X183" s="721"/>
      <c r="Y183" s="721"/>
      <c r="Z183" s="721"/>
      <c r="AA183" s="721"/>
      <c r="AB183" s="722"/>
      <c r="AC183" s="612" t="s">
        <v>663</v>
      </c>
      <c r="AD183" s="613"/>
      <c r="AE183" s="687">
        <v>0</v>
      </c>
      <c r="AF183" s="688"/>
      <c r="AG183" s="688"/>
      <c r="AH183" s="689"/>
      <c r="AI183" s="687">
        <v>0</v>
      </c>
      <c r="AJ183" s="688"/>
      <c r="AK183" s="688"/>
      <c r="AL183" s="689"/>
      <c r="AM183" s="687">
        <v>0</v>
      </c>
      <c r="AN183" s="688"/>
      <c r="AO183" s="688"/>
      <c r="AP183" s="689"/>
      <c r="AQ183" s="687">
        <v>0</v>
      </c>
      <c r="AR183" s="688"/>
      <c r="AS183" s="688"/>
      <c r="AT183" s="689"/>
      <c r="AU183" s="687">
        <v>0</v>
      </c>
      <c r="AV183" s="688"/>
      <c r="AW183" s="688"/>
      <c r="AX183" s="689"/>
      <c r="AY183" s="687">
        <v>0</v>
      </c>
      <c r="AZ183" s="688"/>
      <c r="BA183" s="688"/>
      <c r="BB183" s="689"/>
      <c r="BC183" s="687">
        <v>0</v>
      </c>
      <c r="BD183" s="688"/>
      <c r="BE183" s="688"/>
      <c r="BF183" s="689"/>
      <c r="BG183" s="724" t="str">
        <f t="shared" si="81"/>
        <v>n.é.</v>
      </c>
      <c r="BH183" s="725"/>
    </row>
    <row r="184" spans="1:60" s="1" customFormat="1" x14ac:dyDescent="0.2">
      <c r="A184" s="662" t="s">
        <v>690</v>
      </c>
      <c r="B184" s="663"/>
      <c r="C184" s="720" t="s">
        <v>664</v>
      </c>
      <c r="D184" s="721"/>
      <c r="E184" s="721"/>
      <c r="F184" s="721"/>
      <c r="G184" s="721"/>
      <c r="H184" s="721"/>
      <c r="I184" s="721"/>
      <c r="J184" s="721"/>
      <c r="K184" s="721"/>
      <c r="L184" s="721"/>
      <c r="M184" s="721"/>
      <c r="N184" s="721"/>
      <c r="O184" s="721"/>
      <c r="P184" s="721"/>
      <c r="Q184" s="721"/>
      <c r="R184" s="721"/>
      <c r="S184" s="721"/>
      <c r="T184" s="721"/>
      <c r="U184" s="721"/>
      <c r="V184" s="721"/>
      <c r="W184" s="721"/>
      <c r="X184" s="721"/>
      <c r="Y184" s="721"/>
      <c r="Z184" s="721"/>
      <c r="AA184" s="721"/>
      <c r="AB184" s="722"/>
      <c r="AC184" s="612" t="s">
        <v>665</v>
      </c>
      <c r="AD184" s="613"/>
      <c r="AE184" s="687">
        <v>0</v>
      </c>
      <c r="AF184" s="688"/>
      <c r="AG184" s="688"/>
      <c r="AH184" s="689"/>
      <c r="AI184" s="687">
        <v>0</v>
      </c>
      <c r="AJ184" s="688"/>
      <c r="AK184" s="688"/>
      <c r="AL184" s="689"/>
      <c r="AM184" s="687">
        <v>0</v>
      </c>
      <c r="AN184" s="688"/>
      <c r="AO184" s="688"/>
      <c r="AP184" s="689"/>
      <c r="AQ184" s="687">
        <v>0</v>
      </c>
      <c r="AR184" s="688"/>
      <c r="AS184" s="688"/>
      <c r="AT184" s="689"/>
      <c r="AU184" s="687">
        <v>0</v>
      </c>
      <c r="AV184" s="688"/>
      <c r="AW184" s="688"/>
      <c r="AX184" s="689"/>
      <c r="AY184" s="687">
        <v>0</v>
      </c>
      <c r="AZ184" s="688"/>
      <c r="BA184" s="688"/>
      <c r="BB184" s="689"/>
      <c r="BC184" s="687">
        <v>0</v>
      </c>
      <c r="BD184" s="688"/>
      <c r="BE184" s="688"/>
      <c r="BF184" s="689"/>
      <c r="BG184" s="724" t="str">
        <f t="shared" ref="BG184" si="112">IF(AI184&gt;0,BC184/AI184,"n.é.")</f>
        <v>n.é.</v>
      </c>
      <c r="BH184" s="725"/>
    </row>
    <row r="185" spans="1:60" s="1" customFormat="1" x14ac:dyDescent="0.2">
      <c r="A185" s="662" t="s">
        <v>691</v>
      </c>
      <c r="B185" s="663"/>
      <c r="C185" s="720" t="s">
        <v>425</v>
      </c>
      <c r="D185" s="721"/>
      <c r="E185" s="721"/>
      <c r="F185" s="721"/>
      <c r="G185" s="721"/>
      <c r="H185" s="721"/>
      <c r="I185" s="721"/>
      <c r="J185" s="721"/>
      <c r="K185" s="721"/>
      <c r="L185" s="721"/>
      <c r="M185" s="721"/>
      <c r="N185" s="721"/>
      <c r="O185" s="721"/>
      <c r="P185" s="721"/>
      <c r="Q185" s="721"/>
      <c r="R185" s="721"/>
      <c r="S185" s="721"/>
      <c r="T185" s="721"/>
      <c r="U185" s="721"/>
      <c r="V185" s="721"/>
      <c r="W185" s="721"/>
      <c r="X185" s="721"/>
      <c r="Y185" s="721"/>
      <c r="Z185" s="721"/>
      <c r="AA185" s="721"/>
      <c r="AB185" s="722"/>
      <c r="AC185" s="612" t="s">
        <v>132</v>
      </c>
      <c r="AD185" s="613"/>
      <c r="AE185" s="687">
        <v>0</v>
      </c>
      <c r="AF185" s="688"/>
      <c r="AG185" s="688"/>
      <c r="AH185" s="689"/>
      <c r="AI185" s="687">
        <v>0</v>
      </c>
      <c r="AJ185" s="688"/>
      <c r="AK185" s="688"/>
      <c r="AL185" s="689"/>
      <c r="AM185" s="687">
        <v>0</v>
      </c>
      <c r="AN185" s="688"/>
      <c r="AO185" s="688"/>
      <c r="AP185" s="689"/>
      <c r="AQ185" s="687">
        <v>0</v>
      </c>
      <c r="AR185" s="688"/>
      <c r="AS185" s="688"/>
      <c r="AT185" s="689"/>
      <c r="AU185" s="687">
        <v>0</v>
      </c>
      <c r="AV185" s="688"/>
      <c r="AW185" s="688"/>
      <c r="AX185" s="689"/>
      <c r="AY185" s="687">
        <v>0</v>
      </c>
      <c r="AZ185" s="688"/>
      <c r="BA185" s="688"/>
      <c r="BB185" s="689"/>
      <c r="BC185" s="687">
        <v>0</v>
      </c>
      <c r="BD185" s="688"/>
      <c r="BE185" s="688"/>
      <c r="BF185" s="689"/>
      <c r="BG185" s="724" t="str">
        <f t="shared" si="81"/>
        <v>n.é.</v>
      </c>
      <c r="BH185" s="725"/>
    </row>
    <row r="186" spans="1:60" s="1" customFormat="1" x14ac:dyDescent="0.2">
      <c r="A186" s="662" t="s">
        <v>692</v>
      </c>
      <c r="B186" s="663"/>
      <c r="C186" s="720" t="s">
        <v>424</v>
      </c>
      <c r="D186" s="721"/>
      <c r="E186" s="721"/>
      <c r="F186" s="721"/>
      <c r="G186" s="721"/>
      <c r="H186" s="721"/>
      <c r="I186" s="721"/>
      <c r="J186" s="721"/>
      <c r="K186" s="721"/>
      <c r="L186" s="721"/>
      <c r="M186" s="721"/>
      <c r="N186" s="721"/>
      <c r="O186" s="721"/>
      <c r="P186" s="721"/>
      <c r="Q186" s="721"/>
      <c r="R186" s="721"/>
      <c r="S186" s="721"/>
      <c r="T186" s="721"/>
      <c r="U186" s="721"/>
      <c r="V186" s="721"/>
      <c r="W186" s="721"/>
      <c r="X186" s="721"/>
      <c r="Y186" s="721"/>
      <c r="Z186" s="721"/>
      <c r="AA186" s="721"/>
      <c r="AB186" s="722"/>
      <c r="AC186" s="612" t="s">
        <v>133</v>
      </c>
      <c r="AD186" s="613"/>
      <c r="AE186" s="687">
        <v>0</v>
      </c>
      <c r="AF186" s="688"/>
      <c r="AG186" s="688"/>
      <c r="AH186" s="689"/>
      <c r="AI186" s="687">
        <v>0</v>
      </c>
      <c r="AJ186" s="688"/>
      <c r="AK186" s="688"/>
      <c r="AL186" s="689"/>
      <c r="AM186" s="687">
        <v>0</v>
      </c>
      <c r="AN186" s="688"/>
      <c r="AO186" s="688"/>
      <c r="AP186" s="689"/>
      <c r="AQ186" s="687">
        <v>0</v>
      </c>
      <c r="AR186" s="688"/>
      <c r="AS186" s="688"/>
      <c r="AT186" s="689"/>
      <c r="AU186" s="687">
        <v>0</v>
      </c>
      <c r="AV186" s="688"/>
      <c r="AW186" s="688"/>
      <c r="AX186" s="689"/>
      <c r="AY186" s="687">
        <v>0</v>
      </c>
      <c r="AZ186" s="688"/>
      <c r="BA186" s="688"/>
      <c r="BB186" s="689"/>
      <c r="BC186" s="687">
        <v>0</v>
      </c>
      <c r="BD186" s="688"/>
      <c r="BE186" s="688"/>
      <c r="BF186" s="689"/>
      <c r="BG186" s="724" t="str">
        <f t="shared" si="81"/>
        <v>n.é.</v>
      </c>
      <c r="BH186" s="725"/>
    </row>
    <row r="187" spans="1:60" s="1" customFormat="1" x14ac:dyDescent="0.2">
      <c r="A187" s="662" t="s">
        <v>693</v>
      </c>
      <c r="B187" s="663"/>
      <c r="C187" s="720" t="s">
        <v>423</v>
      </c>
      <c r="D187" s="721"/>
      <c r="E187" s="721"/>
      <c r="F187" s="721"/>
      <c r="G187" s="721"/>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612" t="s">
        <v>134</v>
      </c>
      <c r="AD187" s="613"/>
      <c r="AE187" s="687">
        <v>0</v>
      </c>
      <c r="AF187" s="688"/>
      <c r="AG187" s="688"/>
      <c r="AH187" s="689"/>
      <c r="AI187" s="687">
        <v>0</v>
      </c>
      <c r="AJ187" s="688"/>
      <c r="AK187" s="688"/>
      <c r="AL187" s="689"/>
      <c r="AM187" s="687">
        <v>0</v>
      </c>
      <c r="AN187" s="688"/>
      <c r="AO187" s="688"/>
      <c r="AP187" s="689"/>
      <c r="AQ187" s="687">
        <v>0</v>
      </c>
      <c r="AR187" s="688"/>
      <c r="AS187" s="688"/>
      <c r="AT187" s="689"/>
      <c r="AU187" s="687">
        <v>0</v>
      </c>
      <c r="AV187" s="688"/>
      <c r="AW187" s="688"/>
      <c r="AX187" s="689"/>
      <c r="AY187" s="687">
        <v>0</v>
      </c>
      <c r="AZ187" s="688"/>
      <c r="BA187" s="688"/>
      <c r="BB187" s="689"/>
      <c r="BC187" s="687">
        <v>0</v>
      </c>
      <c r="BD187" s="688"/>
      <c r="BE187" s="688"/>
      <c r="BF187" s="689"/>
      <c r="BG187" s="724" t="str">
        <f t="shared" si="81"/>
        <v>n.é.</v>
      </c>
      <c r="BH187" s="725"/>
    </row>
    <row r="188" spans="1:60" x14ac:dyDescent="0.2">
      <c r="A188" s="696" t="s">
        <v>694</v>
      </c>
      <c r="B188" s="719"/>
      <c r="C188" s="720" t="s">
        <v>143</v>
      </c>
      <c r="D188" s="721"/>
      <c r="E188" s="721"/>
      <c r="F188" s="721"/>
      <c r="G188" s="721"/>
      <c r="H188" s="721"/>
      <c r="I188" s="721"/>
      <c r="J188" s="721"/>
      <c r="K188" s="721"/>
      <c r="L188" s="721"/>
      <c r="M188" s="721"/>
      <c r="N188" s="721"/>
      <c r="O188" s="721"/>
      <c r="P188" s="721"/>
      <c r="Q188" s="721"/>
      <c r="R188" s="721"/>
      <c r="S188" s="721"/>
      <c r="T188" s="721"/>
      <c r="U188" s="721"/>
      <c r="V188" s="721"/>
      <c r="W188" s="721"/>
      <c r="X188" s="721"/>
      <c r="Y188" s="721"/>
      <c r="Z188" s="721"/>
      <c r="AA188" s="721"/>
      <c r="AB188" s="722"/>
      <c r="AC188" s="697" t="s">
        <v>135</v>
      </c>
      <c r="AD188" s="698"/>
      <c r="AE188" s="684">
        <v>3084256</v>
      </c>
      <c r="AF188" s="685"/>
      <c r="AG188" s="685"/>
      <c r="AH188" s="686"/>
      <c r="AI188" s="684">
        <v>5725631</v>
      </c>
      <c r="AJ188" s="685"/>
      <c r="AK188" s="685"/>
      <c r="AL188" s="686"/>
      <c r="AM188" s="687">
        <v>0</v>
      </c>
      <c r="AN188" s="688"/>
      <c r="AO188" s="688"/>
      <c r="AP188" s="689"/>
      <c r="AQ188" s="684">
        <v>4293086</v>
      </c>
      <c r="AR188" s="685"/>
      <c r="AS188" s="685"/>
      <c r="AT188" s="686"/>
      <c r="AU188" s="687">
        <v>0</v>
      </c>
      <c r="AV188" s="688"/>
      <c r="AW188" s="688"/>
      <c r="AX188" s="689"/>
      <c r="AY188" s="687">
        <v>0</v>
      </c>
      <c r="AZ188" s="688"/>
      <c r="BA188" s="688"/>
      <c r="BB188" s="689"/>
      <c r="BC188" s="684">
        <v>4293086</v>
      </c>
      <c r="BD188" s="685"/>
      <c r="BE188" s="685"/>
      <c r="BF188" s="686"/>
      <c r="BG188" s="726">
        <f t="shared" si="81"/>
        <v>0.74980137560384175</v>
      </c>
      <c r="BH188" s="727"/>
    </row>
    <row r="189" spans="1:60" s="1" customFormat="1" x14ac:dyDescent="0.2">
      <c r="A189" s="662" t="s">
        <v>695</v>
      </c>
      <c r="B189" s="663"/>
      <c r="C189" s="720" t="s">
        <v>422</v>
      </c>
      <c r="D189" s="721"/>
      <c r="E189" s="721"/>
      <c r="F189" s="721"/>
      <c r="G189" s="721"/>
      <c r="H189" s="721"/>
      <c r="I189" s="721"/>
      <c r="J189" s="721"/>
      <c r="K189" s="721"/>
      <c r="L189" s="721"/>
      <c r="M189" s="721"/>
      <c r="N189" s="721"/>
      <c r="O189" s="721"/>
      <c r="P189" s="721"/>
      <c r="Q189" s="721"/>
      <c r="R189" s="721"/>
      <c r="S189" s="721"/>
      <c r="T189" s="721"/>
      <c r="U189" s="721"/>
      <c r="V189" s="721"/>
      <c r="W189" s="721"/>
      <c r="X189" s="721"/>
      <c r="Y189" s="721"/>
      <c r="Z189" s="721"/>
      <c r="AA189" s="721"/>
      <c r="AB189" s="722"/>
      <c r="AC189" s="612" t="s">
        <v>136</v>
      </c>
      <c r="AD189" s="613"/>
      <c r="AE189" s="687">
        <v>0</v>
      </c>
      <c r="AF189" s="688"/>
      <c r="AG189" s="688"/>
      <c r="AH189" s="689"/>
      <c r="AI189" s="687">
        <v>0</v>
      </c>
      <c r="AJ189" s="688"/>
      <c r="AK189" s="688"/>
      <c r="AL189" s="689"/>
      <c r="AM189" s="687">
        <v>0</v>
      </c>
      <c r="AN189" s="688"/>
      <c r="AO189" s="688"/>
      <c r="AP189" s="689"/>
      <c r="AQ189" s="687">
        <v>0</v>
      </c>
      <c r="AR189" s="688"/>
      <c r="AS189" s="688"/>
      <c r="AT189" s="689"/>
      <c r="AU189" s="687">
        <v>0</v>
      </c>
      <c r="AV189" s="688"/>
      <c r="AW189" s="688"/>
      <c r="AX189" s="689"/>
      <c r="AY189" s="687">
        <v>0</v>
      </c>
      <c r="AZ189" s="688"/>
      <c r="BA189" s="688"/>
      <c r="BB189" s="689"/>
      <c r="BC189" s="687">
        <v>0</v>
      </c>
      <c r="BD189" s="688"/>
      <c r="BE189" s="688"/>
      <c r="BF189" s="689"/>
      <c r="BG189" s="724" t="str">
        <f t="shared" si="81"/>
        <v>n.é.</v>
      </c>
      <c r="BH189" s="725"/>
    </row>
    <row r="190" spans="1:60" s="1" customFormat="1" x14ac:dyDescent="0.2">
      <c r="A190" s="662" t="s">
        <v>696</v>
      </c>
      <c r="B190" s="663"/>
      <c r="C190" s="720" t="s">
        <v>421</v>
      </c>
      <c r="D190" s="721"/>
      <c r="E190" s="721"/>
      <c r="F190" s="721"/>
      <c r="G190" s="721"/>
      <c r="H190" s="721"/>
      <c r="I190" s="721"/>
      <c r="J190" s="721"/>
      <c r="K190" s="721"/>
      <c r="L190" s="721"/>
      <c r="M190" s="721"/>
      <c r="N190" s="721"/>
      <c r="O190" s="721"/>
      <c r="P190" s="721"/>
      <c r="Q190" s="721"/>
      <c r="R190" s="721"/>
      <c r="S190" s="721"/>
      <c r="T190" s="721"/>
      <c r="U190" s="721"/>
      <c r="V190" s="721"/>
      <c r="W190" s="721"/>
      <c r="X190" s="721"/>
      <c r="Y190" s="721"/>
      <c r="Z190" s="721"/>
      <c r="AA190" s="721"/>
      <c r="AB190" s="722"/>
      <c r="AC190" s="612" t="s">
        <v>137</v>
      </c>
      <c r="AD190" s="613"/>
      <c r="AE190" s="687">
        <v>0</v>
      </c>
      <c r="AF190" s="688"/>
      <c r="AG190" s="688"/>
      <c r="AH190" s="689"/>
      <c r="AI190" s="687">
        <v>0</v>
      </c>
      <c r="AJ190" s="688"/>
      <c r="AK190" s="688"/>
      <c r="AL190" s="689"/>
      <c r="AM190" s="687">
        <v>0</v>
      </c>
      <c r="AN190" s="688"/>
      <c r="AO190" s="688"/>
      <c r="AP190" s="689"/>
      <c r="AQ190" s="687">
        <v>0</v>
      </c>
      <c r="AR190" s="688"/>
      <c r="AS190" s="688"/>
      <c r="AT190" s="689"/>
      <c r="AU190" s="687">
        <v>0</v>
      </c>
      <c r="AV190" s="688"/>
      <c r="AW190" s="688"/>
      <c r="AX190" s="689"/>
      <c r="AY190" s="687">
        <v>0</v>
      </c>
      <c r="AZ190" s="688"/>
      <c r="BA190" s="688"/>
      <c r="BB190" s="689"/>
      <c r="BC190" s="687">
        <v>0</v>
      </c>
      <c r="BD190" s="688"/>
      <c r="BE190" s="688"/>
      <c r="BF190" s="689"/>
      <c r="BG190" s="724" t="str">
        <f t="shared" si="81"/>
        <v>n.é.</v>
      </c>
      <c r="BH190" s="725"/>
    </row>
    <row r="191" spans="1:60" s="1" customFormat="1" x14ac:dyDescent="0.2">
      <c r="A191" s="662" t="s">
        <v>697</v>
      </c>
      <c r="B191" s="663"/>
      <c r="C191" s="720" t="s">
        <v>144</v>
      </c>
      <c r="D191" s="721"/>
      <c r="E191" s="721"/>
      <c r="F191" s="721"/>
      <c r="G191" s="721"/>
      <c r="H191" s="721"/>
      <c r="I191" s="721"/>
      <c r="J191" s="721"/>
      <c r="K191" s="721"/>
      <c r="L191" s="721"/>
      <c r="M191" s="721"/>
      <c r="N191" s="721"/>
      <c r="O191" s="721"/>
      <c r="P191" s="721"/>
      <c r="Q191" s="721"/>
      <c r="R191" s="721"/>
      <c r="S191" s="721"/>
      <c r="T191" s="721"/>
      <c r="U191" s="721"/>
      <c r="V191" s="721"/>
      <c r="W191" s="721"/>
      <c r="X191" s="721"/>
      <c r="Y191" s="721"/>
      <c r="Z191" s="721"/>
      <c r="AA191" s="721"/>
      <c r="AB191" s="722"/>
      <c r="AC191" s="612" t="s">
        <v>138</v>
      </c>
      <c r="AD191" s="613"/>
      <c r="AE191" s="687">
        <v>0</v>
      </c>
      <c r="AF191" s="688"/>
      <c r="AG191" s="688"/>
      <c r="AH191" s="689"/>
      <c r="AI191" s="687">
        <v>0</v>
      </c>
      <c r="AJ191" s="688"/>
      <c r="AK191" s="688"/>
      <c r="AL191" s="689"/>
      <c r="AM191" s="687">
        <v>0</v>
      </c>
      <c r="AN191" s="688"/>
      <c r="AO191" s="688"/>
      <c r="AP191" s="689"/>
      <c r="AQ191" s="687">
        <v>0</v>
      </c>
      <c r="AR191" s="688"/>
      <c r="AS191" s="688"/>
      <c r="AT191" s="689"/>
      <c r="AU191" s="687">
        <v>0</v>
      </c>
      <c r="AV191" s="688"/>
      <c r="AW191" s="688"/>
      <c r="AX191" s="689"/>
      <c r="AY191" s="687">
        <v>0</v>
      </c>
      <c r="AZ191" s="688"/>
      <c r="BA191" s="688"/>
      <c r="BB191" s="689"/>
      <c r="BC191" s="687">
        <v>0</v>
      </c>
      <c r="BD191" s="688"/>
      <c r="BE191" s="688"/>
      <c r="BF191" s="689"/>
      <c r="BG191" s="724" t="str">
        <f t="shared" si="81"/>
        <v>n.é.</v>
      </c>
      <c r="BH191" s="725"/>
    </row>
    <row r="192" spans="1:60" s="1" customFormat="1" x14ac:dyDescent="0.2">
      <c r="A192" s="662" t="s">
        <v>698</v>
      </c>
      <c r="B192" s="663"/>
      <c r="C192" s="759" t="s">
        <v>145</v>
      </c>
      <c r="D192" s="760"/>
      <c r="E192" s="760"/>
      <c r="F192" s="760"/>
      <c r="G192" s="760"/>
      <c r="H192" s="760"/>
      <c r="I192" s="760"/>
      <c r="J192" s="760"/>
      <c r="K192" s="760"/>
      <c r="L192" s="760"/>
      <c r="M192" s="760"/>
      <c r="N192" s="760"/>
      <c r="O192" s="760"/>
      <c r="P192" s="760"/>
      <c r="Q192" s="760"/>
      <c r="R192" s="760"/>
      <c r="S192" s="760"/>
      <c r="T192" s="760"/>
      <c r="U192" s="760"/>
      <c r="V192" s="760"/>
      <c r="W192" s="760"/>
      <c r="X192" s="760"/>
      <c r="Y192" s="760"/>
      <c r="Z192" s="760"/>
      <c r="AA192" s="760"/>
      <c r="AB192" s="761"/>
      <c r="AC192" s="612" t="s">
        <v>139</v>
      </c>
      <c r="AD192" s="613"/>
      <c r="AE192" s="687">
        <v>0</v>
      </c>
      <c r="AF192" s="688"/>
      <c r="AG192" s="688"/>
      <c r="AH192" s="689"/>
      <c r="AI192" s="687">
        <v>0</v>
      </c>
      <c r="AJ192" s="688"/>
      <c r="AK192" s="688"/>
      <c r="AL192" s="689"/>
      <c r="AM192" s="687">
        <v>0</v>
      </c>
      <c r="AN192" s="688"/>
      <c r="AO192" s="688"/>
      <c r="AP192" s="689"/>
      <c r="AQ192" s="687">
        <v>0</v>
      </c>
      <c r="AR192" s="688"/>
      <c r="AS192" s="688"/>
      <c r="AT192" s="689"/>
      <c r="AU192" s="687">
        <v>0</v>
      </c>
      <c r="AV192" s="688"/>
      <c r="AW192" s="688"/>
      <c r="AX192" s="689"/>
      <c r="AY192" s="687">
        <v>0</v>
      </c>
      <c r="AZ192" s="688"/>
      <c r="BA192" s="688"/>
      <c r="BB192" s="689"/>
      <c r="BC192" s="687">
        <v>0</v>
      </c>
      <c r="BD192" s="688"/>
      <c r="BE192" s="688"/>
      <c r="BF192" s="689"/>
      <c r="BG192" s="724" t="str">
        <f t="shared" si="81"/>
        <v>n.é.</v>
      </c>
      <c r="BH192" s="725"/>
    </row>
    <row r="193" spans="1:60" s="1" customFormat="1" x14ac:dyDescent="0.2">
      <c r="A193" s="662" t="s">
        <v>699</v>
      </c>
      <c r="B193" s="663"/>
      <c r="C193" s="720" t="s">
        <v>666</v>
      </c>
      <c r="D193" s="721"/>
      <c r="E193" s="721"/>
      <c r="F193" s="721"/>
      <c r="G193" s="721"/>
      <c r="H193" s="721"/>
      <c r="I193" s="721"/>
      <c r="J193" s="721"/>
      <c r="K193" s="721"/>
      <c r="L193" s="721"/>
      <c r="M193" s="721"/>
      <c r="N193" s="721"/>
      <c r="O193" s="721"/>
      <c r="P193" s="721"/>
      <c r="Q193" s="721"/>
      <c r="R193" s="721"/>
      <c r="S193" s="721"/>
      <c r="T193" s="721"/>
      <c r="U193" s="721"/>
      <c r="V193" s="721"/>
      <c r="W193" s="721"/>
      <c r="X193" s="721"/>
      <c r="Y193" s="721"/>
      <c r="Z193" s="721"/>
      <c r="AA193" s="721"/>
      <c r="AB193" s="722"/>
      <c r="AC193" s="612" t="s">
        <v>140</v>
      </c>
      <c r="AD193" s="715"/>
      <c r="AE193" s="687">
        <v>0</v>
      </c>
      <c r="AF193" s="688"/>
      <c r="AG193" s="688"/>
      <c r="AH193" s="689"/>
      <c r="AI193" s="687">
        <v>0</v>
      </c>
      <c r="AJ193" s="688"/>
      <c r="AK193" s="688"/>
      <c r="AL193" s="689"/>
      <c r="AM193" s="687">
        <v>0</v>
      </c>
      <c r="AN193" s="688"/>
      <c r="AO193" s="688"/>
      <c r="AP193" s="689"/>
      <c r="AQ193" s="687">
        <v>0</v>
      </c>
      <c r="AR193" s="688"/>
      <c r="AS193" s="688"/>
      <c r="AT193" s="689"/>
      <c r="AU193" s="687">
        <v>0</v>
      </c>
      <c r="AV193" s="688"/>
      <c r="AW193" s="688"/>
      <c r="AX193" s="689"/>
      <c r="AY193" s="687">
        <v>0</v>
      </c>
      <c r="AZ193" s="688"/>
      <c r="BA193" s="688"/>
      <c r="BB193" s="689"/>
      <c r="BC193" s="687">
        <v>0</v>
      </c>
      <c r="BD193" s="688"/>
      <c r="BE193" s="688"/>
      <c r="BF193" s="689"/>
      <c r="BG193" s="724" t="str">
        <f t="shared" ref="BG193" si="113">IF(AI193&gt;0,BC193/AI193,"n.é.")</f>
        <v>n.é.</v>
      </c>
      <c r="BH193" s="725"/>
    </row>
    <row r="194" spans="1:60" x14ac:dyDescent="0.2">
      <c r="A194" s="696" t="s">
        <v>700</v>
      </c>
      <c r="B194" s="719"/>
      <c r="C194" s="720" t="s">
        <v>146</v>
      </c>
      <c r="D194" s="721"/>
      <c r="E194" s="721"/>
      <c r="F194" s="721"/>
      <c r="G194" s="721"/>
      <c r="H194" s="721"/>
      <c r="I194" s="721"/>
      <c r="J194" s="721"/>
      <c r="K194" s="721"/>
      <c r="L194" s="721"/>
      <c r="M194" s="721"/>
      <c r="N194" s="721"/>
      <c r="O194" s="721"/>
      <c r="P194" s="721"/>
      <c r="Q194" s="721"/>
      <c r="R194" s="721"/>
      <c r="S194" s="721"/>
      <c r="T194" s="721"/>
      <c r="U194" s="721"/>
      <c r="V194" s="721"/>
      <c r="W194" s="721"/>
      <c r="X194" s="721"/>
      <c r="Y194" s="721"/>
      <c r="Z194" s="721"/>
      <c r="AA194" s="721"/>
      <c r="AB194" s="722"/>
      <c r="AC194" s="697" t="s">
        <v>141</v>
      </c>
      <c r="AD194" s="804"/>
      <c r="AE194" s="684">
        <v>3000000</v>
      </c>
      <c r="AF194" s="685"/>
      <c r="AG194" s="685"/>
      <c r="AH194" s="686"/>
      <c r="AI194" s="684">
        <v>434000</v>
      </c>
      <c r="AJ194" s="685"/>
      <c r="AK194" s="685"/>
      <c r="AL194" s="686"/>
      <c r="AM194" s="687">
        <v>0</v>
      </c>
      <c r="AN194" s="688"/>
      <c r="AO194" s="688"/>
      <c r="AP194" s="689"/>
      <c r="AQ194" s="684">
        <v>377138</v>
      </c>
      <c r="AR194" s="685"/>
      <c r="AS194" s="685"/>
      <c r="AT194" s="686"/>
      <c r="AU194" s="687">
        <v>0</v>
      </c>
      <c r="AV194" s="688"/>
      <c r="AW194" s="688"/>
      <c r="AX194" s="689"/>
      <c r="AY194" s="687">
        <v>0</v>
      </c>
      <c r="AZ194" s="688"/>
      <c r="BA194" s="688"/>
      <c r="BB194" s="689"/>
      <c r="BC194" s="684">
        <v>377138</v>
      </c>
      <c r="BD194" s="685"/>
      <c r="BE194" s="685"/>
      <c r="BF194" s="686"/>
      <c r="BG194" s="726">
        <f t="shared" si="81"/>
        <v>0.8689815668202765</v>
      </c>
      <c r="BH194" s="727"/>
    </row>
    <row r="195" spans="1:60" x14ac:dyDescent="0.2">
      <c r="A195" s="696" t="s">
        <v>701</v>
      </c>
      <c r="B195" s="719"/>
      <c r="C195" s="759" t="s">
        <v>147</v>
      </c>
      <c r="D195" s="760"/>
      <c r="E195" s="760"/>
      <c r="F195" s="760"/>
      <c r="G195" s="760"/>
      <c r="H195" s="760"/>
      <c r="I195" s="760"/>
      <c r="J195" s="760"/>
      <c r="K195" s="760"/>
      <c r="L195" s="760"/>
      <c r="M195" s="760"/>
      <c r="N195" s="760"/>
      <c r="O195" s="760"/>
      <c r="P195" s="760"/>
      <c r="Q195" s="760"/>
      <c r="R195" s="760"/>
      <c r="S195" s="760"/>
      <c r="T195" s="760"/>
      <c r="U195" s="760"/>
      <c r="V195" s="760"/>
      <c r="W195" s="760"/>
      <c r="X195" s="760"/>
      <c r="Y195" s="760"/>
      <c r="Z195" s="760"/>
      <c r="AA195" s="760"/>
      <c r="AB195" s="761"/>
      <c r="AC195" s="697" t="s">
        <v>667</v>
      </c>
      <c r="AD195" s="698"/>
      <c r="AE195" s="684">
        <f>3869721-2387372-173500+7842973+1205751+4005542-9910390-1270000+2439046-3500000</f>
        <v>2121771</v>
      </c>
      <c r="AF195" s="685"/>
      <c r="AG195" s="685"/>
      <c r="AH195" s="686"/>
      <c r="AI195" s="684">
        <v>3564581</v>
      </c>
      <c r="AJ195" s="685"/>
      <c r="AK195" s="685"/>
      <c r="AL195" s="686"/>
      <c r="AM195" s="706" t="s">
        <v>587</v>
      </c>
      <c r="AN195" s="707"/>
      <c r="AO195" s="707"/>
      <c r="AP195" s="708"/>
      <c r="AQ195" s="706" t="s">
        <v>587</v>
      </c>
      <c r="AR195" s="707"/>
      <c r="AS195" s="707"/>
      <c r="AT195" s="708"/>
      <c r="AU195" s="706" t="s">
        <v>587</v>
      </c>
      <c r="AV195" s="707"/>
      <c r="AW195" s="707"/>
      <c r="AX195" s="708"/>
      <c r="AY195" s="706" t="s">
        <v>587</v>
      </c>
      <c r="AZ195" s="707"/>
      <c r="BA195" s="707"/>
      <c r="BB195" s="708"/>
      <c r="BC195" s="706" t="s">
        <v>587</v>
      </c>
      <c r="BD195" s="707"/>
      <c r="BE195" s="707"/>
      <c r="BF195" s="708"/>
      <c r="BG195" s="803" t="s">
        <v>589</v>
      </c>
      <c r="BH195" s="678"/>
    </row>
    <row r="196" spans="1:60" x14ac:dyDescent="0.2">
      <c r="A196" s="670" t="s">
        <v>702</v>
      </c>
      <c r="B196" s="671"/>
      <c r="C196" s="743" t="s">
        <v>779</v>
      </c>
      <c r="D196" s="744"/>
      <c r="E196" s="744"/>
      <c r="F196" s="744"/>
      <c r="G196" s="744"/>
      <c r="H196" s="744"/>
      <c r="I196" s="744"/>
      <c r="J196" s="744"/>
      <c r="K196" s="744"/>
      <c r="L196" s="744"/>
      <c r="M196" s="744"/>
      <c r="N196" s="744"/>
      <c r="O196" s="744"/>
      <c r="P196" s="744"/>
      <c r="Q196" s="744"/>
      <c r="R196" s="744"/>
      <c r="S196" s="744"/>
      <c r="T196" s="744"/>
      <c r="U196" s="744"/>
      <c r="V196" s="744"/>
      <c r="W196" s="744"/>
      <c r="X196" s="744"/>
      <c r="Y196" s="744"/>
      <c r="Z196" s="744"/>
      <c r="AA196" s="744"/>
      <c r="AB196" s="745"/>
      <c r="AC196" s="757" t="s">
        <v>59</v>
      </c>
      <c r="AD196" s="758"/>
      <c r="AE196" s="690">
        <f>SUM(AE181:AH195)</f>
        <v>8206027</v>
      </c>
      <c r="AF196" s="691"/>
      <c r="AG196" s="691"/>
      <c r="AH196" s="692"/>
      <c r="AI196" s="690">
        <f t="shared" ref="AI196" si="114">SUM(AI181:AL195)</f>
        <v>9770372</v>
      </c>
      <c r="AJ196" s="691"/>
      <c r="AK196" s="691"/>
      <c r="AL196" s="692"/>
      <c r="AM196" s="690">
        <f t="shared" ref="AM196" si="115">SUM(AM181:AP195)</f>
        <v>0</v>
      </c>
      <c r="AN196" s="691"/>
      <c r="AO196" s="691"/>
      <c r="AP196" s="692"/>
      <c r="AQ196" s="690">
        <f t="shared" ref="AQ196" si="116">SUM(AQ181:AT195)</f>
        <v>4716384</v>
      </c>
      <c r="AR196" s="691"/>
      <c r="AS196" s="691"/>
      <c r="AT196" s="692"/>
      <c r="AU196" s="690">
        <f t="shared" ref="AU196" si="117">SUM(AU181:AX195)</f>
        <v>0</v>
      </c>
      <c r="AV196" s="691"/>
      <c r="AW196" s="691"/>
      <c r="AX196" s="692"/>
      <c r="AY196" s="690">
        <f t="shared" ref="AY196" si="118">SUM(AY181:BB195)</f>
        <v>0</v>
      </c>
      <c r="AZ196" s="691"/>
      <c r="BA196" s="691"/>
      <c r="BB196" s="692"/>
      <c r="BC196" s="690">
        <f t="shared" ref="BC196" si="119">SUM(BC181:BF195)</f>
        <v>4716384</v>
      </c>
      <c r="BD196" s="691"/>
      <c r="BE196" s="691"/>
      <c r="BF196" s="692"/>
      <c r="BG196" s="668">
        <f t="shared" si="81"/>
        <v>0.48272307338963144</v>
      </c>
      <c r="BH196" s="669"/>
    </row>
    <row r="197" spans="1:60" s="1" customFormat="1" x14ac:dyDescent="0.2">
      <c r="A197" s="662" t="s">
        <v>703</v>
      </c>
      <c r="B197" s="663"/>
      <c r="C197" s="800" t="s">
        <v>148</v>
      </c>
      <c r="D197" s="801"/>
      <c r="E197" s="801"/>
      <c r="F197" s="801"/>
      <c r="G197" s="801"/>
      <c r="H197" s="801"/>
      <c r="I197" s="801"/>
      <c r="J197" s="801"/>
      <c r="K197" s="801"/>
      <c r="L197" s="801"/>
      <c r="M197" s="801"/>
      <c r="N197" s="801"/>
      <c r="O197" s="801"/>
      <c r="P197" s="801"/>
      <c r="Q197" s="801"/>
      <c r="R197" s="801"/>
      <c r="S197" s="801"/>
      <c r="T197" s="801"/>
      <c r="U197" s="801"/>
      <c r="V197" s="801"/>
      <c r="W197" s="801"/>
      <c r="X197" s="801"/>
      <c r="Y197" s="801"/>
      <c r="Z197" s="801"/>
      <c r="AA197" s="801"/>
      <c r="AB197" s="802"/>
      <c r="AC197" s="612" t="s">
        <v>124</v>
      </c>
      <c r="AD197" s="613"/>
      <c r="AE197" s="687">
        <v>0</v>
      </c>
      <c r="AF197" s="688"/>
      <c r="AG197" s="688"/>
      <c r="AH197" s="689"/>
      <c r="AI197" s="687">
        <v>0</v>
      </c>
      <c r="AJ197" s="688"/>
      <c r="AK197" s="688"/>
      <c r="AL197" s="689"/>
      <c r="AM197" s="687">
        <v>0</v>
      </c>
      <c r="AN197" s="688"/>
      <c r="AO197" s="688"/>
      <c r="AP197" s="689"/>
      <c r="AQ197" s="687">
        <v>0</v>
      </c>
      <c r="AR197" s="688"/>
      <c r="AS197" s="688"/>
      <c r="AT197" s="689"/>
      <c r="AU197" s="687">
        <v>0</v>
      </c>
      <c r="AV197" s="688"/>
      <c r="AW197" s="688"/>
      <c r="AX197" s="689"/>
      <c r="AY197" s="687">
        <v>0</v>
      </c>
      <c r="AZ197" s="688"/>
      <c r="BA197" s="688"/>
      <c r="BB197" s="689"/>
      <c r="BC197" s="687">
        <v>0</v>
      </c>
      <c r="BD197" s="688"/>
      <c r="BE197" s="688"/>
      <c r="BF197" s="689"/>
      <c r="BG197" s="724" t="str">
        <f t="shared" ref="BG197:BG252" si="120">IF(AI197&gt;0,BC197/AI197,"n.é.")</f>
        <v>n.é.</v>
      </c>
      <c r="BH197" s="725"/>
    </row>
    <row r="198" spans="1:60" x14ac:dyDescent="0.2">
      <c r="A198" s="696" t="s">
        <v>704</v>
      </c>
      <c r="B198" s="719"/>
      <c r="C198" s="800" t="s">
        <v>149</v>
      </c>
      <c r="D198" s="801"/>
      <c r="E198" s="801"/>
      <c r="F198" s="801"/>
      <c r="G198" s="801"/>
      <c r="H198" s="801"/>
      <c r="I198" s="801"/>
      <c r="J198" s="801"/>
      <c r="K198" s="801"/>
      <c r="L198" s="801"/>
      <c r="M198" s="801"/>
      <c r="N198" s="801"/>
      <c r="O198" s="801"/>
      <c r="P198" s="801"/>
      <c r="Q198" s="801"/>
      <c r="R198" s="801"/>
      <c r="S198" s="801"/>
      <c r="T198" s="801"/>
      <c r="U198" s="801"/>
      <c r="V198" s="801"/>
      <c r="W198" s="801"/>
      <c r="X198" s="801"/>
      <c r="Y198" s="801"/>
      <c r="Z198" s="801"/>
      <c r="AA198" s="801"/>
      <c r="AB198" s="802"/>
      <c r="AC198" s="697" t="s">
        <v>125</v>
      </c>
      <c r="AD198" s="698"/>
      <c r="AE198" s="684">
        <f>4802805+3500000</f>
        <v>8302805</v>
      </c>
      <c r="AF198" s="685"/>
      <c r="AG198" s="685"/>
      <c r="AH198" s="686"/>
      <c r="AI198" s="684">
        <v>9912805</v>
      </c>
      <c r="AJ198" s="685"/>
      <c r="AK198" s="685"/>
      <c r="AL198" s="686"/>
      <c r="AM198" s="687">
        <v>0</v>
      </c>
      <c r="AN198" s="688"/>
      <c r="AO198" s="688"/>
      <c r="AP198" s="689"/>
      <c r="AQ198" s="684">
        <v>7453400</v>
      </c>
      <c r="AR198" s="685"/>
      <c r="AS198" s="685"/>
      <c r="AT198" s="686"/>
      <c r="AU198" s="687">
        <v>0</v>
      </c>
      <c r="AV198" s="688"/>
      <c r="AW198" s="688"/>
      <c r="AX198" s="689"/>
      <c r="AY198" s="687">
        <v>0</v>
      </c>
      <c r="AZ198" s="688"/>
      <c r="BA198" s="688"/>
      <c r="BB198" s="689"/>
      <c r="BC198" s="684">
        <v>7453400</v>
      </c>
      <c r="BD198" s="685"/>
      <c r="BE198" s="685"/>
      <c r="BF198" s="686"/>
      <c r="BG198" s="726">
        <f t="shared" si="120"/>
        <v>0.75189615855451608</v>
      </c>
      <c r="BH198" s="727"/>
    </row>
    <row r="199" spans="1:60" x14ac:dyDescent="0.2">
      <c r="A199" s="696" t="s">
        <v>705</v>
      </c>
      <c r="B199" s="719"/>
      <c r="C199" s="800" t="s">
        <v>150</v>
      </c>
      <c r="D199" s="801"/>
      <c r="E199" s="801"/>
      <c r="F199" s="801"/>
      <c r="G199" s="801"/>
      <c r="H199" s="801"/>
      <c r="I199" s="801"/>
      <c r="J199" s="801"/>
      <c r="K199" s="801"/>
      <c r="L199" s="801"/>
      <c r="M199" s="801"/>
      <c r="N199" s="801"/>
      <c r="O199" s="801"/>
      <c r="P199" s="801"/>
      <c r="Q199" s="801"/>
      <c r="R199" s="801"/>
      <c r="S199" s="801"/>
      <c r="T199" s="801"/>
      <c r="U199" s="801"/>
      <c r="V199" s="801"/>
      <c r="W199" s="801"/>
      <c r="X199" s="801"/>
      <c r="Y199" s="801"/>
      <c r="Z199" s="801"/>
      <c r="AA199" s="801"/>
      <c r="AB199" s="802"/>
      <c r="AC199" s="697" t="s">
        <v>126</v>
      </c>
      <c r="AD199" s="698"/>
      <c r="AE199" s="684">
        <v>0</v>
      </c>
      <c r="AF199" s="685"/>
      <c r="AG199" s="685"/>
      <c r="AH199" s="686"/>
      <c r="AI199" s="684">
        <v>30512</v>
      </c>
      <c r="AJ199" s="685"/>
      <c r="AK199" s="685"/>
      <c r="AL199" s="686"/>
      <c r="AM199" s="687">
        <v>0</v>
      </c>
      <c r="AN199" s="688"/>
      <c r="AO199" s="688"/>
      <c r="AP199" s="689"/>
      <c r="AQ199" s="684">
        <v>30512</v>
      </c>
      <c r="AR199" s="685"/>
      <c r="AS199" s="685"/>
      <c r="AT199" s="686"/>
      <c r="AU199" s="687">
        <v>0</v>
      </c>
      <c r="AV199" s="688"/>
      <c r="AW199" s="688"/>
      <c r="AX199" s="689"/>
      <c r="AY199" s="687">
        <v>0</v>
      </c>
      <c r="AZ199" s="688"/>
      <c r="BA199" s="688"/>
      <c r="BB199" s="689"/>
      <c r="BC199" s="684">
        <v>30512</v>
      </c>
      <c r="BD199" s="685"/>
      <c r="BE199" s="685"/>
      <c r="BF199" s="686"/>
      <c r="BG199" s="726">
        <f t="shared" si="120"/>
        <v>1</v>
      </c>
      <c r="BH199" s="727"/>
    </row>
    <row r="200" spans="1:60" x14ac:dyDescent="0.2">
      <c r="A200" s="696" t="s">
        <v>706</v>
      </c>
      <c r="B200" s="719"/>
      <c r="C200" s="800" t="s">
        <v>151</v>
      </c>
      <c r="D200" s="801"/>
      <c r="E200" s="801"/>
      <c r="F200" s="801"/>
      <c r="G200" s="801"/>
      <c r="H200" s="801"/>
      <c r="I200" s="801"/>
      <c r="J200" s="801"/>
      <c r="K200" s="801"/>
      <c r="L200" s="801"/>
      <c r="M200" s="801"/>
      <c r="N200" s="801"/>
      <c r="O200" s="801"/>
      <c r="P200" s="801"/>
      <c r="Q200" s="801"/>
      <c r="R200" s="801"/>
      <c r="S200" s="801"/>
      <c r="T200" s="801"/>
      <c r="U200" s="801"/>
      <c r="V200" s="801"/>
      <c r="W200" s="801"/>
      <c r="X200" s="801"/>
      <c r="Y200" s="801"/>
      <c r="Z200" s="801"/>
      <c r="AA200" s="801"/>
      <c r="AB200" s="802"/>
      <c r="AC200" s="697" t="s">
        <v>127</v>
      </c>
      <c r="AD200" s="698"/>
      <c r="AE200" s="684">
        <f>2440256+1541315+2343400</f>
        <v>6324971</v>
      </c>
      <c r="AF200" s="685"/>
      <c r="AG200" s="685"/>
      <c r="AH200" s="686"/>
      <c r="AI200" s="684">
        <v>6777575</v>
      </c>
      <c r="AJ200" s="685"/>
      <c r="AK200" s="685"/>
      <c r="AL200" s="686"/>
      <c r="AM200" s="687">
        <v>0</v>
      </c>
      <c r="AN200" s="688"/>
      <c r="AO200" s="688"/>
      <c r="AP200" s="689"/>
      <c r="AQ200" s="684">
        <v>6331701</v>
      </c>
      <c r="AR200" s="685"/>
      <c r="AS200" s="685"/>
      <c r="AT200" s="686"/>
      <c r="AU200" s="687">
        <v>0</v>
      </c>
      <c r="AV200" s="688"/>
      <c r="AW200" s="688"/>
      <c r="AX200" s="689"/>
      <c r="AY200" s="687">
        <v>0</v>
      </c>
      <c r="AZ200" s="688"/>
      <c r="BA200" s="688"/>
      <c r="BB200" s="689"/>
      <c r="BC200" s="684">
        <v>4259421</v>
      </c>
      <c r="BD200" s="685"/>
      <c r="BE200" s="685"/>
      <c r="BF200" s="686"/>
      <c r="BG200" s="726">
        <f t="shared" si="120"/>
        <v>0.62845796616046301</v>
      </c>
      <c r="BH200" s="727"/>
    </row>
    <row r="201" spans="1:60" s="1" customFormat="1" x14ac:dyDescent="0.2">
      <c r="A201" s="662" t="s">
        <v>707</v>
      </c>
      <c r="B201" s="663"/>
      <c r="C201" s="609" t="s">
        <v>152</v>
      </c>
      <c r="D201" s="610"/>
      <c r="E201" s="610"/>
      <c r="F201" s="610"/>
      <c r="G201" s="610"/>
      <c r="H201" s="610"/>
      <c r="I201" s="610"/>
      <c r="J201" s="610"/>
      <c r="K201" s="610"/>
      <c r="L201" s="610"/>
      <c r="M201" s="610"/>
      <c r="N201" s="610"/>
      <c r="O201" s="610"/>
      <c r="P201" s="610"/>
      <c r="Q201" s="610"/>
      <c r="R201" s="610"/>
      <c r="S201" s="610"/>
      <c r="T201" s="610"/>
      <c r="U201" s="610"/>
      <c r="V201" s="610"/>
      <c r="W201" s="610"/>
      <c r="X201" s="610"/>
      <c r="Y201" s="610"/>
      <c r="Z201" s="610"/>
      <c r="AA201" s="610"/>
      <c r="AB201" s="611"/>
      <c r="AC201" s="612" t="s">
        <v>128</v>
      </c>
      <c r="AD201" s="613"/>
      <c r="AE201" s="687">
        <v>0</v>
      </c>
      <c r="AF201" s="688"/>
      <c r="AG201" s="688"/>
      <c r="AH201" s="689"/>
      <c r="AI201" s="687">
        <v>0</v>
      </c>
      <c r="AJ201" s="688"/>
      <c r="AK201" s="688"/>
      <c r="AL201" s="689"/>
      <c r="AM201" s="687">
        <v>0</v>
      </c>
      <c r="AN201" s="688"/>
      <c r="AO201" s="688"/>
      <c r="AP201" s="689"/>
      <c r="AQ201" s="687">
        <v>0</v>
      </c>
      <c r="AR201" s="688"/>
      <c r="AS201" s="688"/>
      <c r="AT201" s="689"/>
      <c r="AU201" s="687">
        <v>0</v>
      </c>
      <c r="AV201" s="688"/>
      <c r="AW201" s="688"/>
      <c r="AX201" s="689"/>
      <c r="AY201" s="687">
        <v>0</v>
      </c>
      <c r="AZ201" s="688"/>
      <c r="BA201" s="688"/>
      <c r="BB201" s="689"/>
      <c r="BC201" s="687">
        <v>0</v>
      </c>
      <c r="BD201" s="688"/>
      <c r="BE201" s="688"/>
      <c r="BF201" s="689"/>
      <c r="BG201" s="724" t="str">
        <f t="shared" si="120"/>
        <v>n.é.</v>
      </c>
      <c r="BH201" s="725"/>
    </row>
    <row r="202" spans="1:60" s="1" customFormat="1" x14ac:dyDescent="0.2">
      <c r="A202" s="662" t="s">
        <v>708</v>
      </c>
      <c r="B202" s="663"/>
      <c r="C202" s="609" t="s">
        <v>153</v>
      </c>
      <c r="D202" s="610"/>
      <c r="E202" s="610"/>
      <c r="F202" s="610"/>
      <c r="G202" s="610"/>
      <c r="H202" s="610"/>
      <c r="I202" s="610"/>
      <c r="J202" s="610"/>
      <c r="K202" s="610"/>
      <c r="L202" s="610"/>
      <c r="M202" s="610"/>
      <c r="N202" s="610"/>
      <c r="O202" s="610"/>
      <c r="P202" s="610"/>
      <c r="Q202" s="610"/>
      <c r="R202" s="610"/>
      <c r="S202" s="610"/>
      <c r="T202" s="610"/>
      <c r="U202" s="610"/>
      <c r="V202" s="610"/>
      <c r="W202" s="610"/>
      <c r="X202" s="610"/>
      <c r="Y202" s="610"/>
      <c r="Z202" s="610"/>
      <c r="AA202" s="610"/>
      <c r="AB202" s="611"/>
      <c r="AC202" s="612" t="s">
        <v>129</v>
      </c>
      <c r="AD202" s="613"/>
      <c r="AE202" s="687">
        <v>0</v>
      </c>
      <c r="AF202" s="688"/>
      <c r="AG202" s="688"/>
      <c r="AH202" s="689"/>
      <c r="AI202" s="687">
        <v>0</v>
      </c>
      <c r="AJ202" s="688"/>
      <c r="AK202" s="688"/>
      <c r="AL202" s="689"/>
      <c r="AM202" s="687">
        <v>0</v>
      </c>
      <c r="AN202" s="688"/>
      <c r="AO202" s="688"/>
      <c r="AP202" s="689"/>
      <c r="AQ202" s="687">
        <v>0</v>
      </c>
      <c r="AR202" s="688"/>
      <c r="AS202" s="688"/>
      <c r="AT202" s="689"/>
      <c r="AU202" s="687">
        <v>0</v>
      </c>
      <c r="AV202" s="688"/>
      <c r="AW202" s="688"/>
      <c r="AX202" s="689"/>
      <c r="AY202" s="687">
        <v>0</v>
      </c>
      <c r="AZ202" s="688"/>
      <c r="BA202" s="688"/>
      <c r="BB202" s="689"/>
      <c r="BC202" s="687">
        <v>0</v>
      </c>
      <c r="BD202" s="688"/>
      <c r="BE202" s="688"/>
      <c r="BF202" s="689"/>
      <c r="BG202" s="724" t="str">
        <f t="shared" si="120"/>
        <v>n.é.</v>
      </c>
      <c r="BH202" s="725"/>
    </row>
    <row r="203" spans="1:60" x14ac:dyDescent="0.2">
      <c r="A203" s="696" t="s">
        <v>709</v>
      </c>
      <c r="B203" s="719"/>
      <c r="C203" s="609" t="s">
        <v>154</v>
      </c>
      <c r="D203" s="610"/>
      <c r="E203" s="610"/>
      <c r="F203" s="610"/>
      <c r="G203" s="610"/>
      <c r="H203" s="610"/>
      <c r="I203" s="610"/>
      <c r="J203" s="610"/>
      <c r="K203" s="610"/>
      <c r="L203" s="610"/>
      <c r="M203" s="610"/>
      <c r="N203" s="610"/>
      <c r="O203" s="610"/>
      <c r="P203" s="610"/>
      <c r="Q203" s="610"/>
      <c r="R203" s="610"/>
      <c r="S203" s="610"/>
      <c r="T203" s="610"/>
      <c r="U203" s="610"/>
      <c r="V203" s="610"/>
      <c r="W203" s="610"/>
      <c r="X203" s="610"/>
      <c r="Y203" s="610"/>
      <c r="Z203" s="610"/>
      <c r="AA203" s="610"/>
      <c r="AB203" s="611"/>
      <c r="AC203" s="697" t="s">
        <v>130</v>
      </c>
      <c r="AD203" s="698"/>
      <c r="AE203" s="684">
        <f>658870+416154+632718+1296757</f>
        <v>3004499</v>
      </c>
      <c r="AF203" s="685"/>
      <c r="AG203" s="685"/>
      <c r="AH203" s="686"/>
      <c r="AI203" s="684">
        <v>3569642</v>
      </c>
      <c r="AJ203" s="685"/>
      <c r="AK203" s="685"/>
      <c r="AL203" s="686"/>
      <c r="AM203" s="687">
        <v>0</v>
      </c>
      <c r="AN203" s="688"/>
      <c r="AO203" s="688"/>
      <c r="AP203" s="689"/>
      <c r="AQ203" s="684">
        <v>2785222</v>
      </c>
      <c r="AR203" s="685"/>
      <c r="AS203" s="685"/>
      <c r="AT203" s="686"/>
      <c r="AU203" s="687">
        <v>0</v>
      </c>
      <c r="AV203" s="688"/>
      <c r="AW203" s="688"/>
      <c r="AX203" s="689"/>
      <c r="AY203" s="687">
        <v>0</v>
      </c>
      <c r="AZ203" s="688"/>
      <c r="BA203" s="688"/>
      <c r="BB203" s="689"/>
      <c r="BC203" s="684">
        <v>2225702</v>
      </c>
      <c r="BD203" s="685"/>
      <c r="BE203" s="685"/>
      <c r="BF203" s="686"/>
      <c r="BG203" s="726">
        <f t="shared" si="120"/>
        <v>0.6235084638739683</v>
      </c>
      <c r="BH203" s="727"/>
    </row>
    <row r="204" spans="1:60" s="170" customFormat="1" x14ac:dyDescent="0.2">
      <c r="A204" s="670" t="s">
        <v>710</v>
      </c>
      <c r="B204" s="671"/>
      <c r="C204" s="672" t="s">
        <v>757</v>
      </c>
      <c r="D204" s="673"/>
      <c r="E204" s="673"/>
      <c r="F204" s="673"/>
      <c r="G204" s="673"/>
      <c r="H204" s="673"/>
      <c r="I204" s="673"/>
      <c r="J204" s="673"/>
      <c r="K204" s="673"/>
      <c r="L204" s="673"/>
      <c r="M204" s="673"/>
      <c r="N204" s="673"/>
      <c r="O204" s="673"/>
      <c r="P204" s="673"/>
      <c r="Q204" s="673"/>
      <c r="R204" s="673"/>
      <c r="S204" s="673"/>
      <c r="T204" s="673"/>
      <c r="U204" s="673"/>
      <c r="V204" s="673"/>
      <c r="W204" s="673"/>
      <c r="X204" s="673"/>
      <c r="Y204" s="673"/>
      <c r="Z204" s="673"/>
      <c r="AA204" s="673"/>
      <c r="AB204" s="674"/>
      <c r="AC204" s="757" t="s">
        <v>60</v>
      </c>
      <c r="AD204" s="758"/>
      <c r="AE204" s="690">
        <f>SUM(AE197:AH203)</f>
        <v>17632275</v>
      </c>
      <c r="AF204" s="691"/>
      <c r="AG204" s="691"/>
      <c r="AH204" s="692"/>
      <c r="AI204" s="690">
        <f t="shared" ref="AI204" si="121">SUM(AI197:AL203)</f>
        <v>20290534</v>
      </c>
      <c r="AJ204" s="691"/>
      <c r="AK204" s="691"/>
      <c r="AL204" s="692"/>
      <c r="AM204" s="690">
        <f t="shared" ref="AM204" si="122">SUM(AM197:AP203)</f>
        <v>0</v>
      </c>
      <c r="AN204" s="691"/>
      <c r="AO204" s="691"/>
      <c r="AP204" s="692"/>
      <c r="AQ204" s="690">
        <f t="shared" ref="AQ204" si="123">SUM(AQ197:AT203)</f>
        <v>16600835</v>
      </c>
      <c r="AR204" s="691"/>
      <c r="AS204" s="691"/>
      <c r="AT204" s="692"/>
      <c r="AU204" s="690">
        <f t="shared" ref="AU204" si="124">SUM(AU197:AX203)</f>
        <v>0</v>
      </c>
      <c r="AV204" s="691"/>
      <c r="AW204" s="691"/>
      <c r="AX204" s="692"/>
      <c r="AY204" s="690">
        <f t="shared" ref="AY204" si="125">SUM(AY197:BB203)</f>
        <v>0</v>
      </c>
      <c r="AZ204" s="691"/>
      <c r="BA204" s="691"/>
      <c r="BB204" s="692"/>
      <c r="BC204" s="690">
        <f t="shared" ref="BC204" si="126">SUM(BC197:BF203)</f>
        <v>13969035</v>
      </c>
      <c r="BD204" s="691"/>
      <c r="BE204" s="691"/>
      <c r="BF204" s="692"/>
      <c r="BG204" s="668">
        <f t="shared" si="120"/>
        <v>0.68845083130882612</v>
      </c>
      <c r="BH204" s="669"/>
    </row>
    <row r="205" spans="1:60" x14ac:dyDescent="0.2">
      <c r="A205" s="696" t="s">
        <v>711</v>
      </c>
      <c r="B205" s="719"/>
      <c r="C205" s="621" t="s">
        <v>167</v>
      </c>
      <c r="D205" s="622"/>
      <c r="E205" s="622"/>
      <c r="F205" s="622"/>
      <c r="G205" s="622"/>
      <c r="H205" s="622"/>
      <c r="I205" s="622"/>
      <c r="J205" s="622"/>
      <c r="K205" s="622"/>
      <c r="L205" s="622"/>
      <c r="M205" s="622"/>
      <c r="N205" s="622"/>
      <c r="O205" s="622"/>
      <c r="P205" s="622"/>
      <c r="Q205" s="622"/>
      <c r="R205" s="622"/>
      <c r="S205" s="622"/>
      <c r="T205" s="622"/>
      <c r="U205" s="622"/>
      <c r="V205" s="622"/>
      <c r="W205" s="622"/>
      <c r="X205" s="622"/>
      <c r="Y205" s="622"/>
      <c r="Z205" s="622"/>
      <c r="AA205" s="622"/>
      <c r="AB205" s="623"/>
      <c r="AC205" s="697" t="s">
        <v>155</v>
      </c>
      <c r="AD205" s="698"/>
      <c r="AE205" s="684">
        <f>12532134+22770417+1260000+3929423+7083490+5034200+6722000+4692061+133689704</f>
        <v>197713429</v>
      </c>
      <c r="AF205" s="685"/>
      <c r="AG205" s="685"/>
      <c r="AH205" s="686"/>
      <c r="AI205" s="684">
        <v>213819919</v>
      </c>
      <c r="AJ205" s="685"/>
      <c r="AK205" s="685"/>
      <c r="AL205" s="686"/>
      <c r="AM205" s="684">
        <v>0</v>
      </c>
      <c r="AN205" s="685"/>
      <c r="AO205" s="685"/>
      <c r="AP205" s="686"/>
      <c r="AQ205" s="684">
        <v>104678787</v>
      </c>
      <c r="AR205" s="685"/>
      <c r="AS205" s="685"/>
      <c r="AT205" s="686"/>
      <c r="AU205" s="684">
        <v>0</v>
      </c>
      <c r="AV205" s="685"/>
      <c r="AW205" s="685"/>
      <c r="AX205" s="686"/>
      <c r="AY205" s="684">
        <v>0</v>
      </c>
      <c r="AZ205" s="685"/>
      <c r="BA205" s="685"/>
      <c r="BB205" s="686"/>
      <c r="BC205" s="684">
        <v>97418105</v>
      </c>
      <c r="BD205" s="685"/>
      <c r="BE205" s="685"/>
      <c r="BF205" s="686"/>
      <c r="BG205" s="726">
        <f t="shared" si="120"/>
        <v>0.45560818400646763</v>
      </c>
      <c r="BH205" s="727"/>
    </row>
    <row r="206" spans="1:60" s="1" customFormat="1" x14ac:dyDescent="0.2">
      <c r="A206" s="662" t="s">
        <v>712</v>
      </c>
      <c r="B206" s="663"/>
      <c r="C206" s="621" t="s">
        <v>168</v>
      </c>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3"/>
      <c r="AC206" s="612" t="s">
        <v>156</v>
      </c>
      <c r="AD206" s="613"/>
      <c r="AE206" s="687">
        <v>0</v>
      </c>
      <c r="AF206" s="688"/>
      <c r="AG206" s="688"/>
      <c r="AH206" s="689"/>
      <c r="AI206" s="687">
        <v>0</v>
      </c>
      <c r="AJ206" s="688"/>
      <c r="AK206" s="688"/>
      <c r="AL206" s="689"/>
      <c r="AM206" s="684">
        <v>0</v>
      </c>
      <c r="AN206" s="685"/>
      <c r="AO206" s="685"/>
      <c r="AP206" s="686"/>
      <c r="AQ206" s="687">
        <v>0</v>
      </c>
      <c r="AR206" s="688"/>
      <c r="AS206" s="688"/>
      <c r="AT206" s="689"/>
      <c r="AU206" s="684">
        <v>0</v>
      </c>
      <c r="AV206" s="685"/>
      <c r="AW206" s="685"/>
      <c r="AX206" s="686"/>
      <c r="AY206" s="684">
        <v>0</v>
      </c>
      <c r="AZ206" s="685"/>
      <c r="BA206" s="685"/>
      <c r="BB206" s="686"/>
      <c r="BC206" s="687">
        <v>0</v>
      </c>
      <c r="BD206" s="688"/>
      <c r="BE206" s="688"/>
      <c r="BF206" s="689"/>
      <c r="BG206" s="724" t="str">
        <f t="shared" si="120"/>
        <v>n.é.</v>
      </c>
      <c r="BH206" s="725"/>
    </row>
    <row r="207" spans="1:60" x14ac:dyDescent="0.2">
      <c r="A207" s="696" t="s">
        <v>713</v>
      </c>
      <c r="B207" s="719"/>
      <c r="C207" s="621" t="s">
        <v>169</v>
      </c>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3"/>
      <c r="AC207" s="697" t="s">
        <v>157</v>
      </c>
      <c r="AD207" s="698"/>
      <c r="AE207" s="684">
        <v>0</v>
      </c>
      <c r="AF207" s="685"/>
      <c r="AG207" s="685"/>
      <c r="AH207" s="686"/>
      <c r="AI207" s="684">
        <v>133858</v>
      </c>
      <c r="AJ207" s="685"/>
      <c r="AK207" s="685"/>
      <c r="AL207" s="686"/>
      <c r="AM207" s="684">
        <v>0</v>
      </c>
      <c r="AN207" s="685"/>
      <c r="AO207" s="685"/>
      <c r="AP207" s="686"/>
      <c r="AQ207" s="684">
        <v>133858</v>
      </c>
      <c r="AR207" s="685"/>
      <c r="AS207" s="685"/>
      <c r="AT207" s="686"/>
      <c r="AU207" s="684">
        <v>0</v>
      </c>
      <c r="AV207" s="685"/>
      <c r="AW207" s="685"/>
      <c r="AX207" s="686"/>
      <c r="AY207" s="684">
        <v>0</v>
      </c>
      <c r="AZ207" s="685"/>
      <c r="BA207" s="685"/>
      <c r="BB207" s="686"/>
      <c r="BC207" s="684">
        <v>133858</v>
      </c>
      <c r="BD207" s="685"/>
      <c r="BE207" s="685"/>
      <c r="BF207" s="686"/>
      <c r="BG207" s="726">
        <f t="shared" si="120"/>
        <v>1</v>
      </c>
      <c r="BH207" s="727"/>
    </row>
    <row r="208" spans="1:60" x14ac:dyDescent="0.2">
      <c r="A208" s="696" t="s">
        <v>714</v>
      </c>
      <c r="B208" s="719"/>
      <c r="C208" s="621" t="s">
        <v>170</v>
      </c>
      <c r="D208" s="622"/>
      <c r="E208" s="622"/>
      <c r="F208" s="622"/>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3"/>
      <c r="AC208" s="697" t="s">
        <v>158</v>
      </c>
      <c r="AD208" s="698"/>
      <c r="AE208" s="684">
        <f>3383676+6148012+340200+1060945+1912542+1359234+1814940+1266856+36095140</f>
        <v>53381545</v>
      </c>
      <c r="AF208" s="685"/>
      <c r="AG208" s="685"/>
      <c r="AH208" s="686"/>
      <c r="AI208" s="684">
        <v>57690840</v>
      </c>
      <c r="AJ208" s="685"/>
      <c r="AK208" s="685"/>
      <c r="AL208" s="686"/>
      <c r="AM208" s="684">
        <v>0</v>
      </c>
      <c r="AN208" s="685"/>
      <c r="AO208" s="685"/>
      <c r="AP208" s="686"/>
      <c r="AQ208" s="684">
        <v>19468292</v>
      </c>
      <c r="AR208" s="685"/>
      <c r="AS208" s="685"/>
      <c r="AT208" s="686"/>
      <c r="AU208" s="684">
        <v>0</v>
      </c>
      <c r="AV208" s="685"/>
      <c r="AW208" s="685"/>
      <c r="AX208" s="686"/>
      <c r="AY208" s="684">
        <v>0</v>
      </c>
      <c r="AZ208" s="685"/>
      <c r="BA208" s="685"/>
      <c r="BB208" s="686"/>
      <c r="BC208" s="684">
        <v>17507908</v>
      </c>
      <c r="BD208" s="685"/>
      <c r="BE208" s="685"/>
      <c r="BF208" s="686"/>
      <c r="BG208" s="726">
        <f t="shared" si="120"/>
        <v>0.30347812581685413</v>
      </c>
      <c r="BH208" s="727"/>
    </row>
    <row r="209" spans="1:60" s="170" customFormat="1" x14ac:dyDescent="0.2">
      <c r="A209" s="670" t="s">
        <v>715</v>
      </c>
      <c r="B209" s="671"/>
      <c r="C209" s="743" t="s">
        <v>758</v>
      </c>
      <c r="D209" s="744"/>
      <c r="E209" s="744"/>
      <c r="F209" s="744"/>
      <c r="G209" s="744"/>
      <c r="H209" s="744"/>
      <c r="I209" s="744"/>
      <c r="J209" s="744"/>
      <c r="K209" s="744"/>
      <c r="L209" s="744"/>
      <c r="M209" s="744"/>
      <c r="N209" s="744"/>
      <c r="O209" s="744"/>
      <c r="P209" s="744"/>
      <c r="Q209" s="744"/>
      <c r="R209" s="744"/>
      <c r="S209" s="744"/>
      <c r="T209" s="744"/>
      <c r="U209" s="744"/>
      <c r="V209" s="744"/>
      <c r="W209" s="744"/>
      <c r="X209" s="744"/>
      <c r="Y209" s="744"/>
      <c r="Z209" s="744"/>
      <c r="AA209" s="744"/>
      <c r="AB209" s="745"/>
      <c r="AC209" s="757" t="s">
        <v>61</v>
      </c>
      <c r="AD209" s="758"/>
      <c r="AE209" s="690">
        <f>SUM(AE205:AH208)</f>
        <v>251094974</v>
      </c>
      <c r="AF209" s="691"/>
      <c r="AG209" s="691"/>
      <c r="AH209" s="692"/>
      <c r="AI209" s="690">
        <f t="shared" ref="AI209" si="127">SUM(AI205:AL208)</f>
        <v>271644617</v>
      </c>
      <c r="AJ209" s="691"/>
      <c r="AK209" s="691"/>
      <c r="AL209" s="692"/>
      <c r="AM209" s="690">
        <f t="shared" ref="AM209" si="128">SUM(AM205:AP208)</f>
        <v>0</v>
      </c>
      <c r="AN209" s="691"/>
      <c r="AO209" s="691"/>
      <c r="AP209" s="692"/>
      <c r="AQ209" s="690">
        <f t="shared" ref="AQ209" si="129">SUM(AQ205:AT208)</f>
        <v>124280937</v>
      </c>
      <c r="AR209" s="691"/>
      <c r="AS209" s="691"/>
      <c r="AT209" s="692"/>
      <c r="AU209" s="690">
        <f t="shared" ref="AU209" si="130">SUM(AU205:AX208)</f>
        <v>0</v>
      </c>
      <c r="AV209" s="691"/>
      <c r="AW209" s="691"/>
      <c r="AX209" s="692"/>
      <c r="AY209" s="690">
        <f t="shared" ref="AY209" si="131">SUM(AY205:BB208)</f>
        <v>0</v>
      </c>
      <c r="AZ209" s="691"/>
      <c r="BA209" s="691"/>
      <c r="BB209" s="692"/>
      <c r="BC209" s="690">
        <f t="shared" ref="BC209" si="132">SUM(BC205:BF208)</f>
        <v>115059871</v>
      </c>
      <c r="BD209" s="691"/>
      <c r="BE209" s="691"/>
      <c r="BF209" s="692"/>
      <c r="BG209" s="668">
        <f t="shared" si="120"/>
        <v>0.42356764610579417</v>
      </c>
      <c r="BH209" s="669"/>
    </row>
    <row r="210" spans="1:60" s="1" customFormat="1" x14ac:dyDescent="0.2">
      <c r="A210" s="662" t="s">
        <v>716</v>
      </c>
      <c r="B210" s="663"/>
      <c r="C210" s="621" t="s">
        <v>416</v>
      </c>
      <c r="D210" s="622"/>
      <c r="E210" s="622"/>
      <c r="F210" s="622"/>
      <c r="G210" s="622"/>
      <c r="H210" s="622"/>
      <c r="I210" s="622"/>
      <c r="J210" s="622"/>
      <c r="K210" s="622"/>
      <c r="L210" s="622"/>
      <c r="M210" s="622"/>
      <c r="N210" s="622"/>
      <c r="O210" s="622"/>
      <c r="P210" s="622"/>
      <c r="Q210" s="622"/>
      <c r="R210" s="622"/>
      <c r="S210" s="622"/>
      <c r="T210" s="622"/>
      <c r="U210" s="622"/>
      <c r="V210" s="622"/>
      <c r="W210" s="622"/>
      <c r="X210" s="622"/>
      <c r="Y210" s="622"/>
      <c r="Z210" s="622"/>
      <c r="AA210" s="622"/>
      <c r="AB210" s="623"/>
      <c r="AC210" s="612" t="s">
        <v>159</v>
      </c>
      <c r="AD210" s="613"/>
      <c r="AE210" s="687">
        <v>0</v>
      </c>
      <c r="AF210" s="688"/>
      <c r="AG210" s="688"/>
      <c r="AH210" s="689"/>
      <c r="AI210" s="687">
        <v>0</v>
      </c>
      <c r="AJ210" s="688"/>
      <c r="AK210" s="688"/>
      <c r="AL210" s="689"/>
      <c r="AM210" s="687">
        <v>0</v>
      </c>
      <c r="AN210" s="688"/>
      <c r="AO210" s="688"/>
      <c r="AP210" s="689"/>
      <c r="AQ210" s="687">
        <v>0</v>
      </c>
      <c r="AR210" s="688"/>
      <c r="AS210" s="688"/>
      <c r="AT210" s="689"/>
      <c r="AU210" s="687">
        <v>0</v>
      </c>
      <c r="AV210" s="688"/>
      <c r="AW210" s="688"/>
      <c r="AX210" s="689"/>
      <c r="AY210" s="687">
        <v>0</v>
      </c>
      <c r="AZ210" s="688"/>
      <c r="BA210" s="688"/>
      <c r="BB210" s="689"/>
      <c r="BC210" s="687">
        <v>0</v>
      </c>
      <c r="BD210" s="688"/>
      <c r="BE210" s="688"/>
      <c r="BF210" s="689"/>
      <c r="BG210" s="724" t="str">
        <f t="shared" si="120"/>
        <v>n.é.</v>
      </c>
      <c r="BH210" s="725"/>
    </row>
    <row r="211" spans="1:60" s="1" customFormat="1" x14ac:dyDescent="0.2">
      <c r="A211" s="662" t="s">
        <v>717</v>
      </c>
      <c r="B211" s="663"/>
      <c r="C211" s="621" t="s">
        <v>417</v>
      </c>
      <c r="D211" s="622"/>
      <c r="E211" s="622"/>
      <c r="F211" s="622"/>
      <c r="G211" s="622"/>
      <c r="H211" s="622"/>
      <c r="I211" s="622"/>
      <c r="J211" s="622"/>
      <c r="K211" s="622"/>
      <c r="L211" s="622"/>
      <c r="M211" s="622"/>
      <c r="N211" s="622"/>
      <c r="O211" s="622"/>
      <c r="P211" s="622"/>
      <c r="Q211" s="622"/>
      <c r="R211" s="622"/>
      <c r="S211" s="622"/>
      <c r="T211" s="622"/>
      <c r="U211" s="622"/>
      <c r="V211" s="622"/>
      <c r="W211" s="622"/>
      <c r="X211" s="622"/>
      <c r="Y211" s="622"/>
      <c r="Z211" s="622"/>
      <c r="AA211" s="622"/>
      <c r="AB211" s="623"/>
      <c r="AC211" s="612" t="s">
        <v>160</v>
      </c>
      <c r="AD211" s="613"/>
      <c r="AE211" s="687">
        <v>0</v>
      </c>
      <c r="AF211" s="688"/>
      <c r="AG211" s="688"/>
      <c r="AH211" s="689"/>
      <c r="AI211" s="687">
        <v>0</v>
      </c>
      <c r="AJ211" s="688"/>
      <c r="AK211" s="688"/>
      <c r="AL211" s="689"/>
      <c r="AM211" s="687">
        <v>0</v>
      </c>
      <c r="AN211" s="688"/>
      <c r="AO211" s="688"/>
      <c r="AP211" s="689"/>
      <c r="AQ211" s="687">
        <v>0</v>
      </c>
      <c r="AR211" s="688"/>
      <c r="AS211" s="688"/>
      <c r="AT211" s="689"/>
      <c r="AU211" s="687">
        <v>0</v>
      </c>
      <c r="AV211" s="688"/>
      <c r="AW211" s="688"/>
      <c r="AX211" s="689"/>
      <c r="AY211" s="687">
        <v>0</v>
      </c>
      <c r="AZ211" s="688"/>
      <c r="BA211" s="688"/>
      <c r="BB211" s="689"/>
      <c r="BC211" s="687">
        <v>0</v>
      </c>
      <c r="BD211" s="688"/>
      <c r="BE211" s="688"/>
      <c r="BF211" s="689"/>
      <c r="BG211" s="724" t="str">
        <f t="shared" si="120"/>
        <v>n.é.</v>
      </c>
      <c r="BH211" s="725"/>
    </row>
    <row r="212" spans="1:60" s="1" customFormat="1" x14ac:dyDescent="0.2">
      <c r="A212" s="662" t="s">
        <v>718</v>
      </c>
      <c r="B212" s="663"/>
      <c r="C212" s="621" t="s">
        <v>418</v>
      </c>
      <c r="D212" s="622"/>
      <c r="E212" s="622"/>
      <c r="F212" s="622"/>
      <c r="G212" s="622"/>
      <c r="H212" s="622"/>
      <c r="I212" s="622"/>
      <c r="J212" s="622"/>
      <c r="K212" s="622"/>
      <c r="L212" s="622"/>
      <c r="M212" s="622"/>
      <c r="N212" s="622"/>
      <c r="O212" s="622"/>
      <c r="P212" s="622"/>
      <c r="Q212" s="622"/>
      <c r="R212" s="622"/>
      <c r="S212" s="622"/>
      <c r="T212" s="622"/>
      <c r="U212" s="622"/>
      <c r="V212" s="622"/>
      <c r="W212" s="622"/>
      <c r="X212" s="622"/>
      <c r="Y212" s="622"/>
      <c r="Z212" s="622"/>
      <c r="AA212" s="622"/>
      <c r="AB212" s="623"/>
      <c r="AC212" s="612" t="s">
        <v>161</v>
      </c>
      <c r="AD212" s="613"/>
      <c r="AE212" s="687">
        <v>0</v>
      </c>
      <c r="AF212" s="688"/>
      <c r="AG212" s="688"/>
      <c r="AH212" s="689"/>
      <c r="AI212" s="687">
        <v>0</v>
      </c>
      <c r="AJ212" s="688"/>
      <c r="AK212" s="688"/>
      <c r="AL212" s="689"/>
      <c r="AM212" s="687">
        <v>0</v>
      </c>
      <c r="AN212" s="688"/>
      <c r="AO212" s="688"/>
      <c r="AP212" s="689"/>
      <c r="AQ212" s="687">
        <v>0</v>
      </c>
      <c r="AR212" s="688"/>
      <c r="AS212" s="688"/>
      <c r="AT212" s="689"/>
      <c r="AU212" s="687">
        <v>0</v>
      </c>
      <c r="AV212" s="688"/>
      <c r="AW212" s="688"/>
      <c r="AX212" s="689"/>
      <c r="AY212" s="687">
        <v>0</v>
      </c>
      <c r="AZ212" s="688"/>
      <c r="BA212" s="688"/>
      <c r="BB212" s="689"/>
      <c r="BC212" s="687">
        <v>0</v>
      </c>
      <c r="BD212" s="688"/>
      <c r="BE212" s="688"/>
      <c r="BF212" s="689"/>
      <c r="BG212" s="724" t="str">
        <f t="shared" si="120"/>
        <v>n.é.</v>
      </c>
      <c r="BH212" s="725"/>
    </row>
    <row r="213" spans="1:60" s="1" customFormat="1" x14ac:dyDescent="0.2">
      <c r="A213" s="662" t="s">
        <v>719</v>
      </c>
      <c r="B213" s="663"/>
      <c r="C213" s="621" t="s">
        <v>171</v>
      </c>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3"/>
      <c r="AC213" s="612" t="s">
        <v>162</v>
      </c>
      <c r="AD213" s="613"/>
      <c r="AE213" s="687">
        <v>0</v>
      </c>
      <c r="AF213" s="688"/>
      <c r="AG213" s="688"/>
      <c r="AH213" s="689"/>
      <c r="AI213" s="687">
        <v>0</v>
      </c>
      <c r="AJ213" s="688"/>
      <c r="AK213" s="688"/>
      <c r="AL213" s="689"/>
      <c r="AM213" s="687">
        <v>0</v>
      </c>
      <c r="AN213" s="688"/>
      <c r="AO213" s="688"/>
      <c r="AP213" s="689"/>
      <c r="AQ213" s="687">
        <v>0</v>
      </c>
      <c r="AR213" s="688"/>
      <c r="AS213" s="688"/>
      <c r="AT213" s="689"/>
      <c r="AU213" s="687">
        <v>0</v>
      </c>
      <c r="AV213" s="688"/>
      <c r="AW213" s="688"/>
      <c r="AX213" s="689"/>
      <c r="AY213" s="687">
        <v>0</v>
      </c>
      <c r="AZ213" s="688"/>
      <c r="BA213" s="688"/>
      <c r="BB213" s="689"/>
      <c r="BC213" s="687">
        <v>0</v>
      </c>
      <c r="BD213" s="688"/>
      <c r="BE213" s="688"/>
      <c r="BF213" s="689"/>
      <c r="BG213" s="724" t="str">
        <f t="shared" si="120"/>
        <v>n.é.</v>
      </c>
      <c r="BH213" s="725"/>
    </row>
    <row r="214" spans="1:60" s="1" customFormat="1" x14ac:dyDescent="0.2">
      <c r="A214" s="662" t="s">
        <v>720</v>
      </c>
      <c r="B214" s="663"/>
      <c r="C214" s="621" t="s">
        <v>419</v>
      </c>
      <c r="D214" s="622"/>
      <c r="E214" s="622"/>
      <c r="F214" s="622"/>
      <c r="G214" s="622"/>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12" t="s">
        <v>163</v>
      </c>
      <c r="AD214" s="613"/>
      <c r="AE214" s="687">
        <v>0</v>
      </c>
      <c r="AF214" s="688"/>
      <c r="AG214" s="688"/>
      <c r="AH214" s="689"/>
      <c r="AI214" s="687">
        <v>0</v>
      </c>
      <c r="AJ214" s="688"/>
      <c r="AK214" s="688"/>
      <c r="AL214" s="689"/>
      <c r="AM214" s="687">
        <v>0</v>
      </c>
      <c r="AN214" s="688"/>
      <c r="AO214" s="688"/>
      <c r="AP214" s="689"/>
      <c r="AQ214" s="687">
        <v>0</v>
      </c>
      <c r="AR214" s="688"/>
      <c r="AS214" s="688"/>
      <c r="AT214" s="689"/>
      <c r="AU214" s="687">
        <v>0</v>
      </c>
      <c r="AV214" s="688"/>
      <c r="AW214" s="688"/>
      <c r="AX214" s="689"/>
      <c r="AY214" s="687">
        <v>0</v>
      </c>
      <c r="AZ214" s="688"/>
      <c r="BA214" s="688"/>
      <c r="BB214" s="689"/>
      <c r="BC214" s="687">
        <v>0</v>
      </c>
      <c r="BD214" s="688"/>
      <c r="BE214" s="688"/>
      <c r="BF214" s="689"/>
      <c r="BG214" s="724" t="str">
        <f t="shared" si="120"/>
        <v>n.é.</v>
      </c>
      <c r="BH214" s="725"/>
    </row>
    <row r="215" spans="1:60" s="1" customFormat="1" x14ac:dyDescent="0.2">
      <c r="A215" s="662" t="s">
        <v>721</v>
      </c>
      <c r="B215" s="663"/>
      <c r="C215" s="621" t="s">
        <v>420</v>
      </c>
      <c r="D215" s="622"/>
      <c r="E215" s="622"/>
      <c r="F215" s="622"/>
      <c r="G215" s="622"/>
      <c r="H215" s="622"/>
      <c r="I215" s="622"/>
      <c r="J215" s="622"/>
      <c r="K215" s="622"/>
      <c r="L215" s="622"/>
      <c r="M215" s="622"/>
      <c r="N215" s="622"/>
      <c r="O215" s="622"/>
      <c r="P215" s="622"/>
      <c r="Q215" s="622"/>
      <c r="R215" s="622"/>
      <c r="S215" s="622"/>
      <c r="T215" s="622"/>
      <c r="U215" s="622"/>
      <c r="V215" s="622"/>
      <c r="W215" s="622"/>
      <c r="X215" s="622"/>
      <c r="Y215" s="622"/>
      <c r="Z215" s="622"/>
      <c r="AA215" s="622"/>
      <c r="AB215" s="623"/>
      <c r="AC215" s="612" t="s">
        <v>164</v>
      </c>
      <c r="AD215" s="613"/>
      <c r="AE215" s="687">
        <v>0</v>
      </c>
      <c r="AF215" s="688"/>
      <c r="AG215" s="688"/>
      <c r="AH215" s="689"/>
      <c r="AI215" s="687">
        <v>0</v>
      </c>
      <c r="AJ215" s="688"/>
      <c r="AK215" s="688"/>
      <c r="AL215" s="689"/>
      <c r="AM215" s="687">
        <v>0</v>
      </c>
      <c r="AN215" s="688"/>
      <c r="AO215" s="688"/>
      <c r="AP215" s="689"/>
      <c r="AQ215" s="687">
        <v>0</v>
      </c>
      <c r="AR215" s="688"/>
      <c r="AS215" s="688"/>
      <c r="AT215" s="689"/>
      <c r="AU215" s="687">
        <v>0</v>
      </c>
      <c r="AV215" s="688"/>
      <c r="AW215" s="688"/>
      <c r="AX215" s="689"/>
      <c r="AY215" s="687">
        <v>0</v>
      </c>
      <c r="AZ215" s="688"/>
      <c r="BA215" s="688"/>
      <c r="BB215" s="689"/>
      <c r="BC215" s="687">
        <v>0</v>
      </c>
      <c r="BD215" s="688"/>
      <c r="BE215" s="688"/>
      <c r="BF215" s="689"/>
      <c r="BG215" s="724" t="str">
        <f t="shared" si="120"/>
        <v>n.é.</v>
      </c>
      <c r="BH215" s="725"/>
    </row>
    <row r="216" spans="1:60" s="1" customFormat="1" x14ac:dyDescent="0.2">
      <c r="A216" s="662" t="s">
        <v>722</v>
      </c>
      <c r="B216" s="663"/>
      <c r="C216" s="621" t="s">
        <v>172</v>
      </c>
      <c r="D216" s="622"/>
      <c r="E216" s="622"/>
      <c r="F216" s="622"/>
      <c r="G216" s="622"/>
      <c r="H216" s="622"/>
      <c r="I216" s="622"/>
      <c r="J216" s="622"/>
      <c r="K216" s="622"/>
      <c r="L216" s="622"/>
      <c r="M216" s="622"/>
      <c r="N216" s="622"/>
      <c r="O216" s="622"/>
      <c r="P216" s="622"/>
      <c r="Q216" s="622"/>
      <c r="R216" s="622"/>
      <c r="S216" s="622"/>
      <c r="T216" s="622"/>
      <c r="U216" s="622"/>
      <c r="V216" s="622"/>
      <c r="W216" s="622"/>
      <c r="X216" s="622"/>
      <c r="Y216" s="622"/>
      <c r="Z216" s="622"/>
      <c r="AA216" s="622"/>
      <c r="AB216" s="623"/>
      <c r="AC216" s="612" t="s">
        <v>165</v>
      </c>
      <c r="AD216" s="613"/>
      <c r="AE216" s="687">
        <v>0</v>
      </c>
      <c r="AF216" s="688"/>
      <c r="AG216" s="688"/>
      <c r="AH216" s="689"/>
      <c r="AI216" s="687">
        <v>0</v>
      </c>
      <c r="AJ216" s="688"/>
      <c r="AK216" s="688"/>
      <c r="AL216" s="689"/>
      <c r="AM216" s="687">
        <v>0</v>
      </c>
      <c r="AN216" s="688"/>
      <c r="AO216" s="688"/>
      <c r="AP216" s="689"/>
      <c r="AQ216" s="687">
        <v>0</v>
      </c>
      <c r="AR216" s="688"/>
      <c r="AS216" s="688"/>
      <c r="AT216" s="689"/>
      <c r="AU216" s="687">
        <v>0</v>
      </c>
      <c r="AV216" s="688"/>
      <c r="AW216" s="688"/>
      <c r="AX216" s="689"/>
      <c r="AY216" s="687">
        <v>0</v>
      </c>
      <c r="AZ216" s="688"/>
      <c r="BA216" s="688"/>
      <c r="BB216" s="689"/>
      <c r="BC216" s="687">
        <v>0</v>
      </c>
      <c r="BD216" s="688"/>
      <c r="BE216" s="688"/>
      <c r="BF216" s="689"/>
      <c r="BG216" s="724" t="str">
        <f t="shared" si="120"/>
        <v>n.é.</v>
      </c>
      <c r="BH216" s="725"/>
    </row>
    <row r="217" spans="1:60" s="1" customFormat="1" x14ac:dyDescent="0.2">
      <c r="A217" s="662" t="s">
        <v>723</v>
      </c>
      <c r="B217" s="663"/>
      <c r="C217" s="621" t="s">
        <v>668</v>
      </c>
      <c r="D217" s="622"/>
      <c r="E217" s="622"/>
      <c r="F217" s="622"/>
      <c r="G217" s="622"/>
      <c r="H217" s="622"/>
      <c r="I217" s="622"/>
      <c r="J217" s="622"/>
      <c r="K217" s="622"/>
      <c r="L217" s="622"/>
      <c r="M217" s="622"/>
      <c r="N217" s="622"/>
      <c r="O217" s="622"/>
      <c r="P217" s="622"/>
      <c r="Q217" s="622"/>
      <c r="R217" s="622"/>
      <c r="S217" s="622"/>
      <c r="T217" s="622"/>
      <c r="U217" s="622"/>
      <c r="V217" s="622"/>
      <c r="W217" s="622"/>
      <c r="X217" s="622"/>
      <c r="Y217" s="622"/>
      <c r="Z217" s="622"/>
      <c r="AA217" s="622"/>
      <c r="AB217" s="623"/>
      <c r="AC217" s="612" t="s">
        <v>166</v>
      </c>
      <c r="AD217" s="613"/>
      <c r="AE217" s="687">
        <v>0</v>
      </c>
      <c r="AF217" s="688"/>
      <c r="AG217" s="688"/>
      <c r="AH217" s="689"/>
      <c r="AI217" s="687">
        <v>0</v>
      </c>
      <c r="AJ217" s="688"/>
      <c r="AK217" s="688"/>
      <c r="AL217" s="689"/>
      <c r="AM217" s="687">
        <v>0</v>
      </c>
      <c r="AN217" s="688"/>
      <c r="AO217" s="688"/>
      <c r="AP217" s="689"/>
      <c r="AQ217" s="687">
        <v>0</v>
      </c>
      <c r="AR217" s="688"/>
      <c r="AS217" s="688"/>
      <c r="AT217" s="689"/>
      <c r="AU217" s="687">
        <v>0</v>
      </c>
      <c r="AV217" s="688"/>
      <c r="AW217" s="688"/>
      <c r="AX217" s="689"/>
      <c r="AY217" s="687">
        <v>0</v>
      </c>
      <c r="AZ217" s="688"/>
      <c r="BA217" s="688"/>
      <c r="BB217" s="689"/>
      <c r="BC217" s="687">
        <v>0</v>
      </c>
      <c r="BD217" s="688"/>
      <c r="BE217" s="688"/>
      <c r="BF217" s="689"/>
      <c r="BG217" s="724" t="str">
        <f t="shared" ref="BG217" si="133">IF(AI217&gt;0,BC217/AI217,"n.é.")</f>
        <v>n.é.</v>
      </c>
      <c r="BH217" s="725"/>
    </row>
    <row r="218" spans="1:60" s="1" customFormat="1" x14ac:dyDescent="0.2">
      <c r="A218" s="662" t="s">
        <v>724</v>
      </c>
      <c r="B218" s="663"/>
      <c r="C218" s="621" t="s">
        <v>173</v>
      </c>
      <c r="D218" s="622"/>
      <c r="E218" s="622"/>
      <c r="F218" s="622"/>
      <c r="G218" s="622"/>
      <c r="H218" s="622"/>
      <c r="I218" s="622"/>
      <c r="J218" s="622"/>
      <c r="K218" s="622"/>
      <c r="L218" s="622"/>
      <c r="M218" s="622"/>
      <c r="N218" s="622"/>
      <c r="O218" s="622"/>
      <c r="P218" s="622"/>
      <c r="Q218" s="622"/>
      <c r="R218" s="622"/>
      <c r="S218" s="622"/>
      <c r="T218" s="622"/>
      <c r="U218" s="622"/>
      <c r="V218" s="622"/>
      <c r="W218" s="622"/>
      <c r="X218" s="622"/>
      <c r="Y218" s="622"/>
      <c r="Z218" s="622"/>
      <c r="AA218" s="622"/>
      <c r="AB218" s="623"/>
      <c r="AC218" s="612" t="s">
        <v>669</v>
      </c>
      <c r="AD218" s="613"/>
      <c r="AE218" s="687">
        <v>0</v>
      </c>
      <c r="AF218" s="688"/>
      <c r="AG218" s="688"/>
      <c r="AH218" s="689"/>
      <c r="AI218" s="687">
        <v>0</v>
      </c>
      <c r="AJ218" s="688"/>
      <c r="AK218" s="688"/>
      <c r="AL218" s="689"/>
      <c r="AM218" s="687">
        <v>0</v>
      </c>
      <c r="AN218" s="688"/>
      <c r="AO218" s="688"/>
      <c r="AP218" s="689"/>
      <c r="AQ218" s="687">
        <v>0</v>
      </c>
      <c r="AR218" s="688"/>
      <c r="AS218" s="688"/>
      <c r="AT218" s="689"/>
      <c r="AU218" s="687">
        <v>0</v>
      </c>
      <c r="AV218" s="688"/>
      <c r="AW218" s="688"/>
      <c r="AX218" s="689"/>
      <c r="AY218" s="687">
        <v>0</v>
      </c>
      <c r="AZ218" s="688"/>
      <c r="BA218" s="688"/>
      <c r="BB218" s="689"/>
      <c r="BC218" s="687">
        <v>0</v>
      </c>
      <c r="BD218" s="688"/>
      <c r="BE218" s="688"/>
      <c r="BF218" s="689"/>
      <c r="BG218" s="724" t="str">
        <f t="shared" si="120"/>
        <v>n.é.</v>
      </c>
      <c r="BH218" s="725"/>
    </row>
    <row r="219" spans="1:60" x14ac:dyDescent="0.2">
      <c r="A219" s="670" t="s">
        <v>725</v>
      </c>
      <c r="B219" s="671"/>
      <c r="C219" s="743" t="s">
        <v>759</v>
      </c>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5"/>
      <c r="AC219" s="757" t="s">
        <v>62</v>
      </c>
      <c r="AD219" s="758"/>
      <c r="AE219" s="690">
        <f>SUM(AE210:AH218)</f>
        <v>0</v>
      </c>
      <c r="AF219" s="691"/>
      <c r="AG219" s="691"/>
      <c r="AH219" s="692"/>
      <c r="AI219" s="690">
        <f t="shared" ref="AI219" si="134">SUM(AI210:AL218)</f>
        <v>0</v>
      </c>
      <c r="AJ219" s="691"/>
      <c r="AK219" s="691"/>
      <c r="AL219" s="692"/>
      <c r="AM219" s="690">
        <f t="shared" ref="AM219" si="135">SUM(AM210:AP218)</f>
        <v>0</v>
      </c>
      <c r="AN219" s="691"/>
      <c r="AO219" s="691"/>
      <c r="AP219" s="692"/>
      <c r="AQ219" s="690">
        <f t="shared" ref="AQ219" si="136">SUM(AQ210:AT218)</f>
        <v>0</v>
      </c>
      <c r="AR219" s="691"/>
      <c r="AS219" s="691"/>
      <c r="AT219" s="692"/>
      <c r="AU219" s="690">
        <f t="shared" ref="AU219" si="137">SUM(AU210:AX218)</f>
        <v>0</v>
      </c>
      <c r="AV219" s="691"/>
      <c r="AW219" s="691"/>
      <c r="AX219" s="692"/>
      <c r="AY219" s="690">
        <f t="shared" ref="AY219" si="138">SUM(AY210:BB218)</f>
        <v>0</v>
      </c>
      <c r="AZ219" s="691"/>
      <c r="BA219" s="691"/>
      <c r="BB219" s="692"/>
      <c r="BC219" s="690">
        <f t="shared" ref="BC219" si="139">SUM(BC210:BF218)</f>
        <v>0</v>
      </c>
      <c r="BD219" s="691"/>
      <c r="BE219" s="691"/>
      <c r="BF219" s="692"/>
      <c r="BG219" s="668" t="str">
        <f t="shared" si="120"/>
        <v>n.é.</v>
      </c>
      <c r="BH219" s="669"/>
    </row>
    <row r="220" spans="1:60" s="170" customFormat="1" x14ac:dyDescent="0.2">
      <c r="A220" s="785" t="s">
        <v>726</v>
      </c>
      <c r="B220" s="786"/>
      <c r="C220" s="788" t="s">
        <v>760</v>
      </c>
      <c r="D220" s="789"/>
      <c r="E220" s="789"/>
      <c r="F220" s="789"/>
      <c r="G220" s="789"/>
      <c r="H220" s="789"/>
      <c r="I220" s="789"/>
      <c r="J220" s="789"/>
      <c r="K220" s="789"/>
      <c r="L220" s="789"/>
      <c r="M220" s="789"/>
      <c r="N220" s="789"/>
      <c r="O220" s="789"/>
      <c r="P220" s="789"/>
      <c r="Q220" s="789"/>
      <c r="R220" s="789"/>
      <c r="S220" s="789"/>
      <c r="T220" s="789"/>
      <c r="U220" s="789"/>
      <c r="V220" s="789"/>
      <c r="W220" s="789"/>
      <c r="X220" s="789"/>
      <c r="Y220" s="789"/>
      <c r="Z220" s="789"/>
      <c r="AA220" s="789"/>
      <c r="AB220" s="790"/>
      <c r="AC220" s="798" t="s">
        <v>174</v>
      </c>
      <c r="AD220" s="799"/>
      <c r="AE220" s="795">
        <f>AE145+AE146+AE171+AE180+AE196+AE204+AE209+AE219</f>
        <v>365372340</v>
      </c>
      <c r="AF220" s="796"/>
      <c r="AG220" s="796"/>
      <c r="AH220" s="797"/>
      <c r="AI220" s="795">
        <f>AI145+AI146+AI171+AI180+AI196+AI204+AI209+AI219</f>
        <v>405458974</v>
      </c>
      <c r="AJ220" s="796"/>
      <c r="AK220" s="796"/>
      <c r="AL220" s="797"/>
      <c r="AM220" s="795">
        <f>AM145+AM146+AM171+AM180+AM196+AM204+AM209+AM219</f>
        <v>0</v>
      </c>
      <c r="AN220" s="796"/>
      <c r="AO220" s="796"/>
      <c r="AP220" s="797"/>
      <c r="AQ220" s="795">
        <f>AQ145+AQ146+AQ171+AQ180+AQ196+AQ204+AQ209+AQ219</f>
        <v>248027981</v>
      </c>
      <c r="AR220" s="796"/>
      <c r="AS220" s="796"/>
      <c r="AT220" s="797"/>
      <c r="AU220" s="795">
        <f>AU145+AU146+AU171+AU180+AU196+AU204+AU209+AU219</f>
        <v>85225724</v>
      </c>
      <c r="AV220" s="796"/>
      <c r="AW220" s="796"/>
      <c r="AX220" s="797"/>
      <c r="AY220" s="795">
        <f>AY145+AY146+AY171+AY180+AY196+AY204+AY209+AY219</f>
        <v>0</v>
      </c>
      <c r="AZ220" s="796"/>
      <c r="BA220" s="796"/>
      <c r="BB220" s="797"/>
      <c r="BC220" s="795">
        <f>BC145+BC146+BC171+BC180+BC196+BC204+BC209+BC219</f>
        <v>235481244</v>
      </c>
      <c r="BD220" s="796"/>
      <c r="BE220" s="796"/>
      <c r="BF220" s="797"/>
      <c r="BG220" s="779">
        <f t="shared" si="120"/>
        <v>0.58077699372859359</v>
      </c>
      <c r="BH220" s="780"/>
    </row>
    <row r="221" spans="1:60" s="1" customFormat="1" x14ac:dyDescent="0.2">
      <c r="A221" s="662" t="s">
        <v>727</v>
      </c>
      <c r="B221" s="663"/>
      <c r="C221" s="621" t="s">
        <v>670</v>
      </c>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3"/>
      <c r="AC221" s="601" t="s">
        <v>381</v>
      </c>
      <c r="AD221" s="602"/>
      <c r="AE221" s="661">
        <v>0</v>
      </c>
      <c r="AF221" s="661"/>
      <c r="AG221" s="661"/>
      <c r="AH221" s="661"/>
      <c r="AI221" s="661">
        <v>0</v>
      </c>
      <c r="AJ221" s="661"/>
      <c r="AK221" s="661"/>
      <c r="AL221" s="661"/>
      <c r="AM221" s="661">
        <v>0</v>
      </c>
      <c r="AN221" s="661"/>
      <c r="AO221" s="661"/>
      <c r="AP221" s="661"/>
      <c r="AQ221" s="661">
        <v>0</v>
      </c>
      <c r="AR221" s="661"/>
      <c r="AS221" s="661"/>
      <c r="AT221" s="661"/>
      <c r="AU221" s="687">
        <v>0</v>
      </c>
      <c r="AV221" s="688"/>
      <c r="AW221" s="688"/>
      <c r="AX221" s="689"/>
      <c r="AY221" s="661">
        <v>0</v>
      </c>
      <c r="AZ221" s="661"/>
      <c r="BA221" s="661"/>
      <c r="BB221" s="661"/>
      <c r="BC221" s="661">
        <v>0</v>
      </c>
      <c r="BD221" s="661"/>
      <c r="BE221" s="661"/>
      <c r="BF221" s="661"/>
      <c r="BG221" s="664" t="str">
        <f t="shared" si="120"/>
        <v>n.é.</v>
      </c>
      <c r="BH221" s="665"/>
    </row>
    <row r="222" spans="1:60" s="1" customFormat="1" x14ac:dyDescent="0.2">
      <c r="A222" s="662" t="s">
        <v>728</v>
      </c>
      <c r="B222" s="663"/>
      <c r="C222" s="621" t="s">
        <v>382</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3"/>
      <c r="AC222" s="601" t="s">
        <v>383</v>
      </c>
      <c r="AD222" s="602"/>
      <c r="AE222" s="661">
        <v>0</v>
      </c>
      <c r="AF222" s="661"/>
      <c r="AG222" s="661"/>
      <c r="AH222" s="661"/>
      <c r="AI222" s="661">
        <v>0</v>
      </c>
      <c r="AJ222" s="661"/>
      <c r="AK222" s="661"/>
      <c r="AL222" s="661"/>
      <c r="AM222" s="661">
        <v>0</v>
      </c>
      <c r="AN222" s="661"/>
      <c r="AO222" s="661"/>
      <c r="AP222" s="661"/>
      <c r="AQ222" s="661">
        <v>0</v>
      </c>
      <c r="AR222" s="661"/>
      <c r="AS222" s="661"/>
      <c r="AT222" s="661"/>
      <c r="AU222" s="687">
        <v>0</v>
      </c>
      <c r="AV222" s="688"/>
      <c r="AW222" s="688"/>
      <c r="AX222" s="689"/>
      <c r="AY222" s="661">
        <v>0</v>
      </c>
      <c r="AZ222" s="661"/>
      <c r="BA222" s="661"/>
      <c r="BB222" s="661"/>
      <c r="BC222" s="661">
        <v>0</v>
      </c>
      <c r="BD222" s="661"/>
      <c r="BE222" s="661"/>
      <c r="BF222" s="661"/>
      <c r="BG222" s="664" t="str">
        <f>IF(AI222&gt;0,BC222/AI222,"n.é.")</f>
        <v>n.é.</v>
      </c>
      <c r="BH222" s="665"/>
    </row>
    <row r="223" spans="1:60" s="1" customFormat="1" x14ac:dyDescent="0.2">
      <c r="A223" s="662" t="s">
        <v>729</v>
      </c>
      <c r="B223" s="663"/>
      <c r="C223" s="621" t="s">
        <v>671</v>
      </c>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3"/>
      <c r="AC223" s="601" t="s">
        <v>384</v>
      </c>
      <c r="AD223" s="602"/>
      <c r="AE223" s="661">
        <v>0</v>
      </c>
      <c r="AF223" s="661"/>
      <c r="AG223" s="661"/>
      <c r="AH223" s="661"/>
      <c r="AI223" s="661">
        <v>0</v>
      </c>
      <c r="AJ223" s="661"/>
      <c r="AK223" s="661"/>
      <c r="AL223" s="661"/>
      <c r="AM223" s="661">
        <v>0</v>
      </c>
      <c r="AN223" s="661"/>
      <c r="AO223" s="661"/>
      <c r="AP223" s="661"/>
      <c r="AQ223" s="661">
        <v>0</v>
      </c>
      <c r="AR223" s="661"/>
      <c r="AS223" s="661"/>
      <c r="AT223" s="661"/>
      <c r="AU223" s="687">
        <v>0</v>
      </c>
      <c r="AV223" s="688"/>
      <c r="AW223" s="688"/>
      <c r="AX223" s="689"/>
      <c r="AY223" s="661">
        <v>0</v>
      </c>
      <c r="AZ223" s="661"/>
      <c r="BA223" s="661"/>
      <c r="BB223" s="661"/>
      <c r="BC223" s="661">
        <v>0</v>
      </c>
      <c r="BD223" s="661"/>
      <c r="BE223" s="661"/>
      <c r="BF223" s="661"/>
      <c r="BG223" s="664" t="str">
        <f>IF(AI223&gt;0,BC223/AI223,"n.é.")</f>
        <v>n.é.</v>
      </c>
      <c r="BH223" s="665"/>
    </row>
    <row r="224" spans="1:60" x14ac:dyDescent="0.2">
      <c r="A224" s="670" t="s">
        <v>730</v>
      </c>
      <c r="B224" s="671"/>
      <c r="C224" s="743" t="s">
        <v>761</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5"/>
      <c r="AC224" s="675" t="s">
        <v>385</v>
      </c>
      <c r="AD224" s="676"/>
      <c r="AE224" s="666">
        <f>SUM(AE221:AH223)</f>
        <v>0</v>
      </c>
      <c r="AF224" s="666"/>
      <c r="AG224" s="666"/>
      <c r="AH224" s="666"/>
      <c r="AI224" s="666">
        <f>SUM(AI221:AL223)</f>
        <v>0</v>
      </c>
      <c r="AJ224" s="666"/>
      <c r="AK224" s="666"/>
      <c r="AL224" s="666"/>
      <c r="AM224" s="666">
        <f>SUM(AM221:AP223)</f>
        <v>0</v>
      </c>
      <c r="AN224" s="666"/>
      <c r="AO224" s="666"/>
      <c r="AP224" s="666"/>
      <c r="AQ224" s="666">
        <f>SUM(AQ221:AT223)</f>
        <v>0</v>
      </c>
      <c r="AR224" s="666"/>
      <c r="AS224" s="666"/>
      <c r="AT224" s="666"/>
      <c r="AU224" s="666">
        <f>SUM(AU221:AX223)</f>
        <v>0</v>
      </c>
      <c r="AV224" s="666"/>
      <c r="AW224" s="666"/>
      <c r="AX224" s="666"/>
      <c r="AY224" s="666">
        <f>SUM(AY221:BB223)</f>
        <v>0</v>
      </c>
      <c r="AZ224" s="666"/>
      <c r="BA224" s="666"/>
      <c r="BB224" s="666"/>
      <c r="BC224" s="666">
        <f>SUM(BC221:BF223)</f>
        <v>0</v>
      </c>
      <c r="BD224" s="666"/>
      <c r="BE224" s="666"/>
      <c r="BF224" s="666"/>
      <c r="BG224" s="668" t="str">
        <f t="shared" si="120"/>
        <v>n.é.</v>
      </c>
      <c r="BH224" s="669"/>
    </row>
    <row r="225" spans="1:60" s="1" customFormat="1" x14ac:dyDescent="0.2">
      <c r="A225" s="662" t="s">
        <v>731</v>
      </c>
      <c r="B225" s="663"/>
      <c r="C225" s="609" t="s">
        <v>386</v>
      </c>
      <c r="D225" s="610"/>
      <c r="E225" s="610"/>
      <c r="F225" s="610"/>
      <c r="G225" s="610"/>
      <c r="H225" s="610"/>
      <c r="I225" s="610"/>
      <c r="J225" s="610"/>
      <c r="K225" s="610"/>
      <c r="L225" s="610"/>
      <c r="M225" s="610"/>
      <c r="N225" s="610"/>
      <c r="O225" s="610"/>
      <c r="P225" s="610"/>
      <c r="Q225" s="610"/>
      <c r="R225" s="610"/>
      <c r="S225" s="610"/>
      <c r="T225" s="610"/>
      <c r="U225" s="610"/>
      <c r="V225" s="610"/>
      <c r="W225" s="610"/>
      <c r="X225" s="610"/>
      <c r="Y225" s="610"/>
      <c r="Z225" s="610"/>
      <c r="AA225" s="610"/>
      <c r="AB225" s="611"/>
      <c r="AC225" s="601" t="s">
        <v>387</v>
      </c>
      <c r="AD225" s="602"/>
      <c r="AE225" s="661">
        <v>0</v>
      </c>
      <c r="AF225" s="661"/>
      <c r="AG225" s="661"/>
      <c r="AH225" s="661"/>
      <c r="AI225" s="661">
        <v>0</v>
      </c>
      <c r="AJ225" s="661"/>
      <c r="AK225" s="661"/>
      <c r="AL225" s="661"/>
      <c r="AM225" s="661">
        <v>0</v>
      </c>
      <c r="AN225" s="661"/>
      <c r="AO225" s="661"/>
      <c r="AP225" s="661"/>
      <c r="AQ225" s="661">
        <v>0</v>
      </c>
      <c r="AR225" s="661"/>
      <c r="AS225" s="661"/>
      <c r="AT225" s="661"/>
      <c r="AU225" s="687">
        <v>0</v>
      </c>
      <c r="AV225" s="688"/>
      <c r="AW225" s="688"/>
      <c r="AX225" s="689"/>
      <c r="AY225" s="661">
        <v>0</v>
      </c>
      <c r="AZ225" s="661"/>
      <c r="BA225" s="661"/>
      <c r="BB225" s="661"/>
      <c r="BC225" s="661">
        <v>0</v>
      </c>
      <c r="BD225" s="661"/>
      <c r="BE225" s="661"/>
      <c r="BF225" s="661"/>
      <c r="BG225" s="664" t="str">
        <f t="shared" si="120"/>
        <v>n.é.</v>
      </c>
      <c r="BH225" s="665"/>
    </row>
    <row r="226" spans="1:60" s="1" customFormat="1" x14ac:dyDescent="0.2">
      <c r="A226" s="662" t="s">
        <v>732</v>
      </c>
      <c r="B226" s="663"/>
      <c r="C226" s="621" t="s">
        <v>389</v>
      </c>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3"/>
      <c r="AC226" s="601" t="s">
        <v>388</v>
      </c>
      <c r="AD226" s="602"/>
      <c r="AE226" s="661">
        <v>0</v>
      </c>
      <c r="AF226" s="661"/>
      <c r="AG226" s="661"/>
      <c r="AH226" s="661"/>
      <c r="AI226" s="661">
        <v>0</v>
      </c>
      <c r="AJ226" s="661"/>
      <c r="AK226" s="661"/>
      <c r="AL226" s="661"/>
      <c r="AM226" s="661">
        <v>0</v>
      </c>
      <c r="AN226" s="661"/>
      <c r="AO226" s="661"/>
      <c r="AP226" s="661"/>
      <c r="AQ226" s="661">
        <v>0</v>
      </c>
      <c r="AR226" s="661"/>
      <c r="AS226" s="661"/>
      <c r="AT226" s="661"/>
      <c r="AU226" s="687">
        <v>0</v>
      </c>
      <c r="AV226" s="688"/>
      <c r="AW226" s="688"/>
      <c r="AX226" s="689"/>
      <c r="AY226" s="661">
        <v>0</v>
      </c>
      <c r="AZ226" s="661"/>
      <c r="BA226" s="661"/>
      <c r="BB226" s="661"/>
      <c r="BC226" s="661">
        <v>0</v>
      </c>
      <c r="BD226" s="661"/>
      <c r="BE226" s="661"/>
      <c r="BF226" s="661"/>
      <c r="BG226" s="664" t="str">
        <f>IF(AI226&gt;0,BC226/AI226,"n.é.")</f>
        <v>n.é.</v>
      </c>
      <c r="BH226" s="665"/>
    </row>
    <row r="227" spans="1:60" s="1" customFormat="1" x14ac:dyDescent="0.2">
      <c r="A227" s="662" t="s">
        <v>733</v>
      </c>
      <c r="B227" s="663"/>
      <c r="C227" s="621" t="s">
        <v>672</v>
      </c>
      <c r="D227" s="622"/>
      <c r="E227" s="622"/>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01" t="s">
        <v>390</v>
      </c>
      <c r="AD227" s="602"/>
      <c r="AE227" s="661">
        <v>0</v>
      </c>
      <c r="AF227" s="661"/>
      <c r="AG227" s="661"/>
      <c r="AH227" s="661"/>
      <c r="AI227" s="661">
        <v>0</v>
      </c>
      <c r="AJ227" s="661"/>
      <c r="AK227" s="661"/>
      <c r="AL227" s="661"/>
      <c r="AM227" s="661">
        <v>0</v>
      </c>
      <c r="AN227" s="661"/>
      <c r="AO227" s="661"/>
      <c r="AP227" s="661"/>
      <c r="AQ227" s="661">
        <v>0</v>
      </c>
      <c r="AR227" s="661"/>
      <c r="AS227" s="661"/>
      <c r="AT227" s="661"/>
      <c r="AU227" s="687">
        <v>0</v>
      </c>
      <c r="AV227" s="688"/>
      <c r="AW227" s="688"/>
      <c r="AX227" s="689"/>
      <c r="AY227" s="661">
        <v>0</v>
      </c>
      <c r="AZ227" s="661"/>
      <c r="BA227" s="661"/>
      <c r="BB227" s="661"/>
      <c r="BC227" s="661">
        <v>0</v>
      </c>
      <c r="BD227" s="661"/>
      <c r="BE227" s="661"/>
      <c r="BF227" s="661"/>
      <c r="BG227" s="664" t="str">
        <f>IF(AI227&gt;0,BC227/AI227,"n.é.")</f>
        <v>n.é.</v>
      </c>
      <c r="BH227" s="665"/>
    </row>
    <row r="228" spans="1:60" s="1" customFormat="1" x14ac:dyDescent="0.2">
      <c r="A228" s="662" t="s">
        <v>734</v>
      </c>
      <c r="B228" s="663"/>
      <c r="C228" s="621" t="s">
        <v>673</v>
      </c>
      <c r="D228" s="622"/>
      <c r="E228" s="622"/>
      <c r="F228" s="622"/>
      <c r="G228" s="622"/>
      <c r="H228" s="622"/>
      <c r="I228" s="622"/>
      <c r="J228" s="622"/>
      <c r="K228" s="622"/>
      <c r="L228" s="622"/>
      <c r="M228" s="622"/>
      <c r="N228" s="622"/>
      <c r="O228" s="622"/>
      <c r="P228" s="622"/>
      <c r="Q228" s="622"/>
      <c r="R228" s="622"/>
      <c r="S228" s="622"/>
      <c r="T228" s="622"/>
      <c r="U228" s="622"/>
      <c r="V228" s="622"/>
      <c r="W228" s="622"/>
      <c r="X228" s="622"/>
      <c r="Y228" s="622"/>
      <c r="Z228" s="622"/>
      <c r="AA228" s="622"/>
      <c r="AB228" s="623"/>
      <c r="AC228" s="601" t="s">
        <v>391</v>
      </c>
      <c r="AD228" s="602"/>
      <c r="AE228" s="661">
        <v>0</v>
      </c>
      <c r="AF228" s="661"/>
      <c r="AG228" s="661"/>
      <c r="AH228" s="661"/>
      <c r="AI228" s="661">
        <v>0</v>
      </c>
      <c r="AJ228" s="661"/>
      <c r="AK228" s="661"/>
      <c r="AL228" s="661"/>
      <c r="AM228" s="661">
        <v>0</v>
      </c>
      <c r="AN228" s="661"/>
      <c r="AO228" s="661"/>
      <c r="AP228" s="661"/>
      <c r="AQ228" s="661">
        <v>0</v>
      </c>
      <c r="AR228" s="661"/>
      <c r="AS228" s="661"/>
      <c r="AT228" s="661"/>
      <c r="AU228" s="687">
        <v>0</v>
      </c>
      <c r="AV228" s="688"/>
      <c r="AW228" s="688"/>
      <c r="AX228" s="689"/>
      <c r="AY228" s="661">
        <v>0</v>
      </c>
      <c r="AZ228" s="661"/>
      <c r="BA228" s="661"/>
      <c r="BB228" s="661"/>
      <c r="BC228" s="661">
        <v>0</v>
      </c>
      <c r="BD228" s="661"/>
      <c r="BE228" s="661"/>
      <c r="BF228" s="661"/>
      <c r="BG228" s="664" t="str">
        <f t="shared" ref="BG228" si="140">IF(AI228&gt;0,BC228/AI228,"n.é.")</f>
        <v>n.é.</v>
      </c>
      <c r="BH228" s="665"/>
    </row>
    <row r="229" spans="1:60" s="1" customFormat="1" x14ac:dyDescent="0.2">
      <c r="A229" s="662" t="s">
        <v>735</v>
      </c>
      <c r="B229" s="663"/>
      <c r="C229" s="621" t="s">
        <v>674</v>
      </c>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3"/>
      <c r="AC229" s="601" t="s">
        <v>675</v>
      </c>
      <c r="AD229" s="602"/>
      <c r="AE229" s="661">
        <v>0</v>
      </c>
      <c r="AF229" s="661"/>
      <c r="AG229" s="661"/>
      <c r="AH229" s="661"/>
      <c r="AI229" s="661">
        <v>0</v>
      </c>
      <c r="AJ229" s="661"/>
      <c r="AK229" s="661"/>
      <c r="AL229" s="661"/>
      <c r="AM229" s="661">
        <v>0</v>
      </c>
      <c r="AN229" s="661"/>
      <c r="AO229" s="661"/>
      <c r="AP229" s="661"/>
      <c r="AQ229" s="661">
        <v>0</v>
      </c>
      <c r="AR229" s="661"/>
      <c r="AS229" s="661"/>
      <c r="AT229" s="661"/>
      <c r="AU229" s="687">
        <v>0</v>
      </c>
      <c r="AV229" s="688"/>
      <c r="AW229" s="688"/>
      <c r="AX229" s="689"/>
      <c r="AY229" s="661">
        <v>0</v>
      </c>
      <c r="AZ229" s="661"/>
      <c r="BA229" s="661"/>
      <c r="BB229" s="661"/>
      <c r="BC229" s="661">
        <v>0</v>
      </c>
      <c r="BD229" s="661"/>
      <c r="BE229" s="661"/>
      <c r="BF229" s="661"/>
      <c r="BG229" s="664" t="str">
        <f t="shared" si="120"/>
        <v>n.é.</v>
      </c>
      <c r="BH229" s="665"/>
    </row>
    <row r="230" spans="1:60" x14ac:dyDescent="0.2">
      <c r="A230" s="670" t="s">
        <v>736</v>
      </c>
      <c r="B230" s="671"/>
      <c r="C230" s="672" t="s">
        <v>762</v>
      </c>
      <c r="D230" s="673"/>
      <c r="E230" s="673"/>
      <c r="F230" s="673"/>
      <c r="G230" s="673"/>
      <c r="H230" s="673"/>
      <c r="I230" s="673"/>
      <c r="J230" s="673"/>
      <c r="K230" s="673"/>
      <c r="L230" s="673"/>
      <c r="M230" s="673"/>
      <c r="N230" s="673"/>
      <c r="O230" s="673"/>
      <c r="P230" s="673"/>
      <c r="Q230" s="673"/>
      <c r="R230" s="673"/>
      <c r="S230" s="673"/>
      <c r="T230" s="673"/>
      <c r="U230" s="673"/>
      <c r="V230" s="673"/>
      <c r="W230" s="673"/>
      <c r="X230" s="673"/>
      <c r="Y230" s="673"/>
      <c r="Z230" s="673"/>
      <c r="AA230" s="673"/>
      <c r="AB230" s="674"/>
      <c r="AC230" s="675" t="s">
        <v>392</v>
      </c>
      <c r="AD230" s="676"/>
      <c r="AE230" s="666">
        <f>SUM(AE225:AH229)</f>
        <v>0</v>
      </c>
      <c r="AF230" s="666"/>
      <c r="AG230" s="666"/>
      <c r="AH230" s="666"/>
      <c r="AI230" s="666">
        <f t="shared" ref="AI230" si="141">SUM(AI225:AL229)</f>
        <v>0</v>
      </c>
      <c r="AJ230" s="666"/>
      <c r="AK230" s="666"/>
      <c r="AL230" s="666"/>
      <c r="AM230" s="666">
        <f t="shared" ref="AM230" si="142">SUM(AM225:AP229)</f>
        <v>0</v>
      </c>
      <c r="AN230" s="666"/>
      <c r="AO230" s="666"/>
      <c r="AP230" s="666"/>
      <c r="AQ230" s="666">
        <f t="shared" ref="AQ230" si="143">SUM(AQ225:AT229)</f>
        <v>0</v>
      </c>
      <c r="AR230" s="666"/>
      <c r="AS230" s="666"/>
      <c r="AT230" s="666"/>
      <c r="AU230" s="666">
        <f t="shared" ref="AU230" si="144">SUM(AU225:AX229)</f>
        <v>0</v>
      </c>
      <c r="AV230" s="666"/>
      <c r="AW230" s="666"/>
      <c r="AX230" s="666"/>
      <c r="AY230" s="666">
        <f t="shared" ref="AY230" si="145">SUM(AY225:BB229)</f>
        <v>0</v>
      </c>
      <c r="AZ230" s="666"/>
      <c r="BA230" s="666"/>
      <c r="BB230" s="666"/>
      <c r="BC230" s="666">
        <f t="shared" ref="BC230" si="146">SUM(BC225:BF229)</f>
        <v>0</v>
      </c>
      <c r="BD230" s="666"/>
      <c r="BE230" s="666"/>
      <c r="BF230" s="666"/>
      <c r="BG230" s="668" t="str">
        <f t="shared" si="120"/>
        <v>n.é.</v>
      </c>
      <c r="BH230" s="669"/>
    </row>
    <row r="231" spans="1:60" s="1" customFormat="1" x14ac:dyDescent="0.2">
      <c r="A231" s="662" t="s">
        <v>737</v>
      </c>
      <c r="B231" s="663"/>
      <c r="C231" s="609" t="s">
        <v>393</v>
      </c>
      <c r="D231" s="610"/>
      <c r="E231" s="610"/>
      <c r="F231" s="610"/>
      <c r="G231" s="610"/>
      <c r="H231" s="610"/>
      <c r="I231" s="610"/>
      <c r="J231" s="610"/>
      <c r="K231" s="610"/>
      <c r="L231" s="610"/>
      <c r="M231" s="610"/>
      <c r="N231" s="610"/>
      <c r="O231" s="610"/>
      <c r="P231" s="610"/>
      <c r="Q231" s="610"/>
      <c r="R231" s="610"/>
      <c r="S231" s="610"/>
      <c r="T231" s="610"/>
      <c r="U231" s="610"/>
      <c r="V231" s="610"/>
      <c r="W231" s="610"/>
      <c r="X231" s="610"/>
      <c r="Y231" s="610"/>
      <c r="Z231" s="610"/>
      <c r="AA231" s="610"/>
      <c r="AB231" s="611"/>
      <c r="AC231" s="601" t="s">
        <v>394</v>
      </c>
      <c r="AD231" s="602"/>
      <c r="AE231" s="661">
        <v>0</v>
      </c>
      <c r="AF231" s="661"/>
      <c r="AG231" s="661"/>
      <c r="AH231" s="661"/>
      <c r="AI231" s="661">
        <v>0</v>
      </c>
      <c r="AJ231" s="661"/>
      <c r="AK231" s="661"/>
      <c r="AL231" s="661"/>
      <c r="AM231" s="661">
        <v>0</v>
      </c>
      <c r="AN231" s="661"/>
      <c r="AO231" s="661"/>
      <c r="AP231" s="661"/>
      <c r="AQ231" s="661">
        <v>0</v>
      </c>
      <c r="AR231" s="661"/>
      <c r="AS231" s="661"/>
      <c r="AT231" s="661"/>
      <c r="AU231" s="687">
        <v>0</v>
      </c>
      <c r="AV231" s="688"/>
      <c r="AW231" s="688"/>
      <c r="AX231" s="689"/>
      <c r="AY231" s="661">
        <v>0</v>
      </c>
      <c r="AZ231" s="661"/>
      <c r="BA231" s="661"/>
      <c r="BB231" s="661"/>
      <c r="BC231" s="661">
        <v>0</v>
      </c>
      <c r="BD231" s="661"/>
      <c r="BE231" s="661"/>
      <c r="BF231" s="661"/>
      <c r="BG231" s="659" t="str">
        <f t="shared" si="120"/>
        <v>n.é.</v>
      </c>
      <c r="BH231" s="660"/>
    </row>
    <row r="232" spans="1:60" x14ac:dyDescent="0.2">
      <c r="A232" s="696" t="s">
        <v>738</v>
      </c>
      <c r="B232" s="719"/>
      <c r="C232" s="609" t="s">
        <v>395</v>
      </c>
      <c r="D232" s="610"/>
      <c r="E232" s="610"/>
      <c r="F232" s="610"/>
      <c r="G232" s="610"/>
      <c r="H232" s="610"/>
      <c r="I232" s="610"/>
      <c r="J232" s="610"/>
      <c r="K232" s="610"/>
      <c r="L232" s="610"/>
      <c r="M232" s="610"/>
      <c r="N232" s="610"/>
      <c r="O232" s="610"/>
      <c r="P232" s="610"/>
      <c r="Q232" s="610"/>
      <c r="R232" s="610"/>
      <c r="S232" s="610"/>
      <c r="T232" s="610"/>
      <c r="U232" s="610"/>
      <c r="V232" s="610"/>
      <c r="W232" s="610"/>
      <c r="X232" s="610"/>
      <c r="Y232" s="610"/>
      <c r="Z232" s="610"/>
      <c r="AA232" s="610"/>
      <c r="AB232" s="611"/>
      <c r="AC232" s="793" t="s">
        <v>396</v>
      </c>
      <c r="AD232" s="794"/>
      <c r="AE232" s="787">
        <v>2879394</v>
      </c>
      <c r="AF232" s="787"/>
      <c r="AG232" s="787"/>
      <c r="AH232" s="787"/>
      <c r="AI232" s="787">
        <v>2971135</v>
      </c>
      <c r="AJ232" s="787"/>
      <c r="AK232" s="787"/>
      <c r="AL232" s="787"/>
      <c r="AM232" s="661">
        <v>0</v>
      </c>
      <c r="AN232" s="661"/>
      <c r="AO232" s="661"/>
      <c r="AP232" s="661"/>
      <c r="AQ232" s="787">
        <v>2971135</v>
      </c>
      <c r="AR232" s="787"/>
      <c r="AS232" s="787"/>
      <c r="AT232" s="787"/>
      <c r="AU232" s="687">
        <v>0</v>
      </c>
      <c r="AV232" s="688"/>
      <c r="AW232" s="688"/>
      <c r="AX232" s="689"/>
      <c r="AY232" s="661">
        <v>0</v>
      </c>
      <c r="AZ232" s="661"/>
      <c r="BA232" s="661"/>
      <c r="BB232" s="661"/>
      <c r="BC232" s="787">
        <v>2971135</v>
      </c>
      <c r="BD232" s="787"/>
      <c r="BE232" s="787"/>
      <c r="BF232" s="787"/>
      <c r="BG232" s="726">
        <f t="shared" si="120"/>
        <v>1</v>
      </c>
      <c r="BH232" s="727"/>
    </row>
    <row r="233" spans="1:60" x14ac:dyDescent="0.2">
      <c r="A233" s="696" t="s">
        <v>739</v>
      </c>
      <c r="B233" s="719"/>
      <c r="C233" s="609" t="s">
        <v>397</v>
      </c>
      <c r="D233" s="610"/>
      <c r="E233" s="610"/>
      <c r="F233" s="610"/>
      <c r="G233" s="610"/>
      <c r="H233" s="610"/>
      <c r="I233" s="610"/>
      <c r="J233" s="610"/>
      <c r="K233" s="610"/>
      <c r="L233" s="610"/>
      <c r="M233" s="610"/>
      <c r="N233" s="610"/>
      <c r="O233" s="610"/>
      <c r="P233" s="610"/>
      <c r="Q233" s="610"/>
      <c r="R233" s="610"/>
      <c r="S233" s="610"/>
      <c r="T233" s="610"/>
      <c r="U233" s="610"/>
      <c r="V233" s="610"/>
      <c r="W233" s="610"/>
      <c r="X233" s="610"/>
      <c r="Y233" s="610"/>
      <c r="Z233" s="610"/>
      <c r="AA233" s="610"/>
      <c r="AB233" s="611"/>
      <c r="AC233" s="793" t="s">
        <v>398</v>
      </c>
      <c r="AD233" s="794"/>
      <c r="AE233" s="787">
        <f>SUM(AE234:AH235)</f>
        <v>47607718</v>
      </c>
      <c r="AF233" s="787"/>
      <c r="AG233" s="787"/>
      <c r="AH233" s="787"/>
      <c r="AI233" s="787">
        <v>51828521</v>
      </c>
      <c r="AJ233" s="787"/>
      <c r="AK233" s="787"/>
      <c r="AL233" s="787"/>
      <c r="AM233" s="661">
        <v>0</v>
      </c>
      <c r="AN233" s="661"/>
      <c r="AO233" s="661"/>
      <c r="AP233" s="661"/>
      <c r="AQ233" s="787">
        <v>49817004</v>
      </c>
      <c r="AR233" s="787"/>
      <c r="AS233" s="787"/>
      <c r="AT233" s="787"/>
      <c r="AU233" s="687">
        <v>0</v>
      </c>
      <c r="AV233" s="688"/>
      <c r="AW233" s="688"/>
      <c r="AX233" s="689"/>
      <c r="AY233" s="661">
        <v>0</v>
      </c>
      <c r="AZ233" s="661"/>
      <c r="BA233" s="661"/>
      <c r="BB233" s="661"/>
      <c r="BC233" s="787">
        <v>49817004</v>
      </c>
      <c r="BD233" s="787"/>
      <c r="BE233" s="787"/>
      <c r="BF233" s="787"/>
      <c r="BG233" s="726">
        <f t="shared" si="120"/>
        <v>0.96118899476216968</v>
      </c>
      <c r="BH233" s="727"/>
    </row>
    <row r="234" spans="1:60" s="171" customFormat="1" x14ac:dyDescent="0.2">
      <c r="A234" s="702" t="s">
        <v>472</v>
      </c>
      <c r="B234" s="703"/>
      <c r="C234" s="693" t="s">
        <v>494</v>
      </c>
      <c r="D234" s="694"/>
      <c r="E234" s="694"/>
      <c r="F234" s="694"/>
      <c r="G234" s="694"/>
      <c r="H234" s="694"/>
      <c r="I234" s="694"/>
      <c r="J234" s="694"/>
      <c r="K234" s="694"/>
      <c r="L234" s="694"/>
      <c r="M234" s="694"/>
      <c r="N234" s="694"/>
      <c r="O234" s="694"/>
      <c r="P234" s="694"/>
      <c r="Q234" s="694"/>
      <c r="R234" s="694"/>
      <c r="S234" s="694"/>
      <c r="T234" s="694"/>
      <c r="U234" s="694"/>
      <c r="V234" s="694"/>
      <c r="W234" s="694"/>
      <c r="X234" s="694"/>
      <c r="Y234" s="694"/>
      <c r="Z234" s="694"/>
      <c r="AA234" s="694"/>
      <c r="AB234" s="695"/>
      <c r="AC234" s="704" t="s">
        <v>472</v>
      </c>
      <c r="AD234" s="705"/>
      <c r="AE234" s="699">
        <f>'05. óvoda int.'!AE86:AH86</f>
        <v>34479250</v>
      </c>
      <c r="AF234" s="700"/>
      <c r="AG234" s="700"/>
      <c r="AH234" s="701"/>
      <c r="AI234" s="699">
        <f>'05. óvoda int.'!AI86:AL86</f>
        <v>37245250</v>
      </c>
      <c r="AJ234" s="700"/>
      <c r="AK234" s="700"/>
      <c r="AL234" s="701"/>
      <c r="AM234" s="706" t="s">
        <v>587</v>
      </c>
      <c r="AN234" s="707"/>
      <c r="AO234" s="707"/>
      <c r="AP234" s="708"/>
      <c r="AQ234" s="706" t="s">
        <v>587</v>
      </c>
      <c r="AR234" s="707"/>
      <c r="AS234" s="707"/>
      <c r="AT234" s="708"/>
      <c r="AU234" s="706" t="s">
        <v>587</v>
      </c>
      <c r="AV234" s="707"/>
      <c r="AW234" s="707"/>
      <c r="AX234" s="708"/>
      <c r="AY234" s="706" t="s">
        <v>587</v>
      </c>
      <c r="AZ234" s="707"/>
      <c r="BA234" s="707"/>
      <c r="BB234" s="708"/>
      <c r="BC234" s="751">
        <f>'05. óvoda int.'!BC86:BF86</f>
        <v>37096161</v>
      </c>
      <c r="BD234" s="751"/>
      <c r="BE234" s="751"/>
      <c r="BF234" s="751"/>
      <c r="BG234" s="677">
        <f t="shared" ref="BG234:BG235" si="147">IF(AI234&gt;0,BC234/AI234,"n.é.")</f>
        <v>0.99599710030138067</v>
      </c>
      <c r="BH234" s="678"/>
    </row>
    <row r="235" spans="1:60" s="171" customFormat="1" x14ac:dyDescent="0.2">
      <c r="A235" s="702" t="s">
        <v>472</v>
      </c>
      <c r="B235" s="703"/>
      <c r="C235" s="693" t="s">
        <v>792</v>
      </c>
      <c r="D235" s="694"/>
      <c r="E235" s="694"/>
      <c r="F235" s="694"/>
      <c r="G235" s="694"/>
      <c r="H235" s="694"/>
      <c r="I235" s="694"/>
      <c r="J235" s="694"/>
      <c r="K235" s="694"/>
      <c r="L235" s="694"/>
      <c r="M235" s="694"/>
      <c r="N235" s="694"/>
      <c r="O235" s="694"/>
      <c r="P235" s="694"/>
      <c r="Q235" s="694"/>
      <c r="R235" s="694"/>
      <c r="S235" s="694"/>
      <c r="T235" s="694"/>
      <c r="U235" s="694"/>
      <c r="V235" s="694"/>
      <c r="W235" s="694"/>
      <c r="X235" s="694"/>
      <c r="Y235" s="694"/>
      <c r="Z235" s="694"/>
      <c r="AA235" s="694"/>
      <c r="AB235" s="695"/>
      <c r="AC235" s="704" t="s">
        <v>472</v>
      </c>
      <c r="AD235" s="705"/>
      <c r="AE235" s="699">
        <f>'06. konyha int.'!AE92:AH92</f>
        <v>13128468</v>
      </c>
      <c r="AF235" s="700"/>
      <c r="AG235" s="700"/>
      <c r="AH235" s="701"/>
      <c r="AI235" s="699">
        <f>'06. konyha int.'!AI92:AL92</f>
        <v>14583271</v>
      </c>
      <c r="AJ235" s="700"/>
      <c r="AK235" s="700"/>
      <c r="AL235" s="701"/>
      <c r="AM235" s="706" t="s">
        <v>587</v>
      </c>
      <c r="AN235" s="707"/>
      <c r="AO235" s="707"/>
      <c r="AP235" s="708"/>
      <c r="AQ235" s="706" t="s">
        <v>587</v>
      </c>
      <c r="AR235" s="707"/>
      <c r="AS235" s="707"/>
      <c r="AT235" s="708"/>
      <c r="AU235" s="706" t="s">
        <v>587</v>
      </c>
      <c r="AV235" s="707"/>
      <c r="AW235" s="707"/>
      <c r="AX235" s="708"/>
      <c r="AY235" s="706" t="s">
        <v>587</v>
      </c>
      <c r="AZ235" s="707"/>
      <c r="BA235" s="707"/>
      <c r="BB235" s="708"/>
      <c r="BC235" s="751">
        <f>'06. konyha int.'!BC92:BF92</f>
        <v>12720843</v>
      </c>
      <c r="BD235" s="751"/>
      <c r="BE235" s="751"/>
      <c r="BF235" s="751"/>
      <c r="BG235" s="677">
        <f t="shared" si="147"/>
        <v>0.87229010555999409</v>
      </c>
      <c r="BH235" s="678"/>
    </row>
    <row r="236" spans="1:60" s="1" customFormat="1" x14ac:dyDescent="0.2">
      <c r="A236" s="662" t="s">
        <v>740</v>
      </c>
      <c r="B236" s="663"/>
      <c r="C236" s="609" t="s">
        <v>676</v>
      </c>
      <c r="D236" s="610"/>
      <c r="E236" s="610"/>
      <c r="F236" s="610"/>
      <c r="G236" s="610"/>
      <c r="H236" s="610"/>
      <c r="I236" s="610"/>
      <c r="J236" s="610"/>
      <c r="K236" s="610"/>
      <c r="L236" s="610"/>
      <c r="M236" s="610"/>
      <c r="N236" s="610"/>
      <c r="O236" s="610"/>
      <c r="P236" s="610"/>
      <c r="Q236" s="610"/>
      <c r="R236" s="610"/>
      <c r="S236" s="610"/>
      <c r="T236" s="610"/>
      <c r="U236" s="610"/>
      <c r="V236" s="610"/>
      <c r="W236" s="610"/>
      <c r="X236" s="610"/>
      <c r="Y236" s="610"/>
      <c r="Z236" s="610"/>
      <c r="AA236" s="610"/>
      <c r="AB236" s="611"/>
      <c r="AC236" s="601" t="s">
        <v>399</v>
      </c>
      <c r="AD236" s="602"/>
      <c r="AE236" s="661">
        <v>0</v>
      </c>
      <c r="AF236" s="661"/>
      <c r="AG236" s="661"/>
      <c r="AH236" s="661"/>
      <c r="AI236" s="661">
        <v>0</v>
      </c>
      <c r="AJ236" s="661"/>
      <c r="AK236" s="661"/>
      <c r="AL236" s="661"/>
      <c r="AM236" s="661">
        <v>0</v>
      </c>
      <c r="AN236" s="661"/>
      <c r="AO236" s="661"/>
      <c r="AP236" s="661"/>
      <c r="AQ236" s="661">
        <v>0</v>
      </c>
      <c r="AR236" s="661"/>
      <c r="AS236" s="661"/>
      <c r="AT236" s="661"/>
      <c r="AU236" s="661">
        <v>0</v>
      </c>
      <c r="AV236" s="661"/>
      <c r="AW236" s="661"/>
      <c r="AX236" s="661"/>
      <c r="AY236" s="661">
        <v>0</v>
      </c>
      <c r="AZ236" s="661"/>
      <c r="BA236" s="661"/>
      <c r="BB236" s="661"/>
      <c r="BC236" s="661">
        <v>0</v>
      </c>
      <c r="BD236" s="661"/>
      <c r="BE236" s="661"/>
      <c r="BF236" s="661"/>
      <c r="BG236" s="659" t="str">
        <f t="shared" si="120"/>
        <v>n.é.</v>
      </c>
      <c r="BH236" s="660"/>
    </row>
    <row r="237" spans="1:60" s="1" customFormat="1" x14ac:dyDescent="0.2">
      <c r="A237" s="662" t="s">
        <v>741</v>
      </c>
      <c r="B237" s="663"/>
      <c r="C237" s="609" t="s">
        <v>400</v>
      </c>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1"/>
      <c r="AC237" s="601" t="s">
        <v>401</v>
      </c>
      <c r="AD237" s="602"/>
      <c r="AE237" s="661">
        <v>0</v>
      </c>
      <c r="AF237" s="661"/>
      <c r="AG237" s="661"/>
      <c r="AH237" s="661"/>
      <c r="AI237" s="661">
        <v>0</v>
      </c>
      <c r="AJ237" s="661"/>
      <c r="AK237" s="661"/>
      <c r="AL237" s="661"/>
      <c r="AM237" s="661">
        <v>0</v>
      </c>
      <c r="AN237" s="661"/>
      <c r="AO237" s="661"/>
      <c r="AP237" s="661"/>
      <c r="AQ237" s="661">
        <v>0</v>
      </c>
      <c r="AR237" s="661"/>
      <c r="AS237" s="661"/>
      <c r="AT237" s="661"/>
      <c r="AU237" s="661">
        <v>0</v>
      </c>
      <c r="AV237" s="661"/>
      <c r="AW237" s="661"/>
      <c r="AX237" s="661"/>
      <c r="AY237" s="661">
        <v>0</v>
      </c>
      <c r="AZ237" s="661"/>
      <c r="BA237" s="661"/>
      <c r="BB237" s="661"/>
      <c r="BC237" s="661">
        <v>0</v>
      </c>
      <c r="BD237" s="661"/>
      <c r="BE237" s="661"/>
      <c r="BF237" s="661"/>
      <c r="BG237" s="659" t="str">
        <f t="shared" si="120"/>
        <v>n.é.</v>
      </c>
      <c r="BH237" s="660"/>
    </row>
    <row r="238" spans="1:60" s="1" customFormat="1" x14ac:dyDescent="0.2">
      <c r="A238" s="662" t="s">
        <v>742</v>
      </c>
      <c r="B238" s="663"/>
      <c r="C238" s="609" t="s">
        <v>402</v>
      </c>
      <c r="D238" s="610"/>
      <c r="E238" s="610"/>
      <c r="F238" s="610"/>
      <c r="G238" s="610"/>
      <c r="H238" s="610"/>
      <c r="I238" s="610"/>
      <c r="J238" s="610"/>
      <c r="K238" s="610"/>
      <c r="L238" s="610"/>
      <c r="M238" s="610"/>
      <c r="N238" s="610"/>
      <c r="O238" s="610"/>
      <c r="P238" s="610"/>
      <c r="Q238" s="610"/>
      <c r="R238" s="610"/>
      <c r="S238" s="610"/>
      <c r="T238" s="610"/>
      <c r="U238" s="610"/>
      <c r="V238" s="610"/>
      <c r="W238" s="610"/>
      <c r="X238" s="610"/>
      <c r="Y238" s="610"/>
      <c r="Z238" s="610"/>
      <c r="AA238" s="610"/>
      <c r="AB238" s="611"/>
      <c r="AC238" s="601" t="s">
        <v>403</v>
      </c>
      <c r="AD238" s="602"/>
      <c r="AE238" s="661">
        <v>0</v>
      </c>
      <c r="AF238" s="661"/>
      <c r="AG238" s="661"/>
      <c r="AH238" s="661"/>
      <c r="AI238" s="661">
        <v>0</v>
      </c>
      <c r="AJ238" s="661"/>
      <c r="AK238" s="661"/>
      <c r="AL238" s="661"/>
      <c r="AM238" s="661">
        <v>0</v>
      </c>
      <c r="AN238" s="661"/>
      <c r="AO238" s="661"/>
      <c r="AP238" s="661"/>
      <c r="AQ238" s="661">
        <v>0</v>
      </c>
      <c r="AR238" s="661"/>
      <c r="AS238" s="661"/>
      <c r="AT238" s="661"/>
      <c r="AU238" s="661">
        <v>0</v>
      </c>
      <c r="AV238" s="661"/>
      <c r="AW238" s="661"/>
      <c r="AX238" s="661"/>
      <c r="AY238" s="661">
        <v>0</v>
      </c>
      <c r="AZ238" s="661"/>
      <c r="BA238" s="661"/>
      <c r="BB238" s="661"/>
      <c r="BC238" s="661">
        <v>0</v>
      </c>
      <c r="BD238" s="661"/>
      <c r="BE238" s="661"/>
      <c r="BF238" s="661"/>
      <c r="BG238" s="659" t="str">
        <f t="shared" si="120"/>
        <v>n.é.</v>
      </c>
      <c r="BH238" s="660"/>
    </row>
    <row r="239" spans="1:60" s="1" customFormat="1" x14ac:dyDescent="0.2">
      <c r="A239" s="662" t="s">
        <v>743</v>
      </c>
      <c r="B239" s="663"/>
      <c r="C239" s="609" t="s">
        <v>679</v>
      </c>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1"/>
      <c r="AC239" s="601" t="s">
        <v>680</v>
      </c>
      <c r="AD239" s="602"/>
      <c r="AE239" s="661">
        <v>0</v>
      </c>
      <c r="AF239" s="661"/>
      <c r="AG239" s="661"/>
      <c r="AH239" s="661"/>
      <c r="AI239" s="661">
        <v>0</v>
      </c>
      <c r="AJ239" s="661"/>
      <c r="AK239" s="661"/>
      <c r="AL239" s="661"/>
      <c r="AM239" s="661">
        <v>0</v>
      </c>
      <c r="AN239" s="661"/>
      <c r="AO239" s="661"/>
      <c r="AP239" s="661"/>
      <c r="AQ239" s="661">
        <v>0</v>
      </c>
      <c r="AR239" s="661"/>
      <c r="AS239" s="661"/>
      <c r="AT239" s="661"/>
      <c r="AU239" s="661">
        <v>0</v>
      </c>
      <c r="AV239" s="661"/>
      <c r="AW239" s="661"/>
      <c r="AX239" s="661"/>
      <c r="AY239" s="661">
        <v>0</v>
      </c>
      <c r="AZ239" s="661"/>
      <c r="BA239" s="661"/>
      <c r="BB239" s="661"/>
      <c r="BC239" s="661">
        <v>0</v>
      </c>
      <c r="BD239" s="661"/>
      <c r="BE239" s="661"/>
      <c r="BF239" s="661"/>
      <c r="BG239" s="659" t="str">
        <f t="shared" ref="BG239:BG241" si="148">IF(AI239&gt;0,BC239/AI239,"n.é.")</f>
        <v>n.é.</v>
      </c>
      <c r="BH239" s="660"/>
    </row>
    <row r="240" spans="1:60" s="1" customFormat="1" x14ac:dyDescent="0.2">
      <c r="A240" s="662" t="s">
        <v>744</v>
      </c>
      <c r="B240" s="663"/>
      <c r="C240" s="609" t="s">
        <v>678</v>
      </c>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1" t="s">
        <v>681</v>
      </c>
      <c r="AD240" s="602"/>
      <c r="AE240" s="661">
        <v>0</v>
      </c>
      <c r="AF240" s="661"/>
      <c r="AG240" s="661"/>
      <c r="AH240" s="661"/>
      <c r="AI240" s="661">
        <v>0</v>
      </c>
      <c r="AJ240" s="661"/>
      <c r="AK240" s="661"/>
      <c r="AL240" s="661"/>
      <c r="AM240" s="661">
        <v>0</v>
      </c>
      <c r="AN240" s="661"/>
      <c r="AO240" s="661"/>
      <c r="AP240" s="661"/>
      <c r="AQ240" s="661">
        <v>0</v>
      </c>
      <c r="AR240" s="661"/>
      <c r="AS240" s="661"/>
      <c r="AT240" s="661"/>
      <c r="AU240" s="661">
        <v>0</v>
      </c>
      <c r="AV240" s="661"/>
      <c r="AW240" s="661"/>
      <c r="AX240" s="661"/>
      <c r="AY240" s="661">
        <v>0</v>
      </c>
      <c r="AZ240" s="661"/>
      <c r="BA240" s="661"/>
      <c r="BB240" s="661"/>
      <c r="BC240" s="661">
        <v>0</v>
      </c>
      <c r="BD240" s="661"/>
      <c r="BE240" s="661"/>
      <c r="BF240" s="661"/>
      <c r="BG240" s="659" t="str">
        <f t="shared" si="148"/>
        <v>n.é.</v>
      </c>
      <c r="BH240" s="660"/>
    </row>
    <row r="241" spans="1:60" s="170" customFormat="1" x14ac:dyDescent="0.2">
      <c r="A241" s="670" t="s">
        <v>745</v>
      </c>
      <c r="B241" s="671"/>
      <c r="C241" s="672" t="s">
        <v>763</v>
      </c>
      <c r="D241" s="673"/>
      <c r="E241" s="673"/>
      <c r="F241" s="673"/>
      <c r="G241" s="673"/>
      <c r="H241" s="673"/>
      <c r="I241" s="673"/>
      <c r="J241" s="673"/>
      <c r="K241" s="673"/>
      <c r="L241" s="673"/>
      <c r="M241" s="673"/>
      <c r="N241" s="673"/>
      <c r="O241" s="673"/>
      <c r="P241" s="673"/>
      <c r="Q241" s="673"/>
      <c r="R241" s="673"/>
      <c r="S241" s="673"/>
      <c r="T241" s="673"/>
      <c r="U241" s="673"/>
      <c r="V241" s="673"/>
      <c r="W241" s="673"/>
      <c r="X241" s="673"/>
      <c r="Y241" s="673"/>
      <c r="Z241" s="673"/>
      <c r="AA241" s="673"/>
      <c r="AB241" s="674"/>
      <c r="AC241" s="675" t="s">
        <v>677</v>
      </c>
      <c r="AD241" s="676"/>
      <c r="AE241" s="667">
        <f>SUM(AE239:AH240)</f>
        <v>0</v>
      </c>
      <c r="AF241" s="667"/>
      <c r="AG241" s="667"/>
      <c r="AH241" s="667"/>
      <c r="AI241" s="667">
        <f t="shared" ref="AI241" si="149">SUM(AI239:AL240)</f>
        <v>0</v>
      </c>
      <c r="AJ241" s="667"/>
      <c r="AK241" s="667"/>
      <c r="AL241" s="667"/>
      <c r="AM241" s="667">
        <f t="shared" ref="AM241" si="150">SUM(AM239:AP240)</f>
        <v>0</v>
      </c>
      <c r="AN241" s="667"/>
      <c r="AO241" s="667"/>
      <c r="AP241" s="667"/>
      <c r="AQ241" s="667">
        <f t="shared" ref="AQ241" si="151">SUM(AQ239:AT240)</f>
        <v>0</v>
      </c>
      <c r="AR241" s="667"/>
      <c r="AS241" s="667"/>
      <c r="AT241" s="667"/>
      <c r="AU241" s="667">
        <f t="shared" ref="AU241" si="152">SUM(AU239:AX240)</f>
        <v>0</v>
      </c>
      <c r="AV241" s="667"/>
      <c r="AW241" s="667"/>
      <c r="AX241" s="667"/>
      <c r="AY241" s="667">
        <f t="shared" ref="AY241" si="153">SUM(AY239:BB240)</f>
        <v>0</v>
      </c>
      <c r="AZ241" s="667"/>
      <c r="BA241" s="667"/>
      <c r="BB241" s="667"/>
      <c r="BC241" s="667">
        <f t="shared" ref="BC241" si="154">SUM(BC239:BF240)</f>
        <v>0</v>
      </c>
      <c r="BD241" s="667"/>
      <c r="BE241" s="667"/>
      <c r="BF241" s="667"/>
      <c r="BG241" s="668" t="str">
        <f t="shared" si="148"/>
        <v>n.é.</v>
      </c>
      <c r="BH241" s="669"/>
    </row>
    <row r="242" spans="1:60" x14ac:dyDescent="0.2">
      <c r="A242" s="670" t="s">
        <v>746</v>
      </c>
      <c r="B242" s="671"/>
      <c r="C242" s="672" t="s">
        <v>764</v>
      </c>
      <c r="D242" s="673"/>
      <c r="E242" s="673"/>
      <c r="F242" s="673"/>
      <c r="G242" s="673"/>
      <c r="H242" s="673"/>
      <c r="I242" s="673"/>
      <c r="J242" s="673"/>
      <c r="K242" s="673"/>
      <c r="L242" s="673"/>
      <c r="M242" s="673"/>
      <c r="N242" s="673"/>
      <c r="O242" s="673"/>
      <c r="P242" s="673"/>
      <c r="Q242" s="673"/>
      <c r="R242" s="673"/>
      <c r="S242" s="673"/>
      <c r="T242" s="673"/>
      <c r="U242" s="673"/>
      <c r="V242" s="673"/>
      <c r="W242" s="673"/>
      <c r="X242" s="673"/>
      <c r="Y242" s="673"/>
      <c r="Z242" s="673"/>
      <c r="AA242" s="673"/>
      <c r="AB242" s="674"/>
      <c r="AC242" s="675" t="s">
        <v>404</v>
      </c>
      <c r="AD242" s="676"/>
      <c r="AE242" s="666">
        <f>AE224+SUM(AE230:AH238)-SUM(AE234:AH235)+AE241</f>
        <v>50487112</v>
      </c>
      <c r="AF242" s="666"/>
      <c r="AG242" s="666"/>
      <c r="AH242" s="666"/>
      <c r="AI242" s="666">
        <f>AI224+SUM(AI230:AL238)-SUM(AI234:AL235)+AI241</f>
        <v>54799656</v>
      </c>
      <c r="AJ242" s="666"/>
      <c r="AK242" s="666"/>
      <c r="AL242" s="666"/>
      <c r="AM242" s="666">
        <f>AM224+SUM(AM230:AP238)-SUM(AM234:AP235)+AM241</f>
        <v>0</v>
      </c>
      <c r="AN242" s="666"/>
      <c r="AO242" s="666"/>
      <c r="AP242" s="666"/>
      <c r="AQ242" s="666">
        <f>AQ224+SUM(AQ230:AT238)-SUM(AQ234:AT235)+AQ241</f>
        <v>52788139</v>
      </c>
      <c r="AR242" s="666"/>
      <c r="AS242" s="666"/>
      <c r="AT242" s="666"/>
      <c r="AU242" s="666">
        <f>AU224+SUM(AU230:AX238)-SUM(AU234:AX235)+AU241</f>
        <v>0</v>
      </c>
      <c r="AV242" s="666"/>
      <c r="AW242" s="666"/>
      <c r="AX242" s="666"/>
      <c r="AY242" s="666">
        <f>AY224+SUM(AY230:BB238)-SUM(AY234:BB235)+AY241</f>
        <v>0</v>
      </c>
      <c r="AZ242" s="666"/>
      <c r="BA242" s="666"/>
      <c r="BB242" s="666"/>
      <c r="BC242" s="666">
        <f>BC224+SUM(BC230:BF238)-SUM(BC234:BF235)+BC241</f>
        <v>52788139</v>
      </c>
      <c r="BD242" s="666"/>
      <c r="BE242" s="666"/>
      <c r="BF242" s="666"/>
      <c r="BG242" s="668">
        <f t="shared" si="120"/>
        <v>0.96329325497955676</v>
      </c>
      <c r="BH242" s="669"/>
    </row>
    <row r="243" spans="1:60" s="1" customFormat="1" x14ac:dyDescent="0.2">
      <c r="A243" s="662" t="s">
        <v>747</v>
      </c>
      <c r="B243" s="663"/>
      <c r="C243" s="609" t="s">
        <v>405</v>
      </c>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1"/>
      <c r="AC243" s="601" t="s">
        <v>406</v>
      </c>
      <c r="AD243" s="602"/>
      <c r="AE243" s="661">
        <v>0</v>
      </c>
      <c r="AF243" s="661"/>
      <c r="AG243" s="661"/>
      <c r="AH243" s="661"/>
      <c r="AI243" s="661">
        <v>0</v>
      </c>
      <c r="AJ243" s="661"/>
      <c r="AK243" s="661"/>
      <c r="AL243" s="661"/>
      <c r="AM243" s="661">
        <v>0</v>
      </c>
      <c r="AN243" s="661"/>
      <c r="AO243" s="661"/>
      <c r="AP243" s="661"/>
      <c r="AQ243" s="661">
        <v>0</v>
      </c>
      <c r="AR243" s="661"/>
      <c r="AS243" s="661"/>
      <c r="AT243" s="661"/>
      <c r="AU243" s="661">
        <v>0</v>
      </c>
      <c r="AV243" s="661"/>
      <c r="AW243" s="661"/>
      <c r="AX243" s="661"/>
      <c r="AY243" s="661">
        <v>0</v>
      </c>
      <c r="AZ243" s="661"/>
      <c r="BA243" s="661"/>
      <c r="BB243" s="661"/>
      <c r="BC243" s="661">
        <v>0</v>
      </c>
      <c r="BD243" s="661"/>
      <c r="BE243" s="661"/>
      <c r="BF243" s="661"/>
      <c r="BG243" s="664" t="str">
        <f t="shared" si="120"/>
        <v>n.é.</v>
      </c>
      <c r="BH243" s="665"/>
    </row>
    <row r="244" spans="1:60" s="1" customFormat="1" x14ac:dyDescent="0.2">
      <c r="A244" s="662" t="s">
        <v>748</v>
      </c>
      <c r="B244" s="663"/>
      <c r="C244" s="621" t="s">
        <v>407</v>
      </c>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3"/>
      <c r="AC244" s="601" t="s">
        <v>408</v>
      </c>
      <c r="AD244" s="602"/>
      <c r="AE244" s="661">
        <v>0</v>
      </c>
      <c r="AF244" s="661"/>
      <c r="AG244" s="661"/>
      <c r="AH244" s="661"/>
      <c r="AI244" s="661">
        <v>0</v>
      </c>
      <c r="AJ244" s="661"/>
      <c r="AK244" s="661"/>
      <c r="AL244" s="661"/>
      <c r="AM244" s="661">
        <v>0</v>
      </c>
      <c r="AN244" s="661"/>
      <c r="AO244" s="661"/>
      <c r="AP244" s="661"/>
      <c r="AQ244" s="661">
        <v>0</v>
      </c>
      <c r="AR244" s="661"/>
      <c r="AS244" s="661"/>
      <c r="AT244" s="661"/>
      <c r="AU244" s="661">
        <v>0</v>
      </c>
      <c r="AV244" s="661"/>
      <c r="AW244" s="661"/>
      <c r="AX244" s="661"/>
      <c r="AY244" s="661">
        <v>0</v>
      </c>
      <c r="AZ244" s="661"/>
      <c r="BA244" s="661"/>
      <c r="BB244" s="661"/>
      <c r="BC244" s="661">
        <v>0</v>
      </c>
      <c r="BD244" s="661"/>
      <c r="BE244" s="661"/>
      <c r="BF244" s="661"/>
      <c r="BG244" s="664" t="str">
        <f t="shared" si="120"/>
        <v>n.é.</v>
      </c>
      <c r="BH244" s="665"/>
    </row>
    <row r="245" spans="1:60" s="1" customFormat="1" x14ac:dyDescent="0.2">
      <c r="A245" s="662" t="s">
        <v>749</v>
      </c>
      <c r="B245" s="663"/>
      <c r="C245" s="609" t="s">
        <v>409</v>
      </c>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1"/>
      <c r="AC245" s="601" t="s">
        <v>410</v>
      </c>
      <c r="AD245" s="602"/>
      <c r="AE245" s="661">
        <v>0</v>
      </c>
      <c r="AF245" s="661"/>
      <c r="AG245" s="661"/>
      <c r="AH245" s="661"/>
      <c r="AI245" s="661">
        <v>0</v>
      </c>
      <c r="AJ245" s="661"/>
      <c r="AK245" s="661"/>
      <c r="AL245" s="661"/>
      <c r="AM245" s="661">
        <v>0</v>
      </c>
      <c r="AN245" s="661"/>
      <c r="AO245" s="661"/>
      <c r="AP245" s="661"/>
      <c r="AQ245" s="661">
        <v>0</v>
      </c>
      <c r="AR245" s="661"/>
      <c r="AS245" s="661"/>
      <c r="AT245" s="661"/>
      <c r="AU245" s="661">
        <v>0</v>
      </c>
      <c r="AV245" s="661"/>
      <c r="AW245" s="661"/>
      <c r="AX245" s="661"/>
      <c r="AY245" s="661">
        <v>0</v>
      </c>
      <c r="AZ245" s="661"/>
      <c r="BA245" s="661"/>
      <c r="BB245" s="661"/>
      <c r="BC245" s="661">
        <v>0</v>
      </c>
      <c r="BD245" s="661"/>
      <c r="BE245" s="661"/>
      <c r="BF245" s="661"/>
      <c r="BG245" s="664" t="str">
        <f t="shared" si="120"/>
        <v>n.é.</v>
      </c>
      <c r="BH245" s="665"/>
    </row>
    <row r="246" spans="1:60" s="1" customFormat="1" x14ac:dyDescent="0.2">
      <c r="A246" s="662" t="s">
        <v>750</v>
      </c>
      <c r="B246" s="663"/>
      <c r="C246" s="609" t="s">
        <v>684</v>
      </c>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1"/>
      <c r="AC246" s="601" t="s">
        <v>411</v>
      </c>
      <c r="AD246" s="602"/>
      <c r="AE246" s="661">
        <v>0</v>
      </c>
      <c r="AF246" s="661"/>
      <c r="AG246" s="661"/>
      <c r="AH246" s="661"/>
      <c r="AI246" s="661">
        <v>0</v>
      </c>
      <c r="AJ246" s="661"/>
      <c r="AK246" s="661"/>
      <c r="AL246" s="661"/>
      <c r="AM246" s="661">
        <v>0</v>
      </c>
      <c r="AN246" s="661"/>
      <c r="AO246" s="661"/>
      <c r="AP246" s="661"/>
      <c r="AQ246" s="661">
        <v>0</v>
      </c>
      <c r="AR246" s="661"/>
      <c r="AS246" s="661"/>
      <c r="AT246" s="661"/>
      <c r="AU246" s="661">
        <v>0</v>
      </c>
      <c r="AV246" s="661"/>
      <c r="AW246" s="661"/>
      <c r="AX246" s="661"/>
      <c r="AY246" s="661">
        <v>0</v>
      </c>
      <c r="AZ246" s="661"/>
      <c r="BA246" s="661"/>
      <c r="BB246" s="661"/>
      <c r="BC246" s="661">
        <v>0</v>
      </c>
      <c r="BD246" s="661"/>
      <c r="BE246" s="661"/>
      <c r="BF246" s="661"/>
      <c r="BG246" s="664" t="str">
        <f t="shared" ref="BG246" si="155">IF(AI246&gt;0,BC246/AI246,"n.é.")</f>
        <v>n.é.</v>
      </c>
      <c r="BH246" s="665"/>
    </row>
    <row r="247" spans="1:60" s="1" customFormat="1" x14ac:dyDescent="0.2">
      <c r="A247" s="662" t="s">
        <v>751</v>
      </c>
      <c r="B247" s="663"/>
      <c r="C247" s="609" t="s">
        <v>682</v>
      </c>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1"/>
      <c r="AC247" s="601" t="s">
        <v>683</v>
      </c>
      <c r="AD247" s="602"/>
      <c r="AE247" s="661">
        <v>0</v>
      </c>
      <c r="AF247" s="661"/>
      <c r="AG247" s="661"/>
      <c r="AH247" s="661"/>
      <c r="AI247" s="661">
        <v>0</v>
      </c>
      <c r="AJ247" s="661"/>
      <c r="AK247" s="661"/>
      <c r="AL247" s="661"/>
      <c r="AM247" s="661">
        <v>0</v>
      </c>
      <c r="AN247" s="661"/>
      <c r="AO247" s="661"/>
      <c r="AP247" s="661"/>
      <c r="AQ247" s="661">
        <v>0</v>
      </c>
      <c r="AR247" s="661"/>
      <c r="AS247" s="661"/>
      <c r="AT247" s="661"/>
      <c r="AU247" s="661">
        <v>0</v>
      </c>
      <c r="AV247" s="661"/>
      <c r="AW247" s="661"/>
      <c r="AX247" s="661"/>
      <c r="AY247" s="661">
        <v>0</v>
      </c>
      <c r="AZ247" s="661"/>
      <c r="BA247" s="661"/>
      <c r="BB247" s="661"/>
      <c r="BC247" s="661">
        <v>0</v>
      </c>
      <c r="BD247" s="661"/>
      <c r="BE247" s="661"/>
      <c r="BF247" s="661"/>
      <c r="BG247" s="664" t="str">
        <f t="shared" si="120"/>
        <v>n.é.</v>
      </c>
      <c r="BH247" s="665"/>
    </row>
    <row r="248" spans="1:60" s="170" customFormat="1" x14ac:dyDescent="0.2">
      <c r="A248" s="670" t="s">
        <v>752</v>
      </c>
      <c r="B248" s="671"/>
      <c r="C248" s="672" t="s">
        <v>765</v>
      </c>
      <c r="D248" s="673"/>
      <c r="E248" s="673"/>
      <c r="F248" s="673"/>
      <c r="G248" s="673"/>
      <c r="H248" s="673"/>
      <c r="I248" s="673"/>
      <c r="J248" s="673"/>
      <c r="K248" s="673"/>
      <c r="L248" s="673"/>
      <c r="M248" s="673"/>
      <c r="N248" s="673"/>
      <c r="O248" s="673"/>
      <c r="P248" s="673"/>
      <c r="Q248" s="673"/>
      <c r="R248" s="673"/>
      <c r="S248" s="673"/>
      <c r="T248" s="673"/>
      <c r="U248" s="673"/>
      <c r="V248" s="673"/>
      <c r="W248" s="673"/>
      <c r="X248" s="673"/>
      <c r="Y248" s="673"/>
      <c r="Z248" s="673"/>
      <c r="AA248" s="673"/>
      <c r="AB248" s="674"/>
      <c r="AC248" s="675" t="s">
        <v>412</v>
      </c>
      <c r="AD248" s="676"/>
      <c r="AE248" s="666">
        <f>SUM(AE243:AH247)</f>
        <v>0</v>
      </c>
      <c r="AF248" s="666"/>
      <c r="AG248" s="666"/>
      <c r="AH248" s="666"/>
      <c r="AI248" s="666">
        <f t="shared" ref="AI248" si="156">SUM(AI243:AL247)</f>
        <v>0</v>
      </c>
      <c r="AJ248" s="666"/>
      <c r="AK248" s="666"/>
      <c r="AL248" s="666"/>
      <c r="AM248" s="666">
        <f t="shared" ref="AM248" si="157">SUM(AM243:AP247)</f>
        <v>0</v>
      </c>
      <c r="AN248" s="666"/>
      <c r="AO248" s="666"/>
      <c r="AP248" s="666"/>
      <c r="AQ248" s="666">
        <f t="shared" ref="AQ248" si="158">SUM(AQ243:AT247)</f>
        <v>0</v>
      </c>
      <c r="AR248" s="666"/>
      <c r="AS248" s="666"/>
      <c r="AT248" s="666"/>
      <c r="AU248" s="666">
        <f t="shared" ref="AU248" si="159">SUM(AU243:AX247)</f>
        <v>0</v>
      </c>
      <c r="AV248" s="666"/>
      <c r="AW248" s="666"/>
      <c r="AX248" s="666"/>
      <c r="AY248" s="666">
        <f t="shared" ref="AY248" si="160">SUM(AY243:BB247)</f>
        <v>0</v>
      </c>
      <c r="AZ248" s="666"/>
      <c r="BA248" s="666"/>
      <c r="BB248" s="666"/>
      <c r="BC248" s="666">
        <f t="shared" ref="BC248" si="161">SUM(BC243:BF247)</f>
        <v>0</v>
      </c>
      <c r="BD248" s="666"/>
      <c r="BE248" s="666"/>
      <c r="BF248" s="666"/>
      <c r="BG248" s="668" t="str">
        <f t="shared" si="120"/>
        <v>n.é.</v>
      </c>
      <c r="BH248" s="669"/>
    </row>
    <row r="249" spans="1:60" s="1" customFormat="1" x14ac:dyDescent="0.2">
      <c r="A249" s="662" t="s">
        <v>753</v>
      </c>
      <c r="B249" s="663"/>
      <c r="C249" s="621" t="s">
        <v>413</v>
      </c>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3"/>
      <c r="AC249" s="601" t="s">
        <v>414</v>
      </c>
      <c r="AD249" s="602"/>
      <c r="AE249" s="661">
        <v>0</v>
      </c>
      <c r="AF249" s="661"/>
      <c r="AG249" s="661"/>
      <c r="AH249" s="661"/>
      <c r="AI249" s="661">
        <v>0</v>
      </c>
      <c r="AJ249" s="661"/>
      <c r="AK249" s="661"/>
      <c r="AL249" s="661"/>
      <c r="AM249" s="661">
        <v>0</v>
      </c>
      <c r="AN249" s="661"/>
      <c r="AO249" s="661"/>
      <c r="AP249" s="661"/>
      <c r="AQ249" s="661">
        <v>0</v>
      </c>
      <c r="AR249" s="661"/>
      <c r="AS249" s="661"/>
      <c r="AT249" s="661"/>
      <c r="AU249" s="661">
        <v>0</v>
      </c>
      <c r="AV249" s="661"/>
      <c r="AW249" s="661"/>
      <c r="AX249" s="661"/>
      <c r="AY249" s="661">
        <v>0</v>
      </c>
      <c r="AZ249" s="661"/>
      <c r="BA249" s="661"/>
      <c r="BB249" s="661"/>
      <c r="BC249" s="661">
        <v>0</v>
      </c>
      <c r="BD249" s="661"/>
      <c r="BE249" s="661"/>
      <c r="BF249" s="661"/>
      <c r="BG249" s="659" t="str">
        <f t="shared" si="120"/>
        <v>n.é.</v>
      </c>
      <c r="BH249" s="660"/>
    </row>
    <row r="250" spans="1:60" s="1" customFormat="1" x14ac:dyDescent="0.2">
      <c r="A250" s="662" t="s">
        <v>754</v>
      </c>
      <c r="B250" s="663"/>
      <c r="C250" s="621" t="s">
        <v>685</v>
      </c>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3"/>
      <c r="AC250" s="601" t="s">
        <v>686</v>
      </c>
      <c r="AD250" s="602"/>
      <c r="AE250" s="661">
        <v>0</v>
      </c>
      <c r="AF250" s="661"/>
      <c r="AG250" s="661"/>
      <c r="AH250" s="661"/>
      <c r="AI250" s="661">
        <v>0</v>
      </c>
      <c r="AJ250" s="661"/>
      <c r="AK250" s="661"/>
      <c r="AL250" s="661"/>
      <c r="AM250" s="661">
        <v>0</v>
      </c>
      <c r="AN250" s="661"/>
      <c r="AO250" s="661"/>
      <c r="AP250" s="661"/>
      <c r="AQ250" s="661">
        <v>0</v>
      </c>
      <c r="AR250" s="661"/>
      <c r="AS250" s="661"/>
      <c r="AT250" s="661"/>
      <c r="AU250" s="661">
        <v>0</v>
      </c>
      <c r="AV250" s="661"/>
      <c r="AW250" s="661"/>
      <c r="AX250" s="661"/>
      <c r="AY250" s="661">
        <v>0</v>
      </c>
      <c r="AZ250" s="661"/>
      <c r="BA250" s="661"/>
      <c r="BB250" s="661"/>
      <c r="BC250" s="661">
        <v>0</v>
      </c>
      <c r="BD250" s="661"/>
      <c r="BE250" s="661"/>
      <c r="BF250" s="661"/>
      <c r="BG250" s="659" t="str">
        <f t="shared" ref="BG250" si="162">IF(AI250&gt;0,BC250/AI250,"n.é.")</f>
        <v>n.é.</v>
      </c>
      <c r="BH250" s="660"/>
    </row>
    <row r="251" spans="1:60" s="170" customFormat="1" x14ac:dyDescent="0.2">
      <c r="A251" s="785" t="s">
        <v>755</v>
      </c>
      <c r="B251" s="786"/>
      <c r="C251" s="788" t="s">
        <v>766</v>
      </c>
      <c r="D251" s="789"/>
      <c r="E251" s="789"/>
      <c r="F251" s="789"/>
      <c r="G251" s="789"/>
      <c r="H251" s="789"/>
      <c r="I251" s="789"/>
      <c r="J251" s="789"/>
      <c r="K251" s="789"/>
      <c r="L251" s="789"/>
      <c r="M251" s="789"/>
      <c r="N251" s="789"/>
      <c r="O251" s="789"/>
      <c r="P251" s="789"/>
      <c r="Q251" s="789"/>
      <c r="R251" s="789"/>
      <c r="S251" s="789"/>
      <c r="T251" s="789"/>
      <c r="U251" s="789"/>
      <c r="V251" s="789"/>
      <c r="W251" s="789"/>
      <c r="X251" s="789"/>
      <c r="Y251" s="789"/>
      <c r="Z251" s="789"/>
      <c r="AA251" s="789"/>
      <c r="AB251" s="790"/>
      <c r="AC251" s="791" t="s">
        <v>415</v>
      </c>
      <c r="AD251" s="792"/>
      <c r="AE251" s="778">
        <f>AE242+AE248+AE249</f>
        <v>50487112</v>
      </c>
      <c r="AF251" s="778"/>
      <c r="AG251" s="778"/>
      <c r="AH251" s="778"/>
      <c r="AI251" s="778">
        <f t="shared" ref="AI251" si="163">AI242+AI248+AI249</f>
        <v>54799656</v>
      </c>
      <c r="AJ251" s="778"/>
      <c r="AK251" s="778"/>
      <c r="AL251" s="778"/>
      <c r="AM251" s="778">
        <f t="shared" ref="AM251" si="164">AM242+AM248+AM249</f>
        <v>0</v>
      </c>
      <c r="AN251" s="778"/>
      <c r="AO251" s="778"/>
      <c r="AP251" s="778"/>
      <c r="AQ251" s="778">
        <f t="shared" ref="AQ251" si="165">AQ242+AQ248+AQ249</f>
        <v>52788139</v>
      </c>
      <c r="AR251" s="778"/>
      <c r="AS251" s="778"/>
      <c r="AT251" s="778"/>
      <c r="AU251" s="778">
        <f t="shared" ref="AU251" si="166">AU242+AU248+AU249</f>
        <v>0</v>
      </c>
      <c r="AV251" s="778"/>
      <c r="AW251" s="778"/>
      <c r="AX251" s="778"/>
      <c r="AY251" s="778">
        <f t="shared" ref="AY251" si="167">AY242+AY248+AY249</f>
        <v>0</v>
      </c>
      <c r="AZ251" s="778"/>
      <c r="BA251" s="778"/>
      <c r="BB251" s="778"/>
      <c r="BC251" s="778">
        <f t="shared" ref="BC251" si="168">BC242+BC248+BC249</f>
        <v>52788139</v>
      </c>
      <c r="BD251" s="778"/>
      <c r="BE251" s="778"/>
      <c r="BF251" s="778"/>
      <c r="BG251" s="779">
        <f t="shared" si="120"/>
        <v>0.96329325497955676</v>
      </c>
      <c r="BH251" s="780"/>
    </row>
    <row r="252" spans="1:60" s="170" customFormat="1" x14ac:dyDescent="0.2">
      <c r="A252" s="781" t="s">
        <v>756</v>
      </c>
      <c r="B252" s="782"/>
      <c r="C252" s="593" t="s">
        <v>767</v>
      </c>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5"/>
      <c r="AC252" s="783"/>
      <c r="AD252" s="784"/>
      <c r="AE252" s="775">
        <f>AE220+AE251</f>
        <v>415859452</v>
      </c>
      <c r="AF252" s="775"/>
      <c r="AG252" s="775"/>
      <c r="AH252" s="775"/>
      <c r="AI252" s="775">
        <f>AI220+AI251</f>
        <v>460258630</v>
      </c>
      <c r="AJ252" s="775"/>
      <c r="AK252" s="775"/>
      <c r="AL252" s="775"/>
      <c r="AM252" s="775">
        <f>AM220+AM251</f>
        <v>0</v>
      </c>
      <c r="AN252" s="775"/>
      <c r="AO252" s="775"/>
      <c r="AP252" s="775"/>
      <c r="AQ252" s="775">
        <f>AQ220+AQ251</f>
        <v>300816120</v>
      </c>
      <c r="AR252" s="775"/>
      <c r="AS252" s="775"/>
      <c r="AT252" s="775"/>
      <c r="AU252" s="775">
        <f>AU220+AU251</f>
        <v>85225724</v>
      </c>
      <c r="AV252" s="775"/>
      <c r="AW252" s="775"/>
      <c r="AX252" s="775"/>
      <c r="AY252" s="775">
        <f>AY220+AY251</f>
        <v>0</v>
      </c>
      <c r="AZ252" s="775"/>
      <c r="BA252" s="775"/>
      <c r="BB252" s="775"/>
      <c r="BC252" s="775">
        <f>BC220+BC251</f>
        <v>288269383</v>
      </c>
      <c r="BD252" s="775"/>
      <c r="BE252" s="775"/>
      <c r="BF252" s="775"/>
      <c r="BG252" s="776">
        <f t="shared" si="120"/>
        <v>0.62632042988525816</v>
      </c>
      <c r="BH252" s="777"/>
    </row>
    <row r="254" spans="1:60" x14ac:dyDescent="0.2">
      <c r="AC254" s="752"/>
      <c r="AD254" s="752"/>
      <c r="AE254" s="666">
        <f>AE126-AE252</f>
        <v>0</v>
      </c>
      <c r="AF254" s="666"/>
      <c r="AG254" s="666"/>
      <c r="AH254" s="666"/>
      <c r="AI254" s="666">
        <f>AI252-AI126</f>
        <v>0</v>
      </c>
      <c r="AJ254" s="666"/>
      <c r="AK254" s="666"/>
      <c r="AL254" s="666"/>
      <c r="AM254" s="753"/>
      <c r="AN254" s="753"/>
      <c r="AO254" s="753"/>
      <c r="AP254" s="753"/>
      <c r="AQ254" s="753"/>
      <c r="AR254" s="753"/>
      <c r="AS254" s="753"/>
      <c r="AT254" s="753"/>
      <c r="AU254" s="753"/>
      <c r="AV254" s="753"/>
      <c r="AW254" s="753"/>
      <c r="AX254" s="753"/>
      <c r="AY254" s="753"/>
      <c r="AZ254" s="753"/>
      <c r="BA254" s="753"/>
      <c r="BB254" s="753"/>
      <c r="BC254" s="666">
        <f>BC126-BC252</f>
        <v>183877332</v>
      </c>
      <c r="BD254" s="666"/>
      <c r="BE254" s="666"/>
      <c r="BF254" s="666"/>
      <c r="BG254" s="750"/>
      <c r="BH254" s="750"/>
    </row>
  </sheetData>
  <autoFilter ref="A7:BH252" xr:uid="{00000000-0009-0000-0000-00000300000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30" showButton="0">
      <customFilters>
        <customFilter operator="notEqual" val=" "/>
      </customFilters>
    </filterColumn>
    <filterColumn colId="31" showButton="0"/>
    <filterColumn colId="32" showButton="0"/>
    <filterColumn colId="34" showButton="0"/>
    <filterColumn colId="35" showButton="0"/>
    <filterColumn colId="36" showButton="0"/>
    <filterColumn colId="38" showButton="0"/>
    <filterColumn colId="39" showButton="0"/>
    <filterColumn colId="40" showButton="0"/>
    <filterColumn colId="42" showButton="0"/>
    <filterColumn colId="43" showButton="0"/>
    <filterColumn colId="44" showButton="0"/>
    <filterColumn colId="46" showButton="0"/>
    <filterColumn colId="47" showButton="0"/>
    <filterColumn colId="48" showButton="0"/>
    <filterColumn colId="50" showButton="0"/>
    <filterColumn colId="51" showButton="0"/>
    <filterColumn colId="52" showButton="0"/>
    <filterColumn colId="54" showButton="0"/>
    <filterColumn colId="55" showButton="0"/>
    <filterColumn colId="56" showButton="0"/>
    <filterColumn colId="58" showButton="0"/>
  </autoFilter>
  <mergeCells count="2730">
    <mergeCell ref="AE19:AH19"/>
    <mergeCell ref="AI19:AL19"/>
    <mergeCell ref="AM19:AP19"/>
    <mergeCell ref="AM18:AP18"/>
    <mergeCell ref="AQ18:AT18"/>
    <mergeCell ref="AU18:AX18"/>
    <mergeCell ref="A21:B21"/>
    <mergeCell ref="C21:AB21"/>
    <mergeCell ref="AC21:AD21"/>
    <mergeCell ref="A63:B63"/>
    <mergeCell ref="C63:AB63"/>
    <mergeCell ref="AC63:AD63"/>
    <mergeCell ref="AE63:AH63"/>
    <mergeCell ref="AI63:AL63"/>
    <mergeCell ref="AM63:AP63"/>
    <mergeCell ref="AQ63:AT63"/>
    <mergeCell ref="AU63:AX63"/>
    <mergeCell ref="AC28:AD28"/>
    <mergeCell ref="AE28:AH28"/>
    <mergeCell ref="AI28:AL28"/>
    <mergeCell ref="A27:B27"/>
    <mergeCell ref="C27:AB27"/>
    <mergeCell ref="AC27:AD27"/>
    <mergeCell ref="AE27:AH27"/>
    <mergeCell ref="AI27:AL27"/>
    <mergeCell ref="AM27:AP27"/>
    <mergeCell ref="AM39:AP39"/>
    <mergeCell ref="AQ39:AT39"/>
    <mergeCell ref="AU39:AX39"/>
    <mergeCell ref="AM41:AP41"/>
    <mergeCell ref="AQ41:AT41"/>
    <mergeCell ref="AU41:AX41"/>
    <mergeCell ref="AY63:BB63"/>
    <mergeCell ref="BC63:BF63"/>
    <mergeCell ref="BG63:BH63"/>
    <mergeCell ref="A26:B26"/>
    <mergeCell ref="C26:AB26"/>
    <mergeCell ref="AC26:AD26"/>
    <mergeCell ref="AE26:AH26"/>
    <mergeCell ref="AI26:AL26"/>
    <mergeCell ref="A24:B24"/>
    <mergeCell ref="C24:AB24"/>
    <mergeCell ref="AC24:AD24"/>
    <mergeCell ref="AE24:AH24"/>
    <mergeCell ref="AI24:AL24"/>
    <mergeCell ref="AM24:AP24"/>
    <mergeCell ref="AM25:AP25"/>
    <mergeCell ref="AQ25:AT25"/>
    <mergeCell ref="AU25:AX25"/>
    <mergeCell ref="AY25:BB25"/>
    <mergeCell ref="BC25:BF25"/>
    <mergeCell ref="BG25:BH25"/>
    <mergeCell ref="A25:B25"/>
    <mergeCell ref="C25:AB25"/>
    <mergeCell ref="AC25:AD25"/>
    <mergeCell ref="AE25:AH25"/>
    <mergeCell ref="BG28:BH28"/>
    <mergeCell ref="AQ27:AT27"/>
    <mergeCell ref="AU27:AX27"/>
    <mergeCell ref="AY27:BB27"/>
    <mergeCell ref="BC27:BF27"/>
    <mergeCell ref="BG27:BH27"/>
    <mergeCell ref="A28:B28"/>
    <mergeCell ref="C28:AB28"/>
    <mergeCell ref="A65:B65"/>
    <mergeCell ref="C65:AB65"/>
    <mergeCell ref="AC65:AD65"/>
    <mergeCell ref="AE65:AH65"/>
    <mergeCell ref="AI65:AL65"/>
    <mergeCell ref="AM65:AP65"/>
    <mergeCell ref="AQ65:AT65"/>
    <mergeCell ref="AU65:AX65"/>
    <mergeCell ref="AY65:BB65"/>
    <mergeCell ref="BC65:BF65"/>
    <mergeCell ref="BG65:BH65"/>
    <mergeCell ref="A64:B64"/>
    <mergeCell ref="C64:AB64"/>
    <mergeCell ref="AC64:AD64"/>
    <mergeCell ref="AE64:AH64"/>
    <mergeCell ref="AI64:AL64"/>
    <mergeCell ref="AM64:AP64"/>
    <mergeCell ref="AQ64:AT64"/>
    <mergeCell ref="AU64:AX64"/>
    <mergeCell ref="AY64:BB64"/>
    <mergeCell ref="BC64:BF64"/>
    <mergeCell ref="BG5:BH6"/>
    <mergeCell ref="AE6:AH6"/>
    <mergeCell ref="AI6:AL6"/>
    <mergeCell ref="AM6:AP6"/>
    <mergeCell ref="AQ6:AT6"/>
    <mergeCell ref="AU6:AX6"/>
    <mergeCell ref="AY6:BB6"/>
    <mergeCell ref="A1:BH1"/>
    <mergeCell ref="A2:BH2"/>
    <mergeCell ref="A3:BH3"/>
    <mergeCell ref="A4:BH4"/>
    <mergeCell ref="A5:B6"/>
    <mergeCell ref="C5:AB6"/>
    <mergeCell ref="AC5:AD6"/>
    <mergeCell ref="AE5:AL5"/>
    <mergeCell ref="AM5:BB5"/>
    <mergeCell ref="BC5:BF6"/>
    <mergeCell ref="AM8:AP8"/>
    <mergeCell ref="AQ8:AT8"/>
    <mergeCell ref="AU8:AX8"/>
    <mergeCell ref="AY8:BB8"/>
    <mergeCell ref="BC8:BF8"/>
    <mergeCell ref="BG8:BH8"/>
    <mergeCell ref="AQ7:AT7"/>
    <mergeCell ref="AU7:AX7"/>
    <mergeCell ref="AY7:BB7"/>
    <mergeCell ref="BC7:BF7"/>
    <mergeCell ref="BG7:BH7"/>
    <mergeCell ref="A8:B8"/>
    <mergeCell ref="C8:AB8"/>
    <mergeCell ref="AC8:AD8"/>
    <mergeCell ref="AE8:AH8"/>
    <mergeCell ref="AI8:AL8"/>
    <mergeCell ref="A7:B7"/>
    <mergeCell ref="C7:AB7"/>
    <mergeCell ref="AC7:AD7"/>
    <mergeCell ref="AE7:AH7"/>
    <mergeCell ref="AI7:AL7"/>
    <mergeCell ref="AM7:AP7"/>
    <mergeCell ref="BG9:BH9"/>
    <mergeCell ref="AM26:AP26"/>
    <mergeCell ref="AQ26:AT26"/>
    <mergeCell ref="AU26:AX26"/>
    <mergeCell ref="AY26:BB26"/>
    <mergeCell ref="BC26:BF26"/>
    <mergeCell ref="BG26:BH26"/>
    <mergeCell ref="AQ24:AT24"/>
    <mergeCell ref="AU24:AX24"/>
    <mergeCell ref="AY24:BB24"/>
    <mergeCell ref="BC24:BF24"/>
    <mergeCell ref="BG24:BH24"/>
    <mergeCell ref="AM10:AP10"/>
    <mergeCell ref="AQ14:AT14"/>
    <mergeCell ref="AU14:AX14"/>
    <mergeCell ref="AY14:BB14"/>
    <mergeCell ref="BC14:BF14"/>
    <mergeCell ref="BG14:BH14"/>
    <mergeCell ref="AM17:AP17"/>
    <mergeCell ref="AQ17:AT17"/>
    <mergeCell ref="AU17:AX17"/>
    <mergeCell ref="AY17:BB17"/>
    <mergeCell ref="BC17:BF17"/>
    <mergeCell ref="BG17:BH17"/>
    <mergeCell ref="AY21:BB21"/>
    <mergeCell ref="BC21:BF21"/>
    <mergeCell ref="BG21:BH21"/>
    <mergeCell ref="BG23:BH23"/>
    <mergeCell ref="BG19:BH19"/>
    <mergeCell ref="BG18:BH18"/>
    <mergeCell ref="AQ19:AT19"/>
    <mergeCell ref="AU19:AX19"/>
    <mergeCell ref="BG30:BH30"/>
    <mergeCell ref="AQ29:AT29"/>
    <mergeCell ref="AU29:AX29"/>
    <mergeCell ref="AY29:BB29"/>
    <mergeCell ref="BC29:BF29"/>
    <mergeCell ref="BG29:BH29"/>
    <mergeCell ref="A30:B30"/>
    <mergeCell ref="C30:AB30"/>
    <mergeCell ref="AC30:AD30"/>
    <mergeCell ref="AE30:AH30"/>
    <mergeCell ref="AI30:AL30"/>
    <mergeCell ref="A29:B29"/>
    <mergeCell ref="C29:AB29"/>
    <mergeCell ref="AC29:AD29"/>
    <mergeCell ref="AE29:AH29"/>
    <mergeCell ref="AI29:AL29"/>
    <mergeCell ref="AM29:AP29"/>
    <mergeCell ref="AU30:AX30"/>
    <mergeCell ref="BG32:BH32"/>
    <mergeCell ref="AQ31:AT31"/>
    <mergeCell ref="AU31:AX31"/>
    <mergeCell ref="AY31:BB31"/>
    <mergeCell ref="BC31:BF31"/>
    <mergeCell ref="BG31:BH31"/>
    <mergeCell ref="A32:B32"/>
    <mergeCell ref="C32:AB32"/>
    <mergeCell ref="AC32:AD32"/>
    <mergeCell ref="AE32:AH32"/>
    <mergeCell ref="AI32:AL32"/>
    <mergeCell ref="A31:B31"/>
    <mergeCell ref="C31:AB31"/>
    <mergeCell ref="AC31:AD31"/>
    <mergeCell ref="AE31:AH31"/>
    <mergeCell ref="AI31:AL31"/>
    <mergeCell ref="AM31:AP31"/>
    <mergeCell ref="AU32:AX32"/>
    <mergeCell ref="BG34:BH34"/>
    <mergeCell ref="AQ33:AT33"/>
    <mergeCell ref="AU33:AX33"/>
    <mergeCell ref="AY33:BB33"/>
    <mergeCell ref="BC33:BF33"/>
    <mergeCell ref="BG33:BH33"/>
    <mergeCell ref="A34:B34"/>
    <mergeCell ref="C34:AB34"/>
    <mergeCell ref="AC34:AD34"/>
    <mergeCell ref="AE34:AH34"/>
    <mergeCell ref="AI34:AL34"/>
    <mergeCell ref="A33:B33"/>
    <mergeCell ref="C33:AB33"/>
    <mergeCell ref="AC33:AD33"/>
    <mergeCell ref="AE33:AH33"/>
    <mergeCell ref="AI33:AL33"/>
    <mergeCell ref="AM33:AP33"/>
    <mergeCell ref="AY37:BB37"/>
    <mergeCell ref="BC37:BF37"/>
    <mergeCell ref="BG37:BH37"/>
    <mergeCell ref="AQ38:AT38"/>
    <mergeCell ref="AY38:BB38"/>
    <mergeCell ref="BC38:BF38"/>
    <mergeCell ref="BG35:BH35"/>
    <mergeCell ref="A37:B37"/>
    <mergeCell ref="C37:AB37"/>
    <mergeCell ref="AC37:AD37"/>
    <mergeCell ref="AE37:AH37"/>
    <mergeCell ref="AI37:AL37"/>
    <mergeCell ref="A35:B35"/>
    <mergeCell ref="C35:AB35"/>
    <mergeCell ref="AC35:AD35"/>
    <mergeCell ref="AE35:AH35"/>
    <mergeCell ref="AI35:AL35"/>
    <mergeCell ref="AM35:AP35"/>
    <mergeCell ref="AM36:AP36"/>
    <mergeCell ref="AQ36:AT36"/>
    <mergeCell ref="AU36:AX36"/>
    <mergeCell ref="AY36:BB36"/>
    <mergeCell ref="BC36:BF36"/>
    <mergeCell ref="BG36:BH36"/>
    <mergeCell ref="A36:B36"/>
    <mergeCell ref="C36:AB36"/>
    <mergeCell ref="AC36:AD36"/>
    <mergeCell ref="AE36:AH36"/>
    <mergeCell ref="AU37:AX37"/>
    <mergeCell ref="AI36:AL36"/>
    <mergeCell ref="AY39:BB39"/>
    <mergeCell ref="BC39:BF39"/>
    <mergeCell ref="BG39:BH39"/>
    <mergeCell ref="AQ40:AT40"/>
    <mergeCell ref="AU40:AX40"/>
    <mergeCell ref="AY40:BB40"/>
    <mergeCell ref="BC40:BF40"/>
    <mergeCell ref="BG38:BH38"/>
    <mergeCell ref="A39:B39"/>
    <mergeCell ref="C39:AB39"/>
    <mergeCell ref="AC39:AD39"/>
    <mergeCell ref="AE39:AH39"/>
    <mergeCell ref="AI39:AL39"/>
    <mergeCell ref="A38:B38"/>
    <mergeCell ref="C38:AB38"/>
    <mergeCell ref="AC38:AD38"/>
    <mergeCell ref="AE38:AH38"/>
    <mergeCell ref="AI38:AL38"/>
    <mergeCell ref="AM38:AP38"/>
    <mergeCell ref="AU38:AX38"/>
    <mergeCell ref="AY41:BB41"/>
    <mergeCell ref="BC41:BF41"/>
    <mergeCell ref="BG41:BH41"/>
    <mergeCell ref="AQ42:AT42"/>
    <mergeCell ref="AU42:AX42"/>
    <mergeCell ref="AY42:BB42"/>
    <mergeCell ref="BC42:BF42"/>
    <mergeCell ref="BG40:BH40"/>
    <mergeCell ref="A41:B41"/>
    <mergeCell ref="C41:AB41"/>
    <mergeCell ref="AC41:AD41"/>
    <mergeCell ref="AE41:AH41"/>
    <mergeCell ref="AI41:AL41"/>
    <mergeCell ref="A40:B40"/>
    <mergeCell ref="C40:AB40"/>
    <mergeCell ref="AC40:AD40"/>
    <mergeCell ref="AE40:AH40"/>
    <mergeCell ref="AI40:AL40"/>
    <mergeCell ref="AM40:AP40"/>
    <mergeCell ref="AM43:AP43"/>
    <mergeCell ref="AQ43:AT43"/>
    <mergeCell ref="AU43:AX43"/>
    <mergeCell ref="AY43:BB43"/>
    <mergeCell ref="BC43:BF43"/>
    <mergeCell ref="BG43:BH43"/>
    <mergeCell ref="AQ44:AT44"/>
    <mergeCell ref="AU44:AX44"/>
    <mergeCell ref="AY44:BB44"/>
    <mergeCell ref="BC44:BF44"/>
    <mergeCell ref="BG42:BH42"/>
    <mergeCell ref="A43:B43"/>
    <mergeCell ref="C43:AB43"/>
    <mergeCell ref="AC43:AD43"/>
    <mergeCell ref="AE43:AH43"/>
    <mergeCell ref="AI43:AL43"/>
    <mergeCell ref="A42:B42"/>
    <mergeCell ref="C42:AB42"/>
    <mergeCell ref="AC42:AD42"/>
    <mergeCell ref="AE42:AH42"/>
    <mergeCell ref="AI42:AL42"/>
    <mergeCell ref="AM42:AP42"/>
    <mergeCell ref="AC46:AD46"/>
    <mergeCell ref="AE46:AH46"/>
    <mergeCell ref="AI46:AL46"/>
    <mergeCell ref="AM46:AP46"/>
    <mergeCell ref="AM45:AP45"/>
    <mergeCell ref="AQ45:AT45"/>
    <mergeCell ref="AU45:AX45"/>
    <mergeCell ref="AY45:BB45"/>
    <mergeCell ref="BC45:BF45"/>
    <mergeCell ref="BG45:BH45"/>
    <mergeCell ref="AQ46:AT46"/>
    <mergeCell ref="AU46:AX46"/>
    <mergeCell ref="AY46:BB46"/>
    <mergeCell ref="BC46:BF46"/>
    <mergeCell ref="BG44:BH44"/>
    <mergeCell ref="A45:B45"/>
    <mergeCell ref="C45:AB45"/>
    <mergeCell ref="AC45:AD45"/>
    <mergeCell ref="AE45:AH45"/>
    <mergeCell ref="AI45:AL45"/>
    <mergeCell ref="A44:B44"/>
    <mergeCell ref="C44:AB44"/>
    <mergeCell ref="AC44:AD44"/>
    <mergeCell ref="AE44:AH44"/>
    <mergeCell ref="AI44:AL44"/>
    <mergeCell ref="AM44:AP44"/>
    <mergeCell ref="BG46:BH46"/>
    <mergeCell ref="BC51:BF51"/>
    <mergeCell ref="BG51:BH51"/>
    <mergeCell ref="AQ49:AT49"/>
    <mergeCell ref="AU49:AX49"/>
    <mergeCell ref="AY49:BB49"/>
    <mergeCell ref="BC49:BF49"/>
    <mergeCell ref="BG49:BH49"/>
    <mergeCell ref="A51:B51"/>
    <mergeCell ref="C51:AB51"/>
    <mergeCell ref="AC51:AD51"/>
    <mergeCell ref="AE51:AH51"/>
    <mergeCell ref="AI51:AL51"/>
    <mergeCell ref="A49:B49"/>
    <mergeCell ref="C49:AB49"/>
    <mergeCell ref="AC49:AD49"/>
    <mergeCell ref="AE49:AH49"/>
    <mergeCell ref="AI49:AL49"/>
    <mergeCell ref="AM49:AP49"/>
    <mergeCell ref="AY50:BB50"/>
    <mergeCell ref="BC50:BF50"/>
    <mergeCell ref="BG50:BH50"/>
    <mergeCell ref="AM50:AP50"/>
    <mergeCell ref="AQ50:AT50"/>
    <mergeCell ref="AU50:AX50"/>
    <mergeCell ref="AC53:AD53"/>
    <mergeCell ref="AE53:AH53"/>
    <mergeCell ref="AI53:AL53"/>
    <mergeCell ref="A52:B52"/>
    <mergeCell ref="C52:AB52"/>
    <mergeCell ref="AC52:AD52"/>
    <mergeCell ref="AE52:AH52"/>
    <mergeCell ref="AI52:AL52"/>
    <mergeCell ref="AM52:AP52"/>
    <mergeCell ref="AM53:AP53"/>
    <mergeCell ref="AQ53:AT53"/>
    <mergeCell ref="AU53:AX53"/>
    <mergeCell ref="AY53:BB53"/>
    <mergeCell ref="AM51:AP51"/>
    <mergeCell ref="AQ51:AT51"/>
    <mergeCell ref="AU51:AX51"/>
    <mergeCell ref="AY51:BB51"/>
    <mergeCell ref="AI60:AL60"/>
    <mergeCell ref="AM57:AP57"/>
    <mergeCell ref="AM56:AP56"/>
    <mergeCell ref="AQ56:AT56"/>
    <mergeCell ref="AU56:AX56"/>
    <mergeCell ref="AY56:BB56"/>
    <mergeCell ref="BC56:BF56"/>
    <mergeCell ref="BG56:BH56"/>
    <mergeCell ref="AQ54:AT54"/>
    <mergeCell ref="AU54:AX54"/>
    <mergeCell ref="AY54:BB54"/>
    <mergeCell ref="BC54:BF54"/>
    <mergeCell ref="BG54:BH54"/>
    <mergeCell ref="A56:B56"/>
    <mergeCell ref="C56:AB56"/>
    <mergeCell ref="AC56:AD56"/>
    <mergeCell ref="AE56:AH56"/>
    <mergeCell ref="AI56:AL56"/>
    <mergeCell ref="A54:B54"/>
    <mergeCell ref="C54:AB54"/>
    <mergeCell ref="AC54:AD54"/>
    <mergeCell ref="AE54:AH54"/>
    <mergeCell ref="AI54:AL54"/>
    <mergeCell ref="AM54:AP54"/>
    <mergeCell ref="BG57:BH57"/>
    <mergeCell ref="AU58:AX58"/>
    <mergeCell ref="BG58:BH58"/>
    <mergeCell ref="A55:B55"/>
    <mergeCell ref="C55:AB55"/>
    <mergeCell ref="AC55:AD55"/>
    <mergeCell ref="A58:B58"/>
    <mergeCell ref="C58:AB58"/>
    <mergeCell ref="AQ66:AT66"/>
    <mergeCell ref="AU66:AX66"/>
    <mergeCell ref="AY66:BB66"/>
    <mergeCell ref="BC66:BF66"/>
    <mergeCell ref="BG66:BH66"/>
    <mergeCell ref="A67:B67"/>
    <mergeCell ref="C67:AB67"/>
    <mergeCell ref="AC67:AD67"/>
    <mergeCell ref="AE67:AH67"/>
    <mergeCell ref="AI67:AL67"/>
    <mergeCell ref="A66:B66"/>
    <mergeCell ref="C66:AB66"/>
    <mergeCell ref="AC66:AD66"/>
    <mergeCell ref="AE66:AH66"/>
    <mergeCell ref="AI66:AL66"/>
    <mergeCell ref="AM66:AP66"/>
    <mergeCell ref="AM67:AP67"/>
    <mergeCell ref="AQ67:AT67"/>
    <mergeCell ref="AU67:AX67"/>
    <mergeCell ref="AQ68:AT68"/>
    <mergeCell ref="AU68:AX68"/>
    <mergeCell ref="AY68:BB68"/>
    <mergeCell ref="BC68:BF68"/>
    <mergeCell ref="BG68:BH68"/>
    <mergeCell ref="A69:B69"/>
    <mergeCell ref="C69:AB69"/>
    <mergeCell ref="AC69:AD69"/>
    <mergeCell ref="AE69:AH69"/>
    <mergeCell ref="AI69:AL69"/>
    <mergeCell ref="A68:B68"/>
    <mergeCell ref="C68:AB68"/>
    <mergeCell ref="AC68:AD68"/>
    <mergeCell ref="AE68:AH68"/>
    <mergeCell ref="AI68:AL68"/>
    <mergeCell ref="AM68:AP68"/>
    <mergeCell ref="AY67:BB67"/>
    <mergeCell ref="BC67:BF67"/>
    <mergeCell ref="BG67:BH67"/>
    <mergeCell ref="AQ70:AT70"/>
    <mergeCell ref="AU70:AX70"/>
    <mergeCell ref="AY70:BB70"/>
    <mergeCell ref="BC70:BF70"/>
    <mergeCell ref="BG70:BH70"/>
    <mergeCell ref="A71:B71"/>
    <mergeCell ref="C71:AB71"/>
    <mergeCell ref="AC71:AD71"/>
    <mergeCell ref="AE71:AH71"/>
    <mergeCell ref="AI71:AL71"/>
    <mergeCell ref="A70:B70"/>
    <mergeCell ref="C70:AB70"/>
    <mergeCell ref="AC70:AD70"/>
    <mergeCell ref="AE70:AH70"/>
    <mergeCell ref="AI70:AL70"/>
    <mergeCell ref="AM70:AP70"/>
    <mergeCell ref="AM69:AP69"/>
    <mergeCell ref="AQ69:AT69"/>
    <mergeCell ref="AU69:AX69"/>
    <mergeCell ref="AY69:BB69"/>
    <mergeCell ref="BC69:BF69"/>
    <mergeCell ref="BG69:BH69"/>
    <mergeCell ref="AQ72:AT72"/>
    <mergeCell ref="AU72:AX72"/>
    <mergeCell ref="AY72:BB72"/>
    <mergeCell ref="BC72:BF72"/>
    <mergeCell ref="BG72:BH72"/>
    <mergeCell ref="A74:B74"/>
    <mergeCell ref="C74:AB74"/>
    <mergeCell ref="AC74:AD74"/>
    <mergeCell ref="AE74:AH74"/>
    <mergeCell ref="AI74:AL74"/>
    <mergeCell ref="A72:B72"/>
    <mergeCell ref="C72:AB72"/>
    <mergeCell ref="AC72:AD72"/>
    <mergeCell ref="AE72:AH72"/>
    <mergeCell ref="AI72:AL72"/>
    <mergeCell ref="AM72:AP72"/>
    <mergeCell ref="AM71:AP71"/>
    <mergeCell ref="AQ71:AT71"/>
    <mergeCell ref="AU71:AX71"/>
    <mergeCell ref="AY71:BB71"/>
    <mergeCell ref="BC71:BF71"/>
    <mergeCell ref="BG71:BH71"/>
    <mergeCell ref="A73:B73"/>
    <mergeCell ref="C73:AB73"/>
    <mergeCell ref="AC73:AD73"/>
    <mergeCell ref="AE73:AH73"/>
    <mergeCell ref="AI73:AL73"/>
    <mergeCell ref="BG73:BH73"/>
    <mergeCell ref="AY73:BB73"/>
    <mergeCell ref="BC73:BF73"/>
    <mergeCell ref="AQ75:AT75"/>
    <mergeCell ref="AU75:AX75"/>
    <mergeCell ref="AY75:BB75"/>
    <mergeCell ref="BC75:BF75"/>
    <mergeCell ref="BG75:BH75"/>
    <mergeCell ref="A76:B76"/>
    <mergeCell ref="C76:AB76"/>
    <mergeCell ref="AC76:AD76"/>
    <mergeCell ref="AE76:AH76"/>
    <mergeCell ref="AI76:AL76"/>
    <mergeCell ref="A75:B75"/>
    <mergeCell ref="C75:AB75"/>
    <mergeCell ref="AC75:AD75"/>
    <mergeCell ref="AE75:AH75"/>
    <mergeCell ref="AI75:AL75"/>
    <mergeCell ref="AM75:AP75"/>
    <mergeCell ref="AM74:AP74"/>
    <mergeCell ref="AQ74:AT74"/>
    <mergeCell ref="AU74:AX74"/>
    <mergeCell ref="AY74:BB74"/>
    <mergeCell ref="BC74:BF74"/>
    <mergeCell ref="BG74:BH74"/>
    <mergeCell ref="AQ77:AT77"/>
    <mergeCell ref="AU77:AX77"/>
    <mergeCell ref="AY77:BB77"/>
    <mergeCell ref="BC77:BF77"/>
    <mergeCell ref="BG77:BH77"/>
    <mergeCell ref="A78:B78"/>
    <mergeCell ref="C78:AB78"/>
    <mergeCell ref="AC78:AD78"/>
    <mergeCell ref="AE78:AH78"/>
    <mergeCell ref="AI78:AL78"/>
    <mergeCell ref="A77:B77"/>
    <mergeCell ref="C77:AB77"/>
    <mergeCell ref="AC77:AD77"/>
    <mergeCell ref="AE77:AH77"/>
    <mergeCell ref="AI77:AL77"/>
    <mergeCell ref="AM77:AP77"/>
    <mergeCell ref="AM76:AP76"/>
    <mergeCell ref="AQ76:AT76"/>
    <mergeCell ref="AU76:AX76"/>
    <mergeCell ref="AY76:BB76"/>
    <mergeCell ref="BC76:BF76"/>
    <mergeCell ref="BG76:BH76"/>
    <mergeCell ref="AQ79:AT79"/>
    <mergeCell ref="AU79:AX79"/>
    <mergeCell ref="AY79:BB79"/>
    <mergeCell ref="BC79:BF79"/>
    <mergeCell ref="BG79:BH79"/>
    <mergeCell ref="A80:B80"/>
    <mergeCell ref="C80:AB80"/>
    <mergeCell ref="AC80:AD80"/>
    <mergeCell ref="AE80:AH80"/>
    <mergeCell ref="AI80:AL80"/>
    <mergeCell ref="A79:B79"/>
    <mergeCell ref="C79:AB79"/>
    <mergeCell ref="AC79:AD79"/>
    <mergeCell ref="AE79:AH79"/>
    <mergeCell ref="AI79:AL79"/>
    <mergeCell ref="AM79:AP79"/>
    <mergeCell ref="AM78:AP78"/>
    <mergeCell ref="AQ78:AT78"/>
    <mergeCell ref="AU78:AX78"/>
    <mergeCell ref="AY78:BB78"/>
    <mergeCell ref="BC78:BF78"/>
    <mergeCell ref="BG78:BH78"/>
    <mergeCell ref="AQ81:AT81"/>
    <mergeCell ref="AU81:AX81"/>
    <mergeCell ref="AY81:BB81"/>
    <mergeCell ref="BC81:BF81"/>
    <mergeCell ref="BG81:BH81"/>
    <mergeCell ref="A82:B82"/>
    <mergeCell ref="C82:AB82"/>
    <mergeCell ref="AC82:AD82"/>
    <mergeCell ref="AE82:AH82"/>
    <mergeCell ref="AI82:AL82"/>
    <mergeCell ref="A81:B81"/>
    <mergeCell ref="C81:AB81"/>
    <mergeCell ref="AC81:AD81"/>
    <mergeCell ref="AE81:AH81"/>
    <mergeCell ref="AI81:AL81"/>
    <mergeCell ref="AM81:AP81"/>
    <mergeCell ref="AM80:AP80"/>
    <mergeCell ref="AQ80:AT80"/>
    <mergeCell ref="AU80:AX80"/>
    <mergeCell ref="AY80:BB80"/>
    <mergeCell ref="BC80:BF80"/>
    <mergeCell ref="BG80:BH80"/>
    <mergeCell ref="AM82:AP82"/>
    <mergeCell ref="AQ82:AT82"/>
    <mergeCell ref="AU82:AX82"/>
    <mergeCell ref="AY82:BB82"/>
    <mergeCell ref="BC82:BF82"/>
    <mergeCell ref="BG82:BH82"/>
    <mergeCell ref="A83:B83"/>
    <mergeCell ref="C83:AB83"/>
    <mergeCell ref="AC83:AD83"/>
    <mergeCell ref="AE83:AH83"/>
    <mergeCell ref="AI83:AL83"/>
    <mergeCell ref="AM83:AP83"/>
    <mergeCell ref="AQ83:AT83"/>
    <mergeCell ref="AU83:AX83"/>
    <mergeCell ref="AY83:BB83"/>
    <mergeCell ref="BC83:BF83"/>
    <mergeCell ref="BC86:BF86"/>
    <mergeCell ref="BG86:BH86"/>
    <mergeCell ref="AQ85:AT85"/>
    <mergeCell ref="AU85:AX85"/>
    <mergeCell ref="AY85:BB85"/>
    <mergeCell ref="BC85:BF85"/>
    <mergeCell ref="BG85:BH85"/>
    <mergeCell ref="A86:B86"/>
    <mergeCell ref="C86:AB86"/>
    <mergeCell ref="AC86:AD86"/>
    <mergeCell ref="AE86:AH86"/>
    <mergeCell ref="AI86:AL86"/>
    <mergeCell ref="A85:B85"/>
    <mergeCell ref="C85:AB85"/>
    <mergeCell ref="AC85:AD85"/>
    <mergeCell ref="AE85:AH85"/>
    <mergeCell ref="AI85:AL85"/>
    <mergeCell ref="AM85:AP85"/>
    <mergeCell ref="A84:B84"/>
    <mergeCell ref="C84:AB84"/>
    <mergeCell ref="AC84:AD84"/>
    <mergeCell ref="BG83:BH83"/>
    <mergeCell ref="AQ91:AT91"/>
    <mergeCell ref="AU91:AX91"/>
    <mergeCell ref="AY91:BB91"/>
    <mergeCell ref="BC91:BF91"/>
    <mergeCell ref="BG91:BH91"/>
    <mergeCell ref="A92:B92"/>
    <mergeCell ref="C92:AB92"/>
    <mergeCell ref="AC92:AD92"/>
    <mergeCell ref="AE92:AH92"/>
    <mergeCell ref="AI92:AL92"/>
    <mergeCell ref="A91:B91"/>
    <mergeCell ref="C91:AB91"/>
    <mergeCell ref="AC91:AD91"/>
    <mergeCell ref="AE91:AH91"/>
    <mergeCell ref="AI91:AL91"/>
    <mergeCell ref="AM91:AP91"/>
    <mergeCell ref="AM88:AP88"/>
    <mergeCell ref="AQ88:AT88"/>
    <mergeCell ref="AU88:AX88"/>
    <mergeCell ref="AY88:BB88"/>
    <mergeCell ref="BC88:BF88"/>
    <mergeCell ref="BG88:BH88"/>
    <mergeCell ref="A90:B90"/>
    <mergeCell ref="C90:AB90"/>
    <mergeCell ref="AC90:AD90"/>
    <mergeCell ref="AE90:AH90"/>
    <mergeCell ref="AI90:AL90"/>
    <mergeCell ref="AM90:AP90"/>
    <mergeCell ref="AQ90:AT90"/>
    <mergeCell ref="AU90:AX90"/>
    <mergeCell ref="AY90:BB90"/>
    <mergeCell ref="BC90:BF90"/>
    <mergeCell ref="AQ94:AT94"/>
    <mergeCell ref="AU94:AX94"/>
    <mergeCell ref="AY94:BB94"/>
    <mergeCell ref="BC94:BF94"/>
    <mergeCell ref="BG94:BH94"/>
    <mergeCell ref="A95:B95"/>
    <mergeCell ref="C95:AB95"/>
    <mergeCell ref="AC95:AD95"/>
    <mergeCell ref="AE95:AH95"/>
    <mergeCell ref="AI95:AL95"/>
    <mergeCell ref="A94:B94"/>
    <mergeCell ref="C94:AB94"/>
    <mergeCell ref="AC94:AD94"/>
    <mergeCell ref="AE94:AH94"/>
    <mergeCell ref="AI94:AL94"/>
    <mergeCell ref="AM94:AP94"/>
    <mergeCell ref="AM92:AP92"/>
    <mergeCell ref="AQ92:AT92"/>
    <mergeCell ref="AU92:AX92"/>
    <mergeCell ref="AY92:BB92"/>
    <mergeCell ref="BC92:BF92"/>
    <mergeCell ref="BG92:BH92"/>
    <mergeCell ref="AY93:BB93"/>
    <mergeCell ref="BC93:BF93"/>
    <mergeCell ref="BG93:BH93"/>
    <mergeCell ref="A93:B93"/>
    <mergeCell ref="C93:AB93"/>
    <mergeCell ref="AC93:AD93"/>
    <mergeCell ref="AE93:AH93"/>
    <mergeCell ref="AI93:AL93"/>
    <mergeCell ref="AM93:AP93"/>
    <mergeCell ref="AQ93:AT93"/>
    <mergeCell ref="AQ96:AT96"/>
    <mergeCell ref="AU96:AX96"/>
    <mergeCell ref="AY96:BB96"/>
    <mergeCell ref="BC96:BF96"/>
    <mergeCell ref="BG96:BH96"/>
    <mergeCell ref="A97:B97"/>
    <mergeCell ref="C97:AB97"/>
    <mergeCell ref="AC97:AD97"/>
    <mergeCell ref="AE97:AH97"/>
    <mergeCell ref="AI97:AL97"/>
    <mergeCell ref="A96:B96"/>
    <mergeCell ref="C96:AB96"/>
    <mergeCell ref="AC96:AD96"/>
    <mergeCell ref="AE96:AH96"/>
    <mergeCell ref="AI96:AL96"/>
    <mergeCell ref="AM96:AP96"/>
    <mergeCell ref="AM95:AP95"/>
    <mergeCell ref="AQ95:AT95"/>
    <mergeCell ref="AU95:AX95"/>
    <mergeCell ref="AY95:BB95"/>
    <mergeCell ref="BC95:BF95"/>
    <mergeCell ref="BG95:BH95"/>
    <mergeCell ref="AQ98:AT98"/>
    <mergeCell ref="AU98:AX98"/>
    <mergeCell ref="AY98:BB98"/>
    <mergeCell ref="BC98:BF98"/>
    <mergeCell ref="BG98:BH98"/>
    <mergeCell ref="A99:B99"/>
    <mergeCell ref="C99:AB99"/>
    <mergeCell ref="AC99:AD99"/>
    <mergeCell ref="AE99:AH99"/>
    <mergeCell ref="AI99:AL99"/>
    <mergeCell ref="A98:B98"/>
    <mergeCell ref="C98:AB98"/>
    <mergeCell ref="AC98:AD98"/>
    <mergeCell ref="AE98:AH98"/>
    <mergeCell ref="AI98:AL98"/>
    <mergeCell ref="AM98:AP98"/>
    <mergeCell ref="AM97:AP97"/>
    <mergeCell ref="AQ97:AT97"/>
    <mergeCell ref="AU97:AX97"/>
    <mergeCell ref="AY97:BB97"/>
    <mergeCell ref="BC97:BF97"/>
    <mergeCell ref="BG97:BH97"/>
    <mergeCell ref="AQ100:AT100"/>
    <mergeCell ref="AU100:AX100"/>
    <mergeCell ref="AY100:BB100"/>
    <mergeCell ref="BC100:BF100"/>
    <mergeCell ref="BG100:BH100"/>
    <mergeCell ref="A101:B101"/>
    <mergeCell ref="C101:AB101"/>
    <mergeCell ref="AC101:AD101"/>
    <mergeCell ref="AE101:AH101"/>
    <mergeCell ref="AI101:AL101"/>
    <mergeCell ref="A100:B100"/>
    <mergeCell ref="C100:AB100"/>
    <mergeCell ref="AC100:AD100"/>
    <mergeCell ref="AE100:AH100"/>
    <mergeCell ref="AI100:AL100"/>
    <mergeCell ref="AM100:AP100"/>
    <mergeCell ref="AM99:AP99"/>
    <mergeCell ref="AQ99:AT99"/>
    <mergeCell ref="AU99:AX99"/>
    <mergeCell ref="AY99:BB99"/>
    <mergeCell ref="BC99:BF99"/>
    <mergeCell ref="BG99:BH99"/>
    <mergeCell ref="AQ102:AT102"/>
    <mergeCell ref="AU102:AX102"/>
    <mergeCell ref="AY102:BB102"/>
    <mergeCell ref="BC102:BF102"/>
    <mergeCell ref="BG102:BH102"/>
    <mergeCell ref="A103:B103"/>
    <mergeCell ref="C103:AB103"/>
    <mergeCell ref="AC103:AD103"/>
    <mergeCell ref="AE103:AH103"/>
    <mergeCell ref="AI103:AL103"/>
    <mergeCell ref="A102:B102"/>
    <mergeCell ref="C102:AB102"/>
    <mergeCell ref="AC102:AD102"/>
    <mergeCell ref="AE102:AH102"/>
    <mergeCell ref="AI102:AL102"/>
    <mergeCell ref="AM102:AP102"/>
    <mergeCell ref="AM101:AP101"/>
    <mergeCell ref="AQ101:AT101"/>
    <mergeCell ref="AU101:AX101"/>
    <mergeCell ref="AY101:BB101"/>
    <mergeCell ref="BC101:BF101"/>
    <mergeCell ref="BG101:BH101"/>
    <mergeCell ref="AQ104:AT104"/>
    <mergeCell ref="AU104:AX104"/>
    <mergeCell ref="AY104:BB104"/>
    <mergeCell ref="BC104:BF104"/>
    <mergeCell ref="BG104:BH104"/>
    <mergeCell ref="A105:B105"/>
    <mergeCell ref="C105:AB105"/>
    <mergeCell ref="AC105:AD105"/>
    <mergeCell ref="AE105:AH105"/>
    <mergeCell ref="AI105:AL105"/>
    <mergeCell ref="A104:B104"/>
    <mergeCell ref="C104:AB104"/>
    <mergeCell ref="AC104:AD104"/>
    <mergeCell ref="AE104:AH104"/>
    <mergeCell ref="AI104:AL104"/>
    <mergeCell ref="AM104:AP104"/>
    <mergeCell ref="AM103:AP103"/>
    <mergeCell ref="AQ103:AT103"/>
    <mergeCell ref="AU103:AX103"/>
    <mergeCell ref="AY103:BB103"/>
    <mergeCell ref="BC103:BF103"/>
    <mergeCell ref="BG103:BH103"/>
    <mergeCell ref="AQ106:AT106"/>
    <mergeCell ref="AU106:AX106"/>
    <mergeCell ref="AY106:BB106"/>
    <mergeCell ref="BC106:BF106"/>
    <mergeCell ref="BG106:BH106"/>
    <mergeCell ref="A107:B107"/>
    <mergeCell ref="C107:AB107"/>
    <mergeCell ref="AC107:AD107"/>
    <mergeCell ref="AE107:AH107"/>
    <mergeCell ref="AI107:AL107"/>
    <mergeCell ref="A106:B106"/>
    <mergeCell ref="C106:AB106"/>
    <mergeCell ref="AC106:AD106"/>
    <mergeCell ref="AE106:AH106"/>
    <mergeCell ref="AI106:AL106"/>
    <mergeCell ref="AM106:AP106"/>
    <mergeCell ref="AM105:AP105"/>
    <mergeCell ref="AQ105:AT105"/>
    <mergeCell ref="AU105:AX105"/>
    <mergeCell ref="AY105:BB105"/>
    <mergeCell ref="BC105:BF105"/>
    <mergeCell ref="BG105:BH105"/>
    <mergeCell ref="AQ108:AT108"/>
    <mergeCell ref="AU108:AX108"/>
    <mergeCell ref="AY108:BB108"/>
    <mergeCell ref="BC108:BF108"/>
    <mergeCell ref="BG108:BH108"/>
    <mergeCell ref="A109:B109"/>
    <mergeCell ref="C109:AB109"/>
    <mergeCell ref="AC109:AD109"/>
    <mergeCell ref="AE109:AH109"/>
    <mergeCell ref="AI109:AL109"/>
    <mergeCell ref="A108:B108"/>
    <mergeCell ref="C108:AB108"/>
    <mergeCell ref="AC108:AD108"/>
    <mergeCell ref="AE108:AH108"/>
    <mergeCell ref="AI108:AL108"/>
    <mergeCell ref="AM108:AP108"/>
    <mergeCell ref="AM107:AP107"/>
    <mergeCell ref="AQ107:AT107"/>
    <mergeCell ref="AU107:AX107"/>
    <mergeCell ref="AY107:BB107"/>
    <mergeCell ref="BC107:BF107"/>
    <mergeCell ref="BG107:BH107"/>
    <mergeCell ref="BC110:BF110"/>
    <mergeCell ref="BG110:BH110"/>
    <mergeCell ref="A111:B111"/>
    <mergeCell ref="C111:AB111"/>
    <mergeCell ref="AC111:AD111"/>
    <mergeCell ref="AE111:AH111"/>
    <mergeCell ref="AI111:AL111"/>
    <mergeCell ref="A110:B110"/>
    <mergeCell ref="C110:AB110"/>
    <mergeCell ref="AC110:AD110"/>
    <mergeCell ref="AE110:AH110"/>
    <mergeCell ref="AI110:AL110"/>
    <mergeCell ref="AM110:AP110"/>
    <mergeCell ref="AM109:AP109"/>
    <mergeCell ref="AQ109:AT109"/>
    <mergeCell ref="AU109:AX109"/>
    <mergeCell ref="AY109:BB109"/>
    <mergeCell ref="BC109:BF109"/>
    <mergeCell ref="BG109:BH109"/>
    <mergeCell ref="BC111:BF111"/>
    <mergeCell ref="BG111:BH111"/>
    <mergeCell ref="AQ110:AT110"/>
    <mergeCell ref="AU110:AX110"/>
    <mergeCell ref="AY110:BB110"/>
    <mergeCell ref="AM111:AP111"/>
    <mergeCell ref="A116:B116"/>
    <mergeCell ref="C116:AB116"/>
    <mergeCell ref="AC116:AD116"/>
    <mergeCell ref="AE116:AH116"/>
    <mergeCell ref="AI116:AL116"/>
    <mergeCell ref="A112:B112"/>
    <mergeCell ref="C112:AB112"/>
    <mergeCell ref="AC112:AD112"/>
    <mergeCell ref="AE112:AH112"/>
    <mergeCell ref="AI112:AL112"/>
    <mergeCell ref="AM112:AP112"/>
    <mergeCell ref="A115:B115"/>
    <mergeCell ref="C115:AB115"/>
    <mergeCell ref="AC115:AD115"/>
    <mergeCell ref="AE115:AH115"/>
    <mergeCell ref="AI115:AL115"/>
    <mergeCell ref="AM115:AP115"/>
    <mergeCell ref="A113:B113"/>
    <mergeCell ref="C113:AB113"/>
    <mergeCell ref="AC113:AD113"/>
    <mergeCell ref="AE113:AH113"/>
    <mergeCell ref="AI113:AL113"/>
    <mergeCell ref="AM113:AP113"/>
    <mergeCell ref="AM116:AP116"/>
    <mergeCell ref="A114:B114"/>
    <mergeCell ref="C114:AB114"/>
    <mergeCell ref="AC114:AD114"/>
    <mergeCell ref="AE114:AH114"/>
    <mergeCell ref="AI114:AL114"/>
    <mergeCell ref="AM118:AP118"/>
    <mergeCell ref="AQ118:AT118"/>
    <mergeCell ref="AU118:AX118"/>
    <mergeCell ref="AY118:BB118"/>
    <mergeCell ref="BC118:BF118"/>
    <mergeCell ref="BG118:BH118"/>
    <mergeCell ref="AQ117:AT117"/>
    <mergeCell ref="AU117:AX117"/>
    <mergeCell ref="AY117:BB117"/>
    <mergeCell ref="BC117:BF117"/>
    <mergeCell ref="BG117:BH117"/>
    <mergeCell ref="AQ113:AT113"/>
    <mergeCell ref="AU113:AX113"/>
    <mergeCell ref="AY113:BB113"/>
    <mergeCell ref="BC113:BF113"/>
    <mergeCell ref="BG113:BH113"/>
    <mergeCell ref="AM114:AP114"/>
    <mergeCell ref="AQ114:AT114"/>
    <mergeCell ref="AM117:AP117"/>
    <mergeCell ref="AY120:BB120"/>
    <mergeCell ref="BC120:BF120"/>
    <mergeCell ref="BG120:BH120"/>
    <mergeCell ref="AQ119:AT119"/>
    <mergeCell ref="AU119:AX119"/>
    <mergeCell ref="AY119:BB119"/>
    <mergeCell ref="AQ116:AT116"/>
    <mergeCell ref="AU116:AX116"/>
    <mergeCell ref="AY116:BB116"/>
    <mergeCell ref="BC116:BF116"/>
    <mergeCell ref="BG116:BH116"/>
    <mergeCell ref="AQ112:AT112"/>
    <mergeCell ref="AU112:AX112"/>
    <mergeCell ref="AY112:BB112"/>
    <mergeCell ref="BC112:BF112"/>
    <mergeCell ref="BG112:BH112"/>
    <mergeCell ref="AQ115:AT115"/>
    <mergeCell ref="AU115:AX115"/>
    <mergeCell ref="AY115:BB115"/>
    <mergeCell ref="BC115:BF115"/>
    <mergeCell ref="AU114:AX114"/>
    <mergeCell ref="AY114:BB114"/>
    <mergeCell ref="BC114:BF114"/>
    <mergeCell ref="BG114:BH114"/>
    <mergeCell ref="BG115:BH115"/>
    <mergeCell ref="A123:B123"/>
    <mergeCell ref="C123:AB123"/>
    <mergeCell ref="AC123:AD123"/>
    <mergeCell ref="AE123:AH123"/>
    <mergeCell ref="AI123:AL123"/>
    <mergeCell ref="AM123:AP123"/>
    <mergeCell ref="AQ123:AT123"/>
    <mergeCell ref="AU123:AX123"/>
    <mergeCell ref="AY123:BB123"/>
    <mergeCell ref="BC123:BF123"/>
    <mergeCell ref="BG123:BH123"/>
    <mergeCell ref="AM121:AP121"/>
    <mergeCell ref="AQ121:AT121"/>
    <mergeCell ref="AU121:AX121"/>
    <mergeCell ref="A118:B118"/>
    <mergeCell ref="C118:AB118"/>
    <mergeCell ref="AC118:AD118"/>
    <mergeCell ref="AE118:AH118"/>
    <mergeCell ref="AI118:AL118"/>
    <mergeCell ref="BC119:BF119"/>
    <mergeCell ref="BG119:BH119"/>
    <mergeCell ref="A120:B120"/>
    <mergeCell ref="C120:AB120"/>
    <mergeCell ref="AC120:AD120"/>
    <mergeCell ref="AE120:AH120"/>
    <mergeCell ref="AI120:AL120"/>
    <mergeCell ref="A119:B119"/>
    <mergeCell ref="C119:AB119"/>
    <mergeCell ref="AC119:AD119"/>
    <mergeCell ref="AE119:AH119"/>
    <mergeCell ref="AI119:AL119"/>
    <mergeCell ref="AM119:AP119"/>
    <mergeCell ref="A126:B126"/>
    <mergeCell ref="A125:B125"/>
    <mergeCell ref="C125:AB125"/>
    <mergeCell ref="AC125:AD125"/>
    <mergeCell ref="AE125:AH125"/>
    <mergeCell ref="AI125:AL125"/>
    <mergeCell ref="AM125:AP125"/>
    <mergeCell ref="AE126:AH126"/>
    <mergeCell ref="AM124:AP124"/>
    <mergeCell ref="AQ124:AT124"/>
    <mergeCell ref="AU124:AX124"/>
    <mergeCell ref="AY124:BB124"/>
    <mergeCell ref="BC124:BF124"/>
    <mergeCell ref="BG124:BH124"/>
    <mergeCell ref="AQ126:AT126"/>
    <mergeCell ref="AY126:BB126"/>
    <mergeCell ref="AI126:AL126"/>
    <mergeCell ref="AM126:AP126"/>
    <mergeCell ref="AU126:AX126"/>
    <mergeCell ref="BC126:BF126"/>
    <mergeCell ref="BG126:BH126"/>
    <mergeCell ref="A124:B124"/>
    <mergeCell ref="C124:AB124"/>
    <mergeCell ref="AC124:AD124"/>
    <mergeCell ref="AE124:AH124"/>
    <mergeCell ref="AI124:AL124"/>
    <mergeCell ref="AQ125:AT125"/>
    <mergeCell ref="AU125:AX125"/>
    <mergeCell ref="AY125:BB125"/>
    <mergeCell ref="BC125:BF125"/>
    <mergeCell ref="BG125:BH125"/>
    <mergeCell ref="AM128:AP128"/>
    <mergeCell ref="AQ128:AT128"/>
    <mergeCell ref="AU128:AX128"/>
    <mergeCell ref="AY128:BB128"/>
    <mergeCell ref="BC128:BF128"/>
    <mergeCell ref="BG128:BH128"/>
    <mergeCell ref="AQ127:AT127"/>
    <mergeCell ref="AU127:AX127"/>
    <mergeCell ref="AY127:BB127"/>
    <mergeCell ref="BC127:BF127"/>
    <mergeCell ref="BG127:BH127"/>
    <mergeCell ref="A128:B128"/>
    <mergeCell ref="C128:AB128"/>
    <mergeCell ref="AC128:AD128"/>
    <mergeCell ref="AE128:AH128"/>
    <mergeCell ref="AI128:AL128"/>
    <mergeCell ref="A127:B127"/>
    <mergeCell ref="C127:AB127"/>
    <mergeCell ref="AC127:AD127"/>
    <mergeCell ref="AE127:AH127"/>
    <mergeCell ref="AI127:AL127"/>
    <mergeCell ref="AM127:AP127"/>
    <mergeCell ref="AM130:AP130"/>
    <mergeCell ref="AQ130:AT130"/>
    <mergeCell ref="AU130:AX130"/>
    <mergeCell ref="AY130:BB130"/>
    <mergeCell ref="BC130:BF130"/>
    <mergeCell ref="BG130:BH130"/>
    <mergeCell ref="AQ129:AT129"/>
    <mergeCell ref="AU129:AX129"/>
    <mergeCell ref="AY129:BB129"/>
    <mergeCell ref="BC129:BF129"/>
    <mergeCell ref="BG129:BH129"/>
    <mergeCell ref="A130:B130"/>
    <mergeCell ref="C130:AB130"/>
    <mergeCell ref="AC130:AD130"/>
    <mergeCell ref="AE130:AH130"/>
    <mergeCell ref="AI130:AL130"/>
    <mergeCell ref="A129:B129"/>
    <mergeCell ref="C129:AB129"/>
    <mergeCell ref="AC129:AD129"/>
    <mergeCell ref="AE129:AH129"/>
    <mergeCell ref="AI129:AL129"/>
    <mergeCell ref="AM129:AP129"/>
    <mergeCell ref="AM132:AP132"/>
    <mergeCell ref="AQ132:AT132"/>
    <mergeCell ref="AU132:AX132"/>
    <mergeCell ref="AY132:BB132"/>
    <mergeCell ref="BC132:BF132"/>
    <mergeCell ref="BG132:BH132"/>
    <mergeCell ref="AQ131:AT131"/>
    <mergeCell ref="AU131:AX131"/>
    <mergeCell ref="AY131:BB131"/>
    <mergeCell ref="BC131:BF131"/>
    <mergeCell ref="BG131:BH131"/>
    <mergeCell ref="A132:B132"/>
    <mergeCell ref="C132:AB132"/>
    <mergeCell ref="AC132:AD132"/>
    <mergeCell ref="AE132:AH132"/>
    <mergeCell ref="AI132:AL132"/>
    <mergeCell ref="A131:B131"/>
    <mergeCell ref="C131:AB131"/>
    <mergeCell ref="AC131:AD131"/>
    <mergeCell ref="AE131:AH131"/>
    <mergeCell ref="AI131:AL131"/>
    <mergeCell ref="AM131:AP131"/>
    <mergeCell ref="AM134:AP134"/>
    <mergeCell ref="AQ134:AT134"/>
    <mergeCell ref="AU134:AX134"/>
    <mergeCell ref="AY134:BB134"/>
    <mergeCell ref="BC134:BF134"/>
    <mergeCell ref="BG134:BH134"/>
    <mergeCell ref="AQ133:AT133"/>
    <mergeCell ref="AU133:AX133"/>
    <mergeCell ref="AY133:BB133"/>
    <mergeCell ref="BC133:BF133"/>
    <mergeCell ref="BG133:BH133"/>
    <mergeCell ref="A134:B134"/>
    <mergeCell ref="C134:AB134"/>
    <mergeCell ref="AC134:AD134"/>
    <mergeCell ref="AE134:AH134"/>
    <mergeCell ref="AI134:AL134"/>
    <mergeCell ref="A133:B133"/>
    <mergeCell ref="C133:AB133"/>
    <mergeCell ref="AC133:AD133"/>
    <mergeCell ref="AE133:AH133"/>
    <mergeCell ref="AI133:AL133"/>
    <mergeCell ref="AM133:AP133"/>
    <mergeCell ref="AM136:AP136"/>
    <mergeCell ref="AQ136:AT136"/>
    <mergeCell ref="AU136:AX136"/>
    <mergeCell ref="AY136:BB136"/>
    <mergeCell ref="BC136:BF136"/>
    <mergeCell ref="BG136:BH136"/>
    <mergeCell ref="AQ135:AT135"/>
    <mergeCell ref="AU135:AX135"/>
    <mergeCell ref="AY135:BB135"/>
    <mergeCell ref="BC135:BF135"/>
    <mergeCell ref="BG135:BH135"/>
    <mergeCell ref="A136:B136"/>
    <mergeCell ref="C136:AB136"/>
    <mergeCell ref="AC136:AD136"/>
    <mergeCell ref="AE136:AH136"/>
    <mergeCell ref="AI136:AL136"/>
    <mergeCell ref="A135:B135"/>
    <mergeCell ref="C135:AB135"/>
    <mergeCell ref="AC135:AD135"/>
    <mergeCell ref="AE135:AH135"/>
    <mergeCell ref="AI135:AL135"/>
    <mergeCell ref="AM135:AP135"/>
    <mergeCell ref="AM138:AP138"/>
    <mergeCell ref="AQ138:AT138"/>
    <mergeCell ref="AU138:AX138"/>
    <mergeCell ref="AY138:BB138"/>
    <mergeCell ref="BC138:BF138"/>
    <mergeCell ref="BG138:BH138"/>
    <mergeCell ref="AQ137:AT137"/>
    <mergeCell ref="AU137:AX137"/>
    <mergeCell ref="AY137:BB137"/>
    <mergeCell ref="BC137:BF137"/>
    <mergeCell ref="BG137:BH137"/>
    <mergeCell ref="A138:B138"/>
    <mergeCell ref="C138:AB138"/>
    <mergeCell ref="AC138:AD138"/>
    <mergeCell ref="AE138:AH138"/>
    <mergeCell ref="AI138:AL138"/>
    <mergeCell ref="A137:B137"/>
    <mergeCell ref="C137:AB137"/>
    <mergeCell ref="AC137:AD137"/>
    <mergeCell ref="AE137:AH137"/>
    <mergeCell ref="AI137:AL137"/>
    <mergeCell ref="AM137:AP137"/>
    <mergeCell ref="AM140:AP140"/>
    <mergeCell ref="AQ140:AT140"/>
    <mergeCell ref="AU140:AX140"/>
    <mergeCell ref="AY140:BB140"/>
    <mergeCell ref="BC140:BF140"/>
    <mergeCell ref="BG140:BH140"/>
    <mergeCell ref="AQ139:AT139"/>
    <mergeCell ref="AU139:AX139"/>
    <mergeCell ref="AY139:BB139"/>
    <mergeCell ref="BC139:BF139"/>
    <mergeCell ref="BG139:BH139"/>
    <mergeCell ref="A140:B140"/>
    <mergeCell ref="C140:AB140"/>
    <mergeCell ref="AC140:AD140"/>
    <mergeCell ref="AE140:AH140"/>
    <mergeCell ref="AI140:AL140"/>
    <mergeCell ref="A139:B139"/>
    <mergeCell ref="C139:AB139"/>
    <mergeCell ref="AC139:AD139"/>
    <mergeCell ref="AE139:AH139"/>
    <mergeCell ref="AI139:AL139"/>
    <mergeCell ref="AM139:AP139"/>
    <mergeCell ref="AQ142:AT142"/>
    <mergeCell ref="AU142:AX142"/>
    <mergeCell ref="AY142:BB142"/>
    <mergeCell ref="BC142:BF142"/>
    <mergeCell ref="BG142:BH142"/>
    <mergeCell ref="AM142:AP142"/>
    <mergeCell ref="AQ141:AT141"/>
    <mergeCell ref="AU141:AX141"/>
    <mergeCell ref="AY141:BB141"/>
    <mergeCell ref="BC141:BF141"/>
    <mergeCell ref="BG141:BH141"/>
    <mergeCell ref="A142:B142"/>
    <mergeCell ref="C142:AB142"/>
    <mergeCell ref="AC142:AD142"/>
    <mergeCell ref="AE142:AH142"/>
    <mergeCell ref="AI142:AL142"/>
    <mergeCell ref="A141:B141"/>
    <mergeCell ref="C141:AB141"/>
    <mergeCell ref="AC141:AD141"/>
    <mergeCell ref="AE141:AH141"/>
    <mergeCell ref="AI141:AL141"/>
    <mergeCell ref="AM141:AP141"/>
    <mergeCell ref="AY146:BB146"/>
    <mergeCell ref="BC146:BF146"/>
    <mergeCell ref="AU144:AX144"/>
    <mergeCell ref="AY144:BB144"/>
    <mergeCell ref="BC144:BF144"/>
    <mergeCell ref="AM144:AP144"/>
    <mergeCell ref="AQ144:AT144"/>
    <mergeCell ref="AU145:AX145"/>
    <mergeCell ref="AY145:BB145"/>
    <mergeCell ref="BC145:BF145"/>
    <mergeCell ref="BG154:BH154"/>
    <mergeCell ref="AQ153:AT153"/>
    <mergeCell ref="AU153:AX153"/>
    <mergeCell ref="AY153:BB153"/>
    <mergeCell ref="BC153:BF153"/>
    <mergeCell ref="AY152:BB152"/>
    <mergeCell ref="BC152:BF152"/>
    <mergeCell ref="BG152:BH152"/>
    <mergeCell ref="AY151:BB151"/>
    <mergeCell ref="BC151:BF151"/>
    <mergeCell ref="AU148:AX148"/>
    <mergeCell ref="BG145:BH145"/>
    <mergeCell ref="AM154:AP154"/>
    <mergeCell ref="AQ154:AT154"/>
    <mergeCell ref="AQ151:AT151"/>
    <mergeCell ref="BC147:BF147"/>
    <mergeCell ref="BG147:BH147"/>
    <mergeCell ref="BG144:BH144"/>
    <mergeCell ref="BG149:BH149"/>
    <mergeCell ref="BG151:BH151"/>
    <mergeCell ref="AE151:AH151"/>
    <mergeCell ref="AI151:AL151"/>
    <mergeCell ref="AM151:AP151"/>
    <mergeCell ref="AM150:AP150"/>
    <mergeCell ref="AQ150:AT150"/>
    <mergeCell ref="AU150:AX150"/>
    <mergeCell ref="A150:B150"/>
    <mergeCell ref="A153:B153"/>
    <mergeCell ref="C153:AB153"/>
    <mergeCell ref="AU152:AX152"/>
    <mergeCell ref="AU151:AX151"/>
    <mergeCell ref="AI143:AL143"/>
    <mergeCell ref="AM143:AP143"/>
    <mergeCell ref="AM145:AP145"/>
    <mergeCell ref="AM146:AP146"/>
    <mergeCell ref="AQ146:AT146"/>
    <mergeCell ref="AU146:AX146"/>
    <mergeCell ref="AI147:AL147"/>
    <mergeCell ref="AI146:AL146"/>
    <mergeCell ref="A144:B144"/>
    <mergeCell ref="C144:AB144"/>
    <mergeCell ref="AC144:AD144"/>
    <mergeCell ref="AE144:AH144"/>
    <mergeCell ref="AI144:AL144"/>
    <mergeCell ref="A143:B143"/>
    <mergeCell ref="C143:AB143"/>
    <mergeCell ref="AC143:AD143"/>
    <mergeCell ref="AE143:AH143"/>
    <mergeCell ref="A146:B146"/>
    <mergeCell ref="C146:AB146"/>
    <mergeCell ref="AC146:AD146"/>
    <mergeCell ref="AE146:AH146"/>
    <mergeCell ref="AM155:AP155"/>
    <mergeCell ref="C152:AB152"/>
    <mergeCell ref="AC152:AD152"/>
    <mergeCell ref="AE152:AH152"/>
    <mergeCell ref="AI152:AL152"/>
    <mergeCell ref="AQ156:AT156"/>
    <mergeCell ref="AU156:AX156"/>
    <mergeCell ref="AY156:BB156"/>
    <mergeCell ref="BC156:BF156"/>
    <mergeCell ref="BG156:BH156"/>
    <mergeCell ref="AQ155:AT155"/>
    <mergeCell ref="AU155:AX155"/>
    <mergeCell ref="AY155:BB155"/>
    <mergeCell ref="BC155:BF155"/>
    <mergeCell ref="BG155:BH155"/>
    <mergeCell ref="AU154:AX154"/>
    <mergeCell ref="AY154:BB154"/>
    <mergeCell ref="BC154:BF154"/>
    <mergeCell ref="BG153:BH153"/>
    <mergeCell ref="A158:B158"/>
    <mergeCell ref="C158:AB158"/>
    <mergeCell ref="AC158:AD158"/>
    <mergeCell ref="AE158:AH158"/>
    <mergeCell ref="AI158:AL158"/>
    <mergeCell ref="A157:B157"/>
    <mergeCell ref="C157:AB157"/>
    <mergeCell ref="AC157:AD157"/>
    <mergeCell ref="AE157:AH157"/>
    <mergeCell ref="AI157:AL157"/>
    <mergeCell ref="AM157:AP157"/>
    <mergeCell ref="AM158:AP158"/>
    <mergeCell ref="C150:AB150"/>
    <mergeCell ref="AC150:AD150"/>
    <mergeCell ref="AE150:AH150"/>
    <mergeCell ref="AI150:AL150"/>
    <mergeCell ref="AQ152:AT152"/>
    <mergeCell ref="A151:B151"/>
    <mergeCell ref="C151:AB151"/>
    <mergeCell ref="AC151:AD151"/>
    <mergeCell ref="AI154:AL154"/>
    <mergeCell ref="AC153:AD153"/>
    <mergeCell ref="A156:B156"/>
    <mergeCell ref="C156:AB156"/>
    <mergeCell ref="AC156:AD156"/>
    <mergeCell ref="AE156:AH156"/>
    <mergeCell ref="AI156:AL156"/>
    <mergeCell ref="A155:B155"/>
    <mergeCell ref="C155:AB155"/>
    <mergeCell ref="AC155:AD155"/>
    <mergeCell ref="AE155:AH155"/>
    <mergeCell ref="AI155:AL155"/>
    <mergeCell ref="AE160:AH160"/>
    <mergeCell ref="AQ160:AT160"/>
    <mergeCell ref="AU160:AX160"/>
    <mergeCell ref="AY160:BB160"/>
    <mergeCell ref="BC160:BF160"/>
    <mergeCell ref="BG160:BH160"/>
    <mergeCell ref="AQ159:AT159"/>
    <mergeCell ref="AU159:AX159"/>
    <mergeCell ref="AY159:BB159"/>
    <mergeCell ref="BC159:BF159"/>
    <mergeCell ref="BG159:BH159"/>
    <mergeCell ref="A160:B160"/>
    <mergeCell ref="C160:AB160"/>
    <mergeCell ref="AC160:AD160"/>
    <mergeCell ref="A159:B159"/>
    <mergeCell ref="C159:AB159"/>
    <mergeCell ref="AC159:AD159"/>
    <mergeCell ref="AE159:AH159"/>
    <mergeCell ref="AI159:AL159"/>
    <mergeCell ref="AM159:AP159"/>
    <mergeCell ref="AM160:AP160"/>
    <mergeCell ref="A163:B163"/>
    <mergeCell ref="C163:AB163"/>
    <mergeCell ref="AC163:AD163"/>
    <mergeCell ref="AE163:AH163"/>
    <mergeCell ref="AI163:AL163"/>
    <mergeCell ref="AM163:AP163"/>
    <mergeCell ref="AM164:AP164"/>
    <mergeCell ref="AQ162:AT162"/>
    <mergeCell ref="AU162:AX162"/>
    <mergeCell ref="AY162:BB162"/>
    <mergeCell ref="BC162:BF162"/>
    <mergeCell ref="BG162:BH162"/>
    <mergeCell ref="AQ163:AT163"/>
    <mergeCell ref="AU163:AX163"/>
    <mergeCell ref="AY161:BB161"/>
    <mergeCell ref="BC161:BF161"/>
    <mergeCell ref="BG161:BH161"/>
    <mergeCell ref="A162:B162"/>
    <mergeCell ref="C162:AB162"/>
    <mergeCell ref="AC162:AD162"/>
    <mergeCell ref="AE162:AH162"/>
    <mergeCell ref="AI162:AL162"/>
    <mergeCell ref="A161:B161"/>
    <mergeCell ref="C161:AB161"/>
    <mergeCell ref="AC161:AD161"/>
    <mergeCell ref="AE161:AH161"/>
    <mergeCell ref="AI161:AL161"/>
    <mergeCell ref="AM161:AP161"/>
    <mergeCell ref="AM162:AP162"/>
    <mergeCell ref="AY163:BB163"/>
    <mergeCell ref="BC163:BF163"/>
    <mergeCell ref="BG163:BH163"/>
    <mergeCell ref="C170:AB170"/>
    <mergeCell ref="AC170:AD170"/>
    <mergeCell ref="A166:B166"/>
    <mergeCell ref="C166:AB166"/>
    <mergeCell ref="AC166:AD166"/>
    <mergeCell ref="AE166:AH166"/>
    <mergeCell ref="AI166:AL166"/>
    <mergeCell ref="A165:B165"/>
    <mergeCell ref="C165:AB165"/>
    <mergeCell ref="AC165:AD165"/>
    <mergeCell ref="AE165:AH165"/>
    <mergeCell ref="AI165:AL165"/>
    <mergeCell ref="AM165:AP165"/>
    <mergeCell ref="AM166:AP166"/>
    <mergeCell ref="AU164:AX164"/>
    <mergeCell ref="AY164:BB164"/>
    <mergeCell ref="BC164:BF164"/>
    <mergeCell ref="AQ166:AT166"/>
    <mergeCell ref="AU166:AX166"/>
    <mergeCell ref="AQ164:AT164"/>
    <mergeCell ref="A164:B164"/>
    <mergeCell ref="C164:AB164"/>
    <mergeCell ref="AC164:AD164"/>
    <mergeCell ref="AE164:AH164"/>
    <mergeCell ref="AI164:AL164"/>
    <mergeCell ref="AY165:BB165"/>
    <mergeCell ref="BC165:BF165"/>
    <mergeCell ref="BC168:BF168"/>
    <mergeCell ref="BG181:BH181"/>
    <mergeCell ref="BC180:BF180"/>
    <mergeCell ref="BC179:BF179"/>
    <mergeCell ref="C168:AB168"/>
    <mergeCell ref="AC168:AD168"/>
    <mergeCell ref="AE168:AH168"/>
    <mergeCell ref="AI168:AL168"/>
    <mergeCell ref="A167:B167"/>
    <mergeCell ref="C167:AB167"/>
    <mergeCell ref="AC167:AD167"/>
    <mergeCell ref="AE167:AH167"/>
    <mergeCell ref="AI167:AL167"/>
    <mergeCell ref="AM167:AP167"/>
    <mergeCell ref="AM168:AP168"/>
    <mergeCell ref="BC170:BF170"/>
    <mergeCell ref="BG170:BH170"/>
    <mergeCell ref="AQ169:AT169"/>
    <mergeCell ref="AU169:AX169"/>
    <mergeCell ref="AY169:BB169"/>
    <mergeCell ref="BC169:BF169"/>
    <mergeCell ref="AQ168:AT168"/>
    <mergeCell ref="AU168:AX168"/>
    <mergeCell ref="AE170:AH170"/>
    <mergeCell ref="AI170:AL170"/>
    <mergeCell ref="AE169:AH169"/>
    <mergeCell ref="AI169:AL169"/>
    <mergeCell ref="AM169:AP169"/>
    <mergeCell ref="AM170:AP170"/>
    <mergeCell ref="AQ167:AT167"/>
    <mergeCell ref="AU167:AX167"/>
    <mergeCell ref="AQ170:AT170"/>
    <mergeCell ref="AU170:AX170"/>
    <mergeCell ref="BC186:BF186"/>
    <mergeCell ref="C179:AB179"/>
    <mergeCell ref="AC179:AD179"/>
    <mergeCell ref="AE179:AH179"/>
    <mergeCell ref="C181:AB181"/>
    <mergeCell ref="AC181:AD181"/>
    <mergeCell ref="AE181:AH181"/>
    <mergeCell ref="AI181:AL181"/>
    <mergeCell ref="A186:B186"/>
    <mergeCell ref="AQ180:AT180"/>
    <mergeCell ref="AY182:BB182"/>
    <mergeCell ref="BC182:BF182"/>
    <mergeCell ref="AY178:BB178"/>
    <mergeCell ref="AY186:BB186"/>
    <mergeCell ref="A185:B185"/>
    <mergeCell ref="AU172:AX172"/>
    <mergeCell ref="AE172:AH172"/>
    <mergeCell ref="AI172:AL172"/>
    <mergeCell ref="AC182:AD182"/>
    <mergeCell ref="AU173:AX173"/>
    <mergeCell ref="AY173:BB173"/>
    <mergeCell ref="AC173:AD173"/>
    <mergeCell ref="AE173:AH173"/>
    <mergeCell ref="AI173:AL173"/>
    <mergeCell ref="AM173:AP173"/>
    <mergeCell ref="AQ177:AT177"/>
    <mergeCell ref="AU177:AX177"/>
    <mergeCell ref="AU179:AX179"/>
    <mergeCell ref="AY179:BB179"/>
    <mergeCell ref="AY177:BB177"/>
    <mergeCell ref="AE177:AH177"/>
    <mergeCell ref="AY180:BB180"/>
    <mergeCell ref="AU185:AX185"/>
    <mergeCell ref="A180:B180"/>
    <mergeCell ref="AQ179:AT179"/>
    <mergeCell ref="AU184:AX184"/>
    <mergeCell ref="AY184:BB184"/>
    <mergeCell ref="AE186:AH186"/>
    <mergeCell ref="AI182:AL182"/>
    <mergeCell ref="A176:B176"/>
    <mergeCell ref="C176:AB176"/>
    <mergeCell ref="AC176:AD176"/>
    <mergeCell ref="AE176:AH176"/>
    <mergeCell ref="AI176:AL176"/>
    <mergeCell ref="AI177:AL177"/>
    <mergeCell ref="AM177:AP177"/>
    <mergeCell ref="BC193:BF193"/>
    <mergeCell ref="BC192:BF192"/>
    <mergeCell ref="BC189:BF189"/>
    <mergeCell ref="AY183:BB183"/>
    <mergeCell ref="BC183:BF183"/>
    <mergeCell ref="AQ192:AT192"/>
    <mergeCell ref="AQ191:AT191"/>
    <mergeCell ref="AY191:BB191"/>
    <mergeCell ref="BC191:BF191"/>
    <mergeCell ref="AU187:AX187"/>
    <mergeCell ref="A179:B179"/>
    <mergeCell ref="AI179:AL179"/>
    <mergeCell ref="AM179:AP179"/>
    <mergeCell ref="BC178:BF178"/>
    <mergeCell ref="AU188:AX188"/>
    <mergeCell ref="AY188:BB188"/>
    <mergeCell ref="BC188:BF188"/>
    <mergeCell ref="A183:B183"/>
    <mergeCell ref="BG192:BH192"/>
    <mergeCell ref="AU191:AX191"/>
    <mergeCell ref="AM185:AP185"/>
    <mergeCell ref="AM186:AP186"/>
    <mergeCell ref="BG191:BH191"/>
    <mergeCell ref="BG188:BH188"/>
    <mergeCell ref="AQ187:AT187"/>
    <mergeCell ref="C185:AB185"/>
    <mergeCell ref="AC185:AD185"/>
    <mergeCell ref="AE185:AH185"/>
    <mergeCell ref="AY187:BB187"/>
    <mergeCell ref="BC187:BF187"/>
    <mergeCell ref="BG187:BH187"/>
    <mergeCell ref="BG189:BH189"/>
    <mergeCell ref="A189:B189"/>
    <mergeCell ref="AQ189:AT189"/>
    <mergeCell ref="AU189:AX189"/>
    <mergeCell ref="AY189:BB189"/>
    <mergeCell ref="AQ188:AT188"/>
    <mergeCell ref="AQ186:AT186"/>
    <mergeCell ref="AU186:AX186"/>
    <mergeCell ref="C186:AB186"/>
    <mergeCell ref="AC186:AD186"/>
    <mergeCell ref="AQ185:AT185"/>
    <mergeCell ref="AY185:BB185"/>
    <mergeCell ref="BC185:BF185"/>
    <mergeCell ref="AI185:AL185"/>
    <mergeCell ref="AU190:AX190"/>
    <mergeCell ref="BG186:BH186"/>
    <mergeCell ref="A191:B191"/>
    <mergeCell ref="C191:AB191"/>
    <mergeCell ref="AI191:AL191"/>
    <mergeCell ref="AU196:AX196"/>
    <mergeCell ref="AY196:BB196"/>
    <mergeCell ref="BG196:BH196"/>
    <mergeCell ref="AM195:AP195"/>
    <mergeCell ref="AC196:AD196"/>
    <mergeCell ref="AE196:AH196"/>
    <mergeCell ref="AI196:AL196"/>
    <mergeCell ref="AY195:BB195"/>
    <mergeCell ref="C196:AB196"/>
    <mergeCell ref="BG195:BH195"/>
    <mergeCell ref="BC195:BF195"/>
    <mergeCell ref="BG194:BH194"/>
    <mergeCell ref="A195:B195"/>
    <mergeCell ref="C195:AB195"/>
    <mergeCell ref="AC195:AD195"/>
    <mergeCell ref="AE195:AH195"/>
    <mergeCell ref="AI195:AL195"/>
    <mergeCell ref="A194:B194"/>
    <mergeCell ref="C194:AB194"/>
    <mergeCell ref="AC194:AD194"/>
    <mergeCell ref="AE194:AH194"/>
    <mergeCell ref="AY194:BB194"/>
    <mergeCell ref="AQ194:AT194"/>
    <mergeCell ref="BC196:BF196"/>
    <mergeCell ref="AQ195:AT195"/>
    <mergeCell ref="AU195:AX195"/>
    <mergeCell ref="BC194:BF194"/>
    <mergeCell ref="AM196:AP196"/>
    <mergeCell ref="AQ196:AT196"/>
    <mergeCell ref="A196:B196"/>
    <mergeCell ref="A199:B199"/>
    <mergeCell ref="C199:AB199"/>
    <mergeCell ref="AC199:AD199"/>
    <mergeCell ref="AE199:AH199"/>
    <mergeCell ref="AI199:AL199"/>
    <mergeCell ref="A198:B198"/>
    <mergeCell ref="C198:AB198"/>
    <mergeCell ref="AC198:AD198"/>
    <mergeCell ref="AE198:AH198"/>
    <mergeCell ref="AI198:AL198"/>
    <mergeCell ref="AM198:AP198"/>
    <mergeCell ref="AI194:AL194"/>
    <mergeCell ref="AM194:AP194"/>
    <mergeCell ref="AM197:AP197"/>
    <mergeCell ref="A197:B197"/>
    <mergeCell ref="C197:AB197"/>
    <mergeCell ref="AC197:AD197"/>
    <mergeCell ref="AE197:AH197"/>
    <mergeCell ref="AI197:AL197"/>
    <mergeCell ref="A201:B201"/>
    <mergeCell ref="C201:AB201"/>
    <mergeCell ref="AC201:AD201"/>
    <mergeCell ref="AE201:AH201"/>
    <mergeCell ref="AI201:AL201"/>
    <mergeCell ref="AY205:BB205"/>
    <mergeCell ref="BC205:BF205"/>
    <mergeCell ref="BG205:BH205"/>
    <mergeCell ref="AY204:BB204"/>
    <mergeCell ref="A200:B200"/>
    <mergeCell ref="C200:AB200"/>
    <mergeCell ref="AC200:AD200"/>
    <mergeCell ref="AE200:AH200"/>
    <mergeCell ref="AI200:AL200"/>
    <mergeCell ref="AM200:AP200"/>
    <mergeCell ref="AM203:AP203"/>
    <mergeCell ref="AQ203:AT203"/>
    <mergeCell ref="AU203:AX203"/>
    <mergeCell ref="AY203:BB203"/>
    <mergeCell ref="BC203:BF203"/>
    <mergeCell ref="BG203:BH203"/>
    <mergeCell ref="AQ202:AT202"/>
    <mergeCell ref="AU202:AX202"/>
    <mergeCell ref="AY202:BB202"/>
    <mergeCell ref="BC202:BF202"/>
    <mergeCell ref="BG202:BH202"/>
    <mergeCell ref="A203:B203"/>
    <mergeCell ref="C203:AB203"/>
    <mergeCell ref="AC203:AD203"/>
    <mergeCell ref="AE203:AH203"/>
    <mergeCell ref="AI203:AL203"/>
    <mergeCell ref="A202:B202"/>
    <mergeCell ref="A207:B207"/>
    <mergeCell ref="C207:AB207"/>
    <mergeCell ref="AC207:AD207"/>
    <mergeCell ref="AE207:AH207"/>
    <mergeCell ref="AI207:AL207"/>
    <mergeCell ref="A206:B206"/>
    <mergeCell ref="C206:AB206"/>
    <mergeCell ref="AC206:AD206"/>
    <mergeCell ref="AE206:AH206"/>
    <mergeCell ref="AI206:AL206"/>
    <mergeCell ref="AM206:AP206"/>
    <mergeCell ref="AM207:AP207"/>
    <mergeCell ref="AQ207:AT207"/>
    <mergeCell ref="AM202:AP202"/>
    <mergeCell ref="AM205:AP205"/>
    <mergeCell ref="AQ205:AT205"/>
    <mergeCell ref="AU205:AX205"/>
    <mergeCell ref="AQ204:AT204"/>
    <mergeCell ref="AU204:AX204"/>
    <mergeCell ref="A205:B205"/>
    <mergeCell ref="C205:AB205"/>
    <mergeCell ref="AC205:AD205"/>
    <mergeCell ref="AE205:AH205"/>
    <mergeCell ref="AI205:AL205"/>
    <mergeCell ref="A204:B204"/>
    <mergeCell ref="C204:AB204"/>
    <mergeCell ref="AC204:AD204"/>
    <mergeCell ref="AE204:AH204"/>
    <mergeCell ref="AI204:AL204"/>
    <mergeCell ref="AM204:AP204"/>
    <mergeCell ref="C202:AB202"/>
    <mergeCell ref="AC202:AD202"/>
    <mergeCell ref="A210:B210"/>
    <mergeCell ref="C210:AB210"/>
    <mergeCell ref="AC210:AD210"/>
    <mergeCell ref="AE210:AH210"/>
    <mergeCell ref="AI210:AL210"/>
    <mergeCell ref="AM210:AP210"/>
    <mergeCell ref="AM209:AP209"/>
    <mergeCell ref="AQ209:AT209"/>
    <mergeCell ref="AU209:AX209"/>
    <mergeCell ref="AY209:BB209"/>
    <mergeCell ref="BC209:BF209"/>
    <mergeCell ref="BG209:BH209"/>
    <mergeCell ref="AQ208:AT208"/>
    <mergeCell ref="AU208:AX208"/>
    <mergeCell ref="AY208:BB208"/>
    <mergeCell ref="BC208:BF208"/>
    <mergeCell ref="BG208:BH208"/>
    <mergeCell ref="A209:B209"/>
    <mergeCell ref="C209:AB209"/>
    <mergeCell ref="AC209:AD209"/>
    <mergeCell ref="AE209:AH209"/>
    <mergeCell ref="AI209:AL209"/>
    <mergeCell ref="A208:B208"/>
    <mergeCell ref="C208:AB208"/>
    <mergeCell ref="AC208:AD208"/>
    <mergeCell ref="AE208:AH208"/>
    <mergeCell ref="AI208:AL208"/>
    <mergeCell ref="AM208:AP208"/>
    <mergeCell ref="AY210:BB210"/>
    <mergeCell ref="AQ210:AT210"/>
    <mergeCell ref="AU210:AX210"/>
    <mergeCell ref="A213:B213"/>
    <mergeCell ref="C213:AB213"/>
    <mergeCell ref="AC213:AD213"/>
    <mergeCell ref="AE213:AH213"/>
    <mergeCell ref="AI213:AL213"/>
    <mergeCell ref="A212:B212"/>
    <mergeCell ref="C212:AB212"/>
    <mergeCell ref="AC212:AD212"/>
    <mergeCell ref="AE212:AH212"/>
    <mergeCell ref="AI212:AL212"/>
    <mergeCell ref="AM212:AP212"/>
    <mergeCell ref="AM211:AP211"/>
    <mergeCell ref="AQ211:AT211"/>
    <mergeCell ref="AU211:AX211"/>
    <mergeCell ref="AY211:BB211"/>
    <mergeCell ref="BC211:BF211"/>
    <mergeCell ref="BG211:BH211"/>
    <mergeCell ref="BG213:BH213"/>
    <mergeCell ref="AQ212:AT212"/>
    <mergeCell ref="AU212:AX212"/>
    <mergeCell ref="AY212:BB212"/>
    <mergeCell ref="BC212:BF212"/>
    <mergeCell ref="A211:B211"/>
    <mergeCell ref="C211:AB211"/>
    <mergeCell ref="AC211:AD211"/>
    <mergeCell ref="AE211:AH211"/>
    <mergeCell ref="AI211:AL211"/>
    <mergeCell ref="AM213:AP213"/>
    <mergeCell ref="AQ213:AT213"/>
    <mergeCell ref="AU213:AX213"/>
    <mergeCell ref="AY213:BB213"/>
    <mergeCell ref="BC213:BF213"/>
    <mergeCell ref="A215:B215"/>
    <mergeCell ref="C215:AB215"/>
    <mergeCell ref="AC215:AD215"/>
    <mergeCell ref="AE215:AH215"/>
    <mergeCell ref="AI215:AL215"/>
    <mergeCell ref="A214:B214"/>
    <mergeCell ref="C214:AB214"/>
    <mergeCell ref="AC214:AD214"/>
    <mergeCell ref="AE214:AH214"/>
    <mergeCell ref="AI214:AL214"/>
    <mergeCell ref="AM214:AP214"/>
    <mergeCell ref="BG217:BH217"/>
    <mergeCell ref="AM215:AP215"/>
    <mergeCell ref="AQ215:AT215"/>
    <mergeCell ref="AU215:AX215"/>
    <mergeCell ref="C216:AB216"/>
    <mergeCell ref="AC216:AD216"/>
    <mergeCell ref="AE216:AH216"/>
    <mergeCell ref="AI216:AL216"/>
    <mergeCell ref="AM216:AP216"/>
    <mergeCell ref="AQ214:AT214"/>
    <mergeCell ref="A216:B216"/>
    <mergeCell ref="BC214:BF214"/>
    <mergeCell ref="AQ216:AT216"/>
    <mergeCell ref="AU216:AX216"/>
    <mergeCell ref="AY216:BB216"/>
    <mergeCell ref="BC216:BF216"/>
    <mergeCell ref="BG216:BH216"/>
    <mergeCell ref="BG215:BH215"/>
    <mergeCell ref="BG214:BH214"/>
    <mergeCell ref="AU214:AX214"/>
    <mergeCell ref="AY214:BB214"/>
    <mergeCell ref="AM218:AP218"/>
    <mergeCell ref="AQ218:AT218"/>
    <mergeCell ref="AU218:AX218"/>
    <mergeCell ref="AY218:BB218"/>
    <mergeCell ref="BC218:BF218"/>
    <mergeCell ref="BG218:BH218"/>
    <mergeCell ref="A218:B218"/>
    <mergeCell ref="C218:AB218"/>
    <mergeCell ref="AC218:AD218"/>
    <mergeCell ref="AE218:AH218"/>
    <mergeCell ref="AI218:AL218"/>
    <mergeCell ref="A217:B217"/>
    <mergeCell ref="C217:AB217"/>
    <mergeCell ref="AC217:AD217"/>
    <mergeCell ref="AE217:AH217"/>
    <mergeCell ref="AI217:AL217"/>
    <mergeCell ref="AM217:AP217"/>
    <mergeCell ref="AQ217:AT217"/>
    <mergeCell ref="AU217:AX217"/>
    <mergeCell ref="AY217:BB217"/>
    <mergeCell ref="BC217:BF217"/>
    <mergeCell ref="AM220:AP220"/>
    <mergeCell ref="AQ220:AT220"/>
    <mergeCell ref="AU220:AX220"/>
    <mergeCell ref="AY220:BB220"/>
    <mergeCell ref="BC220:BF220"/>
    <mergeCell ref="BG220:BH220"/>
    <mergeCell ref="AQ219:AT219"/>
    <mergeCell ref="AU219:AX219"/>
    <mergeCell ref="AY219:BB219"/>
    <mergeCell ref="BC219:BF219"/>
    <mergeCell ref="BG219:BH219"/>
    <mergeCell ref="A220:B220"/>
    <mergeCell ref="C220:AB220"/>
    <mergeCell ref="AC220:AD220"/>
    <mergeCell ref="AE220:AH220"/>
    <mergeCell ref="AI220:AL220"/>
    <mergeCell ref="A219:B219"/>
    <mergeCell ref="C219:AB219"/>
    <mergeCell ref="AC219:AD219"/>
    <mergeCell ref="AE219:AH219"/>
    <mergeCell ref="AI219:AL219"/>
    <mergeCell ref="AM219:AP219"/>
    <mergeCell ref="AM222:AP222"/>
    <mergeCell ref="AQ222:AT222"/>
    <mergeCell ref="AU222:AX222"/>
    <mergeCell ref="AY222:BB222"/>
    <mergeCell ref="BC222:BF222"/>
    <mergeCell ref="BG222:BH222"/>
    <mergeCell ref="AQ221:AT221"/>
    <mergeCell ref="AU221:AX221"/>
    <mergeCell ref="AY221:BB221"/>
    <mergeCell ref="BC221:BF221"/>
    <mergeCell ref="BG221:BH221"/>
    <mergeCell ref="A222:B222"/>
    <mergeCell ref="C222:AB222"/>
    <mergeCell ref="AC222:AD222"/>
    <mergeCell ref="AE222:AH222"/>
    <mergeCell ref="AI222:AL222"/>
    <mergeCell ref="A221:B221"/>
    <mergeCell ref="C221:AB221"/>
    <mergeCell ref="AC221:AD221"/>
    <mergeCell ref="AE221:AH221"/>
    <mergeCell ref="AI221:AL221"/>
    <mergeCell ref="AM221:AP221"/>
    <mergeCell ref="AM224:AP224"/>
    <mergeCell ref="AQ224:AT224"/>
    <mergeCell ref="AU224:AX224"/>
    <mergeCell ref="AY224:BB224"/>
    <mergeCell ref="BC224:BF224"/>
    <mergeCell ref="BG224:BH224"/>
    <mergeCell ref="AQ223:AT223"/>
    <mergeCell ref="AU223:AX223"/>
    <mergeCell ref="AY223:BB223"/>
    <mergeCell ref="BC223:BF223"/>
    <mergeCell ref="BG223:BH223"/>
    <mergeCell ref="A224:B224"/>
    <mergeCell ref="C224:AB224"/>
    <mergeCell ref="AC224:AD224"/>
    <mergeCell ref="AE224:AH224"/>
    <mergeCell ref="AI224:AL224"/>
    <mergeCell ref="A223:B223"/>
    <mergeCell ref="C223:AB223"/>
    <mergeCell ref="AC223:AD223"/>
    <mergeCell ref="AE223:AH223"/>
    <mergeCell ref="AI223:AL223"/>
    <mergeCell ref="AM223:AP223"/>
    <mergeCell ref="BC226:BF226"/>
    <mergeCell ref="BG226:BH226"/>
    <mergeCell ref="AQ225:AT225"/>
    <mergeCell ref="AU225:AX225"/>
    <mergeCell ref="AY225:BB225"/>
    <mergeCell ref="BC225:BF225"/>
    <mergeCell ref="BG225:BH225"/>
    <mergeCell ref="A226:B226"/>
    <mergeCell ref="C226:AB226"/>
    <mergeCell ref="AC226:AD226"/>
    <mergeCell ref="AE226:AH226"/>
    <mergeCell ref="AI226:AL226"/>
    <mergeCell ref="A225:B225"/>
    <mergeCell ref="C225:AB225"/>
    <mergeCell ref="AC225:AD225"/>
    <mergeCell ref="AE225:AH225"/>
    <mergeCell ref="AI225:AL225"/>
    <mergeCell ref="AM225:AP225"/>
    <mergeCell ref="AQ226:AT226"/>
    <mergeCell ref="AU226:AX226"/>
    <mergeCell ref="AY226:BB226"/>
    <mergeCell ref="AM226:AP226"/>
    <mergeCell ref="BC229:BF229"/>
    <mergeCell ref="BG229:BH229"/>
    <mergeCell ref="AQ227:AT227"/>
    <mergeCell ref="AU227:AX227"/>
    <mergeCell ref="AY227:BB227"/>
    <mergeCell ref="BC227:BF227"/>
    <mergeCell ref="BG227:BH227"/>
    <mergeCell ref="A229:B229"/>
    <mergeCell ref="C229:AB229"/>
    <mergeCell ref="AC229:AD229"/>
    <mergeCell ref="AE229:AH229"/>
    <mergeCell ref="AI229:AL229"/>
    <mergeCell ref="A227:B227"/>
    <mergeCell ref="C227:AB227"/>
    <mergeCell ref="AC227:AD227"/>
    <mergeCell ref="AE227:AH227"/>
    <mergeCell ref="AI227:AL227"/>
    <mergeCell ref="AM227:AP227"/>
    <mergeCell ref="A228:B228"/>
    <mergeCell ref="C228:AB228"/>
    <mergeCell ref="AC228:AD228"/>
    <mergeCell ref="AE228:AH228"/>
    <mergeCell ref="AI228:AL228"/>
    <mergeCell ref="BG228:BH228"/>
    <mergeCell ref="BC228:BF228"/>
    <mergeCell ref="AQ229:AT229"/>
    <mergeCell ref="AU229:AX229"/>
    <mergeCell ref="AY229:BB229"/>
    <mergeCell ref="AM231:AP231"/>
    <mergeCell ref="AQ231:AT231"/>
    <mergeCell ref="AU231:AX231"/>
    <mergeCell ref="AY231:BB231"/>
    <mergeCell ref="BC231:BF231"/>
    <mergeCell ref="BG231:BH231"/>
    <mergeCell ref="A232:B232"/>
    <mergeCell ref="C232:AB232"/>
    <mergeCell ref="AC232:AD232"/>
    <mergeCell ref="AI233:AL233"/>
    <mergeCell ref="A231:B231"/>
    <mergeCell ref="C231:AB231"/>
    <mergeCell ref="AC231:AD231"/>
    <mergeCell ref="AE231:AH231"/>
    <mergeCell ref="AI231:AL231"/>
    <mergeCell ref="BG232:BH232"/>
    <mergeCell ref="AC233:AD233"/>
    <mergeCell ref="AE233:AH233"/>
    <mergeCell ref="AI232:AL232"/>
    <mergeCell ref="AM232:AP232"/>
    <mergeCell ref="AM233:AP233"/>
    <mergeCell ref="AQ233:AT233"/>
    <mergeCell ref="AU233:AX233"/>
    <mergeCell ref="AY233:BB233"/>
    <mergeCell ref="AY232:BB232"/>
    <mergeCell ref="BC232:BF232"/>
    <mergeCell ref="A233:B233"/>
    <mergeCell ref="C233:AB233"/>
    <mergeCell ref="AE232:AH232"/>
    <mergeCell ref="C244:AB244"/>
    <mergeCell ref="AC239:AD239"/>
    <mergeCell ref="AE239:AH239"/>
    <mergeCell ref="AI239:AL239"/>
    <mergeCell ref="AM239:AP239"/>
    <mergeCell ref="AQ239:AT239"/>
    <mergeCell ref="AU239:AX239"/>
    <mergeCell ref="AY239:BB239"/>
    <mergeCell ref="BC239:BF239"/>
    <mergeCell ref="A239:B239"/>
    <mergeCell ref="C239:AB239"/>
    <mergeCell ref="BC240:BF240"/>
    <mergeCell ref="BG240:BH240"/>
    <mergeCell ref="AE242:AH242"/>
    <mergeCell ref="AI242:AL242"/>
    <mergeCell ref="A241:B241"/>
    <mergeCell ref="C241:AB241"/>
    <mergeCell ref="AC241:AD241"/>
    <mergeCell ref="AE241:AH241"/>
    <mergeCell ref="AI241:AL241"/>
    <mergeCell ref="AM241:AP241"/>
    <mergeCell ref="AQ241:AT241"/>
    <mergeCell ref="AU241:AX241"/>
    <mergeCell ref="AY241:BB241"/>
    <mergeCell ref="AM251:AP251"/>
    <mergeCell ref="BC248:BF248"/>
    <mergeCell ref="BG248:BH248"/>
    <mergeCell ref="A249:B249"/>
    <mergeCell ref="C249:AB249"/>
    <mergeCell ref="AC249:AD249"/>
    <mergeCell ref="AE249:AH249"/>
    <mergeCell ref="AI249:AL249"/>
    <mergeCell ref="A248:B248"/>
    <mergeCell ref="C248:AB248"/>
    <mergeCell ref="AC248:AD248"/>
    <mergeCell ref="AE248:AH248"/>
    <mergeCell ref="AI248:AL248"/>
    <mergeCell ref="AM248:AP248"/>
    <mergeCell ref="A250:B250"/>
    <mergeCell ref="C250:AB250"/>
    <mergeCell ref="AC250:AD250"/>
    <mergeCell ref="AE250:AH250"/>
    <mergeCell ref="AI250:AL250"/>
    <mergeCell ref="AM250:AP250"/>
    <mergeCell ref="AQ250:AT250"/>
    <mergeCell ref="AU250:AX250"/>
    <mergeCell ref="AY250:BB250"/>
    <mergeCell ref="BC250:BF250"/>
    <mergeCell ref="BG250:BH250"/>
    <mergeCell ref="AM249:AP249"/>
    <mergeCell ref="AQ249:AT249"/>
    <mergeCell ref="AU249:AX249"/>
    <mergeCell ref="C251:AB251"/>
    <mergeCell ref="AC251:AD251"/>
    <mergeCell ref="AE251:AH251"/>
    <mergeCell ref="AI251:AL251"/>
    <mergeCell ref="BG10:BH10"/>
    <mergeCell ref="A15:B15"/>
    <mergeCell ref="C15:AB15"/>
    <mergeCell ref="AC15:AD15"/>
    <mergeCell ref="AE15:AH15"/>
    <mergeCell ref="A10:B10"/>
    <mergeCell ref="C10:AB10"/>
    <mergeCell ref="AC10:AD10"/>
    <mergeCell ref="AE10:AH10"/>
    <mergeCell ref="AI10:AL10"/>
    <mergeCell ref="AM252:AP252"/>
    <mergeCell ref="AQ252:AT252"/>
    <mergeCell ref="AU252:AX252"/>
    <mergeCell ref="AY252:BB252"/>
    <mergeCell ref="BC252:BF252"/>
    <mergeCell ref="BG252:BH252"/>
    <mergeCell ref="AQ251:AT251"/>
    <mergeCell ref="AU251:AX251"/>
    <mergeCell ref="AY251:BB251"/>
    <mergeCell ref="BC251:BF251"/>
    <mergeCell ref="BG251:BH251"/>
    <mergeCell ref="A252:B252"/>
    <mergeCell ref="C252:AB252"/>
    <mergeCell ref="AC252:AD252"/>
    <mergeCell ref="AE252:AH252"/>
    <mergeCell ref="AI252:AL252"/>
    <mergeCell ref="A251:B251"/>
    <mergeCell ref="A235:B235"/>
    <mergeCell ref="BG233:BH233"/>
    <mergeCell ref="AQ232:AT232"/>
    <mergeCell ref="BC233:BF233"/>
    <mergeCell ref="AC58:AD58"/>
    <mergeCell ref="A9:B9"/>
    <mergeCell ref="C9:AB9"/>
    <mergeCell ref="AC9:AD9"/>
    <mergeCell ref="AE9:AH9"/>
    <mergeCell ref="AI9:AL9"/>
    <mergeCell ref="A11:B11"/>
    <mergeCell ref="C11:AB11"/>
    <mergeCell ref="AC11:AD11"/>
    <mergeCell ref="AE11:AH11"/>
    <mergeCell ref="AI11:AL11"/>
    <mergeCell ref="AM11:AP11"/>
    <mergeCell ref="AI15:AL15"/>
    <mergeCell ref="AQ15:AT15"/>
    <mergeCell ref="C47:AB47"/>
    <mergeCell ref="AC47:AD47"/>
    <mergeCell ref="AE47:AH47"/>
    <mergeCell ref="AQ21:AT21"/>
    <mergeCell ref="AM9:AP9"/>
    <mergeCell ref="AQ9:AT9"/>
    <mergeCell ref="AM22:AP22"/>
    <mergeCell ref="AM21:AP21"/>
    <mergeCell ref="AE22:AH22"/>
    <mergeCell ref="AE12:AH12"/>
    <mergeCell ref="AI12:AL12"/>
    <mergeCell ref="AQ16:AT16"/>
    <mergeCell ref="C20:AB20"/>
    <mergeCell ref="AM32:AP32"/>
    <mergeCell ref="AQ32:AT32"/>
    <mergeCell ref="AM30:AP30"/>
    <mergeCell ref="AQ30:AT30"/>
    <mergeCell ref="AI25:AL25"/>
    <mergeCell ref="AM28:AP28"/>
    <mergeCell ref="AE58:AH58"/>
    <mergeCell ref="AI58:AL58"/>
    <mergeCell ref="AM58:AP58"/>
    <mergeCell ref="AQ57:AT57"/>
    <mergeCell ref="AM62:AP62"/>
    <mergeCell ref="AQ62:AT62"/>
    <mergeCell ref="AU15:AX15"/>
    <mergeCell ref="AY15:BB15"/>
    <mergeCell ref="BC15:BF15"/>
    <mergeCell ref="AQ10:AT10"/>
    <mergeCell ref="AU10:AX10"/>
    <mergeCell ref="AY10:BB10"/>
    <mergeCell ref="BC10:BF10"/>
    <mergeCell ref="AE18:AH18"/>
    <mergeCell ref="AI18:AL18"/>
    <mergeCell ref="A17:B17"/>
    <mergeCell ref="C17:AB17"/>
    <mergeCell ref="AC17:AD17"/>
    <mergeCell ref="AE17:AH17"/>
    <mergeCell ref="AI17:AL17"/>
    <mergeCell ref="A19:B19"/>
    <mergeCell ref="C19:AB19"/>
    <mergeCell ref="AC19:AD19"/>
    <mergeCell ref="AY20:BB20"/>
    <mergeCell ref="BC20:BF20"/>
    <mergeCell ref="AQ22:AT22"/>
    <mergeCell ref="AI22:AL22"/>
    <mergeCell ref="AC60:AD60"/>
    <mergeCell ref="AE60:AH60"/>
    <mergeCell ref="AU16:AX16"/>
    <mergeCell ref="AY16:BB16"/>
    <mergeCell ref="BC16:BF16"/>
    <mergeCell ref="AU9:AX9"/>
    <mergeCell ref="AY9:BB9"/>
    <mergeCell ref="BC9:BF9"/>
    <mergeCell ref="A14:B14"/>
    <mergeCell ref="C14:AB14"/>
    <mergeCell ref="AC14:AD14"/>
    <mergeCell ref="AE14:AH14"/>
    <mergeCell ref="A12:B12"/>
    <mergeCell ref="C12:AB12"/>
    <mergeCell ref="AC12:AD12"/>
    <mergeCell ref="BC19:BF19"/>
    <mergeCell ref="AM20:AP20"/>
    <mergeCell ref="AQ11:AT11"/>
    <mergeCell ref="AU11:AX11"/>
    <mergeCell ref="AY11:BB11"/>
    <mergeCell ref="BC11:BF11"/>
    <mergeCell ref="BG11:BH11"/>
    <mergeCell ref="A16:B16"/>
    <mergeCell ref="C16:AB16"/>
    <mergeCell ref="AC16:AD16"/>
    <mergeCell ref="AE16:AH16"/>
    <mergeCell ref="AI16:AL16"/>
    <mergeCell ref="AM16:AP16"/>
    <mergeCell ref="A13:B13"/>
    <mergeCell ref="C13:AB13"/>
    <mergeCell ref="AC13:AD13"/>
    <mergeCell ref="AE13:AH13"/>
    <mergeCell ref="AI13:AL13"/>
    <mergeCell ref="A20:B20"/>
    <mergeCell ref="A18:B18"/>
    <mergeCell ref="C18:AB18"/>
    <mergeCell ref="AC18:AD18"/>
    <mergeCell ref="BG16:BH16"/>
    <mergeCell ref="AM12:AP12"/>
    <mergeCell ref="AQ12:AT12"/>
    <mergeCell ref="AU12:AX12"/>
    <mergeCell ref="AY12:BB12"/>
    <mergeCell ref="BC12:BF12"/>
    <mergeCell ref="BG12:BH12"/>
    <mergeCell ref="BG15:BH15"/>
    <mergeCell ref="AI14:AL14"/>
    <mergeCell ref="AM14:AP14"/>
    <mergeCell ref="BG13:BH13"/>
    <mergeCell ref="BC13:BF13"/>
    <mergeCell ref="AY13:BB13"/>
    <mergeCell ref="AU13:AX13"/>
    <mergeCell ref="AQ13:AT13"/>
    <mergeCell ref="AM13:AP13"/>
    <mergeCell ref="AM15:AP15"/>
    <mergeCell ref="AY18:BB18"/>
    <mergeCell ref="BC18:BF18"/>
    <mergeCell ref="AY19:BB19"/>
    <mergeCell ref="AY22:BB22"/>
    <mergeCell ref="AY35:BB35"/>
    <mergeCell ref="BC35:BF35"/>
    <mergeCell ref="AY34:BB34"/>
    <mergeCell ref="BC34:BF34"/>
    <mergeCell ref="AC23:AD23"/>
    <mergeCell ref="AE23:AH23"/>
    <mergeCell ref="AI23:AL23"/>
    <mergeCell ref="AM23:AP23"/>
    <mergeCell ref="AQ23:AT23"/>
    <mergeCell ref="AU23:AX23"/>
    <mergeCell ref="AY32:BB32"/>
    <mergeCell ref="BC32:BF32"/>
    <mergeCell ref="AY30:BB30"/>
    <mergeCell ref="BC30:BF30"/>
    <mergeCell ref="AY28:BB28"/>
    <mergeCell ref="BC28:BF28"/>
    <mergeCell ref="AY23:BB23"/>
    <mergeCell ref="BC23:BF23"/>
    <mergeCell ref="AU21:AX21"/>
    <mergeCell ref="AC20:AD20"/>
    <mergeCell ref="AE20:AH20"/>
    <mergeCell ref="AI20:AL20"/>
    <mergeCell ref="AQ35:AT35"/>
    <mergeCell ref="AU35:AX35"/>
    <mergeCell ref="AM34:AP34"/>
    <mergeCell ref="AQ34:AT34"/>
    <mergeCell ref="AU34:AX34"/>
    <mergeCell ref="AU22:AX22"/>
    <mergeCell ref="AQ28:AT28"/>
    <mergeCell ref="AU28:AX28"/>
    <mergeCell ref="AM37:AP37"/>
    <mergeCell ref="AQ37:AT37"/>
    <mergeCell ref="AE21:AH21"/>
    <mergeCell ref="AI21:AL21"/>
    <mergeCell ref="AQ20:AT20"/>
    <mergeCell ref="AU20:AX20"/>
    <mergeCell ref="BG55:BH55"/>
    <mergeCell ref="AY58:BB58"/>
    <mergeCell ref="BC58:BF58"/>
    <mergeCell ref="A59:B59"/>
    <mergeCell ref="C147:AB147"/>
    <mergeCell ref="AC147:AD147"/>
    <mergeCell ref="AE147:AH147"/>
    <mergeCell ref="A23:B23"/>
    <mergeCell ref="C23:AB23"/>
    <mergeCell ref="AY48:BB48"/>
    <mergeCell ref="BC48:BF48"/>
    <mergeCell ref="BG48:BH48"/>
    <mergeCell ref="A50:B50"/>
    <mergeCell ref="C50:AB50"/>
    <mergeCell ref="AC50:AD50"/>
    <mergeCell ref="AE50:AH50"/>
    <mergeCell ref="AI50:AL50"/>
    <mergeCell ref="AM47:AP47"/>
    <mergeCell ref="AQ47:AT47"/>
    <mergeCell ref="AU47:AX47"/>
    <mergeCell ref="AY47:BB47"/>
    <mergeCell ref="BC47:BF47"/>
    <mergeCell ref="A48:B48"/>
    <mergeCell ref="C48:AB48"/>
    <mergeCell ref="AC48:AD48"/>
    <mergeCell ref="AE48:AH48"/>
    <mergeCell ref="AI48:AL48"/>
    <mergeCell ref="AM48:AP48"/>
    <mergeCell ref="BG47:BH47"/>
    <mergeCell ref="AQ48:AT48"/>
    <mergeCell ref="AU48:AX48"/>
    <mergeCell ref="A47:B47"/>
    <mergeCell ref="AU57:AX57"/>
    <mergeCell ref="AY57:BB57"/>
    <mergeCell ref="BC57:BF57"/>
    <mergeCell ref="A57:B57"/>
    <mergeCell ref="C57:AB57"/>
    <mergeCell ref="AC57:AD57"/>
    <mergeCell ref="AE57:AH57"/>
    <mergeCell ref="AI57:AL57"/>
    <mergeCell ref="AM55:AP55"/>
    <mergeCell ref="AQ55:AT55"/>
    <mergeCell ref="AU55:AX55"/>
    <mergeCell ref="AY55:BB55"/>
    <mergeCell ref="BC55:BF55"/>
    <mergeCell ref="AE55:AH55"/>
    <mergeCell ref="AI55:AL55"/>
    <mergeCell ref="BC53:BF53"/>
    <mergeCell ref="BG53:BH53"/>
    <mergeCell ref="AQ52:AT52"/>
    <mergeCell ref="AU52:AX52"/>
    <mergeCell ref="AY52:BB52"/>
    <mergeCell ref="BC52:BF52"/>
    <mergeCell ref="BG52:BH52"/>
    <mergeCell ref="A53:B53"/>
    <mergeCell ref="C53:AB53"/>
    <mergeCell ref="AQ58:AT58"/>
    <mergeCell ref="AC59:AD59"/>
    <mergeCell ref="AE59:AH59"/>
    <mergeCell ref="AI59:AL59"/>
    <mergeCell ref="AM59:AP59"/>
    <mergeCell ref="AM60:AP60"/>
    <mergeCell ref="A149:B149"/>
    <mergeCell ref="C149:AB149"/>
    <mergeCell ref="AC149:AD149"/>
    <mergeCell ref="AE149:AH149"/>
    <mergeCell ref="AI149:AL149"/>
    <mergeCell ref="AM149:AP149"/>
    <mergeCell ref="AQ145:AT145"/>
    <mergeCell ref="AC61:AD61"/>
    <mergeCell ref="AE61:AH61"/>
    <mergeCell ref="AI61:AL61"/>
    <mergeCell ref="A121:B121"/>
    <mergeCell ref="C121:AB121"/>
    <mergeCell ref="AC121:AD121"/>
    <mergeCell ref="AE121:AH121"/>
    <mergeCell ref="AE84:AH84"/>
    <mergeCell ref="AI84:AL84"/>
    <mergeCell ref="AM84:AP84"/>
    <mergeCell ref="AQ84:AT84"/>
    <mergeCell ref="A87:B87"/>
    <mergeCell ref="C87:AB87"/>
    <mergeCell ref="AC87:AD87"/>
    <mergeCell ref="AQ86:AT86"/>
    <mergeCell ref="A145:B145"/>
    <mergeCell ref="C145:AB145"/>
    <mergeCell ref="A147:B147"/>
    <mergeCell ref="AQ147:AT147"/>
    <mergeCell ref="AM86:AP86"/>
    <mergeCell ref="AM89:AP89"/>
    <mergeCell ref="A89:B89"/>
    <mergeCell ref="AE117:AH117"/>
    <mergeCell ref="AI117:AL117"/>
    <mergeCell ref="AY89:BB89"/>
    <mergeCell ref="BC89:BF89"/>
    <mergeCell ref="AI148:AL148"/>
    <mergeCell ref="AM73:AP73"/>
    <mergeCell ref="AQ73:AT73"/>
    <mergeCell ref="AU73:AX73"/>
    <mergeCell ref="BG212:BH212"/>
    <mergeCell ref="BC210:BF210"/>
    <mergeCell ref="BG210:BH210"/>
    <mergeCell ref="AC191:AD191"/>
    <mergeCell ref="AE191:AH191"/>
    <mergeCell ref="A193:B193"/>
    <mergeCell ref="AM191:AP191"/>
    <mergeCell ref="C180:AB180"/>
    <mergeCell ref="AC180:AD180"/>
    <mergeCell ref="AE180:AH180"/>
    <mergeCell ref="BG177:BH177"/>
    <mergeCell ref="A178:B178"/>
    <mergeCell ref="C178:AB178"/>
    <mergeCell ref="AC178:AD178"/>
    <mergeCell ref="AE178:AH178"/>
    <mergeCell ref="AI178:AL178"/>
    <mergeCell ref="A177:B177"/>
    <mergeCell ref="C177:AB177"/>
    <mergeCell ref="AC177:AD177"/>
    <mergeCell ref="AM182:AP182"/>
    <mergeCell ref="A184:B184"/>
    <mergeCell ref="C183:AB183"/>
    <mergeCell ref="AC183:AD183"/>
    <mergeCell ref="AE183:AH183"/>
    <mergeCell ref="BG184:BH184"/>
    <mergeCell ref="BC184:BF184"/>
    <mergeCell ref="AQ178:AT178"/>
    <mergeCell ref="AU178:AX178"/>
    <mergeCell ref="AI186:AL186"/>
    <mergeCell ref="A230:B230"/>
    <mergeCell ref="C193:AB193"/>
    <mergeCell ref="AY230:BB230"/>
    <mergeCell ref="A192:B192"/>
    <mergeCell ref="C192:AB192"/>
    <mergeCell ref="C184:AB184"/>
    <mergeCell ref="C189:AB189"/>
    <mergeCell ref="AC189:AD189"/>
    <mergeCell ref="AE189:AH189"/>
    <mergeCell ref="AI189:AL189"/>
    <mergeCell ref="AM189:AP189"/>
    <mergeCell ref="AC192:AD192"/>
    <mergeCell ref="AE192:AH192"/>
    <mergeCell ref="AI192:AL192"/>
    <mergeCell ref="AE188:AH188"/>
    <mergeCell ref="AI188:AL188"/>
    <mergeCell ref="C187:AB187"/>
    <mergeCell ref="AC187:AD187"/>
    <mergeCell ref="C230:AB230"/>
    <mergeCell ref="AC230:AD230"/>
    <mergeCell ref="AE230:AH230"/>
    <mergeCell ref="AI230:AL230"/>
    <mergeCell ref="AM230:AP230"/>
    <mergeCell ref="AM229:AP229"/>
    <mergeCell ref="BC206:BF206"/>
    <mergeCell ref="BG206:BH206"/>
    <mergeCell ref="AE202:AH202"/>
    <mergeCell ref="AI202:AL202"/>
    <mergeCell ref="AY197:BB197"/>
    <mergeCell ref="BC197:BF197"/>
    <mergeCell ref="BG197:BH197"/>
    <mergeCell ref="AQ200:AT200"/>
    <mergeCell ref="AU200:AX200"/>
    <mergeCell ref="AY200:BB200"/>
    <mergeCell ref="BC200:BF200"/>
    <mergeCell ref="BG200:BH200"/>
    <mergeCell ref="AM199:AP199"/>
    <mergeCell ref="AQ199:AT199"/>
    <mergeCell ref="AU199:AX199"/>
    <mergeCell ref="AY199:BB199"/>
    <mergeCell ref="BC199:BF199"/>
    <mergeCell ref="BG199:BH199"/>
    <mergeCell ref="AQ198:AT198"/>
    <mergeCell ref="AU198:AX198"/>
    <mergeCell ref="AY198:BB198"/>
    <mergeCell ref="BC198:BF198"/>
    <mergeCell ref="AM201:AP201"/>
    <mergeCell ref="AQ201:AT201"/>
    <mergeCell ref="AU201:AX201"/>
    <mergeCell ref="AY201:BB201"/>
    <mergeCell ref="BC201:BF201"/>
    <mergeCell ref="BG201:BH201"/>
    <mergeCell ref="BC204:BF204"/>
    <mergeCell ref="BG204:BH204"/>
    <mergeCell ref="AQ197:AT197"/>
    <mergeCell ref="AU197:AX197"/>
    <mergeCell ref="BG198:BH198"/>
    <mergeCell ref="A175:B175"/>
    <mergeCell ref="A174:B174"/>
    <mergeCell ref="C174:AB174"/>
    <mergeCell ref="AC174:AD174"/>
    <mergeCell ref="AE174:AH174"/>
    <mergeCell ref="AI174:AL174"/>
    <mergeCell ref="A173:B173"/>
    <mergeCell ref="C173:AB173"/>
    <mergeCell ref="AE175:AH175"/>
    <mergeCell ref="BG150:BH150"/>
    <mergeCell ref="AQ143:AT143"/>
    <mergeCell ref="AM153:AP153"/>
    <mergeCell ref="AM152:AP152"/>
    <mergeCell ref="C175:AB175"/>
    <mergeCell ref="AC175:AD175"/>
    <mergeCell ref="A154:B154"/>
    <mergeCell ref="C154:AB154"/>
    <mergeCell ref="AC154:AD154"/>
    <mergeCell ref="AE154:AH154"/>
    <mergeCell ref="AI153:AL153"/>
    <mergeCell ref="A152:B152"/>
    <mergeCell ref="AC172:AD172"/>
    <mergeCell ref="A171:B171"/>
    <mergeCell ref="C171:AB171"/>
    <mergeCell ref="AC171:AD171"/>
    <mergeCell ref="AY172:BB172"/>
    <mergeCell ref="BG169:BH169"/>
    <mergeCell ref="AC145:AD145"/>
    <mergeCell ref="AE145:AH145"/>
    <mergeCell ref="AI145:AL145"/>
    <mergeCell ref="AQ148:AT148"/>
    <mergeCell ref="BG168:BH168"/>
    <mergeCell ref="AY167:BB167"/>
    <mergeCell ref="BC167:BF167"/>
    <mergeCell ref="BG167:BH167"/>
    <mergeCell ref="BG158:BH158"/>
    <mergeCell ref="BG157:BH157"/>
    <mergeCell ref="AQ158:AT158"/>
    <mergeCell ref="AU158:AX158"/>
    <mergeCell ref="AY158:BB158"/>
    <mergeCell ref="BC158:BF158"/>
    <mergeCell ref="BC172:BF172"/>
    <mergeCell ref="BG172:BH172"/>
    <mergeCell ref="AQ171:AT171"/>
    <mergeCell ref="AU171:AX171"/>
    <mergeCell ref="AY171:BB171"/>
    <mergeCell ref="BG179:BH179"/>
    <mergeCell ref="AU174:AX174"/>
    <mergeCell ref="AQ172:AT172"/>
    <mergeCell ref="BG173:BH173"/>
    <mergeCell ref="BG175:BH175"/>
    <mergeCell ref="BG164:BH164"/>
    <mergeCell ref="BG165:BH165"/>
    <mergeCell ref="AQ157:AT157"/>
    <mergeCell ref="AU157:AX157"/>
    <mergeCell ref="AY157:BB157"/>
    <mergeCell ref="BC157:BF157"/>
    <mergeCell ref="BG60:BH60"/>
    <mergeCell ref="AU59:AX59"/>
    <mergeCell ref="AY60:BB60"/>
    <mergeCell ref="BC60:BF60"/>
    <mergeCell ref="AY150:BB150"/>
    <mergeCell ref="BC150:BF150"/>
    <mergeCell ref="AU93:AX93"/>
    <mergeCell ref="AQ149:AT149"/>
    <mergeCell ref="AU149:AX149"/>
    <mergeCell ref="AY149:BB149"/>
    <mergeCell ref="BG64:BH64"/>
    <mergeCell ref="AY121:BB121"/>
    <mergeCell ref="BC121:BF121"/>
    <mergeCell ref="BG121:BH121"/>
    <mergeCell ref="BC148:BF148"/>
    <mergeCell ref="BG148:BH148"/>
    <mergeCell ref="BC149:BF149"/>
    <mergeCell ref="AQ60:AT60"/>
    <mergeCell ref="AU60:AX60"/>
    <mergeCell ref="AY59:BB59"/>
    <mergeCell ref="BC122:BF122"/>
    <mergeCell ref="BG90:BH90"/>
    <mergeCell ref="BG122:BH122"/>
    <mergeCell ref="AQ111:AT111"/>
    <mergeCell ref="AU111:AX111"/>
    <mergeCell ref="AY111:BB111"/>
    <mergeCell ref="AU143:AX143"/>
    <mergeCell ref="AY143:BB143"/>
    <mergeCell ref="BC143:BF143"/>
    <mergeCell ref="BG143:BH143"/>
    <mergeCell ref="BG146:BH146"/>
    <mergeCell ref="AU84:AX84"/>
    <mergeCell ref="AY84:BB84"/>
    <mergeCell ref="BC84:BF84"/>
    <mergeCell ref="BG84:BH84"/>
    <mergeCell ref="AE122:AH122"/>
    <mergeCell ref="AI122:AL122"/>
    <mergeCell ref="AM122:AP122"/>
    <mergeCell ref="AQ175:AT175"/>
    <mergeCell ref="AU175:AX175"/>
    <mergeCell ref="AY175:BB175"/>
    <mergeCell ref="BC175:BF175"/>
    <mergeCell ref="AE153:AH153"/>
    <mergeCell ref="BC173:BF173"/>
    <mergeCell ref="BC171:BF171"/>
    <mergeCell ref="BG171:BH171"/>
    <mergeCell ref="AY166:BB166"/>
    <mergeCell ref="BC166:BF166"/>
    <mergeCell ref="BG166:BH166"/>
    <mergeCell ref="AQ165:AT165"/>
    <mergeCell ref="AU165:AX165"/>
    <mergeCell ref="AM174:AP174"/>
    <mergeCell ref="BC174:BF174"/>
    <mergeCell ref="BG174:BH174"/>
    <mergeCell ref="AQ173:AT173"/>
    <mergeCell ref="AQ89:AT89"/>
    <mergeCell ref="AU89:AX89"/>
    <mergeCell ref="AY170:BB170"/>
    <mergeCell ref="AI121:AL121"/>
    <mergeCell ref="AE87:AH87"/>
    <mergeCell ref="AI87:AL87"/>
    <mergeCell ref="AM87:AP87"/>
    <mergeCell ref="AU86:AX86"/>
    <mergeCell ref="AY86:BB86"/>
    <mergeCell ref="AM254:AP254"/>
    <mergeCell ref="AQ254:AT254"/>
    <mergeCell ref="AU254:AX254"/>
    <mergeCell ref="AY254:BB254"/>
    <mergeCell ref="BC254:BF254"/>
    <mergeCell ref="AU192:AX192"/>
    <mergeCell ref="AY192:BB192"/>
    <mergeCell ref="BC230:BF230"/>
    <mergeCell ref="AI236:AL236"/>
    <mergeCell ref="AM236:AP236"/>
    <mergeCell ref="AE235:AH235"/>
    <mergeCell ref="AQ234:AT234"/>
    <mergeCell ref="AU234:AX234"/>
    <mergeCell ref="AY234:BB234"/>
    <mergeCell ref="AQ238:AT238"/>
    <mergeCell ref="AU238:AX238"/>
    <mergeCell ref="AY238:BB238"/>
    <mergeCell ref="BC238:BF238"/>
    <mergeCell ref="AU194:AX194"/>
    <mergeCell ref="AQ230:AT230"/>
    <mergeCell ref="AQ237:AT237"/>
    <mergeCell ref="AU237:AX237"/>
    <mergeCell ref="AM242:AP242"/>
    <mergeCell ref="AQ242:AT242"/>
    <mergeCell ref="AU242:AX242"/>
    <mergeCell ref="AY242:BB242"/>
    <mergeCell ref="BC242:BF242"/>
    <mergeCell ref="AM228:AP228"/>
    <mergeCell ref="AQ228:AT228"/>
    <mergeCell ref="AU228:AX228"/>
    <mergeCell ref="AY228:BB228"/>
    <mergeCell ref="BC234:BF234"/>
    <mergeCell ref="BG254:BH254"/>
    <mergeCell ref="AC188:AD188"/>
    <mergeCell ref="AM235:AP235"/>
    <mergeCell ref="AQ235:AT235"/>
    <mergeCell ref="AU235:AX235"/>
    <mergeCell ref="AY235:BB235"/>
    <mergeCell ref="BC235:BF235"/>
    <mergeCell ref="AM192:AP192"/>
    <mergeCell ref="BG182:BH182"/>
    <mergeCell ref="AQ182:AT182"/>
    <mergeCell ref="BG185:BH185"/>
    <mergeCell ref="BG230:BH230"/>
    <mergeCell ref="AC235:AD235"/>
    <mergeCell ref="AQ245:AT245"/>
    <mergeCell ref="AU245:AX245"/>
    <mergeCell ref="AY245:BB245"/>
    <mergeCell ref="AE184:AH184"/>
    <mergeCell ref="AM183:AP183"/>
    <mergeCell ref="AQ183:AT183"/>
    <mergeCell ref="BG193:BH193"/>
    <mergeCell ref="AI183:AL183"/>
    <mergeCell ref="AC254:AD254"/>
    <mergeCell ref="AE254:AH254"/>
    <mergeCell ref="AI254:AL254"/>
    <mergeCell ref="AY190:BB190"/>
    <mergeCell ref="BC190:BF190"/>
    <mergeCell ref="BG190:BH190"/>
    <mergeCell ref="AY237:BB237"/>
    <mergeCell ref="BC237:BF237"/>
    <mergeCell ref="AM237:AP237"/>
    <mergeCell ref="AM190:AP190"/>
    <mergeCell ref="AY207:BB207"/>
    <mergeCell ref="BG20:BH20"/>
    <mergeCell ref="AU62:AX62"/>
    <mergeCell ref="AY62:BB62"/>
    <mergeCell ref="BC62:BF62"/>
    <mergeCell ref="BC22:BF22"/>
    <mergeCell ref="BG22:BH22"/>
    <mergeCell ref="BG62:BH62"/>
    <mergeCell ref="AQ61:AT61"/>
    <mergeCell ref="AU61:AX61"/>
    <mergeCell ref="AY61:BB61"/>
    <mergeCell ref="BC61:BF61"/>
    <mergeCell ref="BG61:BH61"/>
    <mergeCell ref="A62:B62"/>
    <mergeCell ref="C62:AB62"/>
    <mergeCell ref="AC62:AD62"/>
    <mergeCell ref="AE62:AH62"/>
    <mergeCell ref="AI62:AL62"/>
    <mergeCell ref="A61:B61"/>
    <mergeCell ref="C61:AB61"/>
    <mergeCell ref="BC59:BF59"/>
    <mergeCell ref="BG59:BH59"/>
    <mergeCell ref="AM61:AP61"/>
    <mergeCell ref="A60:B60"/>
    <mergeCell ref="C60:AB60"/>
    <mergeCell ref="AQ59:AT59"/>
    <mergeCell ref="AI47:AL47"/>
    <mergeCell ref="A46:B46"/>
    <mergeCell ref="C46:AB46"/>
    <mergeCell ref="A22:B22"/>
    <mergeCell ref="C22:AB22"/>
    <mergeCell ref="AC22:AD22"/>
    <mergeCell ref="C59:AB59"/>
    <mergeCell ref="AY87:BB87"/>
    <mergeCell ref="BC87:BF87"/>
    <mergeCell ref="BG87:BH87"/>
    <mergeCell ref="AQ87:AT87"/>
    <mergeCell ref="AU87:AX87"/>
    <mergeCell ref="AC148:AD148"/>
    <mergeCell ref="A122:B122"/>
    <mergeCell ref="C122:AB122"/>
    <mergeCell ref="AC122:AD122"/>
    <mergeCell ref="A190:B190"/>
    <mergeCell ref="C190:AB190"/>
    <mergeCell ref="AC190:AD190"/>
    <mergeCell ref="AE190:AH190"/>
    <mergeCell ref="AI190:AL190"/>
    <mergeCell ref="AQ190:AT190"/>
    <mergeCell ref="C89:AB89"/>
    <mergeCell ref="AC89:AD89"/>
    <mergeCell ref="AE89:AH89"/>
    <mergeCell ref="AI89:AL89"/>
    <mergeCell ref="BG89:BH89"/>
    <mergeCell ref="A88:B88"/>
    <mergeCell ref="C88:AB88"/>
    <mergeCell ref="AC88:AD88"/>
    <mergeCell ref="AE88:AH88"/>
    <mergeCell ref="AI88:AL88"/>
    <mergeCell ref="AM147:AP147"/>
    <mergeCell ref="AM148:AP148"/>
    <mergeCell ref="AY147:BB147"/>
    <mergeCell ref="A168:B168"/>
    <mergeCell ref="A117:B117"/>
    <mergeCell ref="C117:AB117"/>
    <mergeCell ref="AC117:AD117"/>
    <mergeCell ref="BG234:BH234"/>
    <mergeCell ref="AU230:AX230"/>
    <mergeCell ref="AY215:BB215"/>
    <mergeCell ref="BC215:BF215"/>
    <mergeCell ref="AI184:AL184"/>
    <mergeCell ref="AM184:AP184"/>
    <mergeCell ref="AQ184:AT184"/>
    <mergeCell ref="BC177:BF177"/>
    <mergeCell ref="BG176:BH176"/>
    <mergeCell ref="BC207:BF207"/>
    <mergeCell ref="BG207:BH207"/>
    <mergeCell ref="AU206:AX206"/>
    <mergeCell ref="BG183:BH183"/>
    <mergeCell ref="BC176:BF176"/>
    <mergeCell ref="AQ181:AT181"/>
    <mergeCell ref="AM181:AP181"/>
    <mergeCell ref="AY174:BB174"/>
    <mergeCell ref="AU183:AX183"/>
    <mergeCell ref="AU182:AX182"/>
    <mergeCell ref="BG180:BH180"/>
    <mergeCell ref="AM176:AP176"/>
    <mergeCell ref="AQ176:AT176"/>
    <mergeCell ref="AU176:AX176"/>
    <mergeCell ref="AY176:BB176"/>
    <mergeCell ref="AY193:BB193"/>
    <mergeCell ref="AM175:AP175"/>
    <mergeCell ref="AQ174:AT174"/>
    <mergeCell ref="BG178:BH178"/>
    <mergeCell ref="AM180:AP180"/>
    <mergeCell ref="AU181:AX181"/>
    <mergeCell ref="AY181:BB181"/>
    <mergeCell ref="BC181:BF181"/>
    <mergeCell ref="AM120:AP120"/>
    <mergeCell ref="AQ120:AT120"/>
    <mergeCell ref="AU120:AX120"/>
    <mergeCell ref="AC193:AD193"/>
    <mergeCell ref="AE193:AH193"/>
    <mergeCell ref="AI193:AL193"/>
    <mergeCell ref="AM193:AP193"/>
    <mergeCell ref="AQ193:AT193"/>
    <mergeCell ref="AU193:AX193"/>
    <mergeCell ref="AQ122:AT122"/>
    <mergeCell ref="AU122:AX122"/>
    <mergeCell ref="A172:B172"/>
    <mergeCell ref="AE148:AH148"/>
    <mergeCell ref="A182:B182"/>
    <mergeCell ref="C182:AB182"/>
    <mergeCell ref="AE182:AH182"/>
    <mergeCell ref="A181:B181"/>
    <mergeCell ref="AE187:AH187"/>
    <mergeCell ref="AI187:AL187"/>
    <mergeCell ref="AM187:AP187"/>
    <mergeCell ref="A188:B188"/>
    <mergeCell ref="C188:AB188"/>
    <mergeCell ref="AM188:AP188"/>
    <mergeCell ref="A187:B187"/>
    <mergeCell ref="C172:AB172"/>
    <mergeCell ref="AM172:AP172"/>
    <mergeCell ref="AC184:AD184"/>
    <mergeCell ref="AU180:AX180"/>
    <mergeCell ref="AE171:AH171"/>
    <mergeCell ref="AI171:AL171"/>
    <mergeCell ref="AM171:AP171"/>
    <mergeCell ref="A170:B170"/>
    <mergeCell ref="AY122:BB122"/>
    <mergeCell ref="A148:B148"/>
    <mergeCell ref="C148:AB148"/>
    <mergeCell ref="AM156:AP156"/>
    <mergeCell ref="AI175:AL175"/>
    <mergeCell ref="AQ161:AT161"/>
    <mergeCell ref="AU161:AX161"/>
    <mergeCell ref="AY148:BB148"/>
    <mergeCell ref="AI160:AL160"/>
    <mergeCell ref="AI180:AL180"/>
    <mergeCell ref="AY168:BB168"/>
    <mergeCell ref="AM178:AP178"/>
    <mergeCell ref="AU147:AX147"/>
    <mergeCell ref="AC238:AD238"/>
    <mergeCell ref="AE238:AH238"/>
    <mergeCell ref="AI238:AL238"/>
    <mergeCell ref="AM238:AP238"/>
    <mergeCell ref="AQ206:AT206"/>
    <mergeCell ref="C235:AB235"/>
    <mergeCell ref="A169:B169"/>
    <mergeCell ref="C169:AB169"/>
    <mergeCell ref="AC169:AD169"/>
    <mergeCell ref="AU207:AX207"/>
    <mergeCell ref="AI235:AL235"/>
    <mergeCell ref="AY206:BB206"/>
    <mergeCell ref="A234:B234"/>
    <mergeCell ref="C234:AB234"/>
    <mergeCell ref="AC234:AD234"/>
    <mergeCell ref="AE234:AH234"/>
    <mergeCell ref="AI234:AL234"/>
    <mergeCell ref="AM234:AP234"/>
    <mergeCell ref="AU232:AX232"/>
    <mergeCell ref="BG235:BH235"/>
    <mergeCell ref="AC244:AD244"/>
    <mergeCell ref="AE244:AH244"/>
    <mergeCell ref="AI244:AL244"/>
    <mergeCell ref="A243:B243"/>
    <mergeCell ref="C243:AB243"/>
    <mergeCell ref="AC243:AD243"/>
    <mergeCell ref="AE243:AH243"/>
    <mergeCell ref="AI243:AL243"/>
    <mergeCell ref="AM243:AP243"/>
    <mergeCell ref="AM244:AP244"/>
    <mergeCell ref="AQ244:AT244"/>
    <mergeCell ref="AU244:AX244"/>
    <mergeCell ref="BG238:BH238"/>
    <mergeCell ref="BG237:BH237"/>
    <mergeCell ref="AQ236:AT236"/>
    <mergeCell ref="AU236:AX236"/>
    <mergeCell ref="AY236:BB236"/>
    <mergeCell ref="BC236:BF236"/>
    <mergeCell ref="BG236:BH236"/>
    <mergeCell ref="A236:B236"/>
    <mergeCell ref="C236:AB236"/>
    <mergeCell ref="AC236:AD236"/>
    <mergeCell ref="AE236:AH236"/>
    <mergeCell ref="A237:B237"/>
    <mergeCell ref="C237:AB237"/>
    <mergeCell ref="AC237:AD237"/>
    <mergeCell ref="AE237:AH237"/>
    <mergeCell ref="AI237:AL237"/>
    <mergeCell ref="C238:AB238"/>
    <mergeCell ref="A238:B238"/>
    <mergeCell ref="BC244:BF244"/>
    <mergeCell ref="BC245:BF245"/>
    <mergeCell ref="BG245:BH245"/>
    <mergeCell ref="A245:B245"/>
    <mergeCell ref="C245:AB245"/>
    <mergeCell ref="AC245:AD245"/>
    <mergeCell ref="AE245:AH245"/>
    <mergeCell ref="AI245:AL245"/>
    <mergeCell ref="AM245:AP245"/>
    <mergeCell ref="AY244:BB244"/>
    <mergeCell ref="BG239:BH239"/>
    <mergeCell ref="A240:B240"/>
    <mergeCell ref="C240:AB240"/>
    <mergeCell ref="AC240:AD240"/>
    <mergeCell ref="AE240:AH240"/>
    <mergeCell ref="AI240:AL240"/>
    <mergeCell ref="AM240:AP240"/>
    <mergeCell ref="AQ240:AT240"/>
    <mergeCell ref="AU240:AX240"/>
    <mergeCell ref="AY240:BB240"/>
    <mergeCell ref="BC241:BF241"/>
    <mergeCell ref="BG241:BH241"/>
    <mergeCell ref="BG242:BH242"/>
    <mergeCell ref="A242:B242"/>
    <mergeCell ref="C242:AB242"/>
    <mergeCell ref="AC242:AD242"/>
    <mergeCell ref="BG244:BH244"/>
    <mergeCell ref="AQ243:AT243"/>
    <mergeCell ref="AU243:AX243"/>
    <mergeCell ref="AY243:BB243"/>
    <mergeCell ref="BC243:BF243"/>
    <mergeCell ref="BG243:BH243"/>
    <mergeCell ref="A244:B244"/>
    <mergeCell ref="BG249:BH249"/>
    <mergeCell ref="AY249:BB249"/>
    <mergeCell ref="A246:B246"/>
    <mergeCell ref="C246:AB246"/>
    <mergeCell ref="AC246:AD246"/>
    <mergeCell ref="AE246:AH246"/>
    <mergeCell ref="AI246:AL246"/>
    <mergeCell ref="AM246:AP246"/>
    <mergeCell ref="AQ246:AT246"/>
    <mergeCell ref="AU246:AX246"/>
    <mergeCell ref="AY246:BB246"/>
    <mergeCell ref="BC246:BF246"/>
    <mergeCell ref="BG246:BH246"/>
    <mergeCell ref="AM247:AP247"/>
    <mergeCell ref="AQ247:AT247"/>
    <mergeCell ref="AU247:AX247"/>
    <mergeCell ref="AY247:BB247"/>
    <mergeCell ref="BC247:BF247"/>
    <mergeCell ref="BG247:BH247"/>
    <mergeCell ref="A247:B247"/>
    <mergeCell ref="C247:AB247"/>
    <mergeCell ref="AC247:AD247"/>
    <mergeCell ref="AE247:AH247"/>
    <mergeCell ref="AI247:AL247"/>
    <mergeCell ref="BC249:BF249"/>
    <mergeCell ref="AQ248:AT248"/>
    <mergeCell ref="AU248:AX248"/>
    <mergeCell ref="AY248:BB248"/>
  </mergeCells>
  <printOptions horizontalCentered="1" gridLines="1"/>
  <pageMargins left="0.19685039370078741" right="0.19685039370078741" top="0.59055118110236227" bottom="0.78740157480314965" header="1.1023622047244095" footer="0.51181102362204722"/>
  <pageSetup paperSize="9" scale="29" fitToHeight="0" orientation="landscape" r:id="rId1"/>
  <headerFooter alignWithMargins="0">
    <oddFooter>&amp;P. oldal, összesen: &amp;N</oddFooter>
  </headerFooter>
  <rowBreaks count="1" manualBreakCount="1">
    <brk id="126" max="59" man="1"/>
  </rowBreaks>
  <colBreaks count="1" manualBreakCount="1">
    <brk id="60" max="243"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00B050"/>
  </sheetPr>
  <dimension ref="A1:BI231"/>
  <sheetViews>
    <sheetView showGridLines="0" view="pageBreakPreview" zoomScale="90" zoomScaleSheetLayoutView="90" workbookViewId="0">
      <pane xSplit="28" ySplit="7" topLeftCell="AC64" activePane="bottomRight" state="frozen"/>
      <selection sqref="A1:BK1"/>
      <selection pane="topRight" sqref="A1:BK1"/>
      <selection pane="bottomLeft" sqref="A1:BK1"/>
      <selection pane="bottomRight" sqref="A1:BK1"/>
    </sheetView>
  </sheetViews>
  <sheetFormatPr defaultColWidth="9.140625" defaultRowHeight="12.75" x14ac:dyDescent="0.2"/>
  <cols>
    <col min="1" max="1" width="2.42578125" style="172" customWidth="1"/>
    <col min="2" max="2" width="2.140625" style="172" customWidth="1"/>
    <col min="3" max="29" width="2.7109375" style="61" customWidth="1"/>
    <col min="30" max="30" width="4" style="61" customWidth="1"/>
    <col min="31" max="37" width="2.7109375" style="61" customWidth="1"/>
    <col min="38" max="38" width="3.5703125" style="61" customWidth="1"/>
    <col min="39" max="41" width="2.7109375" style="61" customWidth="1"/>
    <col min="42" max="42" width="4.28515625" style="61" customWidth="1"/>
    <col min="43" max="45" width="2.7109375" style="61" customWidth="1"/>
    <col min="46" max="46" width="4.140625" style="61" customWidth="1"/>
    <col min="47" max="49" width="2.7109375" style="61" customWidth="1"/>
    <col min="50" max="50" width="4" style="61" customWidth="1"/>
    <col min="51" max="58" width="2.7109375" style="61" customWidth="1"/>
    <col min="59" max="59" width="3.42578125" style="61" customWidth="1"/>
    <col min="60" max="60" width="3.28515625" style="61" customWidth="1"/>
    <col min="61" max="68" width="2.7109375" style="61" customWidth="1"/>
    <col min="69" max="83" width="9.140625" style="61"/>
    <col min="84" max="84" width="10.28515625" style="61" customWidth="1"/>
    <col min="85" max="16384" width="9.140625" style="61"/>
  </cols>
  <sheetData>
    <row r="1" spans="1:61" ht="28.5" customHeight="1" x14ac:dyDescent="0.2">
      <c r="A1" s="841" t="s">
        <v>1382</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row>
    <row r="2" spans="1:61" ht="28.5" customHeight="1" x14ac:dyDescent="0.2">
      <c r="A2" s="842" t="s">
        <v>838</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3"/>
      <c r="BE2" s="843"/>
      <c r="BF2" s="843"/>
      <c r="BG2" s="843"/>
      <c r="BH2" s="844"/>
    </row>
    <row r="3" spans="1:61" ht="15" customHeight="1" x14ac:dyDescent="0.2">
      <c r="A3" s="845" t="s">
        <v>471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c r="BG3" s="846"/>
      <c r="BH3" s="847"/>
    </row>
    <row r="4" spans="1:61" ht="15.95" customHeight="1" x14ac:dyDescent="0.2">
      <c r="A4" s="848" t="s">
        <v>586</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c r="BE4" s="849"/>
      <c r="BF4" s="849"/>
      <c r="BG4" s="849"/>
      <c r="BH4" s="849"/>
      <c r="BI4" s="169"/>
    </row>
    <row r="5" spans="1:61" ht="20.100000000000001" customHeight="1" x14ac:dyDescent="0.2">
      <c r="A5" s="850" t="s">
        <v>441</v>
      </c>
      <c r="B5" s="850"/>
      <c r="C5" s="851" t="s">
        <v>26</v>
      </c>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35" t="s">
        <v>442</v>
      </c>
      <c r="AD5" s="835"/>
      <c r="AE5" s="851" t="s">
        <v>466</v>
      </c>
      <c r="AF5" s="851"/>
      <c r="AG5" s="851"/>
      <c r="AH5" s="851"/>
      <c r="AI5" s="851"/>
      <c r="AJ5" s="851"/>
      <c r="AK5" s="851"/>
      <c r="AL5" s="851"/>
      <c r="AM5" s="852" t="s">
        <v>588</v>
      </c>
      <c r="AN5" s="853"/>
      <c r="AO5" s="853"/>
      <c r="AP5" s="853"/>
      <c r="AQ5" s="853"/>
      <c r="AR5" s="853"/>
      <c r="AS5" s="853"/>
      <c r="AT5" s="853"/>
      <c r="AU5" s="853"/>
      <c r="AV5" s="853"/>
      <c r="AW5" s="853"/>
      <c r="AX5" s="853"/>
      <c r="AY5" s="853"/>
      <c r="AZ5" s="853"/>
      <c r="BA5" s="853"/>
      <c r="BB5" s="854"/>
      <c r="BC5" s="835" t="s">
        <v>438</v>
      </c>
      <c r="BD5" s="835"/>
      <c r="BE5" s="835"/>
      <c r="BF5" s="835"/>
      <c r="BG5" s="835" t="s">
        <v>439</v>
      </c>
      <c r="BH5" s="835"/>
      <c r="BI5" s="169"/>
    </row>
    <row r="6" spans="1:61" ht="53.25" customHeight="1" x14ac:dyDescent="0.2">
      <c r="A6" s="850"/>
      <c r="B6" s="850"/>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35"/>
      <c r="AD6" s="835"/>
      <c r="AE6" s="835" t="s">
        <v>464</v>
      </c>
      <c r="AF6" s="851"/>
      <c r="AG6" s="851"/>
      <c r="AH6" s="851"/>
      <c r="AI6" s="835" t="s">
        <v>465</v>
      </c>
      <c r="AJ6" s="851"/>
      <c r="AK6" s="851"/>
      <c r="AL6" s="851"/>
      <c r="AM6" s="864" t="s">
        <v>467</v>
      </c>
      <c r="AN6" s="865"/>
      <c r="AO6" s="865"/>
      <c r="AP6" s="866"/>
      <c r="AQ6" s="864" t="s">
        <v>470</v>
      </c>
      <c r="AR6" s="865"/>
      <c r="AS6" s="865"/>
      <c r="AT6" s="866"/>
      <c r="AU6" s="864" t="s">
        <v>468</v>
      </c>
      <c r="AV6" s="865"/>
      <c r="AW6" s="865"/>
      <c r="AX6" s="866"/>
      <c r="AY6" s="864" t="s">
        <v>469</v>
      </c>
      <c r="AZ6" s="865"/>
      <c r="BA6" s="865"/>
      <c r="BB6" s="866"/>
      <c r="BC6" s="835"/>
      <c r="BD6" s="835"/>
      <c r="BE6" s="835"/>
      <c r="BF6" s="835"/>
      <c r="BG6" s="835"/>
      <c r="BH6" s="835"/>
    </row>
    <row r="7" spans="1:61" ht="20.100000000000001" customHeight="1" x14ac:dyDescent="0.2">
      <c r="A7" s="833" t="s">
        <v>176</v>
      </c>
      <c r="B7" s="834"/>
      <c r="C7" s="830" t="s">
        <v>177</v>
      </c>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0" t="s">
        <v>178</v>
      </c>
      <c r="AD7" s="831"/>
      <c r="AE7" s="830" t="s">
        <v>175</v>
      </c>
      <c r="AF7" s="831"/>
      <c r="AG7" s="831"/>
      <c r="AH7" s="832"/>
      <c r="AI7" s="830" t="s">
        <v>440</v>
      </c>
      <c r="AJ7" s="831"/>
      <c r="AK7" s="831"/>
      <c r="AL7" s="832"/>
      <c r="AM7" s="830" t="s">
        <v>544</v>
      </c>
      <c r="AN7" s="831"/>
      <c r="AO7" s="831"/>
      <c r="AP7" s="832"/>
      <c r="AQ7" s="830" t="s">
        <v>545</v>
      </c>
      <c r="AR7" s="831"/>
      <c r="AS7" s="831"/>
      <c r="AT7" s="832"/>
      <c r="AU7" s="830" t="s">
        <v>558</v>
      </c>
      <c r="AV7" s="831"/>
      <c r="AW7" s="831"/>
      <c r="AX7" s="832"/>
      <c r="AY7" s="830" t="s">
        <v>559</v>
      </c>
      <c r="AZ7" s="831"/>
      <c r="BA7" s="831"/>
      <c r="BB7" s="832"/>
      <c r="BC7" s="830" t="s">
        <v>560</v>
      </c>
      <c r="BD7" s="831"/>
      <c r="BE7" s="831"/>
      <c r="BF7" s="832"/>
      <c r="BG7" s="830" t="s">
        <v>561</v>
      </c>
      <c r="BH7" s="832"/>
    </row>
    <row r="8" spans="1:61" s="1" customFormat="1" ht="20.100000000000001" hidden="1" customHeight="1" x14ac:dyDescent="0.2">
      <c r="A8" s="607" t="s">
        <v>0</v>
      </c>
      <c r="B8" s="608"/>
      <c r="C8" s="720" t="s">
        <v>242</v>
      </c>
      <c r="D8" s="721"/>
      <c r="E8" s="721"/>
      <c r="F8" s="721"/>
      <c r="G8" s="721"/>
      <c r="H8" s="721"/>
      <c r="I8" s="721"/>
      <c r="J8" s="721"/>
      <c r="K8" s="721"/>
      <c r="L8" s="721"/>
      <c r="M8" s="721"/>
      <c r="N8" s="721"/>
      <c r="O8" s="721"/>
      <c r="P8" s="721"/>
      <c r="Q8" s="721"/>
      <c r="R8" s="721"/>
      <c r="S8" s="721"/>
      <c r="T8" s="721"/>
      <c r="U8" s="721"/>
      <c r="V8" s="721"/>
      <c r="W8" s="721"/>
      <c r="X8" s="721"/>
      <c r="Y8" s="721"/>
      <c r="Z8" s="721"/>
      <c r="AA8" s="721"/>
      <c r="AB8" s="722"/>
      <c r="AC8" s="633" t="s">
        <v>243</v>
      </c>
      <c r="AD8" s="634"/>
      <c r="AE8" s="709"/>
      <c r="AF8" s="710"/>
      <c r="AG8" s="710"/>
      <c r="AH8" s="711"/>
      <c r="AI8" s="709"/>
      <c r="AJ8" s="710"/>
      <c r="AK8" s="710"/>
      <c r="AL8" s="711"/>
      <c r="AM8" s="709"/>
      <c r="AN8" s="710"/>
      <c r="AO8" s="710"/>
      <c r="AP8" s="711"/>
      <c r="AQ8" s="863" t="s">
        <v>780</v>
      </c>
      <c r="AR8" s="460"/>
      <c r="AS8" s="460"/>
      <c r="AT8" s="461"/>
      <c r="AU8" s="709"/>
      <c r="AV8" s="710"/>
      <c r="AW8" s="710"/>
      <c r="AX8" s="711"/>
      <c r="AY8" s="863" t="s">
        <v>780</v>
      </c>
      <c r="AZ8" s="460"/>
      <c r="BA8" s="460"/>
      <c r="BB8" s="461"/>
      <c r="BC8" s="709"/>
      <c r="BD8" s="710"/>
      <c r="BE8" s="710"/>
      <c r="BF8" s="711"/>
      <c r="BG8" s="542" t="str">
        <f>IF(AI8&gt;0,BC8/AI8,"n.é.")</f>
        <v>n.é.</v>
      </c>
      <c r="BH8" s="543"/>
    </row>
    <row r="9" spans="1:61" s="1" customFormat="1" ht="20.100000000000001" hidden="1" customHeight="1" x14ac:dyDescent="0.2">
      <c r="A9" s="607" t="s">
        <v>1</v>
      </c>
      <c r="B9" s="608"/>
      <c r="C9" s="621" t="s">
        <v>244</v>
      </c>
      <c r="D9" s="622"/>
      <c r="E9" s="622"/>
      <c r="F9" s="622"/>
      <c r="G9" s="622"/>
      <c r="H9" s="622"/>
      <c r="I9" s="622"/>
      <c r="J9" s="622"/>
      <c r="K9" s="622"/>
      <c r="L9" s="622"/>
      <c r="M9" s="622"/>
      <c r="N9" s="622"/>
      <c r="O9" s="622"/>
      <c r="P9" s="622"/>
      <c r="Q9" s="622"/>
      <c r="R9" s="622"/>
      <c r="S9" s="622"/>
      <c r="T9" s="622"/>
      <c r="U9" s="622"/>
      <c r="V9" s="622"/>
      <c r="W9" s="622"/>
      <c r="X9" s="622"/>
      <c r="Y9" s="622"/>
      <c r="Z9" s="622"/>
      <c r="AA9" s="622"/>
      <c r="AB9" s="623"/>
      <c r="AC9" s="633" t="s">
        <v>245</v>
      </c>
      <c r="AD9" s="634"/>
      <c r="AE9" s="709"/>
      <c r="AF9" s="710"/>
      <c r="AG9" s="710"/>
      <c r="AH9" s="711"/>
      <c r="AI9" s="709"/>
      <c r="AJ9" s="710"/>
      <c r="AK9" s="710"/>
      <c r="AL9" s="711"/>
      <c r="AM9" s="709"/>
      <c r="AN9" s="710"/>
      <c r="AO9" s="710"/>
      <c r="AP9" s="711"/>
      <c r="AQ9" s="459" t="s">
        <v>780</v>
      </c>
      <c r="AR9" s="460"/>
      <c r="AS9" s="460"/>
      <c r="AT9" s="461"/>
      <c r="AU9" s="709"/>
      <c r="AV9" s="710"/>
      <c r="AW9" s="710"/>
      <c r="AX9" s="711"/>
      <c r="AY9" s="459" t="s">
        <v>780</v>
      </c>
      <c r="AZ9" s="460"/>
      <c r="BA9" s="460"/>
      <c r="BB9" s="461"/>
      <c r="BC9" s="709"/>
      <c r="BD9" s="710"/>
      <c r="BE9" s="710"/>
      <c r="BF9" s="711"/>
      <c r="BG9" s="542" t="str">
        <f t="shared" ref="BG9:BG72" si="0">IF(AI9&gt;0,BC9/AI9,"n.é.")</f>
        <v>n.é.</v>
      </c>
      <c r="BH9" s="543"/>
    </row>
    <row r="10" spans="1:61" s="1" customFormat="1" ht="20.100000000000001" hidden="1" customHeight="1" x14ac:dyDescent="0.2">
      <c r="A10" s="607" t="s">
        <v>2</v>
      </c>
      <c r="B10" s="608"/>
      <c r="C10" s="621" t="s">
        <v>246</v>
      </c>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3"/>
      <c r="AC10" s="633" t="s">
        <v>247</v>
      </c>
      <c r="AD10" s="634"/>
      <c r="AE10" s="709"/>
      <c r="AF10" s="710"/>
      <c r="AG10" s="710"/>
      <c r="AH10" s="711"/>
      <c r="AI10" s="709"/>
      <c r="AJ10" s="710"/>
      <c r="AK10" s="710"/>
      <c r="AL10" s="711"/>
      <c r="AM10" s="709"/>
      <c r="AN10" s="710"/>
      <c r="AO10" s="710"/>
      <c r="AP10" s="711"/>
      <c r="AQ10" s="459" t="s">
        <v>780</v>
      </c>
      <c r="AR10" s="460"/>
      <c r="AS10" s="460"/>
      <c r="AT10" s="461"/>
      <c r="AU10" s="709"/>
      <c r="AV10" s="710"/>
      <c r="AW10" s="710"/>
      <c r="AX10" s="711"/>
      <c r="AY10" s="459" t="s">
        <v>780</v>
      </c>
      <c r="AZ10" s="460"/>
      <c r="BA10" s="460"/>
      <c r="BB10" s="461"/>
      <c r="BC10" s="709"/>
      <c r="BD10" s="710"/>
      <c r="BE10" s="710"/>
      <c r="BF10" s="711"/>
      <c r="BG10" s="542" t="str">
        <f t="shared" si="0"/>
        <v>n.é.</v>
      </c>
      <c r="BH10" s="543"/>
    </row>
    <row r="11" spans="1:61" s="1" customFormat="1" ht="20.100000000000001" hidden="1" customHeight="1" x14ac:dyDescent="0.2">
      <c r="A11" s="607" t="s">
        <v>3</v>
      </c>
      <c r="B11" s="608"/>
      <c r="C11" s="621" t="s">
        <v>248</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3"/>
      <c r="AC11" s="633" t="s">
        <v>249</v>
      </c>
      <c r="AD11" s="634"/>
      <c r="AE11" s="709"/>
      <c r="AF11" s="710"/>
      <c r="AG11" s="710"/>
      <c r="AH11" s="711"/>
      <c r="AI11" s="709"/>
      <c r="AJ11" s="710"/>
      <c r="AK11" s="710"/>
      <c r="AL11" s="711"/>
      <c r="AM11" s="709"/>
      <c r="AN11" s="710"/>
      <c r="AO11" s="710"/>
      <c r="AP11" s="711"/>
      <c r="AQ11" s="459" t="s">
        <v>780</v>
      </c>
      <c r="AR11" s="460"/>
      <c r="AS11" s="460"/>
      <c r="AT11" s="461"/>
      <c r="AU11" s="709"/>
      <c r="AV11" s="710"/>
      <c r="AW11" s="710"/>
      <c r="AX11" s="711"/>
      <c r="AY11" s="459" t="s">
        <v>780</v>
      </c>
      <c r="AZ11" s="460"/>
      <c r="BA11" s="460"/>
      <c r="BB11" s="461"/>
      <c r="BC11" s="709"/>
      <c r="BD11" s="710"/>
      <c r="BE11" s="710"/>
      <c r="BF11" s="711"/>
      <c r="BG11" s="542" t="str">
        <f t="shared" si="0"/>
        <v>n.é.</v>
      </c>
      <c r="BH11" s="543"/>
    </row>
    <row r="12" spans="1:61" s="1" customFormat="1" ht="20.100000000000001" hidden="1" customHeight="1" x14ac:dyDescent="0.2">
      <c r="A12" s="607" t="s">
        <v>4</v>
      </c>
      <c r="B12" s="608"/>
      <c r="C12" s="621" t="s">
        <v>593</v>
      </c>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3"/>
      <c r="AC12" s="633" t="s">
        <v>250</v>
      </c>
      <c r="AD12" s="634"/>
      <c r="AE12" s="709"/>
      <c r="AF12" s="710"/>
      <c r="AG12" s="710"/>
      <c r="AH12" s="711"/>
      <c r="AI12" s="709"/>
      <c r="AJ12" s="710"/>
      <c r="AK12" s="710"/>
      <c r="AL12" s="711"/>
      <c r="AM12" s="709"/>
      <c r="AN12" s="710"/>
      <c r="AO12" s="710"/>
      <c r="AP12" s="711"/>
      <c r="AQ12" s="459" t="s">
        <v>780</v>
      </c>
      <c r="AR12" s="460"/>
      <c r="AS12" s="460"/>
      <c r="AT12" s="461"/>
      <c r="AU12" s="709"/>
      <c r="AV12" s="710"/>
      <c r="AW12" s="710"/>
      <c r="AX12" s="711"/>
      <c r="AY12" s="459" t="s">
        <v>780</v>
      </c>
      <c r="AZ12" s="460"/>
      <c r="BA12" s="460"/>
      <c r="BB12" s="461"/>
      <c r="BC12" s="709"/>
      <c r="BD12" s="710"/>
      <c r="BE12" s="710"/>
      <c r="BF12" s="711"/>
      <c r="BG12" s="542" t="str">
        <f t="shared" si="0"/>
        <v>n.é.</v>
      </c>
      <c r="BH12" s="543"/>
    </row>
    <row r="13" spans="1:61" s="1" customFormat="1" ht="20.100000000000001" hidden="1" customHeight="1" x14ac:dyDescent="0.2">
      <c r="A13" s="607" t="s">
        <v>5</v>
      </c>
      <c r="B13" s="608"/>
      <c r="C13" s="621" t="s">
        <v>594</v>
      </c>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3"/>
      <c r="AC13" s="633" t="s">
        <v>251</v>
      </c>
      <c r="AD13" s="634"/>
      <c r="AE13" s="709"/>
      <c r="AF13" s="710"/>
      <c r="AG13" s="710"/>
      <c r="AH13" s="711"/>
      <c r="AI13" s="709"/>
      <c r="AJ13" s="710"/>
      <c r="AK13" s="710"/>
      <c r="AL13" s="711"/>
      <c r="AM13" s="709"/>
      <c r="AN13" s="710"/>
      <c r="AO13" s="710"/>
      <c r="AP13" s="711"/>
      <c r="AQ13" s="459" t="s">
        <v>780</v>
      </c>
      <c r="AR13" s="460"/>
      <c r="AS13" s="460"/>
      <c r="AT13" s="461"/>
      <c r="AU13" s="709"/>
      <c r="AV13" s="710"/>
      <c r="AW13" s="710"/>
      <c r="AX13" s="711"/>
      <c r="AY13" s="459" t="s">
        <v>780</v>
      </c>
      <c r="AZ13" s="460"/>
      <c r="BA13" s="460"/>
      <c r="BB13" s="461"/>
      <c r="BC13" s="709"/>
      <c r="BD13" s="710"/>
      <c r="BE13" s="710"/>
      <c r="BF13" s="711"/>
      <c r="BG13" s="542" t="str">
        <f t="shared" si="0"/>
        <v>n.é.</v>
      </c>
      <c r="BH13" s="543"/>
    </row>
    <row r="14" spans="1:61" s="170" customFormat="1" ht="20.100000000000001" customHeight="1" x14ac:dyDescent="0.2">
      <c r="A14" s="742" t="s">
        <v>6</v>
      </c>
      <c r="B14" s="723"/>
      <c r="C14" s="743" t="s">
        <v>252</v>
      </c>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5"/>
      <c r="AC14" s="768" t="s">
        <v>253</v>
      </c>
      <c r="AD14" s="769"/>
      <c r="AE14" s="690">
        <f>SUM(AE8:AH13)</f>
        <v>0</v>
      </c>
      <c r="AF14" s="691"/>
      <c r="AG14" s="691"/>
      <c r="AH14" s="692"/>
      <c r="AI14" s="690">
        <f t="shared" ref="AI14" si="1">SUM(AI8:AL13)</f>
        <v>0</v>
      </c>
      <c r="AJ14" s="691"/>
      <c r="AK14" s="691"/>
      <c r="AL14" s="692"/>
      <c r="AM14" s="690">
        <f t="shared" ref="AM14" si="2">SUM(AM8:AP13)</f>
        <v>0</v>
      </c>
      <c r="AN14" s="691"/>
      <c r="AO14" s="691"/>
      <c r="AP14" s="692"/>
      <c r="AQ14" s="480" t="s">
        <v>780</v>
      </c>
      <c r="AR14" s="481"/>
      <c r="AS14" s="481"/>
      <c r="AT14" s="482"/>
      <c r="AU14" s="690">
        <f t="shared" ref="AU14" si="3">SUM(AU8:AX13)</f>
        <v>0</v>
      </c>
      <c r="AV14" s="691"/>
      <c r="AW14" s="691"/>
      <c r="AX14" s="692"/>
      <c r="AY14" s="480" t="s">
        <v>780</v>
      </c>
      <c r="AZ14" s="481"/>
      <c r="BA14" s="481"/>
      <c r="BB14" s="482"/>
      <c r="BC14" s="690">
        <f t="shared" ref="BC14" si="4">SUM(BC8:BF13)</f>
        <v>0</v>
      </c>
      <c r="BD14" s="691"/>
      <c r="BE14" s="691"/>
      <c r="BF14" s="692"/>
      <c r="BG14" s="668" t="str">
        <f t="shared" si="0"/>
        <v>n.é.</v>
      </c>
      <c r="BH14" s="669"/>
    </row>
    <row r="15" spans="1:61" s="1" customFormat="1" ht="20.100000000000001" hidden="1" customHeight="1" x14ac:dyDescent="0.2">
      <c r="A15" s="607" t="s">
        <v>7</v>
      </c>
      <c r="B15" s="608"/>
      <c r="C15" s="621" t="s">
        <v>254</v>
      </c>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3"/>
      <c r="AC15" s="633" t="s">
        <v>255</v>
      </c>
      <c r="AD15" s="634"/>
      <c r="AE15" s="709"/>
      <c r="AF15" s="710"/>
      <c r="AG15" s="710"/>
      <c r="AH15" s="711"/>
      <c r="AI15" s="709"/>
      <c r="AJ15" s="710"/>
      <c r="AK15" s="710"/>
      <c r="AL15" s="711"/>
      <c r="AM15" s="709"/>
      <c r="AN15" s="710"/>
      <c r="AO15" s="710"/>
      <c r="AP15" s="711"/>
      <c r="AQ15" s="459" t="s">
        <v>780</v>
      </c>
      <c r="AR15" s="460"/>
      <c r="AS15" s="460"/>
      <c r="AT15" s="461"/>
      <c r="AU15" s="709"/>
      <c r="AV15" s="710"/>
      <c r="AW15" s="710"/>
      <c r="AX15" s="711"/>
      <c r="AY15" s="459" t="s">
        <v>780</v>
      </c>
      <c r="AZ15" s="460"/>
      <c r="BA15" s="460"/>
      <c r="BB15" s="461"/>
      <c r="BC15" s="709"/>
      <c r="BD15" s="710"/>
      <c r="BE15" s="710"/>
      <c r="BF15" s="711"/>
      <c r="BG15" s="542" t="str">
        <f t="shared" si="0"/>
        <v>n.é.</v>
      </c>
      <c r="BH15" s="543"/>
    </row>
    <row r="16" spans="1:61" s="1" customFormat="1" ht="20.100000000000001" hidden="1" customHeight="1" x14ac:dyDescent="0.2">
      <c r="A16" s="607" t="s">
        <v>8</v>
      </c>
      <c r="B16" s="608"/>
      <c r="C16" s="621" t="s">
        <v>427</v>
      </c>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3"/>
      <c r="AC16" s="633" t="s">
        <v>256</v>
      </c>
      <c r="AD16" s="634"/>
      <c r="AE16" s="709"/>
      <c r="AF16" s="710"/>
      <c r="AG16" s="710"/>
      <c r="AH16" s="711"/>
      <c r="AI16" s="709"/>
      <c r="AJ16" s="710"/>
      <c r="AK16" s="710"/>
      <c r="AL16" s="711"/>
      <c r="AM16" s="709"/>
      <c r="AN16" s="710"/>
      <c r="AO16" s="710"/>
      <c r="AP16" s="711"/>
      <c r="AQ16" s="459" t="s">
        <v>780</v>
      </c>
      <c r="AR16" s="460"/>
      <c r="AS16" s="460"/>
      <c r="AT16" s="461"/>
      <c r="AU16" s="709"/>
      <c r="AV16" s="710"/>
      <c r="AW16" s="710"/>
      <c r="AX16" s="711"/>
      <c r="AY16" s="459" t="s">
        <v>780</v>
      </c>
      <c r="AZ16" s="460"/>
      <c r="BA16" s="460"/>
      <c r="BB16" s="461"/>
      <c r="BC16" s="709"/>
      <c r="BD16" s="710"/>
      <c r="BE16" s="710"/>
      <c r="BF16" s="711"/>
      <c r="BG16" s="542" t="str">
        <f t="shared" si="0"/>
        <v>n.é.</v>
      </c>
      <c r="BH16" s="543"/>
    </row>
    <row r="17" spans="1:60" s="1" customFormat="1" ht="20.100000000000001" hidden="1" customHeight="1" x14ac:dyDescent="0.2">
      <c r="A17" s="607" t="s">
        <v>9</v>
      </c>
      <c r="B17" s="608"/>
      <c r="C17" s="621" t="s">
        <v>428</v>
      </c>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3"/>
      <c r="AC17" s="633" t="s">
        <v>257</v>
      </c>
      <c r="AD17" s="634"/>
      <c r="AE17" s="709"/>
      <c r="AF17" s="710"/>
      <c r="AG17" s="710"/>
      <c r="AH17" s="711"/>
      <c r="AI17" s="709"/>
      <c r="AJ17" s="710"/>
      <c r="AK17" s="710"/>
      <c r="AL17" s="711"/>
      <c r="AM17" s="709"/>
      <c r="AN17" s="710"/>
      <c r="AO17" s="710"/>
      <c r="AP17" s="711"/>
      <c r="AQ17" s="459" t="s">
        <v>780</v>
      </c>
      <c r="AR17" s="460"/>
      <c r="AS17" s="460"/>
      <c r="AT17" s="461"/>
      <c r="AU17" s="709"/>
      <c r="AV17" s="710"/>
      <c r="AW17" s="710"/>
      <c r="AX17" s="711"/>
      <c r="AY17" s="459" t="s">
        <v>780</v>
      </c>
      <c r="AZ17" s="460"/>
      <c r="BA17" s="460"/>
      <c r="BB17" s="461"/>
      <c r="BC17" s="709"/>
      <c r="BD17" s="710"/>
      <c r="BE17" s="710"/>
      <c r="BF17" s="711"/>
      <c r="BG17" s="542" t="str">
        <f t="shared" si="0"/>
        <v>n.é.</v>
      </c>
      <c r="BH17" s="543"/>
    </row>
    <row r="18" spans="1:60" s="1" customFormat="1" ht="20.100000000000001" hidden="1" customHeight="1" x14ac:dyDescent="0.2">
      <c r="A18" s="607" t="s">
        <v>10</v>
      </c>
      <c r="B18" s="608"/>
      <c r="C18" s="621" t="s">
        <v>429</v>
      </c>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3"/>
      <c r="AC18" s="633" t="s">
        <v>258</v>
      </c>
      <c r="AD18" s="634"/>
      <c r="AE18" s="709"/>
      <c r="AF18" s="710"/>
      <c r="AG18" s="710"/>
      <c r="AH18" s="711"/>
      <c r="AI18" s="709"/>
      <c r="AJ18" s="710"/>
      <c r="AK18" s="710"/>
      <c r="AL18" s="711"/>
      <c r="AM18" s="709"/>
      <c r="AN18" s="710"/>
      <c r="AO18" s="710"/>
      <c r="AP18" s="711"/>
      <c r="AQ18" s="459" t="s">
        <v>780</v>
      </c>
      <c r="AR18" s="460"/>
      <c r="AS18" s="460"/>
      <c r="AT18" s="461"/>
      <c r="AU18" s="709"/>
      <c r="AV18" s="710"/>
      <c r="AW18" s="710"/>
      <c r="AX18" s="711"/>
      <c r="AY18" s="459" t="s">
        <v>780</v>
      </c>
      <c r="AZ18" s="460"/>
      <c r="BA18" s="460"/>
      <c r="BB18" s="461"/>
      <c r="BC18" s="709"/>
      <c r="BD18" s="710"/>
      <c r="BE18" s="710"/>
      <c r="BF18" s="711"/>
      <c r="BG18" s="542" t="str">
        <f t="shared" si="0"/>
        <v>n.é.</v>
      </c>
      <c r="BH18" s="543"/>
    </row>
    <row r="19" spans="1:60" s="1" customFormat="1" ht="20.100000000000001" hidden="1" customHeight="1" x14ac:dyDescent="0.2">
      <c r="A19" s="607" t="s">
        <v>11</v>
      </c>
      <c r="B19" s="608"/>
      <c r="C19" s="621" t="s">
        <v>259</v>
      </c>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3"/>
      <c r="AC19" s="633" t="s">
        <v>260</v>
      </c>
      <c r="AD19" s="634"/>
      <c r="AE19" s="709"/>
      <c r="AF19" s="710"/>
      <c r="AG19" s="710"/>
      <c r="AH19" s="711"/>
      <c r="AI19" s="709"/>
      <c r="AJ19" s="710"/>
      <c r="AK19" s="710"/>
      <c r="AL19" s="711"/>
      <c r="AM19" s="709"/>
      <c r="AN19" s="710"/>
      <c r="AO19" s="710"/>
      <c r="AP19" s="711"/>
      <c r="AQ19" s="459" t="s">
        <v>780</v>
      </c>
      <c r="AR19" s="460"/>
      <c r="AS19" s="460"/>
      <c r="AT19" s="461"/>
      <c r="AU19" s="709"/>
      <c r="AV19" s="710"/>
      <c r="AW19" s="710"/>
      <c r="AX19" s="711"/>
      <c r="AY19" s="459" t="s">
        <v>780</v>
      </c>
      <c r="AZ19" s="460"/>
      <c r="BA19" s="460"/>
      <c r="BB19" s="461"/>
      <c r="BC19" s="709"/>
      <c r="BD19" s="710"/>
      <c r="BE19" s="710"/>
      <c r="BF19" s="711"/>
      <c r="BG19" s="542" t="str">
        <f t="shared" si="0"/>
        <v>n.é.</v>
      </c>
      <c r="BH19" s="543"/>
    </row>
    <row r="20" spans="1:60" s="170" customFormat="1" ht="20.100000000000001" customHeight="1" x14ac:dyDescent="0.2">
      <c r="A20" s="742" t="s">
        <v>12</v>
      </c>
      <c r="B20" s="723"/>
      <c r="C20" s="743" t="s">
        <v>261</v>
      </c>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5"/>
      <c r="AC20" s="768" t="s">
        <v>262</v>
      </c>
      <c r="AD20" s="769"/>
      <c r="AE20" s="690">
        <f>SUM(AE14:AH19)</f>
        <v>0</v>
      </c>
      <c r="AF20" s="691"/>
      <c r="AG20" s="691"/>
      <c r="AH20" s="692"/>
      <c r="AI20" s="690">
        <f t="shared" ref="AI20" si="5">SUM(AI14:AL19)</f>
        <v>0</v>
      </c>
      <c r="AJ20" s="691"/>
      <c r="AK20" s="691"/>
      <c r="AL20" s="692"/>
      <c r="AM20" s="690">
        <f t="shared" ref="AM20" si="6">SUM(AM14:AP19)</f>
        <v>0</v>
      </c>
      <c r="AN20" s="691"/>
      <c r="AO20" s="691"/>
      <c r="AP20" s="692"/>
      <c r="AQ20" s="480" t="s">
        <v>780</v>
      </c>
      <c r="AR20" s="481"/>
      <c r="AS20" s="481"/>
      <c r="AT20" s="482"/>
      <c r="AU20" s="690">
        <f t="shared" ref="AU20" si="7">SUM(AU14:AX19)</f>
        <v>0</v>
      </c>
      <c r="AV20" s="691"/>
      <c r="AW20" s="691"/>
      <c r="AX20" s="692"/>
      <c r="AY20" s="480" t="s">
        <v>780</v>
      </c>
      <c r="AZ20" s="481"/>
      <c r="BA20" s="481"/>
      <c r="BB20" s="482"/>
      <c r="BC20" s="690">
        <f t="shared" ref="BC20" si="8">SUM(BC14:BF19)</f>
        <v>0</v>
      </c>
      <c r="BD20" s="691"/>
      <c r="BE20" s="691"/>
      <c r="BF20" s="692"/>
      <c r="BG20" s="668" t="str">
        <f t="shared" si="0"/>
        <v>n.é.</v>
      </c>
      <c r="BH20" s="669"/>
    </row>
    <row r="21" spans="1:60" s="1" customFormat="1" ht="20.100000000000001" hidden="1" customHeight="1" x14ac:dyDescent="0.2">
      <c r="A21" s="607" t="s">
        <v>13</v>
      </c>
      <c r="B21" s="608"/>
      <c r="C21" s="621" t="s">
        <v>263</v>
      </c>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3"/>
      <c r="AC21" s="633" t="s">
        <v>264</v>
      </c>
      <c r="AD21" s="634"/>
      <c r="AE21" s="709"/>
      <c r="AF21" s="710"/>
      <c r="AG21" s="710"/>
      <c r="AH21" s="711"/>
      <c r="AI21" s="709"/>
      <c r="AJ21" s="710"/>
      <c r="AK21" s="710"/>
      <c r="AL21" s="711"/>
      <c r="AM21" s="709"/>
      <c r="AN21" s="710"/>
      <c r="AO21" s="710"/>
      <c r="AP21" s="711"/>
      <c r="AQ21" s="459" t="s">
        <v>780</v>
      </c>
      <c r="AR21" s="460"/>
      <c r="AS21" s="460"/>
      <c r="AT21" s="461"/>
      <c r="AU21" s="709"/>
      <c r="AV21" s="710"/>
      <c r="AW21" s="710"/>
      <c r="AX21" s="711"/>
      <c r="AY21" s="459" t="s">
        <v>780</v>
      </c>
      <c r="AZ21" s="460"/>
      <c r="BA21" s="460"/>
      <c r="BB21" s="461"/>
      <c r="BC21" s="709"/>
      <c r="BD21" s="710"/>
      <c r="BE21" s="710"/>
      <c r="BF21" s="711"/>
      <c r="BG21" s="542" t="str">
        <f t="shared" si="0"/>
        <v>n.é.</v>
      </c>
      <c r="BH21" s="543"/>
    </row>
    <row r="22" spans="1:60" s="1" customFormat="1" ht="20.100000000000001" hidden="1" customHeight="1" x14ac:dyDescent="0.2">
      <c r="A22" s="607" t="s">
        <v>14</v>
      </c>
      <c r="B22" s="608"/>
      <c r="C22" s="621" t="s">
        <v>430</v>
      </c>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3"/>
      <c r="AC22" s="633" t="s">
        <v>265</v>
      </c>
      <c r="AD22" s="634"/>
      <c r="AE22" s="709"/>
      <c r="AF22" s="710"/>
      <c r="AG22" s="710"/>
      <c r="AH22" s="711"/>
      <c r="AI22" s="709"/>
      <c r="AJ22" s="710"/>
      <c r="AK22" s="710"/>
      <c r="AL22" s="711"/>
      <c r="AM22" s="709"/>
      <c r="AN22" s="710"/>
      <c r="AO22" s="710"/>
      <c r="AP22" s="711"/>
      <c r="AQ22" s="459" t="s">
        <v>780</v>
      </c>
      <c r="AR22" s="460"/>
      <c r="AS22" s="460"/>
      <c r="AT22" s="461"/>
      <c r="AU22" s="709"/>
      <c r="AV22" s="710"/>
      <c r="AW22" s="710"/>
      <c r="AX22" s="711"/>
      <c r="AY22" s="459" t="s">
        <v>780</v>
      </c>
      <c r="AZ22" s="460"/>
      <c r="BA22" s="460"/>
      <c r="BB22" s="461"/>
      <c r="BC22" s="709"/>
      <c r="BD22" s="710"/>
      <c r="BE22" s="710"/>
      <c r="BF22" s="711"/>
      <c r="BG22" s="542" t="str">
        <f t="shared" si="0"/>
        <v>n.é.</v>
      </c>
      <c r="BH22" s="543"/>
    </row>
    <row r="23" spans="1:60" s="1" customFormat="1" ht="20.100000000000001" hidden="1" customHeight="1" x14ac:dyDescent="0.2">
      <c r="A23" s="607" t="s">
        <v>15</v>
      </c>
      <c r="B23" s="608"/>
      <c r="C23" s="621" t="s">
        <v>431</v>
      </c>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3"/>
      <c r="AC23" s="633" t="s">
        <v>266</v>
      </c>
      <c r="AD23" s="634"/>
      <c r="AE23" s="709"/>
      <c r="AF23" s="710"/>
      <c r="AG23" s="710"/>
      <c r="AH23" s="711"/>
      <c r="AI23" s="709"/>
      <c r="AJ23" s="710"/>
      <c r="AK23" s="710"/>
      <c r="AL23" s="711"/>
      <c r="AM23" s="709"/>
      <c r="AN23" s="710"/>
      <c r="AO23" s="710"/>
      <c r="AP23" s="711"/>
      <c r="AQ23" s="459" t="s">
        <v>780</v>
      </c>
      <c r="AR23" s="460"/>
      <c r="AS23" s="460"/>
      <c r="AT23" s="461"/>
      <c r="AU23" s="709"/>
      <c r="AV23" s="710"/>
      <c r="AW23" s="710"/>
      <c r="AX23" s="711"/>
      <c r="AY23" s="459" t="s">
        <v>780</v>
      </c>
      <c r="AZ23" s="460"/>
      <c r="BA23" s="460"/>
      <c r="BB23" s="461"/>
      <c r="BC23" s="709"/>
      <c r="BD23" s="710"/>
      <c r="BE23" s="710"/>
      <c r="BF23" s="711"/>
      <c r="BG23" s="542" t="str">
        <f t="shared" si="0"/>
        <v>n.é.</v>
      </c>
      <c r="BH23" s="543"/>
    </row>
    <row r="24" spans="1:60" s="1" customFormat="1" ht="20.100000000000001" hidden="1" customHeight="1" x14ac:dyDescent="0.2">
      <c r="A24" s="607" t="s">
        <v>53</v>
      </c>
      <c r="B24" s="608"/>
      <c r="C24" s="621" t="s">
        <v>432</v>
      </c>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3"/>
      <c r="AC24" s="633" t="s">
        <v>267</v>
      </c>
      <c r="AD24" s="634"/>
      <c r="AE24" s="709"/>
      <c r="AF24" s="710"/>
      <c r="AG24" s="710"/>
      <c r="AH24" s="711"/>
      <c r="AI24" s="709"/>
      <c r="AJ24" s="710"/>
      <c r="AK24" s="710"/>
      <c r="AL24" s="711"/>
      <c r="AM24" s="709"/>
      <c r="AN24" s="710"/>
      <c r="AO24" s="710"/>
      <c r="AP24" s="711"/>
      <c r="AQ24" s="459" t="s">
        <v>780</v>
      </c>
      <c r="AR24" s="460"/>
      <c r="AS24" s="460"/>
      <c r="AT24" s="461"/>
      <c r="AU24" s="709"/>
      <c r="AV24" s="710"/>
      <c r="AW24" s="710"/>
      <c r="AX24" s="711"/>
      <c r="AY24" s="459" t="s">
        <v>780</v>
      </c>
      <c r="AZ24" s="460"/>
      <c r="BA24" s="460"/>
      <c r="BB24" s="461"/>
      <c r="BC24" s="709"/>
      <c r="BD24" s="710"/>
      <c r="BE24" s="710"/>
      <c r="BF24" s="711"/>
      <c r="BG24" s="542" t="str">
        <f t="shared" si="0"/>
        <v>n.é.</v>
      </c>
      <c r="BH24" s="543"/>
    </row>
    <row r="25" spans="1:60" s="1" customFormat="1" ht="20.100000000000001" hidden="1" customHeight="1" x14ac:dyDescent="0.2">
      <c r="A25" s="607" t="s">
        <v>54</v>
      </c>
      <c r="B25" s="608"/>
      <c r="C25" s="621" t="s">
        <v>268</v>
      </c>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3"/>
      <c r="AC25" s="633" t="s">
        <v>269</v>
      </c>
      <c r="AD25" s="634"/>
      <c r="AE25" s="709"/>
      <c r="AF25" s="710"/>
      <c r="AG25" s="710"/>
      <c r="AH25" s="711"/>
      <c r="AI25" s="709"/>
      <c r="AJ25" s="710"/>
      <c r="AK25" s="710"/>
      <c r="AL25" s="711"/>
      <c r="AM25" s="709"/>
      <c r="AN25" s="710"/>
      <c r="AO25" s="710"/>
      <c r="AP25" s="711"/>
      <c r="AQ25" s="459" t="s">
        <v>780</v>
      </c>
      <c r="AR25" s="460"/>
      <c r="AS25" s="460"/>
      <c r="AT25" s="461"/>
      <c r="AU25" s="709"/>
      <c r="AV25" s="710"/>
      <c r="AW25" s="710"/>
      <c r="AX25" s="711"/>
      <c r="AY25" s="459" t="s">
        <v>780</v>
      </c>
      <c r="AZ25" s="460"/>
      <c r="BA25" s="460"/>
      <c r="BB25" s="461"/>
      <c r="BC25" s="709"/>
      <c r="BD25" s="710"/>
      <c r="BE25" s="710"/>
      <c r="BF25" s="711"/>
      <c r="BG25" s="542" t="str">
        <f t="shared" si="0"/>
        <v>n.é.</v>
      </c>
      <c r="BH25" s="543"/>
    </row>
    <row r="26" spans="1:60" s="170" customFormat="1" ht="20.100000000000001" customHeight="1" x14ac:dyDescent="0.2">
      <c r="A26" s="742" t="s">
        <v>55</v>
      </c>
      <c r="B26" s="723"/>
      <c r="C26" s="743" t="s">
        <v>270</v>
      </c>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5"/>
      <c r="AC26" s="768" t="s">
        <v>271</v>
      </c>
      <c r="AD26" s="769"/>
      <c r="AE26" s="690">
        <f>SUM(AE21:AH25)</f>
        <v>0</v>
      </c>
      <c r="AF26" s="691"/>
      <c r="AG26" s="691"/>
      <c r="AH26" s="692"/>
      <c r="AI26" s="690">
        <f t="shared" ref="AI26" si="9">SUM(AI21:AL25)</f>
        <v>0</v>
      </c>
      <c r="AJ26" s="691"/>
      <c r="AK26" s="691"/>
      <c r="AL26" s="692"/>
      <c r="AM26" s="690">
        <f t="shared" ref="AM26" si="10">SUM(AM21:AP25)</f>
        <v>0</v>
      </c>
      <c r="AN26" s="691"/>
      <c r="AO26" s="691"/>
      <c r="AP26" s="692"/>
      <c r="AQ26" s="480" t="s">
        <v>780</v>
      </c>
      <c r="AR26" s="481"/>
      <c r="AS26" s="481"/>
      <c r="AT26" s="482"/>
      <c r="AU26" s="690">
        <f t="shared" ref="AU26" si="11">SUM(AU21:AX25)</f>
        <v>0</v>
      </c>
      <c r="AV26" s="691"/>
      <c r="AW26" s="691"/>
      <c r="AX26" s="692"/>
      <c r="AY26" s="480" t="s">
        <v>780</v>
      </c>
      <c r="AZ26" s="481"/>
      <c r="BA26" s="481"/>
      <c r="BB26" s="482"/>
      <c r="BC26" s="690">
        <f t="shared" ref="BC26" si="12">SUM(BC21:BF25)</f>
        <v>0</v>
      </c>
      <c r="BD26" s="691"/>
      <c r="BE26" s="691"/>
      <c r="BF26" s="692"/>
      <c r="BG26" s="668" t="str">
        <f t="shared" si="0"/>
        <v>n.é.</v>
      </c>
      <c r="BH26" s="669"/>
    </row>
    <row r="27" spans="1:60" s="1" customFormat="1" ht="20.100000000000001" hidden="1" customHeight="1" x14ac:dyDescent="0.2">
      <c r="A27" s="607" t="s">
        <v>56</v>
      </c>
      <c r="B27" s="608"/>
      <c r="C27" s="621" t="s">
        <v>272</v>
      </c>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3"/>
      <c r="AC27" s="633" t="s">
        <v>273</v>
      </c>
      <c r="AD27" s="634"/>
      <c r="AE27" s="709"/>
      <c r="AF27" s="710"/>
      <c r="AG27" s="710"/>
      <c r="AH27" s="711"/>
      <c r="AI27" s="709"/>
      <c r="AJ27" s="710"/>
      <c r="AK27" s="710"/>
      <c r="AL27" s="711"/>
      <c r="AM27" s="734"/>
      <c r="AN27" s="735"/>
      <c r="AO27" s="735"/>
      <c r="AP27" s="736"/>
      <c r="AQ27" s="459" t="s">
        <v>780</v>
      </c>
      <c r="AR27" s="460"/>
      <c r="AS27" s="460"/>
      <c r="AT27" s="461"/>
      <c r="AU27" s="734"/>
      <c r="AV27" s="735"/>
      <c r="AW27" s="735"/>
      <c r="AX27" s="736"/>
      <c r="AY27" s="459" t="s">
        <v>780</v>
      </c>
      <c r="AZ27" s="460"/>
      <c r="BA27" s="460"/>
      <c r="BB27" s="461"/>
      <c r="BC27" s="734"/>
      <c r="BD27" s="735"/>
      <c r="BE27" s="735"/>
      <c r="BF27" s="736"/>
      <c r="BG27" s="542" t="str">
        <f t="shared" si="0"/>
        <v>n.é.</v>
      </c>
      <c r="BH27" s="543"/>
    </row>
    <row r="28" spans="1:60" s="1" customFormat="1" ht="20.100000000000001" hidden="1" customHeight="1" x14ac:dyDescent="0.2">
      <c r="A28" s="607" t="s">
        <v>106</v>
      </c>
      <c r="B28" s="608"/>
      <c r="C28" s="621" t="s">
        <v>274</v>
      </c>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3"/>
      <c r="AC28" s="633" t="s">
        <v>275</v>
      </c>
      <c r="AD28" s="634"/>
      <c r="AE28" s="709"/>
      <c r="AF28" s="710"/>
      <c r="AG28" s="710"/>
      <c r="AH28" s="711"/>
      <c r="AI28" s="709"/>
      <c r="AJ28" s="710"/>
      <c r="AK28" s="710"/>
      <c r="AL28" s="711"/>
      <c r="AM28" s="734"/>
      <c r="AN28" s="735"/>
      <c r="AO28" s="735"/>
      <c r="AP28" s="736"/>
      <c r="AQ28" s="459" t="s">
        <v>780</v>
      </c>
      <c r="AR28" s="460"/>
      <c r="AS28" s="460"/>
      <c r="AT28" s="461"/>
      <c r="AU28" s="734"/>
      <c r="AV28" s="735"/>
      <c r="AW28" s="735"/>
      <c r="AX28" s="736"/>
      <c r="AY28" s="459" t="s">
        <v>780</v>
      </c>
      <c r="AZ28" s="460"/>
      <c r="BA28" s="460"/>
      <c r="BB28" s="461"/>
      <c r="BC28" s="734"/>
      <c r="BD28" s="735"/>
      <c r="BE28" s="735"/>
      <c r="BF28" s="736"/>
      <c r="BG28" s="542" t="str">
        <f t="shared" si="0"/>
        <v>n.é.</v>
      </c>
      <c r="BH28" s="543"/>
    </row>
    <row r="29" spans="1:60" s="170" customFormat="1" ht="20.100000000000001" customHeight="1" x14ac:dyDescent="0.2">
      <c r="A29" s="742" t="s">
        <v>107</v>
      </c>
      <c r="B29" s="723"/>
      <c r="C29" s="743" t="s">
        <v>276</v>
      </c>
      <c r="D29" s="744"/>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5"/>
      <c r="AC29" s="768" t="s">
        <v>277</v>
      </c>
      <c r="AD29" s="769"/>
      <c r="AE29" s="690">
        <f>SUM(AE27:AH28)</f>
        <v>0</v>
      </c>
      <c r="AF29" s="691"/>
      <c r="AG29" s="691"/>
      <c r="AH29" s="692"/>
      <c r="AI29" s="690">
        <f t="shared" ref="AI29" si="13">SUM(AI27:AL28)</f>
        <v>0</v>
      </c>
      <c r="AJ29" s="691"/>
      <c r="AK29" s="691"/>
      <c r="AL29" s="692"/>
      <c r="AM29" s="690">
        <f t="shared" ref="AM29" si="14">SUM(AM27:AP28)</f>
        <v>0</v>
      </c>
      <c r="AN29" s="691"/>
      <c r="AO29" s="691"/>
      <c r="AP29" s="692"/>
      <c r="AQ29" s="480" t="s">
        <v>780</v>
      </c>
      <c r="AR29" s="481"/>
      <c r="AS29" s="481"/>
      <c r="AT29" s="482"/>
      <c r="AU29" s="690">
        <f t="shared" ref="AU29" si="15">SUM(AU27:AX28)</f>
        <v>0</v>
      </c>
      <c r="AV29" s="691"/>
      <c r="AW29" s="691"/>
      <c r="AX29" s="692"/>
      <c r="AY29" s="480" t="s">
        <v>780</v>
      </c>
      <c r="AZ29" s="481"/>
      <c r="BA29" s="481"/>
      <c r="BB29" s="482"/>
      <c r="BC29" s="690">
        <f t="shared" ref="BC29" si="16">SUM(BC27:BF28)</f>
        <v>0</v>
      </c>
      <c r="BD29" s="691"/>
      <c r="BE29" s="691"/>
      <c r="BF29" s="692"/>
      <c r="BG29" s="668" t="str">
        <f t="shared" si="0"/>
        <v>n.é.</v>
      </c>
      <c r="BH29" s="669"/>
    </row>
    <row r="30" spans="1:60" s="1" customFormat="1" ht="20.100000000000001" hidden="1" customHeight="1" x14ac:dyDescent="0.2">
      <c r="A30" s="607" t="s">
        <v>179</v>
      </c>
      <c r="B30" s="608"/>
      <c r="C30" s="621" t="s">
        <v>278</v>
      </c>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3"/>
      <c r="AC30" s="633" t="s">
        <v>279</v>
      </c>
      <c r="AD30" s="634"/>
      <c r="AE30" s="709"/>
      <c r="AF30" s="710"/>
      <c r="AG30" s="710"/>
      <c r="AH30" s="711"/>
      <c r="AI30" s="709"/>
      <c r="AJ30" s="710"/>
      <c r="AK30" s="710"/>
      <c r="AL30" s="711"/>
      <c r="AM30" s="709"/>
      <c r="AN30" s="710"/>
      <c r="AO30" s="710"/>
      <c r="AP30" s="711"/>
      <c r="AQ30" s="459" t="s">
        <v>780</v>
      </c>
      <c r="AR30" s="460"/>
      <c r="AS30" s="460"/>
      <c r="AT30" s="461"/>
      <c r="AU30" s="709"/>
      <c r="AV30" s="710"/>
      <c r="AW30" s="710"/>
      <c r="AX30" s="711"/>
      <c r="AY30" s="459" t="s">
        <v>780</v>
      </c>
      <c r="AZ30" s="460"/>
      <c r="BA30" s="460"/>
      <c r="BB30" s="461"/>
      <c r="BC30" s="709"/>
      <c r="BD30" s="710"/>
      <c r="BE30" s="710"/>
      <c r="BF30" s="711"/>
      <c r="BG30" s="542" t="str">
        <f t="shared" si="0"/>
        <v>n.é.</v>
      </c>
      <c r="BH30" s="543"/>
    </row>
    <row r="31" spans="1:60" s="1" customFormat="1" ht="20.100000000000001" hidden="1" customHeight="1" x14ac:dyDescent="0.2">
      <c r="A31" s="607" t="s">
        <v>180</v>
      </c>
      <c r="B31" s="608"/>
      <c r="C31" s="621" t="s">
        <v>280</v>
      </c>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3"/>
      <c r="AC31" s="633" t="s">
        <v>281</v>
      </c>
      <c r="AD31" s="634"/>
      <c r="AE31" s="709"/>
      <c r="AF31" s="710"/>
      <c r="AG31" s="710"/>
      <c r="AH31" s="711"/>
      <c r="AI31" s="709"/>
      <c r="AJ31" s="710"/>
      <c r="AK31" s="710"/>
      <c r="AL31" s="711"/>
      <c r="AM31" s="709"/>
      <c r="AN31" s="710"/>
      <c r="AO31" s="710"/>
      <c r="AP31" s="711"/>
      <c r="AQ31" s="459" t="s">
        <v>780</v>
      </c>
      <c r="AR31" s="460"/>
      <c r="AS31" s="460"/>
      <c r="AT31" s="461"/>
      <c r="AU31" s="709"/>
      <c r="AV31" s="710"/>
      <c r="AW31" s="710"/>
      <c r="AX31" s="711"/>
      <c r="AY31" s="459" t="s">
        <v>780</v>
      </c>
      <c r="AZ31" s="460"/>
      <c r="BA31" s="460"/>
      <c r="BB31" s="461"/>
      <c r="BC31" s="709"/>
      <c r="BD31" s="710"/>
      <c r="BE31" s="710"/>
      <c r="BF31" s="711"/>
      <c r="BG31" s="542" t="str">
        <f t="shared" si="0"/>
        <v>n.é.</v>
      </c>
      <c r="BH31" s="543"/>
    </row>
    <row r="32" spans="1:60" s="1" customFormat="1" ht="20.100000000000001" hidden="1" customHeight="1" x14ac:dyDescent="0.2">
      <c r="A32" s="607" t="s">
        <v>181</v>
      </c>
      <c r="B32" s="608"/>
      <c r="C32" s="621" t="s">
        <v>282</v>
      </c>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3"/>
      <c r="AC32" s="633" t="s">
        <v>283</v>
      </c>
      <c r="AD32" s="634"/>
      <c r="AE32" s="709"/>
      <c r="AF32" s="710"/>
      <c r="AG32" s="710"/>
      <c r="AH32" s="711"/>
      <c r="AI32" s="709"/>
      <c r="AJ32" s="710"/>
      <c r="AK32" s="710"/>
      <c r="AL32" s="711"/>
      <c r="AM32" s="709"/>
      <c r="AN32" s="710"/>
      <c r="AO32" s="710"/>
      <c r="AP32" s="711"/>
      <c r="AQ32" s="459" t="s">
        <v>780</v>
      </c>
      <c r="AR32" s="460"/>
      <c r="AS32" s="460"/>
      <c r="AT32" s="461"/>
      <c r="AU32" s="709"/>
      <c r="AV32" s="710"/>
      <c r="AW32" s="710"/>
      <c r="AX32" s="711"/>
      <c r="AY32" s="459" t="s">
        <v>780</v>
      </c>
      <c r="AZ32" s="460"/>
      <c r="BA32" s="460"/>
      <c r="BB32" s="461"/>
      <c r="BC32" s="709"/>
      <c r="BD32" s="710"/>
      <c r="BE32" s="710"/>
      <c r="BF32" s="711"/>
      <c r="BG32" s="542" t="str">
        <f t="shared" si="0"/>
        <v>n.é.</v>
      </c>
      <c r="BH32" s="543"/>
    </row>
    <row r="33" spans="1:60" s="1" customFormat="1" ht="20.100000000000001" hidden="1" customHeight="1" x14ac:dyDescent="0.2">
      <c r="A33" s="607" t="s">
        <v>182</v>
      </c>
      <c r="B33" s="608"/>
      <c r="C33" s="621" t="s">
        <v>284</v>
      </c>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3"/>
      <c r="AC33" s="633" t="s">
        <v>285</v>
      </c>
      <c r="AD33" s="634"/>
      <c r="AE33" s="709"/>
      <c r="AF33" s="710"/>
      <c r="AG33" s="710"/>
      <c r="AH33" s="711"/>
      <c r="AI33" s="709"/>
      <c r="AJ33" s="710"/>
      <c r="AK33" s="710"/>
      <c r="AL33" s="711"/>
      <c r="AM33" s="709"/>
      <c r="AN33" s="710"/>
      <c r="AO33" s="710"/>
      <c r="AP33" s="711"/>
      <c r="AQ33" s="459" t="s">
        <v>780</v>
      </c>
      <c r="AR33" s="460"/>
      <c r="AS33" s="460"/>
      <c r="AT33" s="461"/>
      <c r="AU33" s="709"/>
      <c r="AV33" s="710"/>
      <c r="AW33" s="710"/>
      <c r="AX33" s="711"/>
      <c r="AY33" s="459" t="s">
        <v>780</v>
      </c>
      <c r="AZ33" s="460"/>
      <c r="BA33" s="460"/>
      <c r="BB33" s="461"/>
      <c r="BC33" s="709"/>
      <c r="BD33" s="710"/>
      <c r="BE33" s="710"/>
      <c r="BF33" s="711"/>
      <c r="BG33" s="542" t="str">
        <f t="shared" si="0"/>
        <v>n.é.</v>
      </c>
      <c r="BH33" s="543"/>
    </row>
    <row r="34" spans="1:60" s="1" customFormat="1" ht="20.100000000000001" hidden="1" customHeight="1" x14ac:dyDescent="0.2">
      <c r="A34" s="607" t="s">
        <v>183</v>
      </c>
      <c r="B34" s="608"/>
      <c r="C34" s="621" t="s">
        <v>286</v>
      </c>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3"/>
      <c r="AC34" s="633" t="s">
        <v>287</v>
      </c>
      <c r="AD34" s="634"/>
      <c r="AE34" s="709"/>
      <c r="AF34" s="710"/>
      <c r="AG34" s="710"/>
      <c r="AH34" s="711"/>
      <c r="AI34" s="709"/>
      <c r="AJ34" s="710"/>
      <c r="AK34" s="710"/>
      <c r="AL34" s="711"/>
      <c r="AM34" s="709"/>
      <c r="AN34" s="710"/>
      <c r="AO34" s="710"/>
      <c r="AP34" s="711"/>
      <c r="AQ34" s="459" t="s">
        <v>780</v>
      </c>
      <c r="AR34" s="460"/>
      <c r="AS34" s="460"/>
      <c r="AT34" s="461"/>
      <c r="AU34" s="709"/>
      <c r="AV34" s="710"/>
      <c r="AW34" s="710"/>
      <c r="AX34" s="711"/>
      <c r="AY34" s="459" t="s">
        <v>780</v>
      </c>
      <c r="AZ34" s="460"/>
      <c r="BA34" s="460"/>
      <c r="BB34" s="461"/>
      <c r="BC34" s="709"/>
      <c r="BD34" s="710"/>
      <c r="BE34" s="710"/>
      <c r="BF34" s="711"/>
      <c r="BG34" s="542" t="str">
        <f t="shared" si="0"/>
        <v>n.é.</v>
      </c>
      <c r="BH34" s="543"/>
    </row>
    <row r="35" spans="1:60" s="1" customFormat="1" ht="20.100000000000001" hidden="1" customHeight="1" x14ac:dyDescent="0.2">
      <c r="A35" s="607" t="s">
        <v>184</v>
      </c>
      <c r="B35" s="608"/>
      <c r="C35" s="621" t="s">
        <v>288</v>
      </c>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3"/>
      <c r="AC35" s="633" t="s">
        <v>289</v>
      </c>
      <c r="AD35" s="634"/>
      <c r="AE35" s="709"/>
      <c r="AF35" s="710"/>
      <c r="AG35" s="710"/>
      <c r="AH35" s="711"/>
      <c r="AI35" s="709"/>
      <c r="AJ35" s="710"/>
      <c r="AK35" s="710"/>
      <c r="AL35" s="711"/>
      <c r="AM35" s="709"/>
      <c r="AN35" s="710"/>
      <c r="AO35" s="710"/>
      <c r="AP35" s="711"/>
      <c r="AQ35" s="459" t="s">
        <v>780</v>
      </c>
      <c r="AR35" s="460"/>
      <c r="AS35" s="460"/>
      <c r="AT35" s="461"/>
      <c r="AU35" s="709"/>
      <c r="AV35" s="710"/>
      <c r="AW35" s="710"/>
      <c r="AX35" s="711"/>
      <c r="AY35" s="459" t="s">
        <v>780</v>
      </c>
      <c r="AZ35" s="460"/>
      <c r="BA35" s="460"/>
      <c r="BB35" s="461"/>
      <c r="BC35" s="709"/>
      <c r="BD35" s="710"/>
      <c r="BE35" s="710"/>
      <c r="BF35" s="711"/>
      <c r="BG35" s="542" t="str">
        <f t="shared" si="0"/>
        <v>n.é.</v>
      </c>
      <c r="BH35" s="543"/>
    </row>
    <row r="36" spans="1:60" s="1" customFormat="1" ht="20.100000000000001" hidden="1" customHeight="1" x14ac:dyDescent="0.2">
      <c r="A36" s="607" t="s">
        <v>185</v>
      </c>
      <c r="B36" s="608"/>
      <c r="C36" s="621" t="s">
        <v>290</v>
      </c>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3"/>
      <c r="AC36" s="633" t="s">
        <v>291</v>
      </c>
      <c r="AD36" s="634"/>
      <c r="AE36" s="709"/>
      <c r="AF36" s="710"/>
      <c r="AG36" s="710"/>
      <c r="AH36" s="711"/>
      <c r="AI36" s="709"/>
      <c r="AJ36" s="710"/>
      <c r="AK36" s="710"/>
      <c r="AL36" s="711"/>
      <c r="AM36" s="709"/>
      <c r="AN36" s="710"/>
      <c r="AO36" s="710"/>
      <c r="AP36" s="711"/>
      <c r="AQ36" s="459" t="s">
        <v>780</v>
      </c>
      <c r="AR36" s="460"/>
      <c r="AS36" s="460"/>
      <c r="AT36" s="461"/>
      <c r="AU36" s="709"/>
      <c r="AV36" s="710"/>
      <c r="AW36" s="710"/>
      <c r="AX36" s="711"/>
      <c r="AY36" s="459" t="s">
        <v>780</v>
      </c>
      <c r="AZ36" s="460"/>
      <c r="BA36" s="460"/>
      <c r="BB36" s="461"/>
      <c r="BC36" s="709"/>
      <c r="BD36" s="710"/>
      <c r="BE36" s="710"/>
      <c r="BF36" s="711"/>
      <c r="BG36" s="542" t="str">
        <f t="shared" si="0"/>
        <v>n.é.</v>
      </c>
      <c r="BH36" s="543"/>
    </row>
    <row r="37" spans="1:60" s="1" customFormat="1" ht="20.100000000000001" hidden="1" customHeight="1" x14ac:dyDescent="0.2">
      <c r="A37" s="607" t="s">
        <v>186</v>
      </c>
      <c r="B37" s="608"/>
      <c r="C37" s="621" t="s">
        <v>292</v>
      </c>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3"/>
      <c r="AC37" s="633" t="s">
        <v>293</v>
      </c>
      <c r="AD37" s="634"/>
      <c r="AE37" s="709"/>
      <c r="AF37" s="710"/>
      <c r="AG37" s="710"/>
      <c r="AH37" s="711"/>
      <c r="AI37" s="709"/>
      <c r="AJ37" s="710"/>
      <c r="AK37" s="710"/>
      <c r="AL37" s="711"/>
      <c r="AM37" s="709"/>
      <c r="AN37" s="710"/>
      <c r="AO37" s="710"/>
      <c r="AP37" s="711"/>
      <c r="AQ37" s="459" t="s">
        <v>780</v>
      </c>
      <c r="AR37" s="460"/>
      <c r="AS37" s="460"/>
      <c r="AT37" s="461"/>
      <c r="AU37" s="709"/>
      <c r="AV37" s="710"/>
      <c r="AW37" s="710"/>
      <c r="AX37" s="711"/>
      <c r="AY37" s="459" t="s">
        <v>780</v>
      </c>
      <c r="AZ37" s="460"/>
      <c r="BA37" s="460"/>
      <c r="BB37" s="461"/>
      <c r="BC37" s="709"/>
      <c r="BD37" s="710"/>
      <c r="BE37" s="710"/>
      <c r="BF37" s="711"/>
      <c r="BG37" s="542" t="str">
        <f t="shared" si="0"/>
        <v>n.é.</v>
      </c>
      <c r="BH37" s="543"/>
    </row>
    <row r="38" spans="1:60" s="170" customFormat="1" ht="20.100000000000001" customHeight="1" x14ac:dyDescent="0.2">
      <c r="A38" s="742" t="s">
        <v>187</v>
      </c>
      <c r="B38" s="723"/>
      <c r="C38" s="743" t="s">
        <v>294</v>
      </c>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5"/>
      <c r="AC38" s="768" t="s">
        <v>295</v>
      </c>
      <c r="AD38" s="769"/>
      <c r="AE38" s="690">
        <f>SUM(AE33:AH37)</f>
        <v>0</v>
      </c>
      <c r="AF38" s="691"/>
      <c r="AG38" s="691"/>
      <c r="AH38" s="692"/>
      <c r="AI38" s="690">
        <f t="shared" ref="AI38" si="17">SUM(AI33:AL37)</f>
        <v>0</v>
      </c>
      <c r="AJ38" s="691"/>
      <c r="AK38" s="691"/>
      <c r="AL38" s="692"/>
      <c r="AM38" s="690">
        <f t="shared" ref="AM38" si="18">SUM(AM33:AP37)</f>
        <v>0</v>
      </c>
      <c r="AN38" s="691"/>
      <c r="AO38" s="691"/>
      <c r="AP38" s="692"/>
      <c r="AQ38" s="480" t="s">
        <v>780</v>
      </c>
      <c r="AR38" s="481"/>
      <c r="AS38" s="481"/>
      <c r="AT38" s="482"/>
      <c r="AU38" s="690">
        <f t="shared" ref="AU38" si="19">SUM(AU33:AX37)</f>
        <v>0</v>
      </c>
      <c r="AV38" s="691"/>
      <c r="AW38" s="691"/>
      <c r="AX38" s="692"/>
      <c r="AY38" s="480" t="s">
        <v>780</v>
      </c>
      <c r="AZ38" s="481"/>
      <c r="BA38" s="481"/>
      <c r="BB38" s="482"/>
      <c r="BC38" s="690">
        <f t="shared" ref="BC38" si="20">SUM(BC33:BF37)</f>
        <v>0</v>
      </c>
      <c r="BD38" s="691"/>
      <c r="BE38" s="691"/>
      <c r="BF38" s="692"/>
      <c r="BG38" s="668" t="str">
        <f t="shared" si="0"/>
        <v>n.é.</v>
      </c>
      <c r="BH38" s="669"/>
    </row>
    <row r="39" spans="1:60" s="1" customFormat="1" ht="20.100000000000001" hidden="1" customHeight="1" x14ac:dyDescent="0.2">
      <c r="A39" s="607" t="s">
        <v>188</v>
      </c>
      <c r="B39" s="608"/>
      <c r="C39" s="621" t="s">
        <v>296</v>
      </c>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3"/>
      <c r="AC39" s="633" t="s">
        <v>297</v>
      </c>
      <c r="AD39" s="634"/>
      <c r="AE39" s="709"/>
      <c r="AF39" s="710"/>
      <c r="AG39" s="710"/>
      <c r="AH39" s="711"/>
      <c r="AI39" s="709"/>
      <c r="AJ39" s="710"/>
      <c r="AK39" s="710"/>
      <c r="AL39" s="711"/>
      <c r="AM39" s="734"/>
      <c r="AN39" s="735"/>
      <c r="AO39" s="735"/>
      <c r="AP39" s="736"/>
      <c r="AQ39" s="459" t="s">
        <v>780</v>
      </c>
      <c r="AR39" s="460"/>
      <c r="AS39" s="460"/>
      <c r="AT39" s="461"/>
      <c r="AU39" s="734"/>
      <c r="AV39" s="735"/>
      <c r="AW39" s="735"/>
      <c r="AX39" s="736"/>
      <c r="AY39" s="459" t="s">
        <v>780</v>
      </c>
      <c r="AZ39" s="460"/>
      <c r="BA39" s="460"/>
      <c r="BB39" s="461"/>
      <c r="BC39" s="734"/>
      <c r="BD39" s="735"/>
      <c r="BE39" s="735"/>
      <c r="BF39" s="736"/>
      <c r="BG39" s="542" t="str">
        <f t="shared" si="0"/>
        <v>n.é.</v>
      </c>
      <c r="BH39" s="543"/>
    </row>
    <row r="40" spans="1:60" s="170" customFormat="1" ht="20.100000000000001" customHeight="1" x14ac:dyDescent="0.2">
      <c r="A40" s="742" t="s">
        <v>189</v>
      </c>
      <c r="B40" s="723"/>
      <c r="C40" s="743" t="s">
        <v>298</v>
      </c>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5"/>
      <c r="AC40" s="768" t="s">
        <v>299</v>
      </c>
      <c r="AD40" s="769"/>
      <c r="AE40" s="690">
        <f>SUM(AE29:AH32,AE38:AH39)</f>
        <v>0</v>
      </c>
      <c r="AF40" s="691"/>
      <c r="AG40" s="691"/>
      <c r="AH40" s="692"/>
      <c r="AI40" s="690">
        <f t="shared" ref="AI40:AI42" si="21">AI29+AI30+AI31+AI32+AI38+AI39</f>
        <v>0</v>
      </c>
      <c r="AJ40" s="691"/>
      <c r="AK40" s="691"/>
      <c r="AL40" s="692"/>
      <c r="AM40" s="690">
        <f t="shared" ref="AM40" si="22">AM29+AM30+AM31+AM32+AM38+AM39</f>
        <v>0</v>
      </c>
      <c r="AN40" s="691"/>
      <c r="AO40" s="691"/>
      <c r="AP40" s="692"/>
      <c r="AQ40" s="480" t="s">
        <v>780</v>
      </c>
      <c r="AR40" s="481"/>
      <c r="AS40" s="481"/>
      <c r="AT40" s="482"/>
      <c r="AU40" s="690">
        <f t="shared" ref="AU40" si="23">AU29+AU30+AU31+AU32+AU38+AU39</f>
        <v>0</v>
      </c>
      <c r="AV40" s="691"/>
      <c r="AW40" s="691"/>
      <c r="AX40" s="692"/>
      <c r="AY40" s="480" t="s">
        <v>780</v>
      </c>
      <c r="AZ40" s="481"/>
      <c r="BA40" s="481"/>
      <c r="BB40" s="482"/>
      <c r="BC40" s="690">
        <f t="shared" ref="BC40" si="24">BC29+BC30+BC31+BC32+BC38+BC39</f>
        <v>0</v>
      </c>
      <c r="BD40" s="691"/>
      <c r="BE40" s="691"/>
      <c r="BF40" s="692"/>
      <c r="BG40" s="668" t="str">
        <f t="shared" si="0"/>
        <v>n.é.</v>
      </c>
      <c r="BH40" s="669"/>
    </row>
    <row r="41" spans="1:60" s="1" customFormat="1" hidden="1" x14ac:dyDescent="0.2">
      <c r="A41" s="607" t="s">
        <v>190</v>
      </c>
      <c r="B41" s="608"/>
      <c r="C41" s="621" t="s">
        <v>300</v>
      </c>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3"/>
      <c r="AC41" s="633" t="s">
        <v>301</v>
      </c>
      <c r="AD41" s="634"/>
      <c r="AE41" s="709"/>
      <c r="AF41" s="710"/>
      <c r="AG41" s="710"/>
      <c r="AH41" s="711"/>
      <c r="AI41" s="709"/>
      <c r="AJ41" s="710"/>
      <c r="AK41" s="710"/>
      <c r="AL41" s="711"/>
      <c r="AM41" s="709"/>
      <c r="AN41" s="710"/>
      <c r="AO41" s="710"/>
      <c r="AP41" s="711"/>
      <c r="AQ41" s="459" t="s">
        <v>780</v>
      </c>
      <c r="AR41" s="460"/>
      <c r="AS41" s="460"/>
      <c r="AT41" s="461"/>
      <c r="AU41" s="709"/>
      <c r="AV41" s="710"/>
      <c r="AW41" s="710"/>
      <c r="AX41" s="711"/>
      <c r="AY41" s="459" t="s">
        <v>780</v>
      </c>
      <c r="AZ41" s="460"/>
      <c r="BA41" s="460"/>
      <c r="BB41" s="461"/>
      <c r="BC41" s="709"/>
      <c r="BD41" s="710"/>
      <c r="BE41" s="710"/>
      <c r="BF41" s="711"/>
      <c r="BG41" s="542" t="str">
        <f t="shared" si="0"/>
        <v>n.é.</v>
      </c>
      <c r="BH41" s="543"/>
    </row>
    <row r="42" spans="1:60" ht="20.100000000000001" customHeight="1" x14ac:dyDescent="0.2">
      <c r="A42" s="682" t="s">
        <v>191</v>
      </c>
      <c r="B42" s="683"/>
      <c r="C42" s="621" t="s">
        <v>302</v>
      </c>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3"/>
      <c r="AC42" s="740" t="s">
        <v>303</v>
      </c>
      <c r="AD42" s="741"/>
      <c r="AE42" s="860">
        <f>SUM(AE31:AH34,AE40:AH41)</f>
        <v>0</v>
      </c>
      <c r="AF42" s="861"/>
      <c r="AG42" s="861"/>
      <c r="AH42" s="862"/>
      <c r="AI42" s="860">
        <f t="shared" si="21"/>
        <v>0</v>
      </c>
      <c r="AJ42" s="861"/>
      <c r="AK42" s="861"/>
      <c r="AL42" s="862"/>
      <c r="AM42" s="684">
        <v>110798</v>
      </c>
      <c r="AN42" s="685"/>
      <c r="AO42" s="685"/>
      <c r="AP42" s="686"/>
      <c r="AQ42" s="477" t="s">
        <v>780</v>
      </c>
      <c r="AR42" s="478"/>
      <c r="AS42" s="478"/>
      <c r="AT42" s="479"/>
      <c r="AU42" s="684">
        <v>0</v>
      </c>
      <c r="AV42" s="685"/>
      <c r="AW42" s="685"/>
      <c r="AX42" s="686"/>
      <c r="AY42" s="477" t="s">
        <v>780</v>
      </c>
      <c r="AZ42" s="478"/>
      <c r="BA42" s="478"/>
      <c r="BB42" s="479"/>
      <c r="BC42" s="684">
        <v>0</v>
      </c>
      <c r="BD42" s="685"/>
      <c r="BE42" s="685"/>
      <c r="BF42" s="686"/>
      <c r="BG42" s="726" t="str">
        <f t="shared" si="0"/>
        <v>n.é.</v>
      </c>
      <c r="BH42" s="727"/>
    </row>
    <row r="43" spans="1:60" s="1" customFormat="1" hidden="1" x14ac:dyDescent="0.2">
      <c r="A43" s="607" t="s">
        <v>192</v>
      </c>
      <c r="B43" s="608"/>
      <c r="C43" s="621" t="s">
        <v>304</v>
      </c>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3"/>
      <c r="AC43" s="633" t="s">
        <v>305</v>
      </c>
      <c r="AD43" s="634"/>
      <c r="AE43" s="709"/>
      <c r="AF43" s="710"/>
      <c r="AG43" s="710"/>
      <c r="AH43" s="711"/>
      <c r="AI43" s="709"/>
      <c r="AJ43" s="710"/>
      <c r="AK43" s="710"/>
      <c r="AL43" s="711"/>
      <c r="AM43" s="709"/>
      <c r="AN43" s="710"/>
      <c r="AO43" s="710"/>
      <c r="AP43" s="711"/>
      <c r="AQ43" s="712" t="s">
        <v>780</v>
      </c>
      <c r="AR43" s="713"/>
      <c r="AS43" s="713"/>
      <c r="AT43" s="714"/>
      <c r="AU43" s="709"/>
      <c r="AV43" s="710"/>
      <c r="AW43" s="710"/>
      <c r="AX43" s="711"/>
      <c r="AY43" s="712" t="s">
        <v>780</v>
      </c>
      <c r="AZ43" s="713"/>
      <c r="BA43" s="713"/>
      <c r="BB43" s="714"/>
      <c r="BC43" s="709"/>
      <c r="BD43" s="710"/>
      <c r="BE43" s="710"/>
      <c r="BF43" s="711"/>
      <c r="BG43" s="659" t="str">
        <f t="shared" si="0"/>
        <v>n.é.</v>
      </c>
      <c r="BH43" s="660"/>
    </row>
    <row r="44" spans="1:60" s="1" customFormat="1" hidden="1" x14ac:dyDescent="0.2">
      <c r="A44" s="607" t="s">
        <v>193</v>
      </c>
      <c r="B44" s="608"/>
      <c r="C44" s="621" t="s">
        <v>306</v>
      </c>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3"/>
      <c r="AC44" s="633" t="s">
        <v>307</v>
      </c>
      <c r="AD44" s="634"/>
      <c r="AE44" s="709"/>
      <c r="AF44" s="710"/>
      <c r="AG44" s="710"/>
      <c r="AH44" s="711"/>
      <c r="AI44" s="709"/>
      <c r="AJ44" s="710"/>
      <c r="AK44" s="710"/>
      <c r="AL44" s="711"/>
      <c r="AM44" s="709"/>
      <c r="AN44" s="710"/>
      <c r="AO44" s="710"/>
      <c r="AP44" s="711"/>
      <c r="AQ44" s="712" t="s">
        <v>780</v>
      </c>
      <c r="AR44" s="713"/>
      <c r="AS44" s="713"/>
      <c r="AT44" s="714"/>
      <c r="AU44" s="709"/>
      <c r="AV44" s="710"/>
      <c r="AW44" s="710"/>
      <c r="AX44" s="711"/>
      <c r="AY44" s="712" t="s">
        <v>780</v>
      </c>
      <c r="AZ44" s="713"/>
      <c r="BA44" s="713"/>
      <c r="BB44" s="714"/>
      <c r="BC44" s="709"/>
      <c r="BD44" s="710"/>
      <c r="BE44" s="710"/>
      <c r="BF44" s="711"/>
      <c r="BG44" s="659" t="str">
        <f t="shared" si="0"/>
        <v>n.é.</v>
      </c>
      <c r="BH44" s="660"/>
    </row>
    <row r="45" spans="1:60" s="1" customFormat="1" hidden="1" x14ac:dyDescent="0.2">
      <c r="A45" s="607" t="s">
        <v>194</v>
      </c>
      <c r="B45" s="608"/>
      <c r="C45" s="621" t="s">
        <v>308</v>
      </c>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3"/>
      <c r="AC45" s="633" t="s">
        <v>309</v>
      </c>
      <c r="AD45" s="634"/>
      <c r="AE45" s="709"/>
      <c r="AF45" s="710"/>
      <c r="AG45" s="710"/>
      <c r="AH45" s="711"/>
      <c r="AI45" s="709"/>
      <c r="AJ45" s="710"/>
      <c r="AK45" s="710"/>
      <c r="AL45" s="711"/>
      <c r="AM45" s="709"/>
      <c r="AN45" s="710"/>
      <c r="AO45" s="710"/>
      <c r="AP45" s="711"/>
      <c r="AQ45" s="712" t="s">
        <v>780</v>
      </c>
      <c r="AR45" s="713"/>
      <c r="AS45" s="713"/>
      <c r="AT45" s="714"/>
      <c r="AU45" s="709"/>
      <c r="AV45" s="710"/>
      <c r="AW45" s="710"/>
      <c r="AX45" s="711"/>
      <c r="AY45" s="712" t="s">
        <v>780</v>
      </c>
      <c r="AZ45" s="713"/>
      <c r="BA45" s="713"/>
      <c r="BB45" s="714"/>
      <c r="BC45" s="709"/>
      <c r="BD45" s="710"/>
      <c r="BE45" s="710"/>
      <c r="BF45" s="711"/>
      <c r="BG45" s="659" t="str">
        <f t="shared" si="0"/>
        <v>n.é.</v>
      </c>
      <c r="BH45" s="660"/>
    </row>
    <row r="46" spans="1:60" ht="20.100000000000001" customHeight="1" x14ac:dyDescent="0.2">
      <c r="A46" s="682" t="s">
        <v>195</v>
      </c>
      <c r="B46" s="683"/>
      <c r="C46" s="621" t="s">
        <v>310</v>
      </c>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3"/>
      <c r="AC46" s="740" t="s">
        <v>311</v>
      </c>
      <c r="AD46" s="741"/>
      <c r="AE46" s="860">
        <f>SUM(AE35:AH38,AE44:AH45)</f>
        <v>0</v>
      </c>
      <c r="AF46" s="861"/>
      <c r="AG46" s="861"/>
      <c r="AH46" s="862"/>
      <c r="AI46" s="860">
        <f t="shared" ref="AI46" si="25">AI35+AI36+AI37+AI38+AI44+AI45</f>
        <v>0</v>
      </c>
      <c r="AJ46" s="861"/>
      <c r="AK46" s="861"/>
      <c r="AL46" s="862"/>
      <c r="AM46" s="684">
        <v>29919</v>
      </c>
      <c r="AN46" s="685"/>
      <c r="AO46" s="685"/>
      <c r="AP46" s="686"/>
      <c r="AQ46" s="477" t="s">
        <v>780</v>
      </c>
      <c r="AR46" s="478"/>
      <c r="AS46" s="478"/>
      <c r="AT46" s="479"/>
      <c r="AU46" s="684">
        <v>0</v>
      </c>
      <c r="AV46" s="685"/>
      <c r="AW46" s="685"/>
      <c r="AX46" s="686"/>
      <c r="AY46" s="477" t="s">
        <v>780</v>
      </c>
      <c r="AZ46" s="478"/>
      <c r="BA46" s="478"/>
      <c r="BB46" s="479"/>
      <c r="BC46" s="684">
        <v>0</v>
      </c>
      <c r="BD46" s="685"/>
      <c r="BE46" s="685"/>
      <c r="BF46" s="686"/>
      <c r="BG46" s="726" t="str">
        <f t="shared" si="0"/>
        <v>n.é.</v>
      </c>
      <c r="BH46" s="727"/>
    </row>
    <row r="47" spans="1:60" s="1" customFormat="1" hidden="1" x14ac:dyDescent="0.2">
      <c r="A47" s="607" t="s">
        <v>196</v>
      </c>
      <c r="B47" s="608"/>
      <c r="C47" s="621" t="s">
        <v>312</v>
      </c>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3"/>
      <c r="AC47" s="633" t="s">
        <v>313</v>
      </c>
      <c r="AD47" s="634"/>
      <c r="AE47" s="709"/>
      <c r="AF47" s="710"/>
      <c r="AG47" s="710"/>
      <c r="AH47" s="711"/>
      <c r="AI47" s="709"/>
      <c r="AJ47" s="710"/>
      <c r="AK47" s="710"/>
      <c r="AL47" s="711"/>
      <c r="AM47" s="709"/>
      <c r="AN47" s="710"/>
      <c r="AO47" s="710"/>
      <c r="AP47" s="711"/>
      <c r="AQ47" s="712" t="s">
        <v>780</v>
      </c>
      <c r="AR47" s="713"/>
      <c r="AS47" s="713"/>
      <c r="AT47" s="714"/>
      <c r="AU47" s="709"/>
      <c r="AV47" s="710"/>
      <c r="AW47" s="710"/>
      <c r="AX47" s="711"/>
      <c r="AY47" s="712" t="s">
        <v>780</v>
      </c>
      <c r="AZ47" s="713"/>
      <c r="BA47" s="713"/>
      <c r="BB47" s="714"/>
      <c r="BC47" s="709"/>
      <c r="BD47" s="710"/>
      <c r="BE47" s="710"/>
      <c r="BF47" s="711"/>
      <c r="BG47" s="659" t="str">
        <f t="shared" si="0"/>
        <v>n.é.</v>
      </c>
      <c r="BH47" s="660"/>
    </row>
    <row r="48" spans="1:60" s="1" customFormat="1" hidden="1" x14ac:dyDescent="0.2">
      <c r="A48" s="607" t="s">
        <v>197</v>
      </c>
      <c r="B48" s="608"/>
      <c r="C48" s="621" t="s">
        <v>314</v>
      </c>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3"/>
      <c r="AC48" s="633" t="s">
        <v>315</v>
      </c>
      <c r="AD48" s="634"/>
      <c r="AE48" s="709"/>
      <c r="AF48" s="710"/>
      <c r="AG48" s="710"/>
      <c r="AH48" s="711"/>
      <c r="AI48" s="709"/>
      <c r="AJ48" s="710"/>
      <c r="AK48" s="710"/>
      <c r="AL48" s="711"/>
      <c r="AM48" s="709"/>
      <c r="AN48" s="710"/>
      <c r="AO48" s="710"/>
      <c r="AP48" s="711"/>
      <c r="AQ48" s="712" t="s">
        <v>780</v>
      </c>
      <c r="AR48" s="713"/>
      <c r="AS48" s="713"/>
      <c r="AT48" s="714"/>
      <c r="AU48" s="709"/>
      <c r="AV48" s="710"/>
      <c r="AW48" s="710"/>
      <c r="AX48" s="711"/>
      <c r="AY48" s="712" t="s">
        <v>780</v>
      </c>
      <c r="AZ48" s="713"/>
      <c r="BA48" s="713"/>
      <c r="BB48" s="714"/>
      <c r="BC48" s="709"/>
      <c r="BD48" s="710"/>
      <c r="BE48" s="710"/>
      <c r="BF48" s="711"/>
      <c r="BG48" s="659" t="str">
        <f t="shared" si="0"/>
        <v>n.é.</v>
      </c>
      <c r="BH48" s="660"/>
    </row>
    <row r="49" spans="1:60" s="1" customFormat="1" hidden="1" x14ac:dyDescent="0.2">
      <c r="A49" s="607" t="s">
        <v>198</v>
      </c>
      <c r="B49" s="608"/>
      <c r="C49" s="621" t="s">
        <v>316</v>
      </c>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3"/>
      <c r="AC49" s="633" t="s">
        <v>317</v>
      </c>
      <c r="AD49" s="634"/>
      <c r="AE49" s="709"/>
      <c r="AF49" s="710"/>
      <c r="AG49" s="710"/>
      <c r="AH49" s="711"/>
      <c r="AI49" s="709"/>
      <c r="AJ49" s="710"/>
      <c r="AK49" s="710"/>
      <c r="AL49" s="711"/>
      <c r="AM49" s="709"/>
      <c r="AN49" s="710"/>
      <c r="AO49" s="710"/>
      <c r="AP49" s="711"/>
      <c r="AQ49" s="712" t="s">
        <v>780</v>
      </c>
      <c r="AR49" s="713"/>
      <c r="AS49" s="713"/>
      <c r="AT49" s="714"/>
      <c r="AU49" s="709"/>
      <c r="AV49" s="710"/>
      <c r="AW49" s="710"/>
      <c r="AX49" s="711"/>
      <c r="AY49" s="712" t="s">
        <v>780</v>
      </c>
      <c r="AZ49" s="713"/>
      <c r="BA49" s="713"/>
      <c r="BB49" s="714"/>
      <c r="BC49" s="709"/>
      <c r="BD49" s="710"/>
      <c r="BE49" s="710"/>
      <c r="BF49" s="711"/>
      <c r="BG49" s="659" t="str">
        <f t="shared" si="0"/>
        <v>n.é.</v>
      </c>
      <c r="BH49" s="660"/>
    </row>
    <row r="50" spans="1:60" s="1" customFormat="1" hidden="1" x14ac:dyDescent="0.2">
      <c r="A50" s="607" t="s">
        <v>199</v>
      </c>
      <c r="B50" s="608"/>
      <c r="C50" s="621" t="s">
        <v>597</v>
      </c>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3"/>
      <c r="AC50" s="633" t="s">
        <v>319</v>
      </c>
      <c r="AD50" s="634"/>
      <c r="AE50" s="709"/>
      <c r="AF50" s="710"/>
      <c r="AG50" s="710"/>
      <c r="AH50" s="711"/>
      <c r="AI50" s="709"/>
      <c r="AJ50" s="710"/>
      <c r="AK50" s="710"/>
      <c r="AL50" s="711"/>
      <c r="AM50" s="709"/>
      <c r="AN50" s="710"/>
      <c r="AO50" s="710"/>
      <c r="AP50" s="711"/>
      <c r="AQ50" s="712" t="s">
        <v>780</v>
      </c>
      <c r="AR50" s="713"/>
      <c r="AS50" s="713"/>
      <c r="AT50" s="714"/>
      <c r="AU50" s="709"/>
      <c r="AV50" s="710"/>
      <c r="AW50" s="710"/>
      <c r="AX50" s="711"/>
      <c r="AY50" s="712" t="s">
        <v>780</v>
      </c>
      <c r="AZ50" s="713"/>
      <c r="BA50" s="713"/>
      <c r="BB50" s="714"/>
      <c r="BC50" s="709"/>
      <c r="BD50" s="710"/>
      <c r="BE50" s="710"/>
      <c r="BF50" s="711"/>
      <c r="BG50" s="659" t="str">
        <f t="shared" si="0"/>
        <v>n.é.</v>
      </c>
      <c r="BH50" s="660"/>
    </row>
    <row r="51" spans="1:60" ht="20.100000000000001" customHeight="1" x14ac:dyDescent="0.2">
      <c r="A51" s="682" t="s">
        <v>200</v>
      </c>
      <c r="B51" s="683"/>
      <c r="C51" s="621" t="s">
        <v>318</v>
      </c>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3"/>
      <c r="AC51" s="740" t="s">
        <v>596</v>
      </c>
      <c r="AD51" s="741"/>
      <c r="AE51" s="860">
        <f>SUM(AE40:AH43,AE49:AH50)</f>
        <v>0</v>
      </c>
      <c r="AF51" s="861"/>
      <c r="AG51" s="861"/>
      <c r="AH51" s="862"/>
      <c r="AI51" s="860">
        <f t="shared" ref="AI51" si="26">AI40+AI41+AI42+AI43+AI49+AI50</f>
        <v>0</v>
      </c>
      <c r="AJ51" s="861"/>
      <c r="AK51" s="861"/>
      <c r="AL51" s="862"/>
      <c r="AM51" s="684">
        <v>5639</v>
      </c>
      <c r="AN51" s="685"/>
      <c r="AO51" s="685"/>
      <c r="AP51" s="686"/>
      <c r="AQ51" s="477" t="s">
        <v>780</v>
      </c>
      <c r="AR51" s="478"/>
      <c r="AS51" s="478"/>
      <c r="AT51" s="479"/>
      <c r="AU51" s="684">
        <v>0</v>
      </c>
      <c r="AV51" s="685"/>
      <c r="AW51" s="685"/>
      <c r="AX51" s="686"/>
      <c r="AY51" s="477" t="s">
        <v>780</v>
      </c>
      <c r="AZ51" s="478"/>
      <c r="BA51" s="478"/>
      <c r="BB51" s="479"/>
      <c r="BC51" s="684">
        <v>5639</v>
      </c>
      <c r="BD51" s="685"/>
      <c r="BE51" s="685"/>
      <c r="BF51" s="686"/>
      <c r="BG51" s="726" t="str">
        <f t="shared" si="0"/>
        <v>n.é.</v>
      </c>
      <c r="BH51" s="727"/>
    </row>
    <row r="52" spans="1:60" s="170" customFormat="1" ht="20.100000000000001" customHeight="1" x14ac:dyDescent="0.2">
      <c r="A52" s="742" t="s">
        <v>201</v>
      </c>
      <c r="B52" s="723"/>
      <c r="C52" s="743" t="s">
        <v>598</v>
      </c>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5"/>
      <c r="AC52" s="768" t="s">
        <v>320</v>
      </c>
      <c r="AD52" s="769"/>
      <c r="AE52" s="690">
        <f>SUM(AE41:AH51)</f>
        <v>0</v>
      </c>
      <c r="AF52" s="691"/>
      <c r="AG52" s="691"/>
      <c r="AH52" s="692"/>
      <c r="AI52" s="690">
        <f t="shared" ref="AI52" si="27">AI41+AI42+AI43+AI44+AI45+AI46+AI47+AI48+AI49+AI51</f>
        <v>0</v>
      </c>
      <c r="AJ52" s="691"/>
      <c r="AK52" s="691"/>
      <c r="AL52" s="692"/>
      <c r="AM52" s="690">
        <f t="shared" ref="AM52" si="28">AM41+AM42+AM43+AM44+AM45+AM46+AM47+AM48+AM49+AM51</f>
        <v>146356</v>
      </c>
      <c r="AN52" s="691"/>
      <c r="AO52" s="691"/>
      <c r="AP52" s="692"/>
      <c r="AQ52" s="480" t="s">
        <v>780</v>
      </c>
      <c r="AR52" s="481"/>
      <c r="AS52" s="481"/>
      <c r="AT52" s="482"/>
      <c r="AU52" s="690">
        <f t="shared" ref="AU52" si="29">AU41+AU42+AU43+AU44+AU45+AU46+AU47+AU48+AU49+AU51</f>
        <v>0</v>
      </c>
      <c r="AV52" s="691"/>
      <c r="AW52" s="691"/>
      <c r="AX52" s="692"/>
      <c r="AY52" s="480" t="s">
        <v>780</v>
      </c>
      <c r="AZ52" s="481"/>
      <c r="BA52" s="481"/>
      <c r="BB52" s="482"/>
      <c r="BC52" s="690">
        <f t="shared" ref="BC52" si="30">BC41+BC42+BC43+BC44+BC45+BC46+BC47+BC48+BC49+BC51</f>
        <v>5639</v>
      </c>
      <c r="BD52" s="691"/>
      <c r="BE52" s="691"/>
      <c r="BF52" s="692"/>
      <c r="BG52" s="668" t="str">
        <f t="shared" si="0"/>
        <v>n.é.</v>
      </c>
      <c r="BH52" s="669"/>
    </row>
    <row r="53" spans="1:60" s="1" customFormat="1" ht="20.100000000000001" hidden="1" customHeight="1" x14ac:dyDescent="0.2">
      <c r="A53" s="607" t="s">
        <v>202</v>
      </c>
      <c r="B53" s="608"/>
      <c r="C53" s="621" t="s">
        <v>321</v>
      </c>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3"/>
      <c r="AC53" s="633" t="s">
        <v>322</v>
      </c>
      <c r="AD53" s="634"/>
      <c r="AE53" s="709"/>
      <c r="AF53" s="710"/>
      <c r="AG53" s="710"/>
      <c r="AH53" s="711"/>
      <c r="AI53" s="709"/>
      <c r="AJ53" s="710"/>
      <c r="AK53" s="710"/>
      <c r="AL53" s="711"/>
      <c r="AM53" s="709"/>
      <c r="AN53" s="710"/>
      <c r="AO53" s="710"/>
      <c r="AP53" s="711"/>
      <c r="AQ53" s="712" t="s">
        <v>780</v>
      </c>
      <c r="AR53" s="713"/>
      <c r="AS53" s="713"/>
      <c r="AT53" s="714"/>
      <c r="AU53" s="709"/>
      <c r="AV53" s="710"/>
      <c r="AW53" s="710"/>
      <c r="AX53" s="711"/>
      <c r="AY53" s="712" t="s">
        <v>780</v>
      </c>
      <c r="AZ53" s="713"/>
      <c r="BA53" s="713"/>
      <c r="BB53" s="714"/>
      <c r="BC53" s="709"/>
      <c r="BD53" s="710"/>
      <c r="BE53" s="710"/>
      <c r="BF53" s="711"/>
      <c r="BG53" s="659" t="str">
        <f t="shared" si="0"/>
        <v>n.é.</v>
      </c>
      <c r="BH53" s="660"/>
    </row>
    <row r="54" spans="1:60" s="1" customFormat="1" ht="20.100000000000001" hidden="1" customHeight="1" x14ac:dyDescent="0.2">
      <c r="A54" s="607" t="s">
        <v>203</v>
      </c>
      <c r="B54" s="608"/>
      <c r="C54" s="621" t="s">
        <v>323</v>
      </c>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3"/>
      <c r="AC54" s="633" t="s">
        <v>324</v>
      </c>
      <c r="AD54" s="634"/>
      <c r="AE54" s="709"/>
      <c r="AF54" s="710"/>
      <c r="AG54" s="710"/>
      <c r="AH54" s="711"/>
      <c r="AI54" s="709"/>
      <c r="AJ54" s="710"/>
      <c r="AK54" s="710"/>
      <c r="AL54" s="711"/>
      <c r="AM54" s="709"/>
      <c r="AN54" s="710"/>
      <c r="AO54" s="710"/>
      <c r="AP54" s="711"/>
      <c r="AQ54" s="712" t="s">
        <v>780</v>
      </c>
      <c r="AR54" s="713"/>
      <c r="AS54" s="713"/>
      <c r="AT54" s="714"/>
      <c r="AU54" s="709"/>
      <c r="AV54" s="710"/>
      <c r="AW54" s="710"/>
      <c r="AX54" s="711"/>
      <c r="AY54" s="712" t="s">
        <v>780</v>
      </c>
      <c r="AZ54" s="713"/>
      <c r="BA54" s="713"/>
      <c r="BB54" s="714"/>
      <c r="BC54" s="709"/>
      <c r="BD54" s="710"/>
      <c r="BE54" s="710"/>
      <c r="BF54" s="711"/>
      <c r="BG54" s="659" t="str">
        <f t="shared" si="0"/>
        <v>n.é.</v>
      </c>
      <c r="BH54" s="660"/>
    </row>
    <row r="55" spans="1:60" s="1" customFormat="1" ht="20.100000000000001" hidden="1" customHeight="1" x14ac:dyDescent="0.2">
      <c r="A55" s="607" t="s">
        <v>204</v>
      </c>
      <c r="B55" s="608"/>
      <c r="C55" s="621" t="s">
        <v>325</v>
      </c>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3"/>
      <c r="AC55" s="633" t="s">
        <v>326</v>
      </c>
      <c r="AD55" s="634"/>
      <c r="AE55" s="709"/>
      <c r="AF55" s="710"/>
      <c r="AG55" s="710"/>
      <c r="AH55" s="711"/>
      <c r="AI55" s="709"/>
      <c r="AJ55" s="710"/>
      <c r="AK55" s="710"/>
      <c r="AL55" s="711"/>
      <c r="AM55" s="709"/>
      <c r="AN55" s="710"/>
      <c r="AO55" s="710"/>
      <c r="AP55" s="711"/>
      <c r="AQ55" s="712" t="s">
        <v>780</v>
      </c>
      <c r="AR55" s="713"/>
      <c r="AS55" s="713"/>
      <c r="AT55" s="714"/>
      <c r="AU55" s="709"/>
      <c r="AV55" s="710"/>
      <c r="AW55" s="710"/>
      <c r="AX55" s="711"/>
      <c r="AY55" s="712" t="s">
        <v>780</v>
      </c>
      <c r="AZ55" s="713"/>
      <c r="BA55" s="713"/>
      <c r="BB55" s="714"/>
      <c r="BC55" s="709"/>
      <c r="BD55" s="710"/>
      <c r="BE55" s="710"/>
      <c r="BF55" s="711"/>
      <c r="BG55" s="659" t="str">
        <f t="shared" si="0"/>
        <v>n.é.</v>
      </c>
      <c r="BH55" s="660"/>
    </row>
    <row r="56" spans="1:60" s="1" customFormat="1" ht="20.100000000000001" hidden="1" customHeight="1" x14ac:dyDescent="0.2">
      <c r="A56" s="607" t="s">
        <v>205</v>
      </c>
      <c r="B56" s="608"/>
      <c r="C56" s="621" t="s">
        <v>327</v>
      </c>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3"/>
      <c r="AC56" s="633" t="s">
        <v>328</v>
      </c>
      <c r="AD56" s="634"/>
      <c r="AE56" s="709"/>
      <c r="AF56" s="710"/>
      <c r="AG56" s="710"/>
      <c r="AH56" s="711"/>
      <c r="AI56" s="709"/>
      <c r="AJ56" s="710"/>
      <c r="AK56" s="710"/>
      <c r="AL56" s="711"/>
      <c r="AM56" s="709"/>
      <c r="AN56" s="710"/>
      <c r="AO56" s="710"/>
      <c r="AP56" s="711"/>
      <c r="AQ56" s="712" t="s">
        <v>780</v>
      </c>
      <c r="AR56" s="713"/>
      <c r="AS56" s="713"/>
      <c r="AT56" s="714"/>
      <c r="AU56" s="709"/>
      <c r="AV56" s="710"/>
      <c r="AW56" s="710"/>
      <c r="AX56" s="711"/>
      <c r="AY56" s="712" t="s">
        <v>780</v>
      </c>
      <c r="AZ56" s="713"/>
      <c r="BA56" s="713"/>
      <c r="BB56" s="714"/>
      <c r="BC56" s="709"/>
      <c r="BD56" s="710"/>
      <c r="BE56" s="710"/>
      <c r="BF56" s="711"/>
      <c r="BG56" s="659" t="str">
        <f t="shared" si="0"/>
        <v>n.é.</v>
      </c>
      <c r="BH56" s="660"/>
    </row>
    <row r="57" spans="1:60" s="1" customFormat="1" ht="20.100000000000001" hidden="1" customHeight="1" x14ac:dyDescent="0.2">
      <c r="A57" s="607" t="s">
        <v>206</v>
      </c>
      <c r="B57" s="608"/>
      <c r="C57" s="621" t="s">
        <v>329</v>
      </c>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3"/>
      <c r="AC57" s="633" t="s">
        <v>330</v>
      </c>
      <c r="AD57" s="634"/>
      <c r="AE57" s="709"/>
      <c r="AF57" s="710"/>
      <c r="AG57" s="710"/>
      <c r="AH57" s="711"/>
      <c r="AI57" s="709"/>
      <c r="AJ57" s="710"/>
      <c r="AK57" s="710"/>
      <c r="AL57" s="711"/>
      <c r="AM57" s="709"/>
      <c r="AN57" s="710"/>
      <c r="AO57" s="710"/>
      <c r="AP57" s="711"/>
      <c r="AQ57" s="712" t="s">
        <v>780</v>
      </c>
      <c r="AR57" s="713"/>
      <c r="AS57" s="713"/>
      <c r="AT57" s="714"/>
      <c r="AU57" s="709"/>
      <c r="AV57" s="710"/>
      <c r="AW57" s="710"/>
      <c r="AX57" s="711"/>
      <c r="AY57" s="712" t="s">
        <v>780</v>
      </c>
      <c r="AZ57" s="713"/>
      <c r="BA57" s="713"/>
      <c r="BB57" s="714"/>
      <c r="BC57" s="709"/>
      <c r="BD57" s="710"/>
      <c r="BE57" s="710"/>
      <c r="BF57" s="711"/>
      <c r="BG57" s="659" t="str">
        <f t="shared" si="0"/>
        <v>n.é.</v>
      </c>
      <c r="BH57" s="660"/>
    </row>
    <row r="58" spans="1:60" s="170" customFormat="1" ht="20.100000000000001" customHeight="1" x14ac:dyDescent="0.2">
      <c r="A58" s="742" t="s">
        <v>207</v>
      </c>
      <c r="B58" s="723"/>
      <c r="C58" s="743" t="s">
        <v>599</v>
      </c>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5"/>
      <c r="AC58" s="768" t="s">
        <v>331</v>
      </c>
      <c r="AD58" s="769"/>
      <c r="AE58" s="690">
        <f>SUM(AE53:AH57)</f>
        <v>0</v>
      </c>
      <c r="AF58" s="691"/>
      <c r="AG58" s="691"/>
      <c r="AH58" s="692"/>
      <c r="AI58" s="690">
        <f t="shared" ref="AI58" si="31">SUM(AI53:AL57)</f>
        <v>0</v>
      </c>
      <c r="AJ58" s="691"/>
      <c r="AK58" s="691"/>
      <c r="AL58" s="692"/>
      <c r="AM58" s="690">
        <f t="shared" ref="AM58" si="32">SUM(AM53:AP57)</f>
        <v>0</v>
      </c>
      <c r="AN58" s="691"/>
      <c r="AO58" s="691"/>
      <c r="AP58" s="692"/>
      <c r="AQ58" s="480" t="s">
        <v>780</v>
      </c>
      <c r="AR58" s="481"/>
      <c r="AS58" s="481"/>
      <c r="AT58" s="482"/>
      <c r="AU58" s="690">
        <f t="shared" ref="AU58" si="33">SUM(AU53:AX57)</f>
        <v>0</v>
      </c>
      <c r="AV58" s="691"/>
      <c r="AW58" s="691"/>
      <c r="AX58" s="692"/>
      <c r="AY58" s="480" t="s">
        <v>780</v>
      </c>
      <c r="AZ58" s="481"/>
      <c r="BA58" s="481"/>
      <c r="BB58" s="482"/>
      <c r="BC58" s="690">
        <f t="shared" ref="BC58" si="34">SUM(BC53:BF57)</f>
        <v>0</v>
      </c>
      <c r="BD58" s="691"/>
      <c r="BE58" s="691"/>
      <c r="BF58" s="692"/>
      <c r="BG58" s="668" t="str">
        <f t="shared" si="0"/>
        <v>n.é.</v>
      </c>
      <c r="BH58" s="669"/>
    </row>
    <row r="59" spans="1:60" s="1" customFormat="1" ht="20.100000000000001" hidden="1" customHeight="1" x14ac:dyDescent="0.2">
      <c r="A59" s="607" t="s">
        <v>208</v>
      </c>
      <c r="B59" s="608"/>
      <c r="C59" s="621" t="s">
        <v>433</v>
      </c>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3"/>
      <c r="AC59" s="633" t="s">
        <v>332</v>
      </c>
      <c r="AD59" s="634"/>
      <c r="AE59" s="709"/>
      <c r="AF59" s="710"/>
      <c r="AG59" s="710"/>
      <c r="AH59" s="711"/>
      <c r="AI59" s="709"/>
      <c r="AJ59" s="710"/>
      <c r="AK59" s="710"/>
      <c r="AL59" s="711"/>
      <c r="AM59" s="709"/>
      <c r="AN59" s="710"/>
      <c r="AO59" s="710"/>
      <c r="AP59" s="711"/>
      <c r="AQ59" s="712" t="s">
        <v>780</v>
      </c>
      <c r="AR59" s="713"/>
      <c r="AS59" s="713"/>
      <c r="AT59" s="714"/>
      <c r="AU59" s="709"/>
      <c r="AV59" s="710"/>
      <c r="AW59" s="710"/>
      <c r="AX59" s="711"/>
      <c r="AY59" s="712" t="s">
        <v>780</v>
      </c>
      <c r="AZ59" s="713"/>
      <c r="BA59" s="713"/>
      <c r="BB59" s="714"/>
      <c r="BC59" s="709"/>
      <c r="BD59" s="710"/>
      <c r="BE59" s="710"/>
      <c r="BF59" s="711"/>
      <c r="BG59" s="659" t="str">
        <f t="shared" si="0"/>
        <v>n.é.</v>
      </c>
      <c r="BH59" s="660"/>
    </row>
    <row r="60" spans="1:60" s="1" customFormat="1" ht="20.100000000000001" hidden="1" customHeight="1" x14ac:dyDescent="0.2">
      <c r="A60" s="607" t="s">
        <v>209</v>
      </c>
      <c r="B60" s="608"/>
      <c r="C60" s="621" t="s">
        <v>600</v>
      </c>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3"/>
      <c r="AC60" s="633" t="s">
        <v>333</v>
      </c>
      <c r="AD60" s="634"/>
      <c r="AE60" s="709"/>
      <c r="AF60" s="710"/>
      <c r="AG60" s="710"/>
      <c r="AH60" s="711"/>
      <c r="AI60" s="709"/>
      <c r="AJ60" s="710"/>
      <c r="AK60" s="710"/>
      <c r="AL60" s="711"/>
      <c r="AM60" s="709"/>
      <c r="AN60" s="710"/>
      <c r="AO60" s="710"/>
      <c r="AP60" s="711"/>
      <c r="AQ60" s="712" t="s">
        <v>780</v>
      </c>
      <c r="AR60" s="713"/>
      <c r="AS60" s="713"/>
      <c r="AT60" s="714"/>
      <c r="AU60" s="709"/>
      <c r="AV60" s="710"/>
      <c r="AW60" s="710"/>
      <c r="AX60" s="711"/>
      <c r="AY60" s="712" t="s">
        <v>780</v>
      </c>
      <c r="AZ60" s="713"/>
      <c r="BA60" s="713"/>
      <c r="BB60" s="714"/>
      <c r="BC60" s="709"/>
      <c r="BD60" s="710"/>
      <c r="BE60" s="710"/>
      <c r="BF60" s="711"/>
      <c r="BG60" s="659" t="str">
        <f t="shared" si="0"/>
        <v>n.é.</v>
      </c>
      <c r="BH60" s="660"/>
    </row>
    <row r="61" spans="1:60" s="1" customFormat="1" ht="20.100000000000001" hidden="1" customHeight="1" x14ac:dyDescent="0.2">
      <c r="A61" s="607" t="s">
        <v>210</v>
      </c>
      <c r="B61" s="608"/>
      <c r="C61" s="621" t="s">
        <v>603</v>
      </c>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3"/>
      <c r="AC61" s="633" t="s">
        <v>335</v>
      </c>
      <c r="AD61" s="634"/>
      <c r="AE61" s="709"/>
      <c r="AF61" s="710"/>
      <c r="AG61" s="710"/>
      <c r="AH61" s="711"/>
      <c r="AI61" s="709"/>
      <c r="AJ61" s="710"/>
      <c r="AK61" s="710"/>
      <c r="AL61" s="711"/>
      <c r="AM61" s="709"/>
      <c r="AN61" s="710"/>
      <c r="AO61" s="710"/>
      <c r="AP61" s="711"/>
      <c r="AQ61" s="712" t="s">
        <v>780</v>
      </c>
      <c r="AR61" s="713"/>
      <c r="AS61" s="713"/>
      <c r="AT61" s="714"/>
      <c r="AU61" s="709"/>
      <c r="AV61" s="710"/>
      <c r="AW61" s="710"/>
      <c r="AX61" s="711"/>
      <c r="AY61" s="712" t="s">
        <v>780</v>
      </c>
      <c r="AZ61" s="713"/>
      <c r="BA61" s="713"/>
      <c r="BB61" s="714"/>
      <c r="BC61" s="709"/>
      <c r="BD61" s="710"/>
      <c r="BE61" s="710"/>
      <c r="BF61" s="711"/>
      <c r="BG61" s="659" t="str">
        <f t="shared" si="0"/>
        <v>n.é.</v>
      </c>
      <c r="BH61" s="660"/>
    </row>
    <row r="62" spans="1:60" s="1" customFormat="1" ht="20.100000000000001" hidden="1" customHeight="1" x14ac:dyDescent="0.2">
      <c r="A62" s="607" t="s">
        <v>211</v>
      </c>
      <c r="B62" s="608"/>
      <c r="C62" s="621" t="s">
        <v>434</v>
      </c>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3"/>
      <c r="AC62" s="633" t="s">
        <v>601</v>
      </c>
      <c r="AD62" s="634"/>
      <c r="AE62" s="709"/>
      <c r="AF62" s="710"/>
      <c r="AG62" s="710"/>
      <c r="AH62" s="711"/>
      <c r="AI62" s="709"/>
      <c r="AJ62" s="710"/>
      <c r="AK62" s="710"/>
      <c r="AL62" s="711"/>
      <c r="AM62" s="709"/>
      <c r="AN62" s="710"/>
      <c r="AO62" s="710"/>
      <c r="AP62" s="711"/>
      <c r="AQ62" s="712" t="s">
        <v>780</v>
      </c>
      <c r="AR62" s="713"/>
      <c r="AS62" s="713"/>
      <c r="AT62" s="714"/>
      <c r="AU62" s="709"/>
      <c r="AV62" s="710"/>
      <c r="AW62" s="710"/>
      <c r="AX62" s="711"/>
      <c r="AY62" s="712" t="s">
        <v>780</v>
      </c>
      <c r="AZ62" s="713"/>
      <c r="BA62" s="713"/>
      <c r="BB62" s="714"/>
      <c r="BC62" s="709"/>
      <c r="BD62" s="710"/>
      <c r="BE62" s="710"/>
      <c r="BF62" s="711"/>
      <c r="BG62" s="659" t="str">
        <f t="shared" si="0"/>
        <v>n.é.</v>
      </c>
      <c r="BH62" s="660"/>
    </row>
    <row r="63" spans="1:60" s="1" customFormat="1" ht="20.100000000000001" hidden="1" customHeight="1" x14ac:dyDescent="0.2">
      <c r="A63" s="607" t="s">
        <v>212</v>
      </c>
      <c r="B63" s="608"/>
      <c r="C63" s="621" t="s">
        <v>334</v>
      </c>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3"/>
      <c r="AC63" s="633" t="s">
        <v>602</v>
      </c>
      <c r="AD63" s="634"/>
      <c r="AE63" s="709"/>
      <c r="AF63" s="710"/>
      <c r="AG63" s="710"/>
      <c r="AH63" s="711"/>
      <c r="AI63" s="709"/>
      <c r="AJ63" s="710"/>
      <c r="AK63" s="710"/>
      <c r="AL63" s="711"/>
      <c r="AM63" s="709"/>
      <c r="AN63" s="710"/>
      <c r="AO63" s="710"/>
      <c r="AP63" s="711"/>
      <c r="AQ63" s="712" t="s">
        <v>780</v>
      </c>
      <c r="AR63" s="713"/>
      <c r="AS63" s="713"/>
      <c r="AT63" s="714"/>
      <c r="AU63" s="709"/>
      <c r="AV63" s="710"/>
      <c r="AW63" s="710"/>
      <c r="AX63" s="711"/>
      <c r="AY63" s="712" t="s">
        <v>780</v>
      </c>
      <c r="AZ63" s="713"/>
      <c r="BA63" s="713"/>
      <c r="BB63" s="714"/>
      <c r="BC63" s="709"/>
      <c r="BD63" s="710"/>
      <c r="BE63" s="710"/>
      <c r="BF63" s="711"/>
      <c r="BG63" s="659" t="str">
        <f t="shared" si="0"/>
        <v>n.é.</v>
      </c>
      <c r="BH63" s="660"/>
    </row>
    <row r="64" spans="1:60" s="170" customFormat="1" ht="20.100000000000001" customHeight="1" x14ac:dyDescent="0.2">
      <c r="A64" s="742" t="s">
        <v>213</v>
      </c>
      <c r="B64" s="723"/>
      <c r="C64" s="743" t="s">
        <v>608</v>
      </c>
      <c r="D64" s="744"/>
      <c r="E64" s="744"/>
      <c r="F64" s="744"/>
      <c r="G64" s="744"/>
      <c r="H64" s="744"/>
      <c r="I64" s="744"/>
      <c r="J64" s="744"/>
      <c r="K64" s="744"/>
      <c r="L64" s="744"/>
      <c r="M64" s="744"/>
      <c r="N64" s="744"/>
      <c r="O64" s="744"/>
      <c r="P64" s="744"/>
      <c r="Q64" s="744"/>
      <c r="R64" s="744"/>
      <c r="S64" s="744"/>
      <c r="T64" s="744"/>
      <c r="U64" s="744"/>
      <c r="V64" s="744"/>
      <c r="W64" s="744"/>
      <c r="X64" s="744"/>
      <c r="Y64" s="744"/>
      <c r="Z64" s="744"/>
      <c r="AA64" s="744"/>
      <c r="AB64" s="745"/>
      <c r="AC64" s="768" t="s">
        <v>336</v>
      </c>
      <c r="AD64" s="769"/>
      <c r="AE64" s="690">
        <f>SUM(AE59:AH63)</f>
        <v>0</v>
      </c>
      <c r="AF64" s="691"/>
      <c r="AG64" s="691"/>
      <c r="AH64" s="692"/>
      <c r="AI64" s="690">
        <f t="shared" ref="AI64" si="35">SUM(AI59:AL63)</f>
        <v>0</v>
      </c>
      <c r="AJ64" s="691"/>
      <c r="AK64" s="691"/>
      <c r="AL64" s="692"/>
      <c r="AM64" s="690">
        <f t="shared" ref="AM64" si="36">SUM(AM59:AP63)</f>
        <v>0</v>
      </c>
      <c r="AN64" s="691"/>
      <c r="AO64" s="691"/>
      <c r="AP64" s="692"/>
      <c r="AQ64" s="480" t="s">
        <v>780</v>
      </c>
      <c r="AR64" s="481"/>
      <c r="AS64" s="481"/>
      <c r="AT64" s="482"/>
      <c r="AU64" s="690">
        <f t="shared" ref="AU64" si="37">SUM(AU59:AX63)</f>
        <v>0</v>
      </c>
      <c r="AV64" s="691"/>
      <c r="AW64" s="691"/>
      <c r="AX64" s="692"/>
      <c r="AY64" s="480" t="s">
        <v>780</v>
      </c>
      <c r="AZ64" s="481"/>
      <c r="BA64" s="481"/>
      <c r="BB64" s="482"/>
      <c r="BC64" s="690">
        <f t="shared" ref="BC64" si="38">SUM(BC59:BF63)</f>
        <v>0</v>
      </c>
      <c r="BD64" s="691"/>
      <c r="BE64" s="691"/>
      <c r="BF64" s="692"/>
      <c r="BG64" s="668" t="str">
        <f t="shared" si="0"/>
        <v>n.é.</v>
      </c>
      <c r="BH64" s="669"/>
    </row>
    <row r="65" spans="1:60" s="1" customFormat="1" ht="20.100000000000001" hidden="1" customHeight="1" x14ac:dyDescent="0.2">
      <c r="A65" s="607" t="s">
        <v>214</v>
      </c>
      <c r="B65" s="608"/>
      <c r="C65" s="621" t="s">
        <v>435</v>
      </c>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3"/>
      <c r="AC65" s="633" t="s">
        <v>337</v>
      </c>
      <c r="AD65" s="634"/>
      <c r="AE65" s="709"/>
      <c r="AF65" s="710"/>
      <c r="AG65" s="710"/>
      <c r="AH65" s="711"/>
      <c r="AI65" s="709"/>
      <c r="AJ65" s="710"/>
      <c r="AK65" s="710"/>
      <c r="AL65" s="711"/>
      <c r="AM65" s="709"/>
      <c r="AN65" s="710"/>
      <c r="AO65" s="710"/>
      <c r="AP65" s="711"/>
      <c r="AQ65" s="712" t="s">
        <v>780</v>
      </c>
      <c r="AR65" s="713"/>
      <c r="AS65" s="713"/>
      <c r="AT65" s="714"/>
      <c r="AU65" s="709"/>
      <c r="AV65" s="710"/>
      <c r="AW65" s="710"/>
      <c r="AX65" s="711"/>
      <c r="AY65" s="712" t="s">
        <v>780</v>
      </c>
      <c r="AZ65" s="713"/>
      <c r="BA65" s="713"/>
      <c r="BB65" s="714"/>
      <c r="BC65" s="709"/>
      <c r="BD65" s="710"/>
      <c r="BE65" s="710"/>
      <c r="BF65" s="711"/>
      <c r="BG65" s="659" t="str">
        <f t="shared" si="0"/>
        <v>n.é.</v>
      </c>
      <c r="BH65" s="660"/>
    </row>
    <row r="66" spans="1:60" s="1" customFormat="1" ht="20.100000000000001" hidden="1" customHeight="1" x14ac:dyDescent="0.2">
      <c r="A66" s="607" t="s">
        <v>215</v>
      </c>
      <c r="B66" s="608"/>
      <c r="C66" s="621" t="s">
        <v>606</v>
      </c>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3"/>
      <c r="AC66" s="633" t="s">
        <v>338</v>
      </c>
      <c r="AD66" s="634"/>
      <c r="AE66" s="709"/>
      <c r="AF66" s="710"/>
      <c r="AG66" s="710"/>
      <c r="AH66" s="711"/>
      <c r="AI66" s="709"/>
      <c r="AJ66" s="710"/>
      <c r="AK66" s="710"/>
      <c r="AL66" s="711"/>
      <c r="AM66" s="709"/>
      <c r="AN66" s="710"/>
      <c r="AO66" s="710"/>
      <c r="AP66" s="711"/>
      <c r="AQ66" s="712" t="s">
        <v>780</v>
      </c>
      <c r="AR66" s="713"/>
      <c r="AS66" s="713"/>
      <c r="AT66" s="714"/>
      <c r="AU66" s="709"/>
      <c r="AV66" s="710"/>
      <c r="AW66" s="710"/>
      <c r="AX66" s="711"/>
      <c r="AY66" s="712" t="s">
        <v>780</v>
      </c>
      <c r="AZ66" s="713"/>
      <c r="BA66" s="713"/>
      <c r="BB66" s="714"/>
      <c r="BC66" s="709"/>
      <c r="BD66" s="710"/>
      <c r="BE66" s="710"/>
      <c r="BF66" s="711"/>
      <c r="BG66" s="659" t="str">
        <f t="shared" si="0"/>
        <v>n.é.</v>
      </c>
      <c r="BH66" s="660"/>
    </row>
    <row r="67" spans="1:60" s="1" customFormat="1" ht="20.100000000000001" hidden="1" customHeight="1" x14ac:dyDescent="0.2">
      <c r="A67" s="607" t="s">
        <v>216</v>
      </c>
      <c r="B67" s="608"/>
      <c r="C67" s="621" t="s">
        <v>607</v>
      </c>
      <c r="D67" s="622"/>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3"/>
      <c r="AC67" s="633" t="s">
        <v>340</v>
      </c>
      <c r="AD67" s="634"/>
      <c r="AE67" s="709"/>
      <c r="AF67" s="710"/>
      <c r="AG67" s="710"/>
      <c r="AH67" s="711"/>
      <c r="AI67" s="709"/>
      <c r="AJ67" s="710"/>
      <c r="AK67" s="710"/>
      <c r="AL67" s="711"/>
      <c r="AM67" s="709"/>
      <c r="AN67" s="710"/>
      <c r="AO67" s="710"/>
      <c r="AP67" s="711"/>
      <c r="AQ67" s="712" t="s">
        <v>780</v>
      </c>
      <c r="AR67" s="713"/>
      <c r="AS67" s="713"/>
      <c r="AT67" s="714"/>
      <c r="AU67" s="709"/>
      <c r="AV67" s="710"/>
      <c r="AW67" s="710"/>
      <c r="AX67" s="711"/>
      <c r="AY67" s="712" t="s">
        <v>780</v>
      </c>
      <c r="AZ67" s="713"/>
      <c r="BA67" s="713"/>
      <c r="BB67" s="714"/>
      <c r="BC67" s="709"/>
      <c r="BD67" s="710"/>
      <c r="BE67" s="710"/>
      <c r="BF67" s="711"/>
      <c r="BG67" s="659" t="str">
        <f t="shared" si="0"/>
        <v>n.é.</v>
      </c>
      <c r="BH67" s="660"/>
    </row>
    <row r="68" spans="1:60" s="1" customFormat="1" ht="20.100000000000001" hidden="1" customHeight="1" x14ac:dyDescent="0.2">
      <c r="A68" s="607" t="s">
        <v>217</v>
      </c>
      <c r="B68" s="608"/>
      <c r="C68" s="621" t="s">
        <v>436</v>
      </c>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3"/>
      <c r="AC68" s="633" t="s">
        <v>604</v>
      </c>
      <c r="AD68" s="634"/>
      <c r="AE68" s="709"/>
      <c r="AF68" s="710"/>
      <c r="AG68" s="710"/>
      <c r="AH68" s="711"/>
      <c r="AI68" s="709"/>
      <c r="AJ68" s="710"/>
      <c r="AK68" s="710"/>
      <c r="AL68" s="711"/>
      <c r="AM68" s="709"/>
      <c r="AN68" s="710"/>
      <c r="AO68" s="710"/>
      <c r="AP68" s="711"/>
      <c r="AQ68" s="712" t="s">
        <v>780</v>
      </c>
      <c r="AR68" s="713"/>
      <c r="AS68" s="713"/>
      <c r="AT68" s="714"/>
      <c r="AU68" s="709"/>
      <c r="AV68" s="710"/>
      <c r="AW68" s="710"/>
      <c r="AX68" s="711"/>
      <c r="AY68" s="712" t="s">
        <v>780</v>
      </c>
      <c r="AZ68" s="713"/>
      <c r="BA68" s="713"/>
      <c r="BB68" s="714"/>
      <c r="BC68" s="709"/>
      <c r="BD68" s="710"/>
      <c r="BE68" s="710"/>
      <c r="BF68" s="711"/>
      <c r="BG68" s="659" t="str">
        <f t="shared" si="0"/>
        <v>n.é.</v>
      </c>
      <c r="BH68" s="660"/>
    </row>
    <row r="69" spans="1:60" s="1" customFormat="1" ht="20.100000000000001" hidden="1" customHeight="1" x14ac:dyDescent="0.2">
      <c r="A69" s="607" t="s">
        <v>218</v>
      </c>
      <c r="B69" s="608"/>
      <c r="C69" s="621" t="s">
        <v>339</v>
      </c>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3"/>
      <c r="AC69" s="633" t="s">
        <v>605</v>
      </c>
      <c r="AD69" s="634"/>
      <c r="AE69" s="709"/>
      <c r="AF69" s="710"/>
      <c r="AG69" s="710"/>
      <c r="AH69" s="711"/>
      <c r="AI69" s="709"/>
      <c r="AJ69" s="710"/>
      <c r="AK69" s="710"/>
      <c r="AL69" s="711"/>
      <c r="AM69" s="709"/>
      <c r="AN69" s="710"/>
      <c r="AO69" s="710"/>
      <c r="AP69" s="711"/>
      <c r="AQ69" s="712" t="s">
        <v>780</v>
      </c>
      <c r="AR69" s="713"/>
      <c r="AS69" s="713"/>
      <c r="AT69" s="714"/>
      <c r="AU69" s="709"/>
      <c r="AV69" s="710"/>
      <c r="AW69" s="710"/>
      <c r="AX69" s="711"/>
      <c r="AY69" s="712" t="s">
        <v>780</v>
      </c>
      <c r="AZ69" s="713"/>
      <c r="BA69" s="713"/>
      <c r="BB69" s="714"/>
      <c r="BC69" s="709"/>
      <c r="BD69" s="710"/>
      <c r="BE69" s="710"/>
      <c r="BF69" s="711"/>
      <c r="BG69" s="659" t="str">
        <f t="shared" si="0"/>
        <v>n.é.</v>
      </c>
      <c r="BH69" s="660"/>
    </row>
    <row r="70" spans="1:60" s="170" customFormat="1" ht="20.100000000000001" customHeight="1" x14ac:dyDescent="0.2">
      <c r="A70" s="742" t="s">
        <v>219</v>
      </c>
      <c r="B70" s="723"/>
      <c r="C70" s="743" t="s">
        <v>609</v>
      </c>
      <c r="D70" s="744"/>
      <c r="E70" s="744"/>
      <c r="F70" s="744"/>
      <c r="G70" s="744"/>
      <c r="H70" s="744"/>
      <c r="I70" s="744"/>
      <c r="J70" s="744"/>
      <c r="K70" s="744"/>
      <c r="L70" s="744"/>
      <c r="M70" s="744"/>
      <c r="N70" s="744"/>
      <c r="O70" s="744"/>
      <c r="P70" s="744"/>
      <c r="Q70" s="744"/>
      <c r="R70" s="744"/>
      <c r="S70" s="744"/>
      <c r="T70" s="744"/>
      <c r="U70" s="744"/>
      <c r="V70" s="744"/>
      <c r="W70" s="744"/>
      <c r="X70" s="744"/>
      <c r="Y70" s="744"/>
      <c r="Z70" s="744"/>
      <c r="AA70" s="744"/>
      <c r="AB70" s="745"/>
      <c r="AC70" s="768" t="s">
        <v>341</v>
      </c>
      <c r="AD70" s="769"/>
      <c r="AE70" s="690">
        <f>SUM(AE65:AH69)</f>
        <v>0</v>
      </c>
      <c r="AF70" s="691"/>
      <c r="AG70" s="691"/>
      <c r="AH70" s="692"/>
      <c r="AI70" s="690">
        <f t="shared" ref="AI70" si="39">SUM(AI65:AL69)</f>
        <v>0</v>
      </c>
      <c r="AJ70" s="691"/>
      <c r="AK70" s="691"/>
      <c r="AL70" s="692"/>
      <c r="AM70" s="690">
        <f t="shared" ref="AM70" si="40">SUM(AM65:AP69)</f>
        <v>0</v>
      </c>
      <c r="AN70" s="691"/>
      <c r="AO70" s="691"/>
      <c r="AP70" s="692"/>
      <c r="AQ70" s="480" t="s">
        <v>780</v>
      </c>
      <c r="AR70" s="481"/>
      <c r="AS70" s="481"/>
      <c r="AT70" s="482"/>
      <c r="AU70" s="690">
        <f t="shared" ref="AU70" si="41">SUM(AU65:AX69)</f>
        <v>0</v>
      </c>
      <c r="AV70" s="691"/>
      <c r="AW70" s="691"/>
      <c r="AX70" s="692"/>
      <c r="AY70" s="480" t="s">
        <v>780</v>
      </c>
      <c r="AZ70" s="481"/>
      <c r="BA70" s="481"/>
      <c r="BB70" s="482"/>
      <c r="BC70" s="690">
        <f t="shared" ref="BC70" si="42">SUM(BC65:BF69)</f>
        <v>0</v>
      </c>
      <c r="BD70" s="691"/>
      <c r="BE70" s="691"/>
      <c r="BF70" s="692"/>
      <c r="BG70" s="668" t="str">
        <f t="shared" si="0"/>
        <v>n.é.</v>
      </c>
      <c r="BH70" s="669"/>
    </row>
    <row r="71" spans="1:60" s="170" customFormat="1" ht="20.100000000000001" customHeight="1" x14ac:dyDescent="0.2">
      <c r="A71" s="807" t="s">
        <v>220</v>
      </c>
      <c r="B71" s="808"/>
      <c r="C71" s="635" t="s">
        <v>610</v>
      </c>
      <c r="D71" s="636"/>
      <c r="E71" s="636"/>
      <c r="F71" s="636"/>
      <c r="G71" s="636"/>
      <c r="H71" s="636"/>
      <c r="I71" s="636"/>
      <c r="J71" s="636"/>
      <c r="K71" s="636"/>
      <c r="L71" s="636"/>
      <c r="M71" s="636"/>
      <c r="N71" s="636"/>
      <c r="O71" s="636"/>
      <c r="P71" s="636"/>
      <c r="Q71" s="636"/>
      <c r="R71" s="636"/>
      <c r="S71" s="636"/>
      <c r="T71" s="636"/>
      <c r="U71" s="636"/>
      <c r="V71" s="636"/>
      <c r="W71" s="636"/>
      <c r="X71" s="636"/>
      <c r="Y71" s="636"/>
      <c r="Z71" s="636"/>
      <c r="AA71" s="636"/>
      <c r="AB71" s="637"/>
      <c r="AC71" s="827" t="s">
        <v>342</v>
      </c>
      <c r="AD71" s="828"/>
      <c r="AE71" s="795">
        <f>AE20+AE26+AE40+AE52+AE58+AE64+AE70</f>
        <v>0</v>
      </c>
      <c r="AF71" s="796"/>
      <c r="AG71" s="796"/>
      <c r="AH71" s="797"/>
      <c r="AI71" s="795">
        <f t="shared" ref="AI71" si="43">AI20+AI26+AI40+AI52+AI58+AI64+AI70</f>
        <v>0</v>
      </c>
      <c r="AJ71" s="796"/>
      <c r="AK71" s="796"/>
      <c r="AL71" s="797"/>
      <c r="AM71" s="795">
        <f t="shared" ref="AM71" si="44">AM20+AM26+AM40+AM52+AM58+AM64+AM70</f>
        <v>146356</v>
      </c>
      <c r="AN71" s="796"/>
      <c r="AO71" s="796"/>
      <c r="AP71" s="797"/>
      <c r="AQ71" s="815" t="s">
        <v>780</v>
      </c>
      <c r="AR71" s="816"/>
      <c r="AS71" s="816"/>
      <c r="AT71" s="817"/>
      <c r="AU71" s="795">
        <f t="shared" ref="AU71" si="45">AU20+AU26+AU40+AU52+AU58+AU64+AU70</f>
        <v>0</v>
      </c>
      <c r="AV71" s="796"/>
      <c r="AW71" s="796"/>
      <c r="AX71" s="797"/>
      <c r="AY71" s="815" t="s">
        <v>780</v>
      </c>
      <c r="AZ71" s="816"/>
      <c r="BA71" s="816"/>
      <c r="BB71" s="817"/>
      <c r="BC71" s="795">
        <f t="shared" ref="BC71" si="46">BC20+BC26+BC40+BC52+BC58+BC64+BC70</f>
        <v>5639</v>
      </c>
      <c r="BD71" s="796"/>
      <c r="BE71" s="796"/>
      <c r="BF71" s="797"/>
      <c r="BG71" s="779" t="str">
        <f t="shared" si="0"/>
        <v>n.é.</v>
      </c>
      <c r="BH71" s="780"/>
    </row>
    <row r="72" spans="1:60" s="1" customFormat="1" ht="20.100000000000001" hidden="1" customHeight="1" x14ac:dyDescent="0.2">
      <c r="A72" s="607" t="s">
        <v>221</v>
      </c>
      <c r="B72" s="608"/>
      <c r="C72" s="609" t="s">
        <v>611</v>
      </c>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1"/>
      <c r="AC72" s="601" t="s">
        <v>343</v>
      </c>
      <c r="AD72" s="602"/>
      <c r="AE72" s="709"/>
      <c r="AF72" s="710"/>
      <c r="AG72" s="710"/>
      <c r="AH72" s="711"/>
      <c r="AI72" s="709"/>
      <c r="AJ72" s="710"/>
      <c r="AK72" s="710"/>
      <c r="AL72" s="711"/>
      <c r="AM72" s="709"/>
      <c r="AN72" s="710"/>
      <c r="AO72" s="710"/>
      <c r="AP72" s="711"/>
      <c r="AQ72" s="712" t="s">
        <v>780</v>
      </c>
      <c r="AR72" s="713"/>
      <c r="AS72" s="713"/>
      <c r="AT72" s="714"/>
      <c r="AU72" s="709"/>
      <c r="AV72" s="710"/>
      <c r="AW72" s="710"/>
      <c r="AX72" s="711"/>
      <c r="AY72" s="712" t="s">
        <v>780</v>
      </c>
      <c r="AZ72" s="713"/>
      <c r="BA72" s="713"/>
      <c r="BB72" s="714"/>
      <c r="BC72" s="709"/>
      <c r="BD72" s="710"/>
      <c r="BE72" s="710"/>
      <c r="BF72" s="711"/>
      <c r="BG72" s="659" t="str">
        <f t="shared" si="0"/>
        <v>n.é.</v>
      </c>
      <c r="BH72" s="660"/>
    </row>
    <row r="73" spans="1:60" s="1" customFormat="1" ht="20.100000000000001" hidden="1" customHeight="1" x14ac:dyDescent="0.2">
      <c r="A73" s="607" t="s">
        <v>222</v>
      </c>
      <c r="B73" s="608"/>
      <c r="C73" s="621" t="s">
        <v>344</v>
      </c>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3"/>
      <c r="AC73" s="601" t="s">
        <v>345</v>
      </c>
      <c r="AD73" s="602"/>
      <c r="AE73" s="709"/>
      <c r="AF73" s="710"/>
      <c r="AG73" s="710"/>
      <c r="AH73" s="711"/>
      <c r="AI73" s="709"/>
      <c r="AJ73" s="710"/>
      <c r="AK73" s="710"/>
      <c r="AL73" s="711"/>
      <c r="AM73" s="709"/>
      <c r="AN73" s="710"/>
      <c r="AO73" s="710"/>
      <c r="AP73" s="711"/>
      <c r="AQ73" s="712" t="s">
        <v>780</v>
      </c>
      <c r="AR73" s="713"/>
      <c r="AS73" s="713"/>
      <c r="AT73" s="714"/>
      <c r="AU73" s="709"/>
      <c r="AV73" s="710"/>
      <c r="AW73" s="710"/>
      <c r="AX73" s="711"/>
      <c r="AY73" s="712" t="s">
        <v>780</v>
      </c>
      <c r="AZ73" s="713"/>
      <c r="BA73" s="713"/>
      <c r="BB73" s="714"/>
      <c r="BC73" s="709"/>
      <c r="BD73" s="710"/>
      <c r="BE73" s="710"/>
      <c r="BF73" s="711"/>
      <c r="BG73" s="659" t="str">
        <f t="shared" ref="BG73:BG144" si="47">IF(AI73&gt;0,BC73/AI73,"n.é.")</f>
        <v>n.é.</v>
      </c>
      <c r="BH73" s="660"/>
    </row>
    <row r="74" spans="1:60" s="1" customFormat="1" ht="20.100000000000001" hidden="1" customHeight="1" x14ac:dyDescent="0.2">
      <c r="A74" s="607" t="s">
        <v>223</v>
      </c>
      <c r="B74" s="608"/>
      <c r="C74" s="609" t="s">
        <v>612</v>
      </c>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1"/>
      <c r="AC74" s="601" t="s">
        <v>346</v>
      </c>
      <c r="AD74" s="602"/>
      <c r="AE74" s="709"/>
      <c r="AF74" s="710"/>
      <c r="AG74" s="710"/>
      <c r="AH74" s="711"/>
      <c r="AI74" s="709"/>
      <c r="AJ74" s="710"/>
      <c r="AK74" s="710"/>
      <c r="AL74" s="711"/>
      <c r="AM74" s="709"/>
      <c r="AN74" s="710"/>
      <c r="AO74" s="710"/>
      <c r="AP74" s="711"/>
      <c r="AQ74" s="712" t="s">
        <v>780</v>
      </c>
      <c r="AR74" s="713"/>
      <c r="AS74" s="713"/>
      <c r="AT74" s="714"/>
      <c r="AU74" s="709"/>
      <c r="AV74" s="710"/>
      <c r="AW74" s="710"/>
      <c r="AX74" s="711"/>
      <c r="AY74" s="712" t="s">
        <v>780</v>
      </c>
      <c r="AZ74" s="713"/>
      <c r="BA74" s="713"/>
      <c r="BB74" s="714"/>
      <c r="BC74" s="709"/>
      <c r="BD74" s="710"/>
      <c r="BE74" s="710"/>
      <c r="BF74" s="711"/>
      <c r="BG74" s="659" t="str">
        <f t="shared" si="47"/>
        <v>n.é.</v>
      </c>
      <c r="BH74" s="660"/>
    </row>
    <row r="75" spans="1:60" s="170" customFormat="1" ht="20.100000000000001" customHeight="1" x14ac:dyDescent="0.2">
      <c r="A75" s="742" t="s">
        <v>224</v>
      </c>
      <c r="B75" s="723"/>
      <c r="C75" s="743" t="s">
        <v>615</v>
      </c>
      <c r="D75" s="744"/>
      <c r="E75" s="744"/>
      <c r="F75" s="744"/>
      <c r="G75" s="744"/>
      <c r="H75" s="744"/>
      <c r="I75" s="744"/>
      <c r="J75" s="744"/>
      <c r="K75" s="744"/>
      <c r="L75" s="744"/>
      <c r="M75" s="744"/>
      <c r="N75" s="744"/>
      <c r="O75" s="744"/>
      <c r="P75" s="744"/>
      <c r="Q75" s="744"/>
      <c r="R75" s="744"/>
      <c r="S75" s="744"/>
      <c r="T75" s="744"/>
      <c r="U75" s="744"/>
      <c r="V75" s="744"/>
      <c r="W75" s="744"/>
      <c r="X75" s="744"/>
      <c r="Y75" s="744"/>
      <c r="Z75" s="744"/>
      <c r="AA75" s="744"/>
      <c r="AB75" s="745"/>
      <c r="AC75" s="675" t="s">
        <v>347</v>
      </c>
      <c r="AD75" s="676"/>
      <c r="AE75" s="690">
        <f>SUM(AE72:AH74)</f>
        <v>0</v>
      </c>
      <c r="AF75" s="691"/>
      <c r="AG75" s="691"/>
      <c r="AH75" s="692"/>
      <c r="AI75" s="690">
        <f t="shared" ref="AI75" si="48">SUM(AI72:AL74)</f>
        <v>0</v>
      </c>
      <c r="AJ75" s="691"/>
      <c r="AK75" s="691"/>
      <c r="AL75" s="692"/>
      <c r="AM75" s="690">
        <f t="shared" ref="AM75" si="49">SUM(AM72:AP74)</f>
        <v>0</v>
      </c>
      <c r="AN75" s="691"/>
      <c r="AO75" s="691"/>
      <c r="AP75" s="692"/>
      <c r="AQ75" s="480" t="s">
        <v>780</v>
      </c>
      <c r="AR75" s="481"/>
      <c r="AS75" s="481"/>
      <c r="AT75" s="482"/>
      <c r="AU75" s="690">
        <f t="shared" ref="AU75" si="50">SUM(AU72:AX74)</f>
        <v>0</v>
      </c>
      <c r="AV75" s="691"/>
      <c r="AW75" s="691"/>
      <c r="AX75" s="692"/>
      <c r="AY75" s="480" t="s">
        <v>780</v>
      </c>
      <c r="AZ75" s="481"/>
      <c r="BA75" s="481"/>
      <c r="BB75" s="482"/>
      <c r="BC75" s="690">
        <f t="shared" ref="BC75" si="51">SUM(BC72:BF74)</f>
        <v>0</v>
      </c>
      <c r="BD75" s="691"/>
      <c r="BE75" s="691"/>
      <c r="BF75" s="692"/>
      <c r="BG75" s="668" t="str">
        <f t="shared" si="47"/>
        <v>n.é.</v>
      </c>
      <c r="BH75" s="669"/>
    </row>
    <row r="76" spans="1:60" s="1" customFormat="1" ht="20.100000000000001" hidden="1" customHeight="1" x14ac:dyDescent="0.2">
      <c r="A76" s="607" t="s">
        <v>225</v>
      </c>
      <c r="B76" s="608"/>
      <c r="C76" s="621" t="s">
        <v>348</v>
      </c>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3"/>
      <c r="AC76" s="601" t="s">
        <v>349</v>
      </c>
      <c r="AD76" s="602"/>
      <c r="AE76" s="709"/>
      <c r="AF76" s="710"/>
      <c r="AG76" s="710"/>
      <c r="AH76" s="711"/>
      <c r="AI76" s="709"/>
      <c r="AJ76" s="710"/>
      <c r="AK76" s="710"/>
      <c r="AL76" s="711"/>
      <c r="AM76" s="709"/>
      <c r="AN76" s="710"/>
      <c r="AO76" s="710"/>
      <c r="AP76" s="711"/>
      <c r="AQ76" s="712" t="s">
        <v>780</v>
      </c>
      <c r="AR76" s="713"/>
      <c r="AS76" s="713"/>
      <c r="AT76" s="714"/>
      <c r="AU76" s="709"/>
      <c r="AV76" s="710"/>
      <c r="AW76" s="710"/>
      <c r="AX76" s="711"/>
      <c r="AY76" s="712" t="s">
        <v>780</v>
      </c>
      <c r="AZ76" s="713"/>
      <c r="BA76" s="713"/>
      <c r="BB76" s="714"/>
      <c r="BC76" s="709"/>
      <c r="BD76" s="710"/>
      <c r="BE76" s="710"/>
      <c r="BF76" s="711"/>
      <c r="BG76" s="659" t="str">
        <f t="shared" si="47"/>
        <v>n.é.</v>
      </c>
      <c r="BH76" s="660"/>
    </row>
    <row r="77" spans="1:60" s="1" customFormat="1" ht="20.100000000000001" hidden="1" customHeight="1" x14ac:dyDescent="0.2">
      <c r="A77" s="607" t="s">
        <v>226</v>
      </c>
      <c r="B77" s="608"/>
      <c r="C77" s="609" t="s">
        <v>613</v>
      </c>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1"/>
      <c r="AC77" s="601" t="s">
        <v>350</v>
      </c>
      <c r="AD77" s="602"/>
      <c r="AE77" s="709"/>
      <c r="AF77" s="710"/>
      <c r="AG77" s="710"/>
      <c r="AH77" s="711"/>
      <c r="AI77" s="709"/>
      <c r="AJ77" s="710"/>
      <c r="AK77" s="710"/>
      <c r="AL77" s="711"/>
      <c r="AM77" s="709"/>
      <c r="AN77" s="710"/>
      <c r="AO77" s="710"/>
      <c r="AP77" s="711"/>
      <c r="AQ77" s="712" t="s">
        <v>780</v>
      </c>
      <c r="AR77" s="713"/>
      <c r="AS77" s="713"/>
      <c r="AT77" s="714"/>
      <c r="AU77" s="709"/>
      <c r="AV77" s="710"/>
      <c r="AW77" s="710"/>
      <c r="AX77" s="711"/>
      <c r="AY77" s="712" t="s">
        <v>780</v>
      </c>
      <c r="AZ77" s="713"/>
      <c r="BA77" s="713"/>
      <c r="BB77" s="714"/>
      <c r="BC77" s="709"/>
      <c r="BD77" s="710"/>
      <c r="BE77" s="710"/>
      <c r="BF77" s="711"/>
      <c r="BG77" s="659" t="str">
        <f t="shared" si="47"/>
        <v>n.é.</v>
      </c>
      <c r="BH77" s="660"/>
    </row>
    <row r="78" spans="1:60" s="1" customFormat="1" ht="20.100000000000001" hidden="1" customHeight="1" x14ac:dyDescent="0.2">
      <c r="A78" s="607" t="s">
        <v>227</v>
      </c>
      <c r="B78" s="608"/>
      <c r="C78" s="621" t="s">
        <v>351</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3"/>
      <c r="AC78" s="601" t="s">
        <v>352</v>
      </c>
      <c r="AD78" s="602"/>
      <c r="AE78" s="709"/>
      <c r="AF78" s="710"/>
      <c r="AG78" s="710"/>
      <c r="AH78" s="711"/>
      <c r="AI78" s="709"/>
      <c r="AJ78" s="710"/>
      <c r="AK78" s="710"/>
      <c r="AL78" s="711"/>
      <c r="AM78" s="709"/>
      <c r="AN78" s="710"/>
      <c r="AO78" s="710"/>
      <c r="AP78" s="711"/>
      <c r="AQ78" s="712" t="s">
        <v>780</v>
      </c>
      <c r="AR78" s="713"/>
      <c r="AS78" s="713"/>
      <c r="AT78" s="714"/>
      <c r="AU78" s="709"/>
      <c r="AV78" s="710"/>
      <c r="AW78" s="710"/>
      <c r="AX78" s="711"/>
      <c r="AY78" s="712" t="s">
        <v>780</v>
      </c>
      <c r="AZ78" s="713"/>
      <c r="BA78" s="713"/>
      <c r="BB78" s="714"/>
      <c r="BC78" s="709"/>
      <c r="BD78" s="710"/>
      <c r="BE78" s="710"/>
      <c r="BF78" s="711"/>
      <c r="BG78" s="659" t="str">
        <f t="shared" si="47"/>
        <v>n.é.</v>
      </c>
      <c r="BH78" s="660"/>
    </row>
    <row r="79" spans="1:60" s="1" customFormat="1" ht="20.100000000000001" hidden="1" customHeight="1" x14ac:dyDescent="0.2">
      <c r="A79" s="607" t="s">
        <v>228</v>
      </c>
      <c r="B79" s="608"/>
      <c r="C79" s="609" t="s">
        <v>614</v>
      </c>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1"/>
      <c r="AC79" s="601" t="s">
        <v>353</v>
      </c>
      <c r="AD79" s="602"/>
      <c r="AE79" s="709"/>
      <c r="AF79" s="710"/>
      <c r="AG79" s="710"/>
      <c r="AH79" s="711"/>
      <c r="AI79" s="709"/>
      <c r="AJ79" s="710"/>
      <c r="AK79" s="710"/>
      <c r="AL79" s="711"/>
      <c r="AM79" s="709"/>
      <c r="AN79" s="710"/>
      <c r="AO79" s="710"/>
      <c r="AP79" s="711"/>
      <c r="AQ79" s="712" t="s">
        <v>780</v>
      </c>
      <c r="AR79" s="713"/>
      <c r="AS79" s="713"/>
      <c r="AT79" s="714"/>
      <c r="AU79" s="709"/>
      <c r="AV79" s="710"/>
      <c r="AW79" s="710"/>
      <c r="AX79" s="711"/>
      <c r="AY79" s="712" t="s">
        <v>780</v>
      </c>
      <c r="AZ79" s="713"/>
      <c r="BA79" s="713"/>
      <c r="BB79" s="714"/>
      <c r="BC79" s="709"/>
      <c r="BD79" s="710"/>
      <c r="BE79" s="710"/>
      <c r="BF79" s="711"/>
      <c r="BG79" s="659" t="str">
        <f t="shared" si="47"/>
        <v>n.é.</v>
      </c>
      <c r="BH79" s="660"/>
    </row>
    <row r="80" spans="1:60" s="170" customFormat="1" x14ac:dyDescent="0.2">
      <c r="A80" s="742" t="s">
        <v>229</v>
      </c>
      <c r="B80" s="723"/>
      <c r="C80" s="672" t="s">
        <v>616</v>
      </c>
      <c r="D80" s="673"/>
      <c r="E80" s="673"/>
      <c r="F80" s="673"/>
      <c r="G80" s="673"/>
      <c r="H80" s="673"/>
      <c r="I80" s="673"/>
      <c r="J80" s="673"/>
      <c r="K80" s="673"/>
      <c r="L80" s="673"/>
      <c r="M80" s="673"/>
      <c r="N80" s="673"/>
      <c r="O80" s="673"/>
      <c r="P80" s="673"/>
      <c r="Q80" s="673"/>
      <c r="R80" s="673"/>
      <c r="S80" s="673"/>
      <c r="T80" s="673"/>
      <c r="U80" s="673"/>
      <c r="V80" s="673"/>
      <c r="W80" s="673"/>
      <c r="X80" s="673"/>
      <c r="Y80" s="673"/>
      <c r="Z80" s="673"/>
      <c r="AA80" s="673"/>
      <c r="AB80" s="674"/>
      <c r="AC80" s="675" t="s">
        <v>354</v>
      </c>
      <c r="AD80" s="676"/>
      <c r="AE80" s="690">
        <f>SUM(AE76:AH79)</f>
        <v>0</v>
      </c>
      <c r="AF80" s="691"/>
      <c r="AG80" s="691"/>
      <c r="AH80" s="692"/>
      <c r="AI80" s="690">
        <f t="shared" ref="AI80" si="52">SUM(AI76:AL79)</f>
        <v>0</v>
      </c>
      <c r="AJ80" s="691"/>
      <c r="AK80" s="691"/>
      <c r="AL80" s="692"/>
      <c r="AM80" s="690">
        <f t="shared" ref="AM80" si="53">SUM(AM76:AP79)</f>
        <v>0</v>
      </c>
      <c r="AN80" s="691"/>
      <c r="AO80" s="691"/>
      <c r="AP80" s="692"/>
      <c r="AQ80" s="480" t="s">
        <v>780</v>
      </c>
      <c r="AR80" s="481"/>
      <c r="AS80" s="481"/>
      <c r="AT80" s="482"/>
      <c r="AU80" s="690">
        <f t="shared" ref="AU80" si="54">SUM(AU76:AX79)</f>
        <v>0</v>
      </c>
      <c r="AV80" s="691"/>
      <c r="AW80" s="691"/>
      <c r="AX80" s="692"/>
      <c r="AY80" s="480" t="s">
        <v>780</v>
      </c>
      <c r="AZ80" s="481"/>
      <c r="BA80" s="481"/>
      <c r="BB80" s="482"/>
      <c r="BC80" s="690">
        <f t="shared" ref="BC80" si="55">SUM(BC76:BF79)</f>
        <v>0</v>
      </c>
      <c r="BD80" s="691"/>
      <c r="BE80" s="691"/>
      <c r="BF80" s="692"/>
      <c r="BG80" s="668" t="str">
        <f t="shared" si="47"/>
        <v>n.é.</v>
      </c>
      <c r="BH80" s="669"/>
    </row>
    <row r="81" spans="1:60" s="1" customFormat="1" x14ac:dyDescent="0.2">
      <c r="A81" s="607" t="s">
        <v>230</v>
      </c>
      <c r="B81" s="608"/>
      <c r="C81" s="621" t="s">
        <v>355</v>
      </c>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3"/>
      <c r="AC81" s="601" t="s">
        <v>356</v>
      </c>
      <c r="AD81" s="602"/>
      <c r="AE81" s="709"/>
      <c r="AF81" s="710"/>
      <c r="AG81" s="710"/>
      <c r="AH81" s="711"/>
      <c r="AI81" s="709">
        <v>122812</v>
      </c>
      <c r="AJ81" s="710"/>
      <c r="AK81" s="710"/>
      <c r="AL81" s="711"/>
      <c r="AM81" s="709">
        <v>122812</v>
      </c>
      <c r="AN81" s="710"/>
      <c r="AO81" s="710"/>
      <c r="AP81" s="711"/>
      <c r="AQ81" s="712" t="s">
        <v>780</v>
      </c>
      <c r="AR81" s="713"/>
      <c r="AS81" s="713"/>
      <c r="AT81" s="714"/>
      <c r="AU81" s="709"/>
      <c r="AV81" s="710"/>
      <c r="AW81" s="710"/>
      <c r="AX81" s="711"/>
      <c r="AY81" s="712" t="s">
        <v>780</v>
      </c>
      <c r="AZ81" s="713"/>
      <c r="BA81" s="713"/>
      <c r="BB81" s="714"/>
      <c r="BC81" s="709">
        <v>122812</v>
      </c>
      <c r="BD81" s="710"/>
      <c r="BE81" s="710"/>
      <c r="BF81" s="711"/>
      <c r="BG81" s="659">
        <f t="shared" si="47"/>
        <v>1</v>
      </c>
      <c r="BH81" s="660"/>
    </row>
    <row r="82" spans="1:60" hidden="1" x14ac:dyDescent="0.2">
      <c r="A82" s="682" t="s">
        <v>231</v>
      </c>
      <c r="B82" s="683"/>
      <c r="C82" s="621" t="s">
        <v>357</v>
      </c>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3"/>
      <c r="AC82" s="793" t="s">
        <v>358</v>
      </c>
      <c r="AD82" s="794"/>
      <c r="AE82" s="684">
        <v>0</v>
      </c>
      <c r="AF82" s="685"/>
      <c r="AG82" s="685"/>
      <c r="AH82" s="686"/>
      <c r="AI82" s="684">
        <v>0</v>
      </c>
      <c r="AJ82" s="685"/>
      <c r="AK82" s="685"/>
      <c r="AL82" s="686"/>
      <c r="AM82" s="684">
        <v>0</v>
      </c>
      <c r="AN82" s="685"/>
      <c r="AO82" s="685"/>
      <c r="AP82" s="686"/>
      <c r="AQ82" s="477" t="s">
        <v>780</v>
      </c>
      <c r="AR82" s="478"/>
      <c r="AS82" s="478"/>
      <c r="AT82" s="479"/>
      <c r="AU82" s="684">
        <v>0</v>
      </c>
      <c r="AV82" s="685"/>
      <c r="AW82" s="685"/>
      <c r="AX82" s="686"/>
      <c r="AY82" s="477" t="s">
        <v>780</v>
      </c>
      <c r="AZ82" s="478"/>
      <c r="BA82" s="478"/>
      <c r="BB82" s="479"/>
      <c r="BC82" s="684">
        <v>0</v>
      </c>
      <c r="BD82" s="685"/>
      <c r="BE82" s="685"/>
      <c r="BF82" s="686"/>
      <c r="BG82" s="726" t="str">
        <f t="shared" si="47"/>
        <v>n.é.</v>
      </c>
      <c r="BH82" s="727"/>
    </row>
    <row r="83" spans="1:60" s="170" customFormat="1" x14ac:dyDescent="0.2">
      <c r="A83" s="742" t="s">
        <v>232</v>
      </c>
      <c r="B83" s="723"/>
      <c r="C83" s="743" t="s">
        <v>618</v>
      </c>
      <c r="D83" s="744"/>
      <c r="E83" s="744"/>
      <c r="F83" s="744"/>
      <c r="G83" s="744"/>
      <c r="H83" s="744"/>
      <c r="I83" s="744"/>
      <c r="J83" s="744"/>
      <c r="K83" s="744"/>
      <c r="L83" s="744"/>
      <c r="M83" s="744"/>
      <c r="N83" s="744"/>
      <c r="O83" s="744"/>
      <c r="P83" s="744"/>
      <c r="Q83" s="744"/>
      <c r="R83" s="744"/>
      <c r="S83" s="744"/>
      <c r="T83" s="744"/>
      <c r="U83" s="744"/>
      <c r="V83" s="744"/>
      <c r="W83" s="744"/>
      <c r="X83" s="744"/>
      <c r="Y83" s="744"/>
      <c r="Z83" s="744"/>
      <c r="AA83" s="744"/>
      <c r="AB83" s="745"/>
      <c r="AC83" s="675" t="s">
        <v>359</v>
      </c>
      <c r="AD83" s="676"/>
      <c r="AE83" s="821">
        <f>SUM(AE81:AH82)</f>
        <v>0</v>
      </c>
      <c r="AF83" s="822"/>
      <c r="AG83" s="822"/>
      <c r="AH83" s="823"/>
      <c r="AI83" s="821">
        <f t="shared" ref="AI83" si="56">SUM(AI81:AL82)</f>
        <v>122812</v>
      </c>
      <c r="AJ83" s="822"/>
      <c r="AK83" s="822"/>
      <c r="AL83" s="823"/>
      <c r="AM83" s="821">
        <f t="shared" ref="AM83" si="57">SUM(AM81:AP82)</f>
        <v>122812</v>
      </c>
      <c r="AN83" s="822"/>
      <c r="AO83" s="822"/>
      <c r="AP83" s="823"/>
      <c r="AQ83" s="824" t="s">
        <v>780</v>
      </c>
      <c r="AR83" s="825"/>
      <c r="AS83" s="825"/>
      <c r="AT83" s="826"/>
      <c r="AU83" s="821">
        <f t="shared" ref="AU83" si="58">SUM(AU81:AX82)</f>
        <v>0</v>
      </c>
      <c r="AV83" s="822"/>
      <c r="AW83" s="822"/>
      <c r="AX83" s="823"/>
      <c r="AY83" s="824" t="s">
        <v>780</v>
      </c>
      <c r="AZ83" s="825"/>
      <c r="BA83" s="825"/>
      <c r="BB83" s="826"/>
      <c r="BC83" s="821">
        <f t="shared" ref="BC83" si="59">SUM(BC81:BF82)</f>
        <v>122812</v>
      </c>
      <c r="BD83" s="822"/>
      <c r="BE83" s="822"/>
      <c r="BF83" s="823"/>
      <c r="BG83" s="668">
        <f t="shared" si="47"/>
        <v>1</v>
      </c>
      <c r="BH83" s="669"/>
    </row>
    <row r="84" spans="1:60" s="1" customFormat="1" ht="20.100000000000001" hidden="1" customHeight="1" x14ac:dyDescent="0.2">
      <c r="A84" s="607" t="s">
        <v>233</v>
      </c>
      <c r="B84" s="608"/>
      <c r="C84" s="609" t="s">
        <v>360</v>
      </c>
      <c r="D84" s="610"/>
      <c r="E84" s="610"/>
      <c r="F84" s="610"/>
      <c r="G84" s="610"/>
      <c r="H84" s="610"/>
      <c r="I84" s="610"/>
      <c r="J84" s="610"/>
      <c r="K84" s="610"/>
      <c r="L84" s="610"/>
      <c r="M84" s="610"/>
      <c r="N84" s="610"/>
      <c r="O84" s="610"/>
      <c r="P84" s="610"/>
      <c r="Q84" s="610"/>
      <c r="R84" s="610"/>
      <c r="S84" s="610"/>
      <c r="T84" s="610"/>
      <c r="U84" s="610"/>
      <c r="V84" s="610"/>
      <c r="W84" s="610"/>
      <c r="X84" s="610"/>
      <c r="Y84" s="610"/>
      <c r="Z84" s="610"/>
      <c r="AA84" s="610"/>
      <c r="AB84" s="611"/>
      <c r="AC84" s="601" t="s">
        <v>361</v>
      </c>
      <c r="AD84" s="602"/>
      <c r="AE84" s="709"/>
      <c r="AF84" s="710"/>
      <c r="AG84" s="710"/>
      <c r="AH84" s="711"/>
      <c r="AI84" s="709"/>
      <c r="AJ84" s="710"/>
      <c r="AK84" s="710"/>
      <c r="AL84" s="711"/>
      <c r="AM84" s="709"/>
      <c r="AN84" s="710"/>
      <c r="AO84" s="710"/>
      <c r="AP84" s="711"/>
      <c r="AQ84" s="712" t="s">
        <v>780</v>
      </c>
      <c r="AR84" s="713"/>
      <c r="AS84" s="713"/>
      <c r="AT84" s="714"/>
      <c r="AU84" s="709"/>
      <c r="AV84" s="710"/>
      <c r="AW84" s="710"/>
      <c r="AX84" s="711"/>
      <c r="AY84" s="712" t="s">
        <v>780</v>
      </c>
      <c r="AZ84" s="713"/>
      <c r="BA84" s="713"/>
      <c r="BB84" s="714"/>
      <c r="BC84" s="709"/>
      <c r="BD84" s="710"/>
      <c r="BE84" s="710"/>
      <c r="BF84" s="711"/>
      <c r="BG84" s="659" t="str">
        <f t="shared" si="47"/>
        <v>n.é.</v>
      </c>
      <c r="BH84" s="660"/>
    </row>
    <row r="85" spans="1:60" s="1" customFormat="1" ht="20.100000000000001" hidden="1" customHeight="1" x14ac:dyDescent="0.2">
      <c r="A85" s="607" t="s">
        <v>234</v>
      </c>
      <c r="B85" s="608"/>
      <c r="C85" s="609" t="s">
        <v>362</v>
      </c>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1"/>
      <c r="AC85" s="601" t="s">
        <v>363</v>
      </c>
      <c r="AD85" s="602"/>
      <c r="AE85" s="709"/>
      <c r="AF85" s="710"/>
      <c r="AG85" s="710"/>
      <c r="AH85" s="711"/>
      <c r="AI85" s="709"/>
      <c r="AJ85" s="710"/>
      <c r="AK85" s="710"/>
      <c r="AL85" s="711"/>
      <c r="AM85" s="709"/>
      <c r="AN85" s="710"/>
      <c r="AO85" s="710"/>
      <c r="AP85" s="711"/>
      <c r="AQ85" s="712" t="s">
        <v>780</v>
      </c>
      <c r="AR85" s="713"/>
      <c r="AS85" s="713"/>
      <c r="AT85" s="714"/>
      <c r="AU85" s="709"/>
      <c r="AV85" s="710"/>
      <c r="AW85" s="710"/>
      <c r="AX85" s="711"/>
      <c r="AY85" s="712" t="s">
        <v>780</v>
      </c>
      <c r="AZ85" s="713"/>
      <c r="BA85" s="713"/>
      <c r="BB85" s="714"/>
      <c r="BC85" s="709"/>
      <c r="BD85" s="710"/>
      <c r="BE85" s="710"/>
      <c r="BF85" s="711"/>
      <c r="BG85" s="659" t="str">
        <f t="shared" si="47"/>
        <v>n.é.</v>
      </c>
      <c r="BH85" s="660"/>
    </row>
    <row r="86" spans="1:60" ht="20.100000000000001" customHeight="1" x14ac:dyDescent="0.2">
      <c r="A86" s="682" t="s">
        <v>235</v>
      </c>
      <c r="B86" s="683"/>
      <c r="C86" s="609" t="s">
        <v>364</v>
      </c>
      <c r="D86" s="610"/>
      <c r="E86" s="610"/>
      <c r="F86" s="610"/>
      <c r="G86" s="610"/>
      <c r="H86" s="610"/>
      <c r="I86" s="610"/>
      <c r="J86" s="610"/>
      <c r="K86" s="610"/>
      <c r="L86" s="610"/>
      <c r="M86" s="610"/>
      <c r="N86" s="610"/>
      <c r="O86" s="610"/>
      <c r="P86" s="610"/>
      <c r="Q86" s="610"/>
      <c r="R86" s="610"/>
      <c r="S86" s="610"/>
      <c r="T86" s="610"/>
      <c r="U86" s="610"/>
      <c r="V86" s="610"/>
      <c r="W86" s="610"/>
      <c r="X86" s="610"/>
      <c r="Y86" s="610"/>
      <c r="Z86" s="610"/>
      <c r="AA86" s="610"/>
      <c r="AB86" s="611"/>
      <c r="AC86" s="793" t="s">
        <v>365</v>
      </c>
      <c r="AD86" s="794"/>
      <c r="AE86" s="684">
        <v>34479250</v>
      </c>
      <c r="AF86" s="685"/>
      <c r="AG86" s="685"/>
      <c r="AH86" s="686"/>
      <c r="AI86" s="684">
        <v>37245250</v>
      </c>
      <c r="AJ86" s="685"/>
      <c r="AK86" s="685"/>
      <c r="AL86" s="686"/>
      <c r="AM86" s="684">
        <v>37096161</v>
      </c>
      <c r="AN86" s="685"/>
      <c r="AO86" s="685"/>
      <c r="AP86" s="686"/>
      <c r="AQ86" s="477" t="s">
        <v>780</v>
      </c>
      <c r="AR86" s="478"/>
      <c r="AS86" s="478"/>
      <c r="AT86" s="479"/>
      <c r="AU86" s="684">
        <v>0</v>
      </c>
      <c r="AV86" s="685"/>
      <c r="AW86" s="685"/>
      <c r="AX86" s="686"/>
      <c r="AY86" s="477" t="s">
        <v>780</v>
      </c>
      <c r="AZ86" s="478"/>
      <c r="BA86" s="478"/>
      <c r="BB86" s="479"/>
      <c r="BC86" s="684">
        <v>37096161</v>
      </c>
      <c r="BD86" s="685"/>
      <c r="BE86" s="685"/>
      <c r="BF86" s="686"/>
      <c r="BG86" s="726">
        <f t="shared" si="47"/>
        <v>0.99599710030138067</v>
      </c>
      <c r="BH86" s="727"/>
    </row>
    <row r="87" spans="1:60" s="1" customFormat="1" ht="20.100000000000001" hidden="1" customHeight="1" x14ac:dyDescent="0.2">
      <c r="A87" s="607" t="s">
        <v>236</v>
      </c>
      <c r="B87" s="608"/>
      <c r="C87" s="609" t="s">
        <v>617</v>
      </c>
      <c r="D87" s="610"/>
      <c r="E87" s="610"/>
      <c r="F87" s="610"/>
      <c r="G87" s="610"/>
      <c r="H87" s="610"/>
      <c r="I87" s="610"/>
      <c r="J87" s="610"/>
      <c r="K87" s="610"/>
      <c r="L87" s="610"/>
      <c r="M87" s="610"/>
      <c r="N87" s="610"/>
      <c r="O87" s="610"/>
      <c r="P87" s="610"/>
      <c r="Q87" s="610"/>
      <c r="R87" s="610"/>
      <c r="S87" s="610"/>
      <c r="T87" s="610"/>
      <c r="U87" s="610"/>
      <c r="V87" s="610"/>
      <c r="W87" s="610"/>
      <c r="X87" s="610"/>
      <c r="Y87" s="610"/>
      <c r="Z87" s="610"/>
      <c r="AA87" s="610"/>
      <c r="AB87" s="611"/>
      <c r="AC87" s="601" t="s">
        <v>366</v>
      </c>
      <c r="AD87" s="602"/>
      <c r="AE87" s="709"/>
      <c r="AF87" s="710"/>
      <c r="AG87" s="710"/>
      <c r="AH87" s="711"/>
      <c r="AI87" s="709"/>
      <c r="AJ87" s="710"/>
      <c r="AK87" s="710"/>
      <c r="AL87" s="711"/>
      <c r="AM87" s="709"/>
      <c r="AN87" s="710"/>
      <c r="AO87" s="710"/>
      <c r="AP87" s="711"/>
      <c r="AQ87" s="712" t="s">
        <v>780</v>
      </c>
      <c r="AR87" s="713"/>
      <c r="AS87" s="713"/>
      <c r="AT87" s="714"/>
      <c r="AU87" s="709"/>
      <c r="AV87" s="710"/>
      <c r="AW87" s="710"/>
      <c r="AX87" s="711"/>
      <c r="AY87" s="712" t="s">
        <v>780</v>
      </c>
      <c r="AZ87" s="713"/>
      <c r="BA87" s="713"/>
      <c r="BB87" s="714"/>
      <c r="BC87" s="709"/>
      <c r="BD87" s="710"/>
      <c r="BE87" s="710"/>
      <c r="BF87" s="711"/>
      <c r="BG87" s="659" t="str">
        <f t="shared" si="47"/>
        <v>n.é.</v>
      </c>
      <c r="BH87" s="660"/>
    </row>
    <row r="88" spans="1:60" s="1" customFormat="1" ht="20.100000000000001" hidden="1" customHeight="1" x14ac:dyDescent="0.2">
      <c r="A88" s="607" t="s">
        <v>237</v>
      </c>
      <c r="B88" s="608"/>
      <c r="C88" s="621" t="s">
        <v>367</v>
      </c>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3"/>
      <c r="AC88" s="601" t="s">
        <v>368</v>
      </c>
      <c r="AD88" s="602"/>
      <c r="AE88" s="709"/>
      <c r="AF88" s="710"/>
      <c r="AG88" s="710"/>
      <c r="AH88" s="711"/>
      <c r="AI88" s="709"/>
      <c r="AJ88" s="710"/>
      <c r="AK88" s="710"/>
      <c r="AL88" s="711"/>
      <c r="AM88" s="709"/>
      <c r="AN88" s="710"/>
      <c r="AO88" s="710"/>
      <c r="AP88" s="711"/>
      <c r="AQ88" s="712" t="s">
        <v>780</v>
      </c>
      <c r="AR88" s="713"/>
      <c r="AS88" s="713"/>
      <c r="AT88" s="714"/>
      <c r="AU88" s="709"/>
      <c r="AV88" s="710"/>
      <c r="AW88" s="710"/>
      <c r="AX88" s="711"/>
      <c r="AY88" s="712" t="s">
        <v>780</v>
      </c>
      <c r="AZ88" s="713"/>
      <c r="BA88" s="713"/>
      <c r="BB88" s="714"/>
      <c r="BC88" s="709"/>
      <c r="BD88" s="710"/>
      <c r="BE88" s="710"/>
      <c r="BF88" s="711"/>
      <c r="BG88" s="659" t="str">
        <f t="shared" si="47"/>
        <v>n.é.</v>
      </c>
      <c r="BH88" s="660"/>
    </row>
    <row r="89" spans="1:60" s="1" customFormat="1" ht="20.100000000000001" hidden="1" customHeight="1" x14ac:dyDescent="0.2">
      <c r="A89" s="607" t="s">
        <v>238</v>
      </c>
      <c r="B89" s="608"/>
      <c r="C89" s="621" t="s">
        <v>622</v>
      </c>
      <c r="D89" s="622"/>
      <c r="E89" s="622"/>
      <c r="F89" s="622"/>
      <c r="G89" s="622"/>
      <c r="H89" s="622"/>
      <c r="I89" s="622"/>
      <c r="J89" s="622"/>
      <c r="K89" s="622"/>
      <c r="L89" s="622"/>
      <c r="M89" s="622"/>
      <c r="N89" s="622"/>
      <c r="O89" s="622"/>
      <c r="P89" s="622"/>
      <c r="Q89" s="622"/>
      <c r="R89" s="622"/>
      <c r="S89" s="622"/>
      <c r="T89" s="622"/>
      <c r="U89" s="622"/>
      <c r="V89" s="622"/>
      <c r="W89" s="622"/>
      <c r="X89" s="622"/>
      <c r="Y89" s="622"/>
      <c r="Z89" s="622"/>
      <c r="AA89" s="622"/>
      <c r="AB89" s="623"/>
      <c r="AC89" s="601" t="s">
        <v>620</v>
      </c>
      <c r="AD89" s="602"/>
      <c r="AE89" s="709"/>
      <c r="AF89" s="710"/>
      <c r="AG89" s="710"/>
      <c r="AH89" s="711"/>
      <c r="AI89" s="709"/>
      <c r="AJ89" s="710"/>
      <c r="AK89" s="710"/>
      <c r="AL89" s="711"/>
      <c r="AM89" s="709"/>
      <c r="AN89" s="710"/>
      <c r="AO89" s="710"/>
      <c r="AP89" s="711"/>
      <c r="AQ89" s="712" t="s">
        <v>780</v>
      </c>
      <c r="AR89" s="713"/>
      <c r="AS89" s="713"/>
      <c r="AT89" s="714"/>
      <c r="AU89" s="709"/>
      <c r="AV89" s="710"/>
      <c r="AW89" s="710"/>
      <c r="AX89" s="711"/>
      <c r="AY89" s="712" t="s">
        <v>780</v>
      </c>
      <c r="AZ89" s="713"/>
      <c r="BA89" s="713"/>
      <c r="BB89" s="714"/>
      <c r="BC89" s="709"/>
      <c r="BD89" s="710"/>
      <c r="BE89" s="710"/>
      <c r="BF89" s="711"/>
      <c r="BG89" s="659" t="str">
        <f t="shared" si="47"/>
        <v>n.é.</v>
      </c>
      <c r="BH89" s="660"/>
    </row>
    <row r="90" spans="1:60" s="1" customFormat="1" ht="20.100000000000001" hidden="1" customHeight="1" x14ac:dyDescent="0.2">
      <c r="A90" s="607" t="s">
        <v>239</v>
      </c>
      <c r="B90" s="608"/>
      <c r="C90" s="621" t="s">
        <v>623</v>
      </c>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3"/>
      <c r="AC90" s="601" t="s">
        <v>621</v>
      </c>
      <c r="AD90" s="602"/>
      <c r="AE90" s="709"/>
      <c r="AF90" s="710"/>
      <c r="AG90" s="710"/>
      <c r="AH90" s="711"/>
      <c r="AI90" s="709"/>
      <c r="AJ90" s="710"/>
      <c r="AK90" s="710"/>
      <c r="AL90" s="711"/>
      <c r="AM90" s="709"/>
      <c r="AN90" s="710"/>
      <c r="AO90" s="710"/>
      <c r="AP90" s="711"/>
      <c r="AQ90" s="712" t="s">
        <v>780</v>
      </c>
      <c r="AR90" s="713"/>
      <c r="AS90" s="713"/>
      <c r="AT90" s="714"/>
      <c r="AU90" s="709"/>
      <c r="AV90" s="710"/>
      <c r="AW90" s="710"/>
      <c r="AX90" s="711"/>
      <c r="AY90" s="712" t="s">
        <v>780</v>
      </c>
      <c r="AZ90" s="713"/>
      <c r="BA90" s="713"/>
      <c r="BB90" s="714"/>
      <c r="BC90" s="709"/>
      <c r="BD90" s="710"/>
      <c r="BE90" s="710"/>
      <c r="BF90" s="711"/>
      <c r="BG90" s="659" t="str">
        <f t="shared" si="47"/>
        <v>n.é.</v>
      </c>
      <c r="BH90" s="660"/>
    </row>
    <row r="91" spans="1:60" s="170" customFormat="1" ht="20.100000000000001" customHeight="1" x14ac:dyDescent="0.2">
      <c r="A91" s="742" t="s">
        <v>240</v>
      </c>
      <c r="B91" s="723"/>
      <c r="C91" s="743" t="s">
        <v>625</v>
      </c>
      <c r="D91" s="744"/>
      <c r="E91" s="744"/>
      <c r="F91" s="744"/>
      <c r="G91" s="744"/>
      <c r="H91" s="744"/>
      <c r="I91" s="744"/>
      <c r="J91" s="744"/>
      <c r="K91" s="744"/>
      <c r="L91" s="744"/>
      <c r="M91" s="744"/>
      <c r="N91" s="744"/>
      <c r="O91" s="744"/>
      <c r="P91" s="744"/>
      <c r="Q91" s="744"/>
      <c r="R91" s="744"/>
      <c r="S91" s="744"/>
      <c r="T91" s="744"/>
      <c r="U91" s="744"/>
      <c r="V91" s="744"/>
      <c r="W91" s="744"/>
      <c r="X91" s="744"/>
      <c r="Y91" s="744"/>
      <c r="Z91" s="744"/>
      <c r="AA91" s="744"/>
      <c r="AB91" s="745"/>
      <c r="AC91" s="675" t="s">
        <v>619</v>
      </c>
      <c r="AD91" s="676"/>
      <c r="AE91" s="818">
        <f>SUM(AE89:AH90)</f>
        <v>0</v>
      </c>
      <c r="AF91" s="819"/>
      <c r="AG91" s="819"/>
      <c r="AH91" s="820"/>
      <c r="AI91" s="818">
        <f t="shared" ref="AI91" si="60">SUM(AI89:AL90)</f>
        <v>0</v>
      </c>
      <c r="AJ91" s="819"/>
      <c r="AK91" s="819"/>
      <c r="AL91" s="820"/>
      <c r="AM91" s="818">
        <f t="shared" ref="AM91" si="61">SUM(AM89:AP90)</f>
        <v>0</v>
      </c>
      <c r="AN91" s="819"/>
      <c r="AO91" s="819"/>
      <c r="AP91" s="820"/>
      <c r="AQ91" s="483" t="s">
        <v>780</v>
      </c>
      <c r="AR91" s="484"/>
      <c r="AS91" s="484"/>
      <c r="AT91" s="485"/>
      <c r="AU91" s="818">
        <f t="shared" ref="AU91" si="62">SUM(AU89:AX90)</f>
        <v>0</v>
      </c>
      <c r="AV91" s="819"/>
      <c r="AW91" s="819"/>
      <c r="AX91" s="820"/>
      <c r="AY91" s="483" t="s">
        <v>780</v>
      </c>
      <c r="AZ91" s="484"/>
      <c r="BA91" s="484"/>
      <c r="BB91" s="485"/>
      <c r="BC91" s="818">
        <f t="shared" ref="BC91" si="63">SUM(BC89:BF90)</f>
        <v>0</v>
      </c>
      <c r="BD91" s="819"/>
      <c r="BE91" s="819"/>
      <c r="BF91" s="820"/>
      <c r="BG91" s="668" t="str">
        <f t="shared" si="47"/>
        <v>n.é.</v>
      </c>
      <c r="BH91" s="669"/>
    </row>
    <row r="92" spans="1:60" s="170" customFormat="1" ht="20.100000000000001" customHeight="1" x14ac:dyDescent="0.2">
      <c r="A92" s="742" t="s">
        <v>495</v>
      </c>
      <c r="B92" s="723"/>
      <c r="C92" s="743" t="s">
        <v>624</v>
      </c>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4"/>
      <c r="AB92" s="745"/>
      <c r="AC92" s="675" t="s">
        <v>369</v>
      </c>
      <c r="AD92" s="676"/>
      <c r="AE92" s="690">
        <f>AE75+AE80+SUM(AE83:AH88)+AE91</f>
        <v>34479250</v>
      </c>
      <c r="AF92" s="691"/>
      <c r="AG92" s="691"/>
      <c r="AH92" s="692"/>
      <c r="AI92" s="690">
        <f t="shared" ref="AI92" si="64">AI75+AI80+SUM(AI83:AL88)+AI91</f>
        <v>37368062</v>
      </c>
      <c r="AJ92" s="691"/>
      <c r="AK92" s="691"/>
      <c r="AL92" s="692"/>
      <c r="AM92" s="690">
        <f t="shared" ref="AM92" si="65">AM75+AM80+SUM(AM83:AP88)+AM91</f>
        <v>37218973</v>
      </c>
      <c r="AN92" s="691"/>
      <c r="AO92" s="691"/>
      <c r="AP92" s="692"/>
      <c r="AQ92" s="480" t="s">
        <v>780</v>
      </c>
      <c r="AR92" s="481"/>
      <c r="AS92" s="481"/>
      <c r="AT92" s="482"/>
      <c r="AU92" s="690">
        <f t="shared" ref="AU92" si="66">AU75+AU80+SUM(AU83:AX88)+AU91</f>
        <v>0</v>
      </c>
      <c r="AV92" s="691"/>
      <c r="AW92" s="691"/>
      <c r="AX92" s="692"/>
      <c r="AY92" s="480" t="s">
        <v>780</v>
      </c>
      <c r="AZ92" s="481"/>
      <c r="BA92" s="481"/>
      <c r="BB92" s="482"/>
      <c r="BC92" s="690">
        <f t="shared" ref="BC92" si="67">BC75+BC80+SUM(BC83:BF88)+BC91</f>
        <v>37218973</v>
      </c>
      <c r="BD92" s="691"/>
      <c r="BE92" s="691"/>
      <c r="BF92" s="692"/>
      <c r="BG92" s="668">
        <f t="shared" si="47"/>
        <v>0.99601025603093896</v>
      </c>
      <c r="BH92" s="669"/>
    </row>
    <row r="93" spans="1:60" s="1" customFormat="1" ht="20.100000000000001" hidden="1" customHeight="1" x14ac:dyDescent="0.2">
      <c r="A93" s="607" t="s">
        <v>496</v>
      </c>
      <c r="B93" s="608"/>
      <c r="C93" s="621" t="s">
        <v>768</v>
      </c>
      <c r="D93" s="622"/>
      <c r="E93" s="622"/>
      <c r="F93" s="622"/>
      <c r="G93" s="622"/>
      <c r="H93" s="622"/>
      <c r="I93" s="622"/>
      <c r="J93" s="622"/>
      <c r="K93" s="622"/>
      <c r="L93" s="622"/>
      <c r="M93" s="622"/>
      <c r="N93" s="622"/>
      <c r="O93" s="622"/>
      <c r="P93" s="622"/>
      <c r="Q93" s="622"/>
      <c r="R93" s="622"/>
      <c r="S93" s="622"/>
      <c r="T93" s="622"/>
      <c r="U93" s="622"/>
      <c r="V93" s="622"/>
      <c r="W93" s="622"/>
      <c r="X93" s="622"/>
      <c r="Y93" s="622"/>
      <c r="Z93" s="622"/>
      <c r="AA93" s="622"/>
      <c r="AB93" s="623"/>
      <c r="AC93" s="601" t="s">
        <v>371</v>
      </c>
      <c r="AD93" s="602"/>
      <c r="AE93" s="709"/>
      <c r="AF93" s="710"/>
      <c r="AG93" s="710"/>
      <c r="AH93" s="711"/>
      <c r="AI93" s="709"/>
      <c r="AJ93" s="710"/>
      <c r="AK93" s="710"/>
      <c r="AL93" s="711"/>
      <c r="AM93" s="709"/>
      <c r="AN93" s="710"/>
      <c r="AO93" s="710"/>
      <c r="AP93" s="711"/>
      <c r="AQ93" s="712" t="s">
        <v>780</v>
      </c>
      <c r="AR93" s="713"/>
      <c r="AS93" s="713"/>
      <c r="AT93" s="714"/>
      <c r="AU93" s="709"/>
      <c r="AV93" s="710"/>
      <c r="AW93" s="710"/>
      <c r="AX93" s="711"/>
      <c r="AY93" s="712" t="s">
        <v>780</v>
      </c>
      <c r="AZ93" s="713"/>
      <c r="BA93" s="713"/>
      <c r="BB93" s="714"/>
      <c r="BC93" s="709"/>
      <c r="BD93" s="710"/>
      <c r="BE93" s="710"/>
      <c r="BF93" s="711"/>
      <c r="BG93" s="659" t="str">
        <f t="shared" si="47"/>
        <v>n.é.</v>
      </c>
      <c r="BH93" s="660"/>
    </row>
    <row r="94" spans="1:60" s="1" customFormat="1" ht="20.100000000000001" hidden="1" customHeight="1" x14ac:dyDescent="0.2">
      <c r="A94" s="607" t="s">
        <v>497</v>
      </c>
      <c r="B94" s="608"/>
      <c r="C94" s="621" t="s">
        <v>372</v>
      </c>
      <c r="D94" s="622"/>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3"/>
      <c r="AC94" s="601" t="s">
        <v>373</v>
      </c>
      <c r="AD94" s="602"/>
      <c r="AE94" s="709"/>
      <c r="AF94" s="710"/>
      <c r="AG94" s="710"/>
      <c r="AH94" s="711"/>
      <c r="AI94" s="709"/>
      <c r="AJ94" s="710"/>
      <c r="AK94" s="710"/>
      <c r="AL94" s="711"/>
      <c r="AM94" s="709"/>
      <c r="AN94" s="710"/>
      <c r="AO94" s="710"/>
      <c r="AP94" s="711"/>
      <c r="AQ94" s="712" t="s">
        <v>780</v>
      </c>
      <c r="AR94" s="713"/>
      <c r="AS94" s="713"/>
      <c r="AT94" s="714"/>
      <c r="AU94" s="709"/>
      <c r="AV94" s="710"/>
      <c r="AW94" s="710"/>
      <c r="AX94" s="711"/>
      <c r="AY94" s="712" t="s">
        <v>780</v>
      </c>
      <c r="AZ94" s="713"/>
      <c r="BA94" s="713"/>
      <c r="BB94" s="714"/>
      <c r="BC94" s="709"/>
      <c r="BD94" s="710"/>
      <c r="BE94" s="710"/>
      <c r="BF94" s="711"/>
      <c r="BG94" s="659" t="str">
        <f t="shared" si="47"/>
        <v>n.é.</v>
      </c>
      <c r="BH94" s="660"/>
    </row>
    <row r="95" spans="1:60" s="1" customFormat="1" ht="20.100000000000001" hidden="1" customHeight="1" x14ac:dyDescent="0.2">
      <c r="A95" s="607" t="s">
        <v>498</v>
      </c>
      <c r="B95" s="608"/>
      <c r="C95" s="609" t="s">
        <v>374</v>
      </c>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1"/>
      <c r="AC95" s="601" t="s">
        <v>375</v>
      </c>
      <c r="AD95" s="602"/>
      <c r="AE95" s="709"/>
      <c r="AF95" s="710"/>
      <c r="AG95" s="710"/>
      <c r="AH95" s="711"/>
      <c r="AI95" s="709"/>
      <c r="AJ95" s="710"/>
      <c r="AK95" s="710"/>
      <c r="AL95" s="711"/>
      <c r="AM95" s="709"/>
      <c r="AN95" s="710"/>
      <c r="AO95" s="710"/>
      <c r="AP95" s="711"/>
      <c r="AQ95" s="712" t="s">
        <v>780</v>
      </c>
      <c r="AR95" s="713"/>
      <c r="AS95" s="713"/>
      <c r="AT95" s="714"/>
      <c r="AU95" s="709"/>
      <c r="AV95" s="710"/>
      <c r="AW95" s="710"/>
      <c r="AX95" s="711"/>
      <c r="AY95" s="712" t="s">
        <v>780</v>
      </c>
      <c r="AZ95" s="713"/>
      <c r="BA95" s="713"/>
      <c r="BB95" s="714"/>
      <c r="BC95" s="709"/>
      <c r="BD95" s="710"/>
      <c r="BE95" s="710"/>
      <c r="BF95" s="711"/>
      <c r="BG95" s="659" t="str">
        <f t="shared" si="47"/>
        <v>n.é.</v>
      </c>
      <c r="BH95" s="660"/>
    </row>
    <row r="96" spans="1:60" s="1" customFormat="1" ht="20.100000000000001" hidden="1" customHeight="1" x14ac:dyDescent="0.2">
      <c r="A96" s="607" t="s">
        <v>499</v>
      </c>
      <c r="B96" s="608"/>
      <c r="C96" s="609" t="s">
        <v>628</v>
      </c>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1"/>
      <c r="AC96" s="601" t="s">
        <v>376</v>
      </c>
      <c r="AD96" s="602"/>
      <c r="AE96" s="709"/>
      <c r="AF96" s="710"/>
      <c r="AG96" s="710"/>
      <c r="AH96" s="711"/>
      <c r="AI96" s="709"/>
      <c r="AJ96" s="710"/>
      <c r="AK96" s="710"/>
      <c r="AL96" s="711"/>
      <c r="AM96" s="709"/>
      <c r="AN96" s="710"/>
      <c r="AO96" s="710"/>
      <c r="AP96" s="711"/>
      <c r="AQ96" s="712" t="s">
        <v>780</v>
      </c>
      <c r="AR96" s="713"/>
      <c r="AS96" s="713"/>
      <c r="AT96" s="714"/>
      <c r="AU96" s="709"/>
      <c r="AV96" s="710"/>
      <c r="AW96" s="710"/>
      <c r="AX96" s="711"/>
      <c r="AY96" s="712" t="s">
        <v>780</v>
      </c>
      <c r="AZ96" s="713"/>
      <c r="BA96" s="713"/>
      <c r="BB96" s="714"/>
      <c r="BC96" s="709"/>
      <c r="BD96" s="710"/>
      <c r="BE96" s="710"/>
      <c r="BF96" s="711"/>
      <c r="BG96" s="659" t="str">
        <f t="shared" si="47"/>
        <v>n.é.</v>
      </c>
      <c r="BH96" s="660"/>
    </row>
    <row r="97" spans="1:60" s="1" customFormat="1" ht="20.100000000000001" hidden="1" customHeight="1" x14ac:dyDescent="0.2">
      <c r="A97" s="607" t="s">
        <v>500</v>
      </c>
      <c r="B97" s="608"/>
      <c r="C97" s="609" t="s">
        <v>627</v>
      </c>
      <c r="D97" s="610"/>
      <c r="E97" s="610"/>
      <c r="F97" s="610"/>
      <c r="G97" s="610"/>
      <c r="H97" s="610"/>
      <c r="I97" s="610"/>
      <c r="J97" s="610"/>
      <c r="K97" s="610"/>
      <c r="L97" s="610"/>
      <c r="M97" s="610"/>
      <c r="N97" s="610"/>
      <c r="O97" s="610"/>
      <c r="P97" s="610"/>
      <c r="Q97" s="610"/>
      <c r="R97" s="610"/>
      <c r="S97" s="610"/>
      <c r="T97" s="610"/>
      <c r="U97" s="610"/>
      <c r="V97" s="610"/>
      <c r="W97" s="610"/>
      <c r="X97" s="610"/>
      <c r="Y97" s="610"/>
      <c r="Z97" s="610"/>
      <c r="AA97" s="610"/>
      <c r="AB97" s="611"/>
      <c r="AC97" s="601" t="s">
        <v>629</v>
      </c>
      <c r="AD97" s="602"/>
      <c r="AE97" s="709"/>
      <c r="AF97" s="710"/>
      <c r="AG97" s="710"/>
      <c r="AH97" s="711"/>
      <c r="AI97" s="709"/>
      <c r="AJ97" s="710"/>
      <c r="AK97" s="710"/>
      <c r="AL97" s="711"/>
      <c r="AM97" s="709"/>
      <c r="AN97" s="710"/>
      <c r="AO97" s="710"/>
      <c r="AP97" s="711"/>
      <c r="AQ97" s="712" t="s">
        <v>780</v>
      </c>
      <c r="AR97" s="713"/>
      <c r="AS97" s="713"/>
      <c r="AT97" s="714"/>
      <c r="AU97" s="709"/>
      <c r="AV97" s="710"/>
      <c r="AW97" s="710"/>
      <c r="AX97" s="711"/>
      <c r="AY97" s="712" t="s">
        <v>780</v>
      </c>
      <c r="AZ97" s="713"/>
      <c r="BA97" s="713"/>
      <c r="BB97" s="714"/>
      <c r="BC97" s="709"/>
      <c r="BD97" s="710"/>
      <c r="BE97" s="710"/>
      <c r="BF97" s="711"/>
      <c r="BG97" s="659" t="str">
        <f t="shared" si="47"/>
        <v>n.é.</v>
      </c>
      <c r="BH97" s="660"/>
    </row>
    <row r="98" spans="1:60" s="170" customFormat="1" ht="20.100000000000001" customHeight="1" x14ac:dyDescent="0.2">
      <c r="A98" s="742" t="s">
        <v>501</v>
      </c>
      <c r="B98" s="723"/>
      <c r="C98" s="672" t="s">
        <v>626</v>
      </c>
      <c r="D98" s="673"/>
      <c r="E98" s="673"/>
      <c r="F98" s="673"/>
      <c r="G98" s="673"/>
      <c r="H98" s="673"/>
      <c r="I98" s="673"/>
      <c r="J98" s="673"/>
      <c r="K98" s="673"/>
      <c r="L98" s="673"/>
      <c r="M98" s="673"/>
      <c r="N98" s="673"/>
      <c r="O98" s="673"/>
      <c r="P98" s="673"/>
      <c r="Q98" s="673"/>
      <c r="R98" s="673"/>
      <c r="S98" s="673"/>
      <c r="T98" s="673"/>
      <c r="U98" s="673"/>
      <c r="V98" s="673"/>
      <c r="W98" s="673"/>
      <c r="X98" s="673"/>
      <c r="Y98" s="673"/>
      <c r="Z98" s="673"/>
      <c r="AA98" s="673"/>
      <c r="AB98" s="674"/>
      <c r="AC98" s="675" t="s">
        <v>377</v>
      </c>
      <c r="AD98" s="676"/>
      <c r="AE98" s="690">
        <f>SUM(AE93:AH97)</f>
        <v>0</v>
      </c>
      <c r="AF98" s="691"/>
      <c r="AG98" s="691"/>
      <c r="AH98" s="692"/>
      <c r="AI98" s="690">
        <f t="shared" ref="AI98" si="68">SUM(AI93:AL97)</f>
        <v>0</v>
      </c>
      <c r="AJ98" s="691"/>
      <c r="AK98" s="691"/>
      <c r="AL98" s="692"/>
      <c r="AM98" s="690">
        <f t="shared" ref="AM98" si="69">SUM(AM93:AP97)</f>
        <v>0</v>
      </c>
      <c r="AN98" s="691"/>
      <c r="AO98" s="691"/>
      <c r="AP98" s="692"/>
      <c r="AQ98" s="480" t="s">
        <v>780</v>
      </c>
      <c r="AR98" s="481"/>
      <c r="AS98" s="481"/>
      <c r="AT98" s="482"/>
      <c r="AU98" s="690">
        <f t="shared" ref="AU98" si="70">SUM(AU93:AX97)</f>
        <v>0</v>
      </c>
      <c r="AV98" s="691"/>
      <c r="AW98" s="691"/>
      <c r="AX98" s="692"/>
      <c r="AY98" s="480" t="s">
        <v>780</v>
      </c>
      <c r="AZ98" s="481"/>
      <c r="BA98" s="481"/>
      <c r="BB98" s="482"/>
      <c r="BC98" s="690">
        <f t="shared" ref="BC98" si="71">SUM(BC93:BF97)</f>
        <v>0</v>
      </c>
      <c r="BD98" s="691"/>
      <c r="BE98" s="691"/>
      <c r="BF98" s="692"/>
      <c r="BG98" s="668" t="str">
        <f t="shared" si="47"/>
        <v>n.é.</v>
      </c>
      <c r="BH98" s="669"/>
    </row>
    <row r="99" spans="1:60" s="3" customFormat="1" ht="20.100000000000001" hidden="1" customHeight="1" x14ac:dyDescent="0.2">
      <c r="A99" s="607" t="s">
        <v>502</v>
      </c>
      <c r="B99" s="608"/>
      <c r="C99" s="621" t="s">
        <v>378</v>
      </c>
      <c r="D99" s="622"/>
      <c r="E99" s="622"/>
      <c r="F99" s="622"/>
      <c r="G99" s="622"/>
      <c r="H99" s="622"/>
      <c r="I99" s="622"/>
      <c r="J99" s="622"/>
      <c r="K99" s="622"/>
      <c r="L99" s="622"/>
      <c r="M99" s="622"/>
      <c r="N99" s="622"/>
      <c r="O99" s="622"/>
      <c r="P99" s="622"/>
      <c r="Q99" s="622"/>
      <c r="R99" s="622"/>
      <c r="S99" s="622"/>
      <c r="T99" s="622"/>
      <c r="U99" s="622"/>
      <c r="V99" s="622"/>
      <c r="W99" s="622"/>
      <c r="X99" s="622"/>
      <c r="Y99" s="622"/>
      <c r="Z99" s="622"/>
      <c r="AA99" s="622"/>
      <c r="AB99" s="623"/>
      <c r="AC99" s="601" t="s">
        <v>379</v>
      </c>
      <c r="AD99" s="602"/>
      <c r="AE99" s="709"/>
      <c r="AF99" s="710"/>
      <c r="AG99" s="710"/>
      <c r="AH99" s="711"/>
      <c r="AI99" s="709"/>
      <c r="AJ99" s="710"/>
      <c r="AK99" s="710"/>
      <c r="AL99" s="711"/>
      <c r="AM99" s="709"/>
      <c r="AN99" s="710"/>
      <c r="AO99" s="710"/>
      <c r="AP99" s="711"/>
      <c r="AQ99" s="712" t="s">
        <v>780</v>
      </c>
      <c r="AR99" s="713"/>
      <c r="AS99" s="713"/>
      <c r="AT99" s="714"/>
      <c r="AU99" s="709"/>
      <c r="AV99" s="710"/>
      <c r="AW99" s="710"/>
      <c r="AX99" s="711"/>
      <c r="AY99" s="712" t="s">
        <v>780</v>
      </c>
      <c r="AZ99" s="713"/>
      <c r="BA99" s="713"/>
      <c r="BB99" s="714"/>
      <c r="BC99" s="709"/>
      <c r="BD99" s="710"/>
      <c r="BE99" s="710"/>
      <c r="BF99" s="711"/>
      <c r="BG99" s="659" t="str">
        <f t="shared" si="47"/>
        <v>n.é.</v>
      </c>
      <c r="BH99" s="660"/>
    </row>
    <row r="100" spans="1:60" s="1" customFormat="1" ht="20.100000000000001" hidden="1" customHeight="1" x14ac:dyDescent="0.2">
      <c r="A100" s="607" t="s">
        <v>503</v>
      </c>
      <c r="B100" s="608"/>
      <c r="C100" s="621" t="s">
        <v>633</v>
      </c>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3"/>
      <c r="AC100" s="601" t="s">
        <v>631</v>
      </c>
      <c r="AD100" s="602"/>
      <c r="AE100" s="709"/>
      <c r="AF100" s="710"/>
      <c r="AG100" s="710"/>
      <c r="AH100" s="711"/>
      <c r="AI100" s="709"/>
      <c r="AJ100" s="710"/>
      <c r="AK100" s="710"/>
      <c r="AL100" s="711"/>
      <c r="AM100" s="709"/>
      <c r="AN100" s="710"/>
      <c r="AO100" s="710"/>
      <c r="AP100" s="711"/>
      <c r="AQ100" s="712" t="s">
        <v>780</v>
      </c>
      <c r="AR100" s="713"/>
      <c r="AS100" s="713"/>
      <c r="AT100" s="714"/>
      <c r="AU100" s="709"/>
      <c r="AV100" s="710"/>
      <c r="AW100" s="710"/>
      <c r="AX100" s="711"/>
      <c r="AY100" s="712" t="s">
        <v>780</v>
      </c>
      <c r="AZ100" s="713"/>
      <c r="BA100" s="713"/>
      <c r="BB100" s="714"/>
      <c r="BC100" s="709"/>
      <c r="BD100" s="710"/>
      <c r="BE100" s="710"/>
      <c r="BF100" s="711"/>
      <c r="BG100" s="659" t="str">
        <f t="shared" si="47"/>
        <v>n.é.</v>
      </c>
      <c r="BH100" s="660"/>
    </row>
    <row r="101" spans="1:60" s="170" customFormat="1" ht="20.100000000000001" customHeight="1" x14ac:dyDescent="0.2">
      <c r="A101" s="807" t="s">
        <v>504</v>
      </c>
      <c r="B101" s="808"/>
      <c r="C101" s="788" t="s">
        <v>632</v>
      </c>
      <c r="D101" s="789"/>
      <c r="E101" s="789"/>
      <c r="F101" s="789"/>
      <c r="G101" s="789"/>
      <c r="H101" s="789"/>
      <c r="I101" s="789"/>
      <c r="J101" s="789"/>
      <c r="K101" s="789"/>
      <c r="L101" s="789"/>
      <c r="M101" s="789"/>
      <c r="N101" s="789"/>
      <c r="O101" s="789"/>
      <c r="P101" s="789"/>
      <c r="Q101" s="789"/>
      <c r="R101" s="789"/>
      <c r="S101" s="789"/>
      <c r="T101" s="789"/>
      <c r="U101" s="789"/>
      <c r="V101" s="789"/>
      <c r="W101" s="789"/>
      <c r="X101" s="789"/>
      <c r="Y101" s="789"/>
      <c r="Z101" s="789"/>
      <c r="AA101" s="789"/>
      <c r="AB101" s="790"/>
      <c r="AC101" s="791" t="s">
        <v>380</v>
      </c>
      <c r="AD101" s="792"/>
      <c r="AE101" s="795">
        <f>SUM(AE92,AE98:AH100)</f>
        <v>34479250</v>
      </c>
      <c r="AF101" s="796"/>
      <c r="AG101" s="796"/>
      <c r="AH101" s="797"/>
      <c r="AI101" s="795">
        <f t="shared" ref="AI101" si="72">AI92+AI98+AI100+AI99</f>
        <v>37368062</v>
      </c>
      <c r="AJ101" s="796"/>
      <c r="AK101" s="796"/>
      <c r="AL101" s="797"/>
      <c r="AM101" s="795">
        <f t="shared" ref="AM101" si="73">AM92+AM98+AM100+AM99</f>
        <v>37218973</v>
      </c>
      <c r="AN101" s="796"/>
      <c r="AO101" s="796"/>
      <c r="AP101" s="797"/>
      <c r="AQ101" s="815" t="s">
        <v>780</v>
      </c>
      <c r="AR101" s="816"/>
      <c r="AS101" s="816"/>
      <c r="AT101" s="817"/>
      <c r="AU101" s="795">
        <f t="shared" ref="AU101" si="74">AU92+AU98+AU100+AU99</f>
        <v>0</v>
      </c>
      <c r="AV101" s="796"/>
      <c r="AW101" s="796"/>
      <c r="AX101" s="797"/>
      <c r="AY101" s="815" t="s">
        <v>780</v>
      </c>
      <c r="AZ101" s="816"/>
      <c r="BA101" s="816"/>
      <c r="BB101" s="817"/>
      <c r="BC101" s="795">
        <f t="shared" ref="BC101" si="75">BC92+BC98+BC100+BC99</f>
        <v>37218973</v>
      </c>
      <c r="BD101" s="796"/>
      <c r="BE101" s="796"/>
      <c r="BF101" s="797"/>
      <c r="BG101" s="779">
        <f t="shared" si="47"/>
        <v>0.99601025603093896</v>
      </c>
      <c r="BH101" s="780"/>
    </row>
    <row r="102" spans="1:60" s="170" customFormat="1" ht="20.100000000000001" customHeight="1" x14ac:dyDescent="0.2">
      <c r="A102" s="781" t="s">
        <v>505</v>
      </c>
      <c r="B102" s="782"/>
      <c r="C102" s="201" t="s">
        <v>630</v>
      </c>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3"/>
      <c r="AC102" s="5"/>
      <c r="AD102" s="6"/>
      <c r="AE102" s="809">
        <f>AE71+AE101</f>
        <v>34479250</v>
      </c>
      <c r="AF102" s="810"/>
      <c r="AG102" s="810"/>
      <c r="AH102" s="811"/>
      <c r="AI102" s="809">
        <f t="shared" ref="AI102" si="76">AI71+AI101</f>
        <v>37368062</v>
      </c>
      <c r="AJ102" s="810"/>
      <c r="AK102" s="810"/>
      <c r="AL102" s="811"/>
      <c r="AM102" s="809">
        <f t="shared" ref="AM102" si="77">AM71+AM101</f>
        <v>37365329</v>
      </c>
      <c r="AN102" s="810"/>
      <c r="AO102" s="810"/>
      <c r="AP102" s="811"/>
      <c r="AQ102" s="812" t="s">
        <v>780</v>
      </c>
      <c r="AR102" s="813"/>
      <c r="AS102" s="813"/>
      <c r="AT102" s="814"/>
      <c r="AU102" s="809">
        <f t="shared" ref="AU102" si="78">AU71+AU101</f>
        <v>0</v>
      </c>
      <c r="AV102" s="810"/>
      <c r="AW102" s="810"/>
      <c r="AX102" s="811"/>
      <c r="AY102" s="812" t="s">
        <v>780</v>
      </c>
      <c r="AZ102" s="813"/>
      <c r="BA102" s="813"/>
      <c r="BB102" s="814"/>
      <c r="BC102" s="809">
        <f t="shared" ref="BC102" si="79">BC71+BC101</f>
        <v>37224612</v>
      </c>
      <c r="BD102" s="810"/>
      <c r="BE102" s="810"/>
      <c r="BF102" s="811"/>
      <c r="BG102" s="776">
        <f t="shared" si="47"/>
        <v>0.99616116029779656</v>
      </c>
      <c r="BH102" s="777"/>
    </row>
    <row r="103" spans="1:60" ht="20.100000000000001" customHeight="1" x14ac:dyDescent="0.2">
      <c r="A103" s="682" t="s">
        <v>506</v>
      </c>
      <c r="B103" s="683"/>
      <c r="C103" s="759" t="s">
        <v>20</v>
      </c>
      <c r="D103" s="760"/>
      <c r="E103" s="760"/>
      <c r="F103" s="760"/>
      <c r="G103" s="760"/>
      <c r="H103" s="760"/>
      <c r="I103" s="760"/>
      <c r="J103" s="760"/>
      <c r="K103" s="760"/>
      <c r="L103" s="760"/>
      <c r="M103" s="760"/>
      <c r="N103" s="760"/>
      <c r="O103" s="760"/>
      <c r="P103" s="760"/>
      <c r="Q103" s="760"/>
      <c r="R103" s="760"/>
      <c r="S103" s="760"/>
      <c r="T103" s="760"/>
      <c r="U103" s="760"/>
      <c r="V103" s="760"/>
      <c r="W103" s="760"/>
      <c r="X103" s="760"/>
      <c r="Y103" s="760"/>
      <c r="Z103" s="760"/>
      <c r="AA103" s="760"/>
      <c r="AB103" s="761"/>
      <c r="AC103" s="805" t="s">
        <v>51</v>
      </c>
      <c r="AD103" s="806"/>
      <c r="AE103" s="684">
        <v>28286095</v>
      </c>
      <c r="AF103" s="685"/>
      <c r="AG103" s="685"/>
      <c r="AH103" s="686"/>
      <c r="AI103" s="684">
        <v>29129790</v>
      </c>
      <c r="AJ103" s="685"/>
      <c r="AK103" s="685"/>
      <c r="AL103" s="686"/>
      <c r="AM103" s="684">
        <v>0</v>
      </c>
      <c r="AN103" s="685"/>
      <c r="AO103" s="685"/>
      <c r="AP103" s="686"/>
      <c r="AQ103" s="684">
        <v>29129790</v>
      </c>
      <c r="AR103" s="685"/>
      <c r="AS103" s="685"/>
      <c r="AT103" s="686"/>
      <c r="AU103" s="684">
        <v>84858285</v>
      </c>
      <c r="AV103" s="685"/>
      <c r="AW103" s="685"/>
      <c r="AX103" s="686"/>
      <c r="AY103" s="684">
        <v>0</v>
      </c>
      <c r="AZ103" s="685"/>
      <c r="BA103" s="685"/>
      <c r="BB103" s="686"/>
      <c r="BC103" s="684">
        <v>29129790</v>
      </c>
      <c r="BD103" s="685"/>
      <c r="BE103" s="685"/>
      <c r="BF103" s="686"/>
      <c r="BG103" s="726">
        <f t="shared" si="47"/>
        <v>1</v>
      </c>
      <c r="BH103" s="727"/>
    </row>
    <row r="104" spans="1:60" s="1" customFormat="1" ht="20.100000000000001" hidden="1" customHeight="1" x14ac:dyDescent="0.2">
      <c r="A104" s="607" t="s">
        <v>507</v>
      </c>
      <c r="B104" s="608"/>
      <c r="C104" s="759" t="s">
        <v>47</v>
      </c>
      <c r="D104" s="760"/>
      <c r="E104" s="760"/>
      <c r="F104" s="760"/>
      <c r="G104" s="760"/>
      <c r="H104" s="760"/>
      <c r="I104" s="760"/>
      <c r="J104" s="760"/>
      <c r="K104" s="760"/>
      <c r="L104" s="760"/>
      <c r="M104" s="760"/>
      <c r="N104" s="760"/>
      <c r="O104" s="760"/>
      <c r="P104" s="760"/>
      <c r="Q104" s="760"/>
      <c r="R104" s="760"/>
      <c r="S104" s="760"/>
      <c r="T104" s="760"/>
      <c r="U104" s="760"/>
      <c r="V104" s="760"/>
      <c r="W104" s="760"/>
      <c r="X104" s="760"/>
      <c r="Y104" s="760"/>
      <c r="Z104" s="760"/>
      <c r="AA104" s="760"/>
      <c r="AB104" s="761"/>
      <c r="AC104" s="612" t="s">
        <v>50</v>
      </c>
      <c r="AD104" s="613"/>
      <c r="AE104" s="687"/>
      <c r="AF104" s="688"/>
      <c r="AG104" s="688"/>
      <c r="AH104" s="689"/>
      <c r="AI104" s="687"/>
      <c r="AJ104" s="688"/>
      <c r="AK104" s="688"/>
      <c r="AL104" s="689"/>
      <c r="AM104" s="687"/>
      <c r="AN104" s="688"/>
      <c r="AO104" s="688"/>
      <c r="AP104" s="689"/>
      <c r="AQ104" s="687"/>
      <c r="AR104" s="688"/>
      <c r="AS104" s="688"/>
      <c r="AT104" s="689"/>
      <c r="AU104" s="687"/>
      <c r="AV104" s="688"/>
      <c r="AW104" s="688"/>
      <c r="AX104" s="689"/>
      <c r="AY104" s="687"/>
      <c r="AZ104" s="688"/>
      <c r="BA104" s="688"/>
      <c r="BB104" s="689"/>
      <c r="BC104" s="687"/>
      <c r="BD104" s="688"/>
      <c r="BE104" s="688"/>
      <c r="BF104" s="689"/>
      <c r="BG104" s="724" t="str">
        <f t="shared" si="47"/>
        <v>n.é.</v>
      </c>
      <c r="BH104" s="725"/>
    </row>
    <row r="105" spans="1:60" s="1" customFormat="1" ht="20.100000000000001" hidden="1" customHeight="1" x14ac:dyDescent="0.2">
      <c r="A105" s="607" t="s">
        <v>508</v>
      </c>
      <c r="B105" s="608"/>
      <c r="C105" s="759" t="s">
        <v>46</v>
      </c>
      <c r="D105" s="760"/>
      <c r="E105" s="760"/>
      <c r="F105" s="760"/>
      <c r="G105" s="760"/>
      <c r="H105" s="760"/>
      <c r="I105" s="760"/>
      <c r="J105" s="760"/>
      <c r="K105" s="760"/>
      <c r="L105" s="760"/>
      <c r="M105" s="760"/>
      <c r="N105" s="760"/>
      <c r="O105" s="760"/>
      <c r="P105" s="760"/>
      <c r="Q105" s="760"/>
      <c r="R105" s="760"/>
      <c r="S105" s="760"/>
      <c r="T105" s="760"/>
      <c r="U105" s="760"/>
      <c r="V105" s="760"/>
      <c r="W105" s="760"/>
      <c r="X105" s="760"/>
      <c r="Y105" s="760"/>
      <c r="Z105" s="760"/>
      <c r="AA105" s="760"/>
      <c r="AB105" s="761"/>
      <c r="AC105" s="612" t="s">
        <v>49</v>
      </c>
      <c r="AD105" s="613"/>
      <c r="AE105" s="687">
        <v>0</v>
      </c>
      <c r="AF105" s="688"/>
      <c r="AG105" s="688"/>
      <c r="AH105" s="689"/>
      <c r="AI105" s="687"/>
      <c r="AJ105" s="688"/>
      <c r="AK105" s="688"/>
      <c r="AL105" s="689"/>
      <c r="AM105" s="687"/>
      <c r="AN105" s="688"/>
      <c r="AO105" s="688"/>
      <c r="AP105" s="689"/>
      <c r="AQ105" s="687"/>
      <c r="AR105" s="688"/>
      <c r="AS105" s="688"/>
      <c r="AT105" s="689"/>
      <c r="AU105" s="687"/>
      <c r="AV105" s="688"/>
      <c r="AW105" s="688"/>
      <c r="AX105" s="689"/>
      <c r="AY105" s="687"/>
      <c r="AZ105" s="688"/>
      <c r="BA105" s="688"/>
      <c r="BB105" s="689"/>
      <c r="BC105" s="687"/>
      <c r="BD105" s="688"/>
      <c r="BE105" s="688"/>
      <c r="BF105" s="689"/>
      <c r="BG105" s="724" t="str">
        <f t="shared" si="47"/>
        <v>n.é.</v>
      </c>
      <c r="BH105" s="725"/>
    </row>
    <row r="106" spans="1:60" s="1" customFormat="1" ht="20.100000000000001" hidden="1" customHeight="1" x14ac:dyDescent="0.2">
      <c r="A106" s="607" t="s">
        <v>509</v>
      </c>
      <c r="B106" s="608"/>
      <c r="C106" s="720" t="s">
        <v>19</v>
      </c>
      <c r="D106" s="721"/>
      <c r="E106" s="721"/>
      <c r="F106" s="721"/>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2"/>
      <c r="AC106" s="612" t="s">
        <v>48</v>
      </c>
      <c r="AD106" s="613"/>
      <c r="AE106" s="687"/>
      <c r="AF106" s="688"/>
      <c r="AG106" s="688"/>
      <c r="AH106" s="689"/>
      <c r="AI106" s="687"/>
      <c r="AJ106" s="688"/>
      <c r="AK106" s="688"/>
      <c r="AL106" s="689"/>
      <c r="AM106" s="687"/>
      <c r="AN106" s="688"/>
      <c r="AO106" s="688"/>
      <c r="AP106" s="689"/>
      <c r="AQ106" s="687"/>
      <c r="AR106" s="688"/>
      <c r="AS106" s="688"/>
      <c r="AT106" s="689"/>
      <c r="AU106" s="687"/>
      <c r="AV106" s="688"/>
      <c r="AW106" s="688"/>
      <c r="AX106" s="689"/>
      <c r="AY106" s="687"/>
      <c r="AZ106" s="688"/>
      <c r="BA106" s="688"/>
      <c r="BB106" s="689"/>
      <c r="BC106" s="687"/>
      <c r="BD106" s="688"/>
      <c r="BE106" s="688"/>
      <c r="BF106" s="689"/>
      <c r="BG106" s="724" t="str">
        <f t="shared" si="47"/>
        <v>n.é.</v>
      </c>
      <c r="BH106" s="725"/>
    </row>
    <row r="107" spans="1:60" s="1" customFormat="1" ht="20.100000000000001" hidden="1" customHeight="1" x14ac:dyDescent="0.2">
      <c r="A107" s="607" t="s">
        <v>510</v>
      </c>
      <c r="B107" s="608"/>
      <c r="C107" s="720" t="s">
        <v>16</v>
      </c>
      <c r="D107" s="721"/>
      <c r="E107" s="721"/>
      <c r="F107" s="721"/>
      <c r="G107" s="721"/>
      <c r="H107" s="721"/>
      <c r="I107" s="721"/>
      <c r="J107" s="721"/>
      <c r="K107" s="721"/>
      <c r="L107" s="721"/>
      <c r="M107" s="721"/>
      <c r="N107" s="721"/>
      <c r="O107" s="721"/>
      <c r="P107" s="721"/>
      <c r="Q107" s="721"/>
      <c r="R107" s="721"/>
      <c r="S107" s="721"/>
      <c r="T107" s="721"/>
      <c r="U107" s="721"/>
      <c r="V107" s="721"/>
      <c r="W107" s="721"/>
      <c r="X107" s="721"/>
      <c r="Y107" s="721"/>
      <c r="Z107" s="721"/>
      <c r="AA107" s="721"/>
      <c r="AB107" s="722"/>
      <c r="AC107" s="612" t="s">
        <v>45</v>
      </c>
      <c r="AD107" s="613"/>
      <c r="AE107" s="687"/>
      <c r="AF107" s="688"/>
      <c r="AG107" s="688"/>
      <c r="AH107" s="689"/>
      <c r="AI107" s="687"/>
      <c r="AJ107" s="688"/>
      <c r="AK107" s="688"/>
      <c r="AL107" s="689"/>
      <c r="AM107" s="687"/>
      <c r="AN107" s="688"/>
      <c r="AO107" s="688"/>
      <c r="AP107" s="689"/>
      <c r="AQ107" s="687"/>
      <c r="AR107" s="688"/>
      <c r="AS107" s="688"/>
      <c r="AT107" s="689"/>
      <c r="AU107" s="687"/>
      <c r="AV107" s="688"/>
      <c r="AW107" s="688"/>
      <c r="AX107" s="689"/>
      <c r="AY107" s="687"/>
      <c r="AZ107" s="688"/>
      <c r="BA107" s="688"/>
      <c r="BB107" s="689"/>
      <c r="BC107" s="687"/>
      <c r="BD107" s="688"/>
      <c r="BE107" s="688"/>
      <c r="BF107" s="689"/>
      <c r="BG107" s="724" t="str">
        <f t="shared" si="47"/>
        <v>n.é.</v>
      </c>
      <c r="BH107" s="725"/>
    </row>
    <row r="108" spans="1:60" s="1" customFormat="1" ht="20.100000000000001" hidden="1" customHeight="1" x14ac:dyDescent="0.2">
      <c r="A108" s="607" t="s">
        <v>511</v>
      </c>
      <c r="B108" s="608"/>
      <c r="C108" s="720" t="s">
        <v>17</v>
      </c>
      <c r="D108" s="721"/>
      <c r="E108" s="721"/>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612" t="s">
        <v>44</v>
      </c>
      <c r="AD108" s="613"/>
      <c r="AE108" s="687"/>
      <c r="AF108" s="688"/>
      <c r="AG108" s="688"/>
      <c r="AH108" s="689"/>
      <c r="AI108" s="687"/>
      <c r="AJ108" s="688"/>
      <c r="AK108" s="688"/>
      <c r="AL108" s="689"/>
      <c r="AM108" s="687"/>
      <c r="AN108" s="688"/>
      <c r="AO108" s="688"/>
      <c r="AP108" s="689"/>
      <c r="AQ108" s="687"/>
      <c r="AR108" s="688"/>
      <c r="AS108" s="688"/>
      <c r="AT108" s="689"/>
      <c r="AU108" s="687"/>
      <c r="AV108" s="688"/>
      <c r="AW108" s="688"/>
      <c r="AX108" s="689"/>
      <c r="AY108" s="687"/>
      <c r="AZ108" s="688"/>
      <c r="BA108" s="688"/>
      <c r="BB108" s="689"/>
      <c r="BC108" s="687"/>
      <c r="BD108" s="688"/>
      <c r="BE108" s="688"/>
      <c r="BF108" s="689"/>
      <c r="BG108" s="724" t="str">
        <f t="shared" si="47"/>
        <v>n.é.</v>
      </c>
      <c r="BH108" s="725"/>
    </row>
    <row r="109" spans="1:60" s="1" customFormat="1" ht="20.100000000000001" hidden="1" customHeight="1" x14ac:dyDescent="0.2">
      <c r="A109" s="607" t="s">
        <v>512</v>
      </c>
      <c r="B109" s="608"/>
      <c r="C109" s="720" t="s">
        <v>21</v>
      </c>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1"/>
      <c r="AA109" s="721"/>
      <c r="AB109" s="722"/>
      <c r="AC109" s="612" t="s">
        <v>43</v>
      </c>
      <c r="AD109" s="613"/>
      <c r="AE109" s="709">
        <v>0</v>
      </c>
      <c r="AF109" s="688"/>
      <c r="AG109" s="688"/>
      <c r="AH109" s="689"/>
      <c r="AI109" s="687"/>
      <c r="AJ109" s="688"/>
      <c r="AK109" s="688"/>
      <c r="AL109" s="689"/>
      <c r="AM109" s="687"/>
      <c r="AN109" s="688"/>
      <c r="AO109" s="688"/>
      <c r="AP109" s="689"/>
      <c r="AQ109" s="687"/>
      <c r="AR109" s="688"/>
      <c r="AS109" s="688"/>
      <c r="AT109" s="689"/>
      <c r="AU109" s="687"/>
      <c r="AV109" s="688"/>
      <c r="AW109" s="688"/>
      <c r="AX109" s="689"/>
      <c r="AY109" s="687"/>
      <c r="AZ109" s="688"/>
      <c r="BA109" s="688"/>
      <c r="BB109" s="689"/>
      <c r="BC109" s="687"/>
      <c r="BD109" s="688"/>
      <c r="BE109" s="688"/>
      <c r="BF109" s="689"/>
      <c r="BG109" s="724" t="str">
        <f t="shared" si="47"/>
        <v>n.é.</v>
      </c>
      <c r="BH109" s="725"/>
    </row>
    <row r="110" spans="1:60" s="1" customFormat="1" ht="20.100000000000001" hidden="1" customHeight="1" x14ac:dyDescent="0.2">
      <c r="A110" s="607" t="s">
        <v>513</v>
      </c>
      <c r="B110" s="608"/>
      <c r="C110" s="720" t="s">
        <v>41</v>
      </c>
      <c r="D110" s="721"/>
      <c r="E110" s="721"/>
      <c r="F110" s="721"/>
      <c r="G110" s="721"/>
      <c r="H110" s="721"/>
      <c r="I110" s="721"/>
      <c r="J110" s="721"/>
      <c r="K110" s="721"/>
      <c r="L110" s="721"/>
      <c r="M110" s="721"/>
      <c r="N110" s="721"/>
      <c r="O110" s="721"/>
      <c r="P110" s="721"/>
      <c r="Q110" s="721"/>
      <c r="R110" s="721"/>
      <c r="S110" s="721"/>
      <c r="T110" s="721"/>
      <c r="U110" s="721"/>
      <c r="V110" s="721"/>
      <c r="W110" s="721"/>
      <c r="X110" s="721"/>
      <c r="Y110" s="721"/>
      <c r="Z110" s="721"/>
      <c r="AA110" s="721"/>
      <c r="AB110" s="722"/>
      <c r="AC110" s="612" t="s">
        <v>42</v>
      </c>
      <c r="AD110" s="613"/>
      <c r="AE110" s="687"/>
      <c r="AF110" s="688"/>
      <c r="AG110" s="688"/>
      <c r="AH110" s="689"/>
      <c r="AI110" s="687"/>
      <c r="AJ110" s="688"/>
      <c r="AK110" s="688"/>
      <c r="AL110" s="689"/>
      <c r="AM110" s="687"/>
      <c r="AN110" s="688"/>
      <c r="AO110" s="688"/>
      <c r="AP110" s="689"/>
      <c r="AQ110" s="687"/>
      <c r="AR110" s="688"/>
      <c r="AS110" s="688"/>
      <c r="AT110" s="689"/>
      <c r="AU110" s="687"/>
      <c r="AV110" s="688"/>
      <c r="AW110" s="688"/>
      <c r="AX110" s="689"/>
      <c r="AY110" s="687"/>
      <c r="AZ110" s="688"/>
      <c r="BA110" s="688"/>
      <c r="BB110" s="689"/>
      <c r="BC110" s="687"/>
      <c r="BD110" s="688"/>
      <c r="BE110" s="688"/>
      <c r="BF110" s="689"/>
      <c r="BG110" s="724" t="str">
        <f t="shared" si="47"/>
        <v>n.é.</v>
      </c>
      <c r="BH110" s="725"/>
    </row>
    <row r="111" spans="1:60" ht="20.100000000000001" customHeight="1" x14ac:dyDescent="0.2">
      <c r="A111" s="682" t="s">
        <v>514</v>
      </c>
      <c r="B111" s="683"/>
      <c r="C111" s="621" t="s">
        <v>18</v>
      </c>
      <c r="D111" s="622"/>
      <c r="E111" s="622"/>
      <c r="F111" s="622"/>
      <c r="G111" s="622"/>
      <c r="H111" s="622"/>
      <c r="I111" s="622"/>
      <c r="J111" s="622"/>
      <c r="K111" s="622"/>
      <c r="L111" s="622"/>
      <c r="M111" s="622"/>
      <c r="N111" s="622"/>
      <c r="O111" s="622"/>
      <c r="P111" s="622"/>
      <c r="Q111" s="622"/>
      <c r="R111" s="622"/>
      <c r="S111" s="622"/>
      <c r="T111" s="622"/>
      <c r="U111" s="622"/>
      <c r="V111" s="622"/>
      <c r="W111" s="622"/>
      <c r="X111" s="622"/>
      <c r="Y111" s="622"/>
      <c r="Z111" s="622"/>
      <c r="AA111" s="622"/>
      <c r="AB111" s="623"/>
      <c r="AC111" s="697" t="s">
        <v>40</v>
      </c>
      <c r="AD111" s="698"/>
      <c r="AE111" s="684">
        <v>286848</v>
      </c>
      <c r="AF111" s="685"/>
      <c r="AG111" s="685"/>
      <c r="AH111" s="686"/>
      <c r="AI111" s="684">
        <v>167794</v>
      </c>
      <c r="AJ111" s="685"/>
      <c r="AK111" s="685"/>
      <c r="AL111" s="686"/>
      <c r="AM111" s="684">
        <v>0</v>
      </c>
      <c r="AN111" s="685"/>
      <c r="AO111" s="685"/>
      <c r="AP111" s="686"/>
      <c r="AQ111" s="684">
        <v>167794</v>
      </c>
      <c r="AR111" s="685"/>
      <c r="AS111" s="685"/>
      <c r="AT111" s="686"/>
      <c r="AU111" s="684">
        <v>860544</v>
      </c>
      <c r="AV111" s="685"/>
      <c r="AW111" s="685"/>
      <c r="AX111" s="686"/>
      <c r="AY111" s="684">
        <v>0</v>
      </c>
      <c r="AZ111" s="685"/>
      <c r="BA111" s="685"/>
      <c r="BB111" s="686"/>
      <c r="BC111" s="684">
        <v>167794</v>
      </c>
      <c r="BD111" s="685"/>
      <c r="BE111" s="685"/>
      <c r="BF111" s="686"/>
      <c r="BG111" s="726">
        <f t="shared" si="47"/>
        <v>1</v>
      </c>
      <c r="BH111" s="727"/>
    </row>
    <row r="112" spans="1:60" ht="20.100000000000001" customHeight="1" x14ac:dyDescent="0.2">
      <c r="A112" s="682" t="s">
        <v>515</v>
      </c>
      <c r="B112" s="683"/>
      <c r="C112" s="621" t="s">
        <v>37</v>
      </c>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3"/>
      <c r="AC112" s="697" t="s">
        <v>39</v>
      </c>
      <c r="AD112" s="698"/>
      <c r="AE112" s="684">
        <v>0</v>
      </c>
      <c r="AF112" s="685"/>
      <c r="AG112" s="685"/>
      <c r="AH112" s="686"/>
      <c r="AI112" s="684">
        <v>108000</v>
      </c>
      <c r="AJ112" s="685"/>
      <c r="AK112" s="685"/>
      <c r="AL112" s="686"/>
      <c r="AM112" s="684">
        <v>0</v>
      </c>
      <c r="AN112" s="685"/>
      <c r="AO112" s="685"/>
      <c r="AP112" s="686"/>
      <c r="AQ112" s="684">
        <v>108000</v>
      </c>
      <c r="AR112" s="685"/>
      <c r="AS112" s="685"/>
      <c r="AT112" s="686"/>
      <c r="AU112" s="684">
        <v>0</v>
      </c>
      <c r="AV112" s="685"/>
      <c r="AW112" s="685"/>
      <c r="AX112" s="686"/>
      <c r="AY112" s="684">
        <v>0</v>
      </c>
      <c r="AZ112" s="685"/>
      <c r="BA112" s="685"/>
      <c r="BB112" s="686"/>
      <c r="BC112" s="684">
        <v>108000</v>
      </c>
      <c r="BD112" s="685"/>
      <c r="BE112" s="685"/>
      <c r="BF112" s="686"/>
      <c r="BG112" s="726">
        <f t="shared" si="47"/>
        <v>1</v>
      </c>
      <c r="BH112" s="727"/>
    </row>
    <row r="113" spans="1:60" s="1" customFormat="1" ht="14.25" hidden="1" customHeight="1" x14ac:dyDescent="0.2">
      <c r="A113" s="607" t="s">
        <v>516</v>
      </c>
      <c r="B113" s="608"/>
      <c r="C113" s="621" t="s">
        <v>36</v>
      </c>
      <c r="D113" s="622"/>
      <c r="E113" s="622"/>
      <c r="F113" s="622"/>
      <c r="G113" s="622"/>
      <c r="H113" s="622"/>
      <c r="I113" s="622"/>
      <c r="J113" s="622"/>
      <c r="K113" s="622"/>
      <c r="L113" s="622"/>
      <c r="M113" s="622"/>
      <c r="N113" s="622"/>
      <c r="O113" s="622"/>
      <c r="P113" s="622"/>
      <c r="Q113" s="622"/>
      <c r="R113" s="622"/>
      <c r="S113" s="622"/>
      <c r="T113" s="622"/>
      <c r="U113" s="622"/>
      <c r="V113" s="622"/>
      <c r="W113" s="622"/>
      <c r="X113" s="622"/>
      <c r="Y113" s="622"/>
      <c r="Z113" s="622"/>
      <c r="AA113" s="622"/>
      <c r="AB113" s="623"/>
      <c r="AC113" s="612" t="s">
        <v>38</v>
      </c>
      <c r="AD113" s="613"/>
      <c r="AE113" s="687"/>
      <c r="AF113" s="688"/>
      <c r="AG113" s="688"/>
      <c r="AH113" s="689"/>
      <c r="AI113" s="687"/>
      <c r="AJ113" s="688"/>
      <c r="AK113" s="688"/>
      <c r="AL113" s="689"/>
      <c r="AM113" s="687"/>
      <c r="AN113" s="688"/>
      <c r="AO113" s="688"/>
      <c r="AP113" s="689"/>
      <c r="AQ113" s="687"/>
      <c r="AR113" s="688"/>
      <c r="AS113" s="688"/>
      <c r="AT113" s="689"/>
      <c r="AU113" s="687"/>
      <c r="AV113" s="688"/>
      <c r="AW113" s="688"/>
      <c r="AX113" s="689"/>
      <c r="AY113" s="687"/>
      <c r="AZ113" s="688"/>
      <c r="BA113" s="688"/>
      <c r="BB113" s="689"/>
      <c r="BC113" s="687"/>
      <c r="BD113" s="688"/>
      <c r="BE113" s="688"/>
      <c r="BF113" s="689"/>
      <c r="BG113" s="724" t="str">
        <f t="shared" si="47"/>
        <v>n.é.</v>
      </c>
      <c r="BH113" s="725"/>
    </row>
    <row r="114" spans="1:60" s="2" customFormat="1" ht="15" hidden="1" customHeight="1" x14ac:dyDescent="0.2">
      <c r="A114" s="607" t="s">
        <v>517</v>
      </c>
      <c r="B114" s="608"/>
      <c r="C114" s="621" t="s">
        <v>35</v>
      </c>
      <c r="D114" s="622"/>
      <c r="E114" s="622"/>
      <c r="F114" s="622"/>
      <c r="G114" s="622"/>
      <c r="H114" s="622"/>
      <c r="I114" s="622"/>
      <c r="J114" s="622"/>
      <c r="K114" s="622"/>
      <c r="L114" s="622"/>
      <c r="M114" s="622"/>
      <c r="N114" s="622"/>
      <c r="O114" s="622"/>
      <c r="P114" s="622"/>
      <c r="Q114" s="622"/>
      <c r="R114" s="622"/>
      <c r="S114" s="622"/>
      <c r="T114" s="622"/>
      <c r="U114" s="622"/>
      <c r="V114" s="622"/>
      <c r="W114" s="622"/>
      <c r="X114" s="622"/>
      <c r="Y114" s="622"/>
      <c r="Z114" s="622"/>
      <c r="AA114" s="622"/>
      <c r="AB114" s="623"/>
      <c r="AC114" s="612" t="s">
        <v>34</v>
      </c>
      <c r="AD114" s="613"/>
      <c r="AE114" s="687"/>
      <c r="AF114" s="688"/>
      <c r="AG114" s="688"/>
      <c r="AH114" s="689"/>
      <c r="AI114" s="687"/>
      <c r="AJ114" s="688"/>
      <c r="AK114" s="688"/>
      <c r="AL114" s="689"/>
      <c r="AM114" s="687"/>
      <c r="AN114" s="688"/>
      <c r="AO114" s="688"/>
      <c r="AP114" s="689"/>
      <c r="AQ114" s="687"/>
      <c r="AR114" s="688"/>
      <c r="AS114" s="688"/>
      <c r="AT114" s="689"/>
      <c r="AU114" s="687"/>
      <c r="AV114" s="688"/>
      <c r="AW114" s="688"/>
      <c r="AX114" s="689"/>
      <c r="AY114" s="687"/>
      <c r="AZ114" s="688"/>
      <c r="BA114" s="688"/>
      <c r="BB114" s="689"/>
      <c r="BC114" s="687"/>
      <c r="BD114" s="688"/>
      <c r="BE114" s="688"/>
      <c r="BF114" s="689"/>
      <c r="BG114" s="724" t="str">
        <f t="shared" si="47"/>
        <v>n.é.</v>
      </c>
      <c r="BH114" s="725"/>
    </row>
    <row r="115" spans="1:60" s="169" customFormat="1" ht="20.100000000000001" customHeight="1" x14ac:dyDescent="0.2">
      <c r="A115" s="682" t="s">
        <v>518</v>
      </c>
      <c r="B115" s="683"/>
      <c r="C115" s="621" t="s">
        <v>25</v>
      </c>
      <c r="D115" s="622"/>
      <c r="E115" s="622"/>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3"/>
      <c r="AC115" s="697" t="s">
        <v>33</v>
      </c>
      <c r="AD115" s="698"/>
      <c r="AE115" s="684">
        <v>0</v>
      </c>
      <c r="AF115" s="685"/>
      <c r="AG115" s="685"/>
      <c r="AH115" s="686"/>
      <c r="AI115" s="684">
        <v>443584</v>
      </c>
      <c r="AJ115" s="685"/>
      <c r="AK115" s="685"/>
      <c r="AL115" s="686"/>
      <c r="AM115" s="684">
        <v>0</v>
      </c>
      <c r="AN115" s="685"/>
      <c r="AO115" s="685"/>
      <c r="AP115" s="686"/>
      <c r="AQ115" s="684">
        <v>443584</v>
      </c>
      <c r="AR115" s="685"/>
      <c r="AS115" s="685"/>
      <c r="AT115" s="686"/>
      <c r="AU115" s="684">
        <v>0</v>
      </c>
      <c r="AV115" s="685"/>
      <c r="AW115" s="685"/>
      <c r="AX115" s="686"/>
      <c r="AY115" s="684">
        <v>0</v>
      </c>
      <c r="AZ115" s="685"/>
      <c r="BA115" s="685"/>
      <c r="BB115" s="686"/>
      <c r="BC115" s="684">
        <v>347002</v>
      </c>
      <c r="BD115" s="685"/>
      <c r="BE115" s="685"/>
      <c r="BF115" s="686"/>
      <c r="BG115" s="726">
        <f t="shared" si="47"/>
        <v>0.78226897273120766</v>
      </c>
      <c r="BH115" s="727"/>
    </row>
    <row r="116" spans="1:60" s="169" customFormat="1" ht="20.100000000000001" customHeight="1" x14ac:dyDescent="0.2">
      <c r="A116" s="742" t="s">
        <v>519</v>
      </c>
      <c r="B116" s="723"/>
      <c r="C116" s="770" t="s">
        <v>769</v>
      </c>
      <c r="D116" s="771"/>
      <c r="E116" s="771"/>
      <c r="F116" s="771"/>
      <c r="G116" s="771"/>
      <c r="H116" s="771"/>
      <c r="I116" s="771"/>
      <c r="J116" s="771"/>
      <c r="K116" s="771"/>
      <c r="L116" s="771"/>
      <c r="M116" s="771"/>
      <c r="N116" s="771"/>
      <c r="O116" s="771"/>
      <c r="P116" s="771"/>
      <c r="Q116" s="771"/>
      <c r="R116" s="771"/>
      <c r="S116" s="771"/>
      <c r="T116" s="771"/>
      <c r="U116" s="771"/>
      <c r="V116" s="771"/>
      <c r="W116" s="771"/>
      <c r="X116" s="771"/>
      <c r="Y116" s="771"/>
      <c r="Z116" s="771"/>
      <c r="AA116" s="771"/>
      <c r="AB116" s="772"/>
      <c r="AC116" s="757" t="s">
        <v>27</v>
      </c>
      <c r="AD116" s="758"/>
      <c r="AE116" s="690">
        <f>SUM(AE103:AH115)</f>
        <v>28572943</v>
      </c>
      <c r="AF116" s="691"/>
      <c r="AG116" s="691"/>
      <c r="AH116" s="692"/>
      <c r="AI116" s="690">
        <f t="shared" ref="AI116" si="80">SUM(AI103:AL115)</f>
        <v>29849168</v>
      </c>
      <c r="AJ116" s="691"/>
      <c r="AK116" s="691"/>
      <c r="AL116" s="692"/>
      <c r="AM116" s="690">
        <f t="shared" ref="AM116" si="81">SUM(AM103:AP115)</f>
        <v>0</v>
      </c>
      <c r="AN116" s="691"/>
      <c r="AO116" s="691"/>
      <c r="AP116" s="692"/>
      <c r="AQ116" s="690">
        <f t="shared" ref="AQ116" si="82">SUM(AQ103:AT115)</f>
        <v>29849168</v>
      </c>
      <c r="AR116" s="691"/>
      <c r="AS116" s="691"/>
      <c r="AT116" s="692"/>
      <c r="AU116" s="690">
        <f t="shared" ref="AU116" si="83">SUM(AU103:AX115)</f>
        <v>85718829</v>
      </c>
      <c r="AV116" s="691"/>
      <c r="AW116" s="691"/>
      <c r="AX116" s="692"/>
      <c r="AY116" s="690">
        <f t="shared" ref="AY116" si="84">SUM(AY103:BB115)</f>
        <v>0</v>
      </c>
      <c r="AZ116" s="691"/>
      <c r="BA116" s="691"/>
      <c r="BB116" s="692"/>
      <c r="BC116" s="690">
        <f t="shared" ref="BC116" si="85">SUM(BC103:BF115)</f>
        <v>29752586</v>
      </c>
      <c r="BD116" s="691"/>
      <c r="BE116" s="691"/>
      <c r="BF116" s="692"/>
      <c r="BG116" s="668">
        <f t="shared" si="47"/>
        <v>0.99676433192375746</v>
      </c>
      <c r="BH116" s="669"/>
    </row>
    <row r="117" spans="1:60" s="1" customFormat="1" ht="20.100000000000001" hidden="1" customHeight="1" x14ac:dyDescent="0.2">
      <c r="A117" s="607" t="s">
        <v>520</v>
      </c>
      <c r="B117" s="608"/>
      <c r="C117" s="621" t="s">
        <v>22</v>
      </c>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3"/>
      <c r="AC117" s="612" t="s">
        <v>28</v>
      </c>
      <c r="AD117" s="613"/>
      <c r="AE117" s="709"/>
      <c r="AF117" s="688"/>
      <c r="AG117" s="688"/>
      <c r="AH117" s="689"/>
      <c r="AI117" s="709"/>
      <c r="AJ117" s="688"/>
      <c r="AK117" s="688"/>
      <c r="AL117" s="689"/>
      <c r="AM117" s="709"/>
      <c r="AN117" s="688"/>
      <c r="AO117" s="688"/>
      <c r="AP117" s="689"/>
      <c r="AQ117" s="709"/>
      <c r="AR117" s="688"/>
      <c r="AS117" s="688"/>
      <c r="AT117" s="689"/>
      <c r="AU117" s="709"/>
      <c r="AV117" s="688"/>
      <c r="AW117" s="688"/>
      <c r="AX117" s="689"/>
      <c r="AY117" s="709"/>
      <c r="AZ117" s="688"/>
      <c r="BA117" s="688"/>
      <c r="BB117" s="689"/>
      <c r="BC117" s="709"/>
      <c r="BD117" s="688"/>
      <c r="BE117" s="688"/>
      <c r="BF117" s="689"/>
      <c r="BG117" s="724" t="str">
        <f t="shared" si="47"/>
        <v>n.é.</v>
      </c>
      <c r="BH117" s="725"/>
    </row>
    <row r="118" spans="1:60" s="1" customFormat="1" ht="20.100000000000001" hidden="1" customHeight="1" x14ac:dyDescent="0.2">
      <c r="A118" s="607" t="s">
        <v>521</v>
      </c>
      <c r="B118" s="608"/>
      <c r="C118" s="621" t="s">
        <v>426</v>
      </c>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3"/>
      <c r="AC118" s="612" t="s">
        <v>29</v>
      </c>
      <c r="AD118" s="613"/>
      <c r="AE118" s="687"/>
      <c r="AF118" s="688"/>
      <c r="AG118" s="688"/>
      <c r="AH118" s="689"/>
      <c r="AI118" s="687"/>
      <c r="AJ118" s="688"/>
      <c r="AK118" s="688"/>
      <c r="AL118" s="689"/>
      <c r="AM118" s="687"/>
      <c r="AN118" s="688"/>
      <c r="AO118" s="688"/>
      <c r="AP118" s="689"/>
      <c r="AQ118" s="687"/>
      <c r="AR118" s="688"/>
      <c r="AS118" s="688"/>
      <c r="AT118" s="689"/>
      <c r="AU118" s="687"/>
      <c r="AV118" s="688"/>
      <c r="AW118" s="688"/>
      <c r="AX118" s="689"/>
      <c r="AY118" s="687"/>
      <c r="AZ118" s="688"/>
      <c r="BA118" s="688"/>
      <c r="BB118" s="689"/>
      <c r="BC118" s="687"/>
      <c r="BD118" s="688"/>
      <c r="BE118" s="688"/>
      <c r="BF118" s="689"/>
      <c r="BG118" s="724" t="str">
        <f t="shared" si="47"/>
        <v>n.é.</v>
      </c>
      <c r="BH118" s="725"/>
    </row>
    <row r="119" spans="1:60" s="1" customFormat="1" ht="20.100000000000001" hidden="1" customHeight="1" x14ac:dyDescent="0.2">
      <c r="A119" s="607" t="s">
        <v>522</v>
      </c>
      <c r="B119" s="608"/>
      <c r="C119" s="609" t="s">
        <v>23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1"/>
      <c r="AC119" s="612" t="s">
        <v>30</v>
      </c>
      <c r="AD119" s="613"/>
      <c r="AE119" s="709"/>
      <c r="AF119" s="688"/>
      <c r="AG119" s="688"/>
      <c r="AH119" s="689"/>
      <c r="AI119" s="709"/>
      <c r="AJ119" s="688"/>
      <c r="AK119" s="688"/>
      <c r="AL119" s="689"/>
      <c r="AM119" s="709"/>
      <c r="AN119" s="688"/>
      <c r="AO119" s="688"/>
      <c r="AP119" s="689"/>
      <c r="AQ119" s="709"/>
      <c r="AR119" s="688"/>
      <c r="AS119" s="688"/>
      <c r="AT119" s="689"/>
      <c r="AU119" s="709"/>
      <c r="AV119" s="688"/>
      <c r="AW119" s="688"/>
      <c r="AX119" s="689"/>
      <c r="AY119" s="709"/>
      <c r="AZ119" s="688"/>
      <c r="BA119" s="688"/>
      <c r="BB119" s="689"/>
      <c r="BC119" s="709"/>
      <c r="BD119" s="688"/>
      <c r="BE119" s="688"/>
      <c r="BF119" s="689"/>
      <c r="BG119" s="724" t="str">
        <f t="shared" si="47"/>
        <v>n.é.</v>
      </c>
      <c r="BH119" s="725"/>
    </row>
    <row r="120" spans="1:60" ht="20.100000000000001" customHeight="1" x14ac:dyDescent="0.2">
      <c r="A120" s="742" t="s">
        <v>523</v>
      </c>
      <c r="B120" s="723"/>
      <c r="C120" s="743" t="s">
        <v>770</v>
      </c>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4"/>
      <c r="AA120" s="744"/>
      <c r="AB120" s="745"/>
      <c r="AC120" s="757" t="s">
        <v>31</v>
      </c>
      <c r="AD120" s="758"/>
      <c r="AE120" s="690">
        <f>SUM(AE117:AH119)</f>
        <v>0</v>
      </c>
      <c r="AF120" s="691"/>
      <c r="AG120" s="691"/>
      <c r="AH120" s="692"/>
      <c r="AI120" s="690">
        <f t="shared" ref="AI120" si="86">SUM(AI117:AL119)</f>
        <v>0</v>
      </c>
      <c r="AJ120" s="691"/>
      <c r="AK120" s="691"/>
      <c r="AL120" s="692"/>
      <c r="AM120" s="690">
        <f t="shared" ref="AM120" si="87">SUM(AM117:AP119)</f>
        <v>0</v>
      </c>
      <c r="AN120" s="691"/>
      <c r="AO120" s="691"/>
      <c r="AP120" s="692"/>
      <c r="AQ120" s="690">
        <f t="shared" ref="AQ120" si="88">SUM(AQ117:AT119)</f>
        <v>0</v>
      </c>
      <c r="AR120" s="691"/>
      <c r="AS120" s="691"/>
      <c r="AT120" s="692"/>
      <c r="AU120" s="690">
        <f t="shared" ref="AU120" si="89">SUM(AU117:AX119)</f>
        <v>0</v>
      </c>
      <c r="AV120" s="691"/>
      <c r="AW120" s="691"/>
      <c r="AX120" s="692"/>
      <c r="AY120" s="690">
        <f t="shared" ref="AY120" si="90">SUM(AY117:BB119)</f>
        <v>0</v>
      </c>
      <c r="AZ120" s="691"/>
      <c r="BA120" s="691"/>
      <c r="BB120" s="692"/>
      <c r="BC120" s="690">
        <f t="shared" ref="BC120" si="91">SUM(BC117:BF119)</f>
        <v>0</v>
      </c>
      <c r="BD120" s="691"/>
      <c r="BE120" s="691"/>
      <c r="BF120" s="692"/>
      <c r="BG120" s="668" t="str">
        <f t="shared" si="47"/>
        <v>n.é.</v>
      </c>
      <c r="BH120" s="669"/>
    </row>
    <row r="121" spans="1:60" ht="20.100000000000001" customHeight="1" x14ac:dyDescent="0.2">
      <c r="A121" s="742" t="s">
        <v>524</v>
      </c>
      <c r="B121" s="723"/>
      <c r="C121" s="770" t="s">
        <v>771</v>
      </c>
      <c r="D121" s="771"/>
      <c r="E121" s="771"/>
      <c r="F121" s="771"/>
      <c r="G121" s="771"/>
      <c r="H121" s="771"/>
      <c r="I121" s="771"/>
      <c r="J121" s="771"/>
      <c r="K121" s="771"/>
      <c r="L121" s="771"/>
      <c r="M121" s="771"/>
      <c r="N121" s="771"/>
      <c r="O121" s="771"/>
      <c r="P121" s="771"/>
      <c r="Q121" s="771"/>
      <c r="R121" s="771"/>
      <c r="S121" s="771"/>
      <c r="T121" s="771"/>
      <c r="U121" s="771"/>
      <c r="V121" s="771"/>
      <c r="W121" s="771"/>
      <c r="X121" s="771"/>
      <c r="Y121" s="771"/>
      <c r="Z121" s="771"/>
      <c r="AA121" s="771"/>
      <c r="AB121" s="772"/>
      <c r="AC121" s="757" t="s">
        <v>32</v>
      </c>
      <c r="AD121" s="758"/>
      <c r="AE121" s="690">
        <f>AE116+AE120</f>
        <v>28572943</v>
      </c>
      <c r="AF121" s="691"/>
      <c r="AG121" s="691"/>
      <c r="AH121" s="692"/>
      <c r="AI121" s="690">
        <f t="shared" ref="AI121" si="92">AI116+AI120</f>
        <v>29849168</v>
      </c>
      <c r="AJ121" s="691"/>
      <c r="AK121" s="691"/>
      <c r="AL121" s="692"/>
      <c r="AM121" s="690">
        <f t="shared" ref="AM121" si="93">AM116+AM120</f>
        <v>0</v>
      </c>
      <c r="AN121" s="691"/>
      <c r="AO121" s="691"/>
      <c r="AP121" s="692"/>
      <c r="AQ121" s="690">
        <f t="shared" ref="AQ121" si="94">AQ116+AQ120</f>
        <v>29849168</v>
      </c>
      <c r="AR121" s="691"/>
      <c r="AS121" s="691"/>
      <c r="AT121" s="692"/>
      <c r="AU121" s="690">
        <f t="shared" ref="AU121" si="95">AU116+AU120</f>
        <v>85718829</v>
      </c>
      <c r="AV121" s="691"/>
      <c r="AW121" s="691"/>
      <c r="AX121" s="692"/>
      <c r="AY121" s="690">
        <f t="shared" ref="AY121" si="96">AY116+AY120</f>
        <v>0</v>
      </c>
      <c r="AZ121" s="691"/>
      <c r="BA121" s="691"/>
      <c r="BB121" s="692"/>
      <c r="BC121" s="690">
        <f t="shared" ref="BC121" si="97">BC116+BC120</f>
        <v>29752586</v>
      </c>
      <c r="BD121" s="691"/>
      <c r="BE121" s="691"/>
      <c r="BF121" s="692"/>
      <c r="BG121" s="668">
        <f t="shared" si="47"/>
        <v>0.99676433192375746</v>
      </c>
      <c r="BH121" s="669"/>
    </row>
    <row r="122" spans="1:60" s="170" customFormat="1" ht="20.100000000000001" customHeight="1" x14ac:dyDescent="0.2">
      <c r="A122" s="742" t="s">
        <v>525</v>
      </c>
      <c r="B122" s="723"/>
      <c r="C122" s="743" t="s">
        <v>24</v>
      </c>
      <c r="D122" s="744"/>
      <c r="E122" s="744"/>
      <c r="F122" s="744"/>
      <c r="G122" s="744"/>
      <c r="H122" s="744"/>
      <c r="I122" s="744"/>
      <c r="J122" s="744"/>
      <c r="K122" s="744"/>
      <c r="L122" s="744"/>
      <c r="M122" s="744"/>
      <c r="N122" s="744"/>
      <c r="O122" s="744"/>
      <c r="P122" s="744"/>
      <c r="Q122" s="744"/>
      <c r="R122" s="744"/>
      <c r="S122" s="744"/>
      <c r="T122" s="744"/>
      <c r="U122" s="744"/>
      <c r="V122" s="744"/>
      <c r="W122" s="744"/>
      <c r="X122" s="744"/>
      <c r="Y122" s="744"/>
      <c r="Z122" s="744"/>
      <c r="AA122" s="744"/>
      <c r="AB122" s="745"/>
      <c r="AC122" s="757" t="s">
        <v>52</v>
      </c>
      <c r="AD122" s="758"/>
      <c r="AE122" s="690">
        <v>4950067</v>
      </c>
      <c r="AF122" s="691"/>
      <c r="AG122" s="691"/>
      <c r="AH122" s="692"/>
      <c r="AI122" s="690">
        <v>4950069</v>
      </c>
      <c r="AJ122" s="691"/>
      <c r="AK122" s="691"/>
      <c r="AL122" s="692"/>
      <c r="AM122" s="690">
        <v>0</v>
      </c>
      <c r="AN122" s="691"/>
      <c r="AO122" s="691"/>
      <c r="AP122" s="692"/>
      <c r="AQ122" s="690">
        <v>4950069</v>
      </c>
      <c r="AR122" s="691"/>
      <c r="AS122" s="691"/>
      <c r="AT122" s="692"/>
      <c r="AU122" s="690">
        <v>14850201</v>
      </c>
      <c r="AV122" s="691"/>
      <c r="AW122" s="691"/>
      <c r="AX122" s="692"/>
      <c r="AY122" s="690">
        <v>0</v>
      </c>
      <c r="AZ122" s="691"/>
      <c r="BA122" s="691"/>
      <c r="BB122" s="692"/>
      <c r="BC122" s="690">
        <v>4897666</v>
      </c>
      <c r="BD122" s="691"/>
      <c r="BE122" s="691"/>
      <c r="BF122" s="692"/>
      <c r="BG122" s="668">
        <f t="shared" si="47"/>
        <v>0.98941368292037946</v>
      </c>
      <c r="BH122" s="669"/>
    </row>
    <row r="123" spans="1:60" ht="20.100000000000001" customHeight="1" x14ac:dyDescent="0.2">
      <c r="A123" s="682" t="s">
        <v>526</v>
      </c>
      <c r="B123" s="683"/>
      <c r="C123" s="621" t="s">
        <v>63</v>
      </c>
      <c r="D123" s="622"/>
      <c r="E123" s="622"/>
      <c r="F123" s="622"/>
      <c r="G123" s="622"/>
      <c r="H123" s="622"/>
      <c r="I123" s="622"/>
      <c r="J123" s="622"/>
      <c r="K123" s="622"/>
      <c r="L123" s="622"/>
      <c r="M123" s="622"/>
      <c r="N123" s="622"/>
      <c r="O123" s="622"/>
      <c r="P123" s="622"/>
      <c r="Q123" s="622"/>
      <c r="R123" s="622"/>
      <c r="S123" s="622"/>
      <c r="T123" s="622"/>
      <c r="U123" s="622"/>
      <c r="V123" s="622"/>
      <c r="W123" s="622"/>
      <c r="X123" s="622"/>
      <c r="Y123" s="622"/>
      <c r="Z123" s="622"/>
      <c r="AA123" s="622"/>
      <c r="AB123" s="623"/>
      <c r="AC123" s="697" t="s">
        <v>82</v>
      </c>
      <c r="AD123" s="698"/>
      <c r="AE123" s="684">
        <v>0</v>
      </c>
      <c r="AF123" s="685"/>
      <c r="AG123" s="685"/>
      <c r="AH123" s="686"/>
      <c r="AI123" s="684">
        <v>72106</v>
      </c>
      <c r="AJ123" s="685"/>
      <c r="AK123" s="685"/>
      <c r="AL123" s="686"/>
      <c r="AM123" s="684">
        <v>0</v>
      </c>
      <c r="AN123" s="685"/>
      <c r="AO123" s="685"/>
      <c r="AP123" s="686"/>
      <c r="AQ123" s="684">
        <v>68582</v>
      </c>
      <c r="AR123" s="685"/>
      <c r="AS123" s="685"/>
      <c r="AT123" s="686"/>
      <c r="AU123" s="684">
        <v>0</v>
      </c>
      <c r="AV123" s="685"/>
      <c r="AW123" s="685"/>
      <c r="AX123" s="686"/>
      <c r="AY123" s="684">
        <v>0</v>
      </c>
      <c r="AZ123" s="685"/>
      <c r="BA123" s="685"/>
      <c r="BB123" s="686"/>
      <c r="BC123" s="684">
        <v>60679</v>
      </c>
      <c r="BD123" s="685"/>
      <c r="BE123" s="685"/>
      <c r="BF123" s="686"/>
      <c r="BG123" s="726">
        <f t="shared" si="47"/>
        <v>0.84152497711702212</v>
      </c>
      <c r="BH123" s="727"/>
    </row>
    <row r="124" spans="1:60" ht="20.100000000000001" customHeight="1" x14ac:dyDescent="0.2">
      <c r="A124" s="682" t="s">
        <v>527</v>
      </c>
      <c r="B124" s="683"/>
      <c r="C124" s="621" t="s">
        <v>64</v>
      </c>
      <c r="D124" s="622"/>
      <c r="E124" s="622"/>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3"/>
      <c r="AC124" s="697" t="s">
        <v>83</v>
      </c>
      <c r="AD124" s="698"/>
      <c r="AE124" s="684">
        <v>100000</v>
      </c>
      <c r="AF124" s="685"/>
      <c r="AG124" s="685"/>
      <c r="AH124" s="686"/>
      <c r="AI124" s="684">
        <v>538658</v>
      </c>
      <c r="AJ124" s="685"/>
      <c r="AK124" s="685"/>
      <c r="AL124" s="686"/>
      <c r="AM124" s="684">
        <v>0</v>
      </c>
      <c r="AN124" s="685"/>
      <c r="AO124" s="685"/>
      <c r="AP124" s="686"/>
      <c r="AQ124" s="684">
        <v>526972</v>
      </c>
      <c r="AR124" s="685"/>
      <c r="AS124" s="685"/>
      <c r="AT124" s="686"/>
      <c r="AU124" s="684">
        <v>0</v>
      </c>
      <c r="AV124" s="685"/>
      <c r="AW124" s="685"/>
      <c r="AX124" s="686"/>
      <c r="AY124" s="684">
        <v>0</v>
      </c>
      <c r="AZ124" s="685"/>
      <c r="BA124" s="685"/>
      <c r="BB124" s="686"/>
      <c r="BC124" s="684">
        <v>526972</v>
      </c>
      <c r="BD124" s="685"/>
      <c r="BE124" s="685"/>
      <c r="BF124" s="686"/>
      <c r="BG124" s="726">
        <f t="shared" si="47"/>
        <v>0.97830534402162406</v>
      </c>
      <c r="BH124" s="727"/>
    </row>
    <row r="125" spans="1:60" s="1" customFormat="1" ht="15.75" hidden="1" customHeight="1" x14ac:dyDescent="0.2">
      <c r="A125" s="607" t="s">
        <v>528</v>
      </c>
      <c r="B125" s="608"/>
      <c r="C125" s="621" t="s">
        <v>65</v>
      </c>
      <c r="D125" s="622"/>
      <c r="E125" s="622"/>
      <c r="F125" s="622"/>
      <c r="G125" s="622"/>
      <c r="H125" s="622"/>
      <c r="I125" s="622"/>
      <c r="J125" s="622"/>
      <c r="K125" s="622"/>
      <c r="L125" s="622"/>
      <c r="M125" s="622"/>
      <c r="N125" s="622"/>
      <c r="O125" s="622"/>
      <c r="P125" s="622"/>
      <c r="Q125" s="622"/>
      <c r="R125" s="622"/>
      <c r="S125" s="622"/>
      <c r="T125" s="622"/>
      <c r="U125" s="622"/>
      <c r="V125" s="622"/>
      <c r="W125" s="622"/>
      <c r="X125" s="622"/>
      <c r="Y125" s="622"/>
      <c r="Z125" s="622"/>
      <c r="AA125" s="622"/>
      <c r="AB125" s="623"/>
      <c r="AC125" s="612" t="s">
        <v>84</v>
      </c>
      <c r="AD125" s="613"/>
      <c r="AE125" s="687"/>
      <c r="AF125" s="688"/>
      <c r="AG125" s="688"/>
      <c r="AH125" s="689"/>
      <c r="AI125" s="687"/>
      <c r="AJ125" s="688"/>
      <c r="AK125" s="688"/>
      <c r="AL125" s="689"/>
      <c r="AM125" s="687"/>
      <c r="AN125" s="688"/>
      <c r="AO125" s="688"/>
      <c r="AP125" s="689"/>
      <c r="AQ125" s="687"/>
      <c r="AR125" s="688"/>
      <c r="AS125" s="688"/>
      <c r="AT125" s="689"/>
      <c r="AU125" s="687"/>
      <c r="AV125" s="688"/>
      <c r="AW125" s="688"/>
      <c r="AX125" s="689"/>
      <c r="AY125" s="687"/>
      <c r="AZ125" s="688"/>
      <c r="BA125" s="688"/>
      <c r="BB125" s="689"/>
      <c r="BC125" s="687"/>
      <c r="BD125" s="688"/>
      <c r="BE125" s="688"/>
      <c r="BF125" s="689"/>
      <c r="BG125" s="724" t="str">
        <f t="shared" si="47"/>
        <v>n.é.</v>
      </c>
      <c r="BH125" s="725"/>
    </row>
    <row r="126" spans="1:60" ht="20.100000000000001" customHeight="1" x14ac:dyDescent="0.2">
      <c r="A126" s="742" t="s">
        <v>529</v>
      </c>
      <c r="B126" s="723"/>
      <c r="C126" s="743" t="s">
        <v>772</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4"/>
      <c r="AA126" s="744"/>
      <c r="AB126" s="745"/>
      <c r="AC126" s="757" t="s">
        <v>92</v>
      </c>
      <c r="AD126" s="758"/>
      <c r="AE126" s="690">
        <f>SUM(AE123:AH125)</f>
        <v>100000</v>
      </c>
      <c r="AF126" s="691"/>
      <c r="AG126" s="691"/>
      <c r="AH126" s="692"/>
      <c r="AI126" s="690">
        <f t="shared" ref="AI126" si="98">SUM(AI123:AL125)</f>
        <v>610764</v>
      </c>
      <c r="AJ126" s="691"/>
      <c r="AK126" s="691"/>
      <c r="AL126" s="692"/>
      <c r="AM126" s="690">
        <f t="shared" ref="AM126" si="99">SUM(AM123:AP125)</f>
        <v>0</v>
      </c>
      <c r="AN126" s="691"/>
      <c r="AO126" s="691"/>
      <c r="AP126" s="692"/>
      <c r="AQ126" s="690">
        <f t="shared" ref="AQ126" si="100">SUM(AQ123:AT125)</f>
        <v>595554</v>
      </c>
      <c r="AR126" s="691"/>
      <c r="AS126" s="691"/>
      <c r="AT126" s="692"/>
      <c r="AU126" s="690">
        <f t="shared" ref="AU126" si="101">SUM(AU123:AX125)</f>
        <v>0</v>
      </c>
      <c r="AV126" s="691"/>
      <c r="AW126" s="691"/>
      <c r="AX126" s="692"/>
      <c r="AY126" s="690">
        <f t="shared" ref="AY126" si="102">SUM(AY123:BB125)</f>
        <v>0</v>
      </c>
      <c r="AZ126" s="691"/>
      <c r="BA126" s="691"/>
      <c r="BB126" s="692"/>
      <c r="BC126" s="690">
        <f t="shared" ref="BC126" si="103">SUM(BC123:BF125)</f>
        <v>587651</v>
      </c>
      <c r="BD126" s="691"/>
      <c r="BE126" s="691"/>
      <c r="BF126" s="692"/>
      <c r="BG126" s="668">
        <f t="shared" si="47"/>
        <v>0.96215723258083319</v>
      </c>
      <c r="BH126" s="669"/>
    </row>
    <row r="127" spans="1:60" s="1" customFormat="1" ht="20.100000000000001" hidden="1" customHeight="1" x14ac:dyDescent="0.2">
      <c r="A127" s="607" t="s">
        <v>530</v>
      </c>
      <c r="B127" s="608"/>
      <c r="C127" s="621" t="s">
        <v>66</v>
      </c>
      <c r="D127" s="622"/>
      <c r="E127" s="622"/>
      <c r="F127" s="622"/>
      <c r="G127" s="622"/>
      <c r="H127" s="622"/>
      <c r="I127" s="622"/>
      <c r="J127" s="622"/>
      <c r="K127" s="622"/>
      <c r="L127" s="622"/>
      <c r="M127" s="622"/>
      <c r="N127" s="622"/>
      <c r="O127" s="622"/>
      <c r="P127" s="622"/>
      <c r="Q127" s="622"/>
      <c r="R127" s="622"/>
      <c r="S127" s="622"/>
      <c r="T127" s="622"/>
      <c r="U127" s="622"/>
      <c r="V127" s="622"/>
      <c r="W127" s="622"/>
      <c r="X127" s="622"/>
      <c r="Y127" s="622"/>
      <c r="Z127" s="622"/>
      <c r="AA127" s="622"/>
      <c r="AB127" s="623"/>
      <c r="AC127" s="612" t="s">
        <v>85</v>
      </c>
      <c r="AD127" s="613"/>
      <c r="AE127" s="687"/>
      <c r="AF127" s="688"/>
      <c r="AG127" s="688"/>
      <c r="AH127" s="689"/>
      <c r="AI127" s="687"/>
      <c r="AJ127" s="688"/>
      <c r="AK127" s="688"/>
      <c r="AL127" s="689"/>
      <c r="AM127" s="687"/>
      <c r="AN127" s="688"/>
      <c r="AO127" s="688"/>
      <c r="AP127" s="689"/>
      <c r="AQ127" s="687"/>
      <c r="AR127" s="688"/>
      <c r="AS127" s="688"/>
      <c r="AT127" s="689"/>
      <c r="AU127" s="687"/>
      <c r="AV127" s="688"/>
      <c r="AW127" s="688"/>
      <c r="AX127" s="689"/>
      <c r="AY127" s="687"/>
      <c r="AZ127" s="688"/>
      <c r="BA127" s="688"/>
      <c r="BB127" s="689"/>
      <c r="BC127" s="687"/>
      <c r="BD127" s="688"/>
      <c r="BE127" s="688"/>
      <c r="BF127" s="689"/>
      <c r="BG127" s="724" t="str">
        <f t="shared" si="47"/>
        <v>n.é.</v>
      </c>
      <c r="BH127" s="725"/>
    </row>
    <row r="128" spans="1:60" s="1" customFormat="1" ht="20.100000000000001" hidden="1" customHeight="1" x14ac:dyDescent="0.2">
      <c r="A128" s="607" t="s">
        <v>531</v>
      </c>
      <c r="B128" s="608"/>
      <c r="C128" s="621" t="s">
        <v>67</v>
      </c>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3"/>
      <c r="AC128" s="612" t="s">
        <v>86</v>
      </c>
      <c r="AD128" s="613"/>
      <c r="AE128" s="687"/>
      <c r="AF128" s="688"/>
      <c r="AG128" s="688"/>
      <c r="AH128" s="689"/>
      <c r="AI128" s="687"/>
      <c r="AJ128" s="688"/>
      <c r="AK128" s="688"/>
      <c r="AL128" s="689"/>
      <c r="AM128" s="687"/>
      <c r="AN128" s="688"/>
      <c r="AO128" s="688"/>
      <c r="AP128" s="689"/>
      <c r="AQ128" s="687"/>
      <c r="AR128" s="688"/>
      <c r="AS128" s="688"/>
      <c r="AT128" s="689"/>
      <c r="AU128" s="687"/>
      <c r="AV128" s="688"/>
      <c r="AW128" s="688"/>
      <c r="AX128" s="689"/>
      <c r="AY128" s="687"/>
      <c r="AZ128" s="688"/>
      <c r="BA128" s="688"/>
      <c r="BB128" s="689"/>
      <c r="BC128" s="687"/>
      <c r="BD128" s="688"/>
      <c r="BE128" s="688"/>
      <c r="BF128" s="689"/>
      <c r="BG128" s="724" t="str">
        <f t="shared" si="47"/>
        <v>n.é.</v>
      </c>
      <c r="BH128" s="725"/>
    </row>
    <row r="129" spans="1:60" ht="20.100000000000001" customHeight="1" x14ac:dyDescent="0.2">
      <c r="A129" s="742" t="s">
        <v>532</v>
      </c>
      <c r="B129" s="723"/>
      <c r="C129" s="743" t="s">
        <v>773</v>
      </c>
      <c r="D129" s="744"/>
      <c r="E129" s="744"/>
      <c r="F129" s="744"/>
      <c r="G129" s="744"/>
      <c r="H129" s="744"/>
      <c r="I129" s="744"/>
      <c r="J129" s="744"/>
      <c r="K129" s="744"/>
      <c r="L129" s="744"/>
      <c r="M129" s="744"/>
      <c r="N129" s="744"/>
      <c r="O129" s="744"/>
      <c r="P129" s="744"/>
      <c r="Q129" s="744"/>
      <c r="R129" s="744"/>
      <c r="S129" s="744"/>
      <c r="T129" s="744"/>
      <c r="U129" s="744"/>
      <c r="V129" s="744"/>
      <c r="W129" s="744"/>
      <c r="X129" s="744"/>
      <c r="Y129" s="744"/>
      <c r="Z129" s="744"/>
      <c r="AA129" s="744"/>
      <c r="AB129" s="745"/>
      <c r="AC129" s="757" t="s">
        <v>93</v>
      </c>
      <c r="AD129" s="758"/>
      <c r="AE129" s="690">
        <f>SUM(AE127:AH128)</f>
        <v>0</v>
      </c>
      <c r="AF129" s="691"/>
      <c r="AG129" s="691"/>
      <c r="AH129" s="692"/>
      <c r="AI129" s="690">
        <f t="shared" ref="AI129" si="104">SUM(AI127:AL128)</f>
        <v>0</v>
      </c>
      <c r="AJ129" s="691"/>
      <c r="AK129" s="691"/>
      <c r="AL129" s="692"/>
      <c r="AM129" s="690">
        <f t="shared" ref="AM129" si="105">SUM(AM127:AP128)</f>
        <v>0</v>
      </c>
      <c r="AN129" s="691"/>
      <c r="AO129" s="691"/>
      <c r="AP129" s="692"/>
      <c r="AQ129" s="690">
        <f t="shared" ref="AQ129" si="106">SUM(AQ127:AT128)</f>
        <v>0</v>
      </c>
      <c r="AR129" s="691"/>
      <c r="AS129" s="691"/>
      <c r="AT129" s="692"/>
      <c r="AU129" s="690">
        <f t="shared" ref="AU129" si="107">SUM(AU127:AX128)</f>
        <v>0</v>
      </c>
      <c r="AV129" s="691"/>
      <c r="AW129" s="691"/>
      <c r="AX129" s="692"/>
      <c r="AY129" s="690">
        <f t="shared" ref="AY129" si="108">SUM(AY127:BB128)</f>
        <v>0</v>
      </c>
      <c r="AZ129" s="691"/>
      <c r="BA129" s="691"/>
      <c r="BB129" s="692"/>
      <c r="BC129" s="690">
        <f t="shared" ref="BC129" si="109">SUM(BC127:BF128)</f>
        <v>0</v>
      </c>
      <c r="BD129" s="691"/>
      <c r="BE129" s="691"/>
      <c r="BF129" s="692"/>
      <c r="BG129" s="668" t="str">
        <f t="shared" si="47"/>
        <v>n.é.</v>
      </c>
      <c r="BH129" s="669"/>
    </row>
    <row r="130" spans="1:60" ht="20.100000000000001" customHeight="1" x14ac:dyDescent="0.2">
      <c r="A130" s="682" t="s">
        <v>533</v>
      </c>
      <c r="B130" s="683"/>
      <c r="C130" s="621" t="s">
        <v>68</v>
      </c>
      <c r="D130" s="622"/>
      <c r="E130" s="622"/>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3"/>
      <c r="AC130" s="697" t="s">
        <v>87</v>
      </c>
      <c r="AD130" s="698"/>
      <c r="AE130" s="684">
        <v>556000</v>
      </c>
      <c r="AF130" s="685"/>
      <c r="AG130" s="685"/>
      <c r="AH130" s="686"/>
      <c r="AI130" s="684">
        <v>636697</v>
      </c>
      <c r="AJ130" s="685"/>
      <c r="AK130" s="685"/>
      <c r="AL130" s="686"/>
      <c r="AM130" s="684">
        <v>0</v>
      </c>
      <c r="AN130" s="685"/>
      <c r="AO130" s="685"/>
      <c r="AP130" s="686"/>
      <c r="AQ130" s="684">
        <v>588896</v>
      </c>
      <c r="AR130" s="685"/>
      <c r="AS130" s="685"/>
      <c r="AT130" s="686"/>
      <c r="AU130" s="684">
        <v>750000</v>
      </c>
      <c r="AV130" s="685"/>
      <c r="AW130" s="685"/>
      <c r="AX130" s="686"/>
      <c r="AY130" s="684">
        <v>0</v>
      </c>
      <c r="AZ130" s="685"/>
      <c r="BA130" s="685"/>
      <c r="BB130" s="686"/>
      <c r="BC130" s="684">
        <v>581697</v>
      </c>
      <c r="BD130" s="685"/>
      <c r="BE130" s="685"/>
      <c r="BF130" s="686"/>
      <c r="BG130" s="726">
        <f t="shared" si="47"/>
        <v>0.91361668109006322</v>
      </c>
      <c r="BH130" s="727"/>
    </row>
    <row r="131" spans="1:60" s="7" customFormat="1" ht="21" hidden="1" customHeight="1" x14ac:dyDescent="0.2">
      <c r="A131" s="746" t="s">
        <v>472</v>
      </c>
      <c r="B131" s="747"/>
      <c r="C131" s="693" t="s">
        <v>491</v>
      </c>
      <c r="D131" s="694"/>
      <c r="E131" s="694"/>
      <c r="F131" s="694"/>
      <c r="G131" s="694"/>
      <c r="H131" s="694"/>
      <c r="I131" s="694"/>
      <c r="J131" s="694"/>
      <c r="K131" s="694"/>
      <c r="L131" s="694"/>
      <c r="M131" s="694"/>
      <c r="N131" s="694"/>
      <c r="O131" s="694"/>
      <c r="P131" s="694"/>
      <c r="Q131" s="694"/>
      <c r="R131" s="694"/>
      <c r="S131" s="694"/>
      <c r="T131" s="694"/>
      <c r="U131" s="694"/>
      <c r="V131" s="694"/>
      <c r="W131" s="694"/>
      <c r="X131" s="694"/>
      <c r="Y131" s="694"/>
      <c r="Z131" s="694"/>
      <c r="AA131" s="694"/>
      <c r="AB131" s="695"/>
      <c r="AC131" s="748" t="s">
        <v>472</v>
      </c>
      <c r="AD131" s="749"/>
      <c r="AE131" s="762">
        <v>556000</v>
      </c>
      <c r="AF131" s="763"/>
      <c r="AG131" s="763"/>
      <c r="AH131" s="764"/>
      <c r="AI131" s="762"/>
      <c r="AJ131" s="763"/>
      <c r="AK131" s="763"/>
      <c r="AL131" s="764"/>
      <c r="AM131" s="737" t="s">
        <v>587</v>
      </c>
      <c r="AN131" s="738"/>
      <c r="AO131" s="738"/>
      <c r="AP131" s="739"/>
      <c r="AQ131" s="737" t="s">
        <v>587</v>
      </c>
      <c r="AR131" s="738"/>
      <c r="AS131" s="738"/>
      <c r="AT131" s="739"/>
      <c r="AU131" s="737" t="s">
        <v>587</v>
      </c>
      <c r="AV131" s="738"/>
      <c r="AW131" s="738"/>
      <c r="AX131" s="739"/>
      <c r="AY131" s="737" t="s">
        <v>587</v>
      </c>
      <c r="AZ131" s="738"/>
      <c r="BA131" s="738"/>
      <c r="BB131" s="739"/>
      <c r="BC131" s="855"/>
      <c r="BD131" s="856"/>
      <c r="BE131" s="856"/>
      <c r="BF131" s="857"/>
      <c r="BG131" s="858" t="str">
        <f t="shared" si="47"/>
        <v>n.é.</v>
      </c>
      <c r="BH131" s="859"/>
    </row>
    <row r="132" spans="1:60" s="7" customFormat="1" ht="26.25" hidden="1" customHeight="1" x14ac:dyDescent="0.2">
      <c r="A132" s="746" t="s">
        <v>472</v>
      </c>
      <c r="B132" s="747"/>
      <c r="C132" s="693" t="s">
        <v>492</v>
      </c>
      <c r="D132" s="694"/>
      <c r="E132" s="694"/>
      <c r="F132" s="694"/>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5"/>
      <c r="AC132" s="748" t="s">
        <v>472</v>
      </c>
      <c r="AD132" s="749"/>
      <c r="AE132" s="762">
        <v>0</v>
      </c>
      <c r="AF132" s="763"/>
      <c r="AG132" s="763"/>
      <c r="AH132" s="764"/>
      <c r="AI132" s="762"/>
      <c r="AJ132" s="763"/>
      <c r="AK132" s="763"/>
      <c r="AL132" s="764"/>
      <c r="AM132" s="737" t="s">
        <v>587</v>
      </c>
      <c r="AN132" s="738"/>
      <c r="AO132" s="738"/>
      <c r="AP132" s="739"/>
      <c r="AQ132" s="737" t="s">
        <v>587</v>
      </c>
      <c r="AR132" s="738"/>
      <c r="AS132" s="738"/>
      <c r="AT132" s="739"/>
      <c r="AU132" s="737" t="s">
        <v>587</v>
      </c>
      <c r="AV132" s="738"/>
      <c r="AW132" s="738"/>
      <c r="AX132" s="739"/>
      <c r="AY132" s="737" t="s">
        <v>587</v>
      </c>
      <c r="AZ132" s="738"/>
      <c r="BA132" s="738"/>
      <c r="BB132" s="739"/>
      <c r="BC132" s="855"/>
      <c r="BD132" s="856"/>
      <c r="BE132" s="856"/>
      <c r="BF132" s="857"/>
      <c r="BG132" s="858" t="str">
        <f t="shared" si="47"/>
        <v>n.é.</v>
      </c>
      <c r="BH132" s="859"/>
    </row>
    <row r="133" spans="1:60" s="7" customFormat="1" ht="12" hidden="1" customHeight="1" x14ac:dyDescent="0.2">
      <c r="A133" s="746" t="s">
        <v>472</v>
      </c>
      <c r="B133" s="747"/>
      <c r="C133" s="693" t="s">
        <v>493</v>
      </c>
      <c r="D133" s="694"/>
      <c r="E133" s="694"/>
      <c r="F133" s="694"/>
      <c r="G133" s="694"/>
      <c r="H133" s="694"/>
      <c r="I133" s="694"/>
      <c r="J133" s="694"/>
      <c r="K133" s="694"/>
      <c r="L133" s="694"/>
      <c r="M133" s="694"/>
      <c r="N133" s="694"/>
      <c r="O133" s="694"/>
      <c r="P133" s="694"/>
      <c r="Q133" s="694"/>
      <c r="R133" s="694"/>
      <c r="S133" s="694"/>
      <c r="T133" s="694"/>
      <c r="U133" s="694"/>
      <c r="V133" s="694"/>
      <c r="W133" s="694"/>
      <c r="X133" s="694"/>
      <c r="Y133" s="694"/>
      <c r="Z133" s="694"/>
      <c r="AA133" s="694"/>
      <c r="AB133" s="695"/>
      <c r="AC133" s="748" t="s">
        <v>472</v>
      </c>
      <c r="AD133" s="749"/>
      <c r="AE133" s="762">
        <v>0</v>
      </c>
      <c r="AF133" s="763"/>
      <c r="AG133" s="763"/>
      <c r="AH133" s="764"/>
      <c r="AI133" s="762"/>
      <c r="AJ133" s="763"/>
      <c r="AK133" s="763"/>
      <c r="AL133" s="764"/>
      <c r="AM133" s="737" t="s">
        <v>587</v>
      </c>
      <c r="AN133" s="738"/>
      <c r="AO133" s="738"/>
      <c r="AP133" s="739"/>
      <c r="AQ133" s="737" t="s">
        <v>587</v>
      </c>
      <c r="AR133" s="738"/>
      <c r="AS133" s="738"/>
      <c r="AT133" s="739"/>
      <c r="AU133" s="737" t="s">
        <v>587</v>
      </c>
      <c r="AV133" s="738"/>
      <c r="AW133" s="738"/>
      <c r="AX133" s="739"/>
      <c r="AY133" s="737" t="s">
        <v>587</v>
      </c>
      <c r="AZ133" s="738"/>
      <c r="BA133" s="738"/>
      <c r="BB133" s="739"/>
      <c r="BC133" s="855"/>
      <c r="BD133" s="856"/>
      <c r="BE133" s="856"/>
      <c r="BF133" s="857"/>
      <c r="BG133" s="858" t="str">
        <f t="shared" si="47"/>
        <v>n.é.</v>
      </c>
      <c r="BH133" s="859"/>
    </row>
    <row r="134" spans="1:60" s="1" customFormat="1" ht="20.100000000000001" hidden="1" customHeight="1" x14ac:dyDescent="0.2">
      <c r="A134" s="607" t="s">
        <v>634</v>
      </c>
      <c r="B134" s="608"/>
      <c r="C134" s="621" t="s">
        <v>69</v>
      </c>
      <c r="D134" s="622"/>
      <c r="E134" s="622"/>
      <c r="F134" s="622"/>
      <c r="G134" s="622"/>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12" t="s">
        <v>88</v>
      </c>
      <c r="AD134" s="613"/>
      <c r="AE134" s="687">
        <v>0</v>
      </c>
      <c r="AF134" s="688"/>
      <c r="AG134" s="688"/>
      <c r="AH134" s="689"/>
      <c r="AI134" s="687"/>
      <c r="AJ134" s="688"/>
      <c r="AK134" s="688"/>
      <c r="AL134" s="689"/>
      <c r="AM134" s="687"/>
      <c r="AN134" s="688"/>
      <c r="AO134" s="688"/>
      <c r="AP134" s="689"/>
      <c r="AQ134" s="687"/>
      <c r="AR134" s="688"/>
      <c r="AS134" s="688"/>
      <c r="AT134" s="689"/>
      <c r="AU134" s="687"/>
      <c r="AV134" s="688"/>
      <c r="AW134" s="688"/>
      <c r="AX134" s="689"/>
      <c r="AY134" s="687"/>
      <c r="AZ134" s="688"/>
      <c r="BA134" s="688"/>
      <c r="BB134" s="689"/>
      <c r="BC134" s="687"/>
      <c r="BD134" s="688"/>
      <c r="BE134" s="688"/>
      <c r="BF134" s="689"/>
      <c r="BG134" s="724" t="str">
        <f t="shared" si="47"/>
        <v>n.é.</v>
      </c>
      <c r="BH134" s="725"/>
    </row>
    <row r="135" spans="1:60" s="1" customFormat="1" ht="20.100000000000001" hidden="1" customHeight="1" x14ac:dyDescent="0.2">
      <c r="A135" s="607" t="s">
        <v>635</v>
      </c>
      <c r="B135" s="608"/>
      <c r="C135" s="621" t="s">
        <v>70</v>
      </c>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3"/>
      <c r="AC135" s="612" t="s">
        <v>89</v>
      </c>
      <c r="AD135" s="613"/>
      <c r="AE135" s="687"/>
      <c r="AF135" s="688"/>
      <c r="AG135" s="688"/>
      <c r="AH135" s="689"/>
      <c r="AI135" s="687"/>
      <c r="AJ135" s="688"/>
      <c r="AK135" s="688"/>
      <c r="AL135" s="689"/>
      <c r="AM135" s="687"/>
      <c r="AN135" s="688"/>
      <c r="AO135" s="688"/>
      <c r="AP135" s="689"/>
      <c r="AQ135" s="687"/>
      <c r="AR135" s="688"/>
      <c r="AS135" s="688"/>
      <c r="AT135" s="689"/>
      <c r="AU135" s="687"/>
      <c r="AV135" s="688"/>
      <c r="AW135" s="688"/>
      <c r="AX135" s="689"/>
      <c r="AY135" s="687"/>
      <c r="AZ135" s="688"/>
      <c r="BA135" s="688"/>
      <c r="BB135" s="689"/>
      <c r="BC135" s="687"/>
      <c r="BD135" s="688"/>
      <c r="BE135" s="688"/>
      <c r="BF135" s="689"/>
      <c r="BG135" s="724" t="str">
        <f t="shared" si="47"/>
        <v>n.é.</v>
      </c>
      <c r="BH135" s="725"/>
    </row>
    <row r="136" spans="1:60" s="1" customFormat="1" ht="20.100000000000001" hidden="1" customHeight="1" x14ac:dyDescent="0.2">
      <c r="A136" s="607" t="s">
        <v>636</v>
      </c>
      <c r="B136" s="608"/>
      <c r="C136" s="621" t="s">
        <v>71</v>
      </c>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3"/>
      <c r="AC136" s="612" t="s">
        <v>90</v>
      </c>
      <c r="AD136" s="613"/>
      <c r="AE136" s="687">
        <v>0</v>
      </c>
      <c r="AF136" s="688"/>
      <c r="AG136" s="688"/>
      <c r="AH136" s="689"/>
      <c r="AI136" s="687"/>
      <c r="AJ136" s="688"/>
      <c r="AK136" s="688"/>
      <c r="AL136" s="689"/>
      <c r="AM136" s="687"/>
      <c r="AN136" s="688"/>
      <c r="AO136" s="688"/>
      <c r="AP136" s="689"/>
      <c r="AQ136" s="687"/>
      <c r="AR136" s="688"/>
      <c r="AS136" s="688"/>
      <c r="AT136" s="689"/>
      <c r="AU136" s="687"/>
      <c r="AV136" s="688"/>
      <c r="AW136" s="688"/>
      <c r="AX136" s="689"/>
      <c r="AY136" s="687"/>
      <c r="AZ136" s="688"/>
      <c r="BA136" s="688"/>
      <c r="BB136" s="689"/>
      <c r="BC136" s="687"/>
      <c r="BD136" s="688"/>
      <c r="BE136" s="688"/>
      <c r="BF136" s="689"/>
      <c r="BG136" s="724" t="str">
        <f t="shared" si="47"/>
        <v>n.é.</v>
      </c>
      <c r="BH136" s="725"/>
    </row>
    <row r="137" spans="1:60" s="1" customFormat="1" ht="20.100000000000001" hidden="1" customHeight="1" x14ac:dyDescent="0.2">
      <c r="A137" s="607" t="s">
        <v>637</v>
      </c>
      <c r="B137" s="608"/>
      <c r="C137" s="754" t="s">
        <v>72</v>
      </c>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55"/>
      <c r="Z137" s="755"/>
      <c r="AA137" s="755"/>
      <c r="AB137" s="756"/>
      <c r="AC137" s="612" t="s">
        <v>91</v>
      </c>
      <c r="AD137" s="613"/>
      <c r="AE137" s="687"/>
      <c r="AF137" s="688"/>
      <c r="AG137" s="688"/>
      <c r="AH137" s="689"/>
      <c r="AI137" s="687"/>
      <c r="AJ137" s="688"/>
      <c r="AK137" s="688"/>
      <c r="AL137" s="689"/>
      <c r="AM137" s="687"/>
      <c r="AN137" s="688"/>
      <c r="AO137" s="688"/>
      <c r="AP137" s="689"/>
      <c r="AQ137" s="687"/>
      <c r="AR137" s="688"/>
      <c r="AS137" s="688"/>
      <c r="AT137" s="689"/>
      <c r="AU137" s="687"/>
      <c r="AV137" s="688"/>
      <c r="AW137" s="688"/>
      <c r="AX137" s="689"/>
      <c r="AY137" s="687"/>
      <c r="AZ137" s="688"/>
      <c r="BA137" s="688"/>
      <c r="BB137" s="689"/>
      <c r="BC137" s="687"/>
      <c r="BD137" s="688"/>
      <c r="BE137" s="688"/>
      <c r="BF137" s="689"/>
      <c r="BG137" s="724" t="str">
        <f t="shared" si="47"/>
        <v>n.é.</v>
      </c>
      <c r="BH137" s="725"/>
    </row>
    <row r="138" spans="1:60" s="1" customFormat="1" ht="20.100000000000001" hidden="1" customHeight="1" x14ac:dyDescent="0.2">
      <c r="A138" s="607" t="s">
        <v>638</v>
      </c>
      <c r="B138" s="608"/>
      <c r="C138" s="609" t="s">
        <v>73</v>
      </c>
      <c r="D138" s="610"/>
      <c r="E138" s="610"/>
      <c r="F138" s="610"/>
      <c r="G138" s="610"/>
      <c r="H138" s="610"/>
      <c r="I138" s="610"/>
      <c r="J138" s="610"/>
      <c r="K138" s="610"/>
      <c r="L138" s="610"/>
      <c r="M138" s="610"/>
      <c r="N138" s="610"/>
      <c r="O138" s="610"/>
      <c r="P138" s="610"/>
      <c r="Q138" s="610"/>
      <c r="R138" s="610"/>
      <c r="S138" s="610"/>
      <c r="T138" s="610"/>
      <c r="U138" s="610"/>
      <c r="V138" s="610"/>
      <c r="W138" s="610"/>
      <c r="X138" s="610"/>
      <c r="Y138" s="610"/>
      <c r="Z138" s="610"/>
      <c r="AA138" s="610"/>
      <c r="AB138" s="611"/>
      <c r="AC138" s="612" t="s">
        <v>94</v>
      </c>
      <c r="AD138" s="613"/>
      <c r="AE138" s="687">
        <v>0</v>
      </c>
      <c r="AF138" s="688"/>
      <c r="AG138" s="688"/>
      <c r="AH138" s="689"/>
      <c r="AI138" s="687"/>
      <c r="AJ138" s="688"/>
      <c r="AK138" s="688"/>
      <c r="AL138" s="689"/>
      <c r="AM138" s="687"/>
      <c r="AN138" s="688"/>
      <c r="AO138" s="688"/>
      <c r="AP138" s="689"/>
      <c r="AQ138" s="687"/>
      <c r="AR138" s="688"/>
      <c r="AS138" s="688"/>
      <c r="AT138" s="689"/>
      <c r="AU138" s="687"/>
      <c r="AV138" s="688"/>
      <c r="AW138" s="688"/>
      <c r="AX138" s="689"/>
      <c r="AY138" s="687"/>
      <c r="AZ138" s="688"/>
      <c r="BA138" s="688"/>
      <c r="BB138" s="689"/>
      <c r="BC138" s="687"/>
      <c r="BD138" s="688"/>
      <c r="BE138" s="688"/>
      <c r="BF138" s="689"/>
      <c r="BG138" s="724" t="str">
        <f t="shared" si="47"/>
        <v>n.é.</v>
      </c>
      <c r="BH138" s="725"/>
    </row>
    <row r="139" spans="1:60" ht="20.100000000000001" customHeight="1" x14ac:dyDescent="0.2">
      <c r="A139" s="682" t="s">
        <v>639</v>
      </c>
      <c r="B139" s="683"/>
      <c r="C139" s="621" t="s">
        <v>74</v>
      </c>
      <c r="D139" s="622"/>
      <c r="E139" s="622"/>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3"/>
      <c r="AC139" s="697" t="s">
        <v>95</v>
      </c>
      <c r="AD139" s="698"/>
      <c r="AE139" s="684">
        <v>123120</v>
      </c>
      <c r="AF139" s="685"/>
      <c r="AG139" s="685"/>
      <c r="AH139" s="686"/>
      <c r="AI139" s="684">
        <v>821360</v>
      </c>
      <c r="AJ139" s="685"/>
      <c r="AK139" s="685"/>
      <c r="AL139" s="686"/>
      <c r="AM139" s="684">
        <v>0</v>
      </c>
      <c r="AN139" s="685"/>
      <c r="AO139" s="685"/>
      <c r="AP139" s="686"/>
      <c r="AQ139" s="684">
        <v>803487</v>
      </c>
      <c r="AR139" s="685"/>
      <c r="AS139" s="685"/>
      <c r="AT139" s="686"/>
      <c r="AU139" s="684">
        <v>0</v>
      </c>
      <c r="AV139" s="685"/>
      <c r="AW139" s="685"/>
      <c r="AX139" s="686"/>
      <c r="AY139" s="684">
        <v>0</v>
      </c>
      <c r="AZ139" s="685"/>
      <c r="BA139" s="685"/>
      <c r="BB139" s="686"/>
      <c r="BC139" s="684">
        <v>803487</v>
      </c>
      <c r="BD139" s="685"/>
      <c r="BE139" s="685"/>
      <c r="BF139" s="686"/>
      <c r="BG139" s="726">
        <f t="shared" si="47"/>
        <v>0.97823974870945751</v>
      </c>
      <c r="BH139" s="727"/>
    </row>
    <row r="140" spans="1:60" ht="20.100000000000001" customHeight="1" x14ac:dyDescent="0.2">
      <c r="A140" s="742" t="s">
        <v>640</v>
      </c>
      <c r="B140" s="723"/>
      <c r="C140" s="743" t="s">
        <v>774</v>
      </c>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5"/>
      <c r="AC140" s="757" t="s">
        <v>96</v>
      </c>
      <c r="AD140" s="758"/>
      <c r="AE140" s="690">
        <f>SUM(AE130:AH139)-SUM(AE131:AH133)</f>
        <v>679120</v>
      </c>
      <c r="AF140" s="691"/>
      <c r="AG140" s="691"/>
      <c r="AH140" s="692"/>
      <c r="AI140" s="690">
        <f t="shared" ref="AI140" si="110">SUM(AI130:AL139)-SUM(AI131:AL133)</f>
        <v>1458057</v>
      </c>
      <c r="AJ140" s="691"/>
      <c r="AK140" s="691"/>
      <c r="AL140" s="692"/>
      <c r="AM140" s="690">
        <f t="shared" ref="AM140" si="111">SUM(AM130:AP139)-SUM(AM131:AP133)</f>
        <v>0</v>
      </c>
      <c r="AN140" s="691"/>
      <c r="AO140" s="691"/>
      <c r="AP140" s="692"/>
      <c r="AQ140" s="690">
        <f t="shared" ref="AQ140" si="112">SUM(AQ130:AT139)-SUM(AQ131:AT133)</f>
        <v>1392383</v>
      </c>
      <c r="AR140" s="691"/>
      <c r="AS140" s="691"/>
      <c r="AT140" s="692"/>
      <c r="AU140" s="690">
        <f t="shared" ref="AU140" si="113">SUM(AU130:AX139)-SUM(AU131:AX133)</f>
        <v>750000</v>
      </c>
      <c r="AV140" s="691"/>
      <c r="AW140" s="691"/>
      <c r="AX140" s="692"/>
      <c r="AY140" s="690">
        <f t="shared" ref="AY140" si="114">SUM(AY130:BB139)-SUM(AY131:BB133)</f>
        <v>0</v>
      </c>
      <c r="AZ140" s="691"/>
      <c r="BA140" s="691"/>
      <c r="BB140" s="692"/>
      <c r="BC140" s="690">
        <f t="shared" ref="BC140" si="115">SUM(BC130:BF139)-SUM(BC131:BF133)</f>
        <v>1385184</v>
      </c>
      <c r="BD140" s="691"/>
      <c r="BE140" s="691"/>
      <c r="BF140" s="692"/>
      <c r="BG140" s="668">
        <f t="shared" si="47"/>
        <v>0.95002047245066545</v>
      </c>
      <c r="BH140" s="669"/>
    </row>
    <row r="141" spans="1:60" ht="20.100000000000001" customHeight="1" x14ac:dyDescent="0.2">
      <c r="A141" s="682" t="s">
        <v>641</v>
      </c>
      <c r="B141" s="683"/>
      <c r="C141" s="621" t="s">
        <v>75</v>
      </c>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3"/>
      <c r="AC141" s="697" t="s">
        <v>97</v>
      </c>
      <c r="AD141" s="698"/>
      <c r="AE141" s="684">
        <v>0</v>
      </c>
      <c r="AF141" s="685"/>
      <c r="AG141" s="685"/>
      <c r="AH141" s="686"/>
      <c r="AI141" s="684">
        <v>47868</v>
      </c>
      <c r="AJ141" s="685"/>
      <c r="AK141" s="685"/>
      <c r="AL141" s="686"/>
      <c r="AM141" s="684">
        <v>0</v>
      </c>
      <c r="AN141" s="685"/>
      <c r="AO141" s="685"/>
      <c r="AP141" s="686"/>
      <c r="AQ141" s="684">
        <v>47868</v>
      </c>
      <c r="AR141" s="685"/>
      <c r="AS141" s="685"/>
      <c r="AT141" s="686"/>
      <c r="AU141" s="684">
        <v>0</v>
      </c>
      <c r="AV141" s="685"/>
      <c r="AW141" s="685"/>
      <c r="AX141" s="686"/>
      <c r="AY141" s="684">
        <v>0</v>
      </c>
      <c r="AZ141" s="685"/>
      <c r="BA141" s="685"/>
      <c r="BB141" s="686"/>
      <c r="BC141" s="684">
        <v>47868</v>
      </c>
      <c r="BD141" s="685"/>
      <c r="BE141" s="685"/>
      <c r="BF141" s="686"/>
      <c r="BG141" s="726">
        <f t="shared" si="47"/>
        <v>1</v>
      </c>
      <c r="BH141" s="727"/>
    </row>
    <row r="142" spans="1:60" s="1" customFormat="1" ht="21.75" hidden="1" customHeight="1" x14ac:dyDescent="0.2">
      <c r="A142" s="607" t="s">
        <v>642</v>
      </c>
      <c r="B142" s="608"/>
      <c r="C142" s="621" t="s">
        <v>76</v>
      </c>
      <c r="D142" s="622"/>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3"/>
      <c r="AC142" s="612" t="s">
        <v>98</v>
      </c>
      <c r="AD142" s="613"/>
      <c r="AE142" s="687"/>
      <c r="AF142" s="688"/>
      <c r="AG142" s="688"/>
      <c r="AH142" s="689"/>
      <c r="AI142" s="687"/>
      <c r="AJ142" s="688"/>
      <c r="AK142" s="688"/>
      <c r="AL142" s="689"/>
      <c r="AM142" s="687"/>
      <c r="AN142" s="688"/>
      <c r="AO142" s="688"/>
      <c r="AP142" s="689"/>
      <c r="AQ142" s="687"/>
      <c r="AR142" s="688"/>
      <c r="AS142" s="688"/>
      <c r="AT142" s="689"/>
      <c r="AU142" s="687"/>
      <c r="AV142" s="688"/>
      <c r="AW142" s="688"/>
      <c r="AX142" s="689"/>
      <c r="AY142" s="687"/>
      <c r="AZ142" s="688"/>
      <c r="BA142" s="688"/>
      <c r="BB142" s="689"/>
      <c r="BC142" s="687"/>
      <c r="BD142" s="688"/>
      <c r="BE142" s="688"/>
      <c r="BF142" s="689"/>
      <c r="BG142" s="724" t="str">
        <f t="shared" si="47"/>
        <v>n.é.</v>
      </c>
      <c r="BH142" s="725"/>
    </row>
    <row r="143" spans="1:60" ht="20.100000000000001" customHeight="1" x14ac:dyDescent="0.2">
      <c r="A143" s="742" t="s">
        <v>643</v>
      </c>
      <c r="B143" s="723"/>
      <c r="C143" s="743" t="s">
        <v>775</v>
      </c>
      <c r="D143" s="744"/>
      <c r="E143" s="744"/>
      <c r="F143" s="744"/>
      <c r="G143" s="744"/>
      <c r="H143" s="744"/>
      <c r="I143" s="744"/>
      <c r="J143" s="744"/>
      <c r="K143" s="744"/>
      <c r="L143" s="744"/>
      <c r="M143" s="744"/>
      <c r="N143" s="744"/>
      <c r="O143" s="744"/>
      <c r="P143" s="744"/>
      <c r="Q143" s="744"/>
      <c r="R143" s="744"/>
      <c r="S143" s="744"/>
      <c r="T143" s="744"/>
      <c r="U143" s="744"/>
      <c r="V143" s="744"/>
      <c r="W143" s="744"/>
      <c r="X143" s="744"/>
      <c r="Y143" s="744"/>
      <c r="Z143" s="744"/>
      <c r="AA143" s="744"/>
      <c r="AB143" s="745"/>
      <c r="AC143" s="757" t="s">
        <v>99</v>
      </c>
      <c r="AD143" s="758"/>
      <c r="AE143" s="690">
        <f>SUM(AE141:AH142)</f>
        <v>0</v>
      </c>
      <c r="AF143" s="691"/>
      <c r="AG143" s="691"/>
      <c r="AH143" s="692"/>
      <c r="AI143" s="690">
        <f t="shared" ref="AI143" si="116">SUM(AI141:AL142)</f>
        <v>47868</v>
      </c>
      <c r="AJ143" s="691"/>
      <c r="AK143" s="691"/>
      <c r="AL143" s="692"/>
      <c r="AM143" s="690">
        <f t="shared" ref="AM143" si="117">SUM(AM141:AP142)</f>
        <v>0</v>
      </c>
      <c r="AN143" s="691"/>
      <c r="AO143" s="691"/>
      <c r="AP143" s="692"/>
      <c r="AQ143" s="690">
        <f t="shared" ref="AQ143" si="118">SUM(AQ141:AT142)</f>
        <v>47868</v>
      </c>
      <c r="AR143" s="691"/>
      <c r="AS143" s="691"/>
      <c r="AT143" s="692"/>
      <c r="AU143" s="690">
        <f t="shared" ref="AU143" si="119">SUM(AU141:AX142)</f>
        <v>0</v>
      </c>
      <c r="AV143" s="691"/>
      <c r="AW143" s="691"/>
      <c r="AX143" s="692"/>
      <c r="AY143" s="690">
        <f t="shared" ref="AY143" si="120">SUM(AY141:BB142)</f>
        <v>0</v>
      </c>
      <c r="AZ143" s="691"/>
      <c r="BA143" s="691"/>
      <c r="BB143" s="692"/>
      <c r="BC143" s="690">
        <f t="shared" ref="BC143" si="121">SUM(BC141:BF142)</f>
        <v>47868</v>
      </c>
      <c r="BD143" s="691"/>
      <c r="BE143" s="691"/>
      <c r="BF143" s="692"/>
      <c r="BG143" s="668">
        <f t="shared" si="47"/>
        <v>1</v>
      </c>
      <c r="BH143" s="669"/>
    </row>
    <row r="144" spans="1:60" ht="20.100000000000001" customHeight="1" x14ac:dyDescent="0.2">
      <c r="A144" s="696" t="s">
        <v>644</v>
      </c>
      <c r="B144" s="683"/>
      <c r="C144" s="621" t="s">
        <v>77</v>
      </c>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3"/>
      <c r="AC144" s="697" t="s">
        <v>100</v>
      </c>
      <c r="AD144" s="698"/>
      <c r="AE144" s="684">
        <v>177120</v>
      </c>
      <c r="AF144" s="685"/>
      <c r="AG144" s="685"/>
      <c r="AH144" s="686"/>
      <c r="AI144" s="684">
        <v>395324</v>
      </c>
      <c r="AJ144" s="685"/>
      <c r="AK144" s="685"/>
      <c r="AL144" s="686"/>
      <c r="AM144" s="684">
        <v>0</v>
      </c>
      <c r="AN144" s="685"/>
      <c r="AO144" s="685"/>
      <c r="AP144" s="686"/>
      <c r="AQ144" s="684">
        <v>382813</v>
      </c>
      <c r="AR144" s="685"/>
      <c r="AS144" s="685"/>
      <c r="AT144" s="686"/>
      <c r="AU144" s="684">
        <v>202500</v>
      </c>
      <c r="AV144" s="685"/>
      <c r="AW144" s="685"/>
      <c r="AX144" s="686"/>
      <c r="AY144" s="684">
        <v>0</v>
      </c>
      <c r="AZ144" s="685"/>
      <c r="BA144" s="685"/>
      <c r="BB144" s="686"/>
      <c r="BC144" s="684">
        <v>380474</v>
      </c>
      <c r="BD144" s="685"/>
      <c r="BE144" s="685"/>
      <c r="BF144" s="686"/>
      <c r="BG144" s="726">
        <f t="shared" si="47"/>
        <v>0.96243587538322994</v>
      </c>
      <c r="BH144" s="727"/>
    </row>
    <row r="145" spans="1:60" s="1" customFormat="1" ht="20.100000000000001" hidden="1" customHeight="1" x14ac:dyDescent="0.2">
      <c r="A145" s="662" t="s">
        <v>645</v>
      </c>
      <c r="B145" s="608"/>
      <c r="C145" s="621" t="s">
        <v>78</v>
      </c>
      <c r="D145" s="622"/>
      <c r="E145" s="622"/>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3"/>
      <c r="AC145" s="612" t="s">
        <v>101</v>
      </c>
      <c r="AD145" s="613"/>
      <c r="AE145" s="687"/>
      <c r="AF145" s="688"/>
      <c r="AG145" s="688"/>
      <c r="AH145" s="689"/>
      <c r="AI145" s="687"/>
      <c r="AJ145" s="688"/>
      <c r="AK145" s="688"/>
      <c r="AL145" s="689"/>
      <c r="AM145" s="687"/>
      <c r="AN145" s="688"/>
      <c r="AO145" s="688"/>
      <c r="AP145" s="689"/>
      <c r="AQ145" s="687"/>
      <c r="AR145" s="688"/>
      <c r="AS145" s="688"/>
      <c r="AT145" s="689"/>
      <c r="AU145" s="687"/>
      <c r="AV145" s="688"/>
      <c r="AW145" s="688"/>
      <c r="AX145" s="689"/>
      <c r="AY145" s="687"/>
      <c r="AZ145" s="688"/>
      <c r="BA145" s="688"/>
      <c r="BB145" s="689"/>
      <c r="BC145" s="687"/>
      <c r="BD145" s="688"/>
      <c r="BE145" s="688"/>
      <c r="BF145" s="689"/>
      <c r="BG145" s="724" t="str">
        <f t="shared" ref="BG145:BG208" si="122">IF(AI145&gt;0,BC145/AI145,"n.é.")</f>
        <v>n.é.</v>
      </c>
      <c r="BH145" s="725"/>
    </row>
    <row r="146" spans="1:60" s="1" customFormat="1" ht="20.100000000000001" hidden="1" customHeight="1" x14ac:dyDescent="0.2">
      <c r="A146" s="662" t="s">
        <v>646</v>
      </c>
      <c r="B146" s="608"/>
      <c r="C146" s="621" t="s">
        <v>79</v>
      </c>
      <c r="D146" s="622"/>
      <c r="E146" s="622"/>
      <c r="F146" s="622"/>
      <c r="G146" s="622"/>
      <c r="H146" s="622"/>
      <c r="I146" s="622"/>
      <c r="J146" s="622"/>
      <c r="K146" s="622"/>
      <c r="L146" s="622"/>
      <c r="M146" s="622"/>
      <c r="N146" s="622"/>
      <c r="O146" s="622"/>
      <c r="P146" s="622"/>
      <c r="Q146" s="622"/>
      <c r="R146" s="622"/>
      <c r="S146" s="622"/>
      <c r="T146" s="622"/>
      <c r="U146" s="622"/>
      <c r="V146" s="622"/>
      <c r="W146" s="622"/>
      <c r="X146" s="622"/>
      <c r="Y146" s="622"/>
      <c r="Z146" s="622"/>
      <c r="AA146" s="622"/>
      <c r="AB146" s="623"/>
      <c r="AC146" s="612" t="s">
        <v>102</v>
      </c>
      <c r="AD146" s="613"/>
      <c r="AE146" s="687"/>
      <c r="AF146" s="688"/>
      <c r="AG146" s="688"/>
      <c r="AH146" s="689"/>
      <c r="AI146" s="687"/>
      <c r="AJ146" s="688"/>
      <c r="AK146" s="688"/>
      <c r="AL146" s="689"/>
      <c r="AM146" s="687"/>
      <c r="AN146" s="688"/>
      <c r="AO146" s="688"/>
      <c r="AP146" s="689"/>
      <c r="AQ146" s="687"/>
      <c r="AR146" s="688"/>
      <c r="AS146" s="688"/>
      <c r="AT146" s="689"/>
      <c r="AU146" s="687"/>
      <c r="AV146" s="688"/>
      <c r="AW146" s="688"/>
      <c r="AX146" s="689"/>
      <c r="AY146" s="687"/>
      <c r="AZ146" s="688"/>
      <c r="BA146" s="688"/>
      <c r="BB146" s="689"/>
      <c r="BC146" s="687"/>
      <c r="BD146" s="688"/>
      <c r="BE146" s="688"/>
      <c r="BF146" s="689"/>
      <c r="BG146" s="724" t="str">
        <f t="shared" si="122"/>
        <v>n.é.</v>
      </c>
      <c r="BH146" s="725"/>
    </row>
    <row r="147" spans="1:60" s="1" customFormat="1" ht="20.100000000000001" hidden="1" customHeight="1" x14ac:dyDescent="0.2">
      <c r="A147" s="662" t="s">
        <v>647</v>
      </c>
      <c r="B147" s="608"/>
      <c r="C147" s="621" t="s">
        <v>80</v>
      </c>
      <c r="D147" s="622"/>
      <c r="E147" s="622"/>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12" t="s">
        <v>103</v>
      </c>
      <c r="AD147" s="613"/>
      <c r="AE147" s="687"/>
      <c r="AF147" s="688"/>
      <c r="AG147" s="688"/>
      <c r="AH147" s="689"/>
      <c r="AI147" s="687"/>
      <c r="AJ147" s="688"/>
      <c r="AK147" s="688"/>
      <c r="AL147" s="689"/>
      <c r="AM147" s="687"/>
      <c r="AN147" s="688"/>
      <c r="AO147" s="688"/>
      <c r="AP147" s="689"/>
      <c r="AQ147" s="687"/>
      <c r="AR147" s="688"/>
      <c r="AS147" s="688"/>
      <c r="AT147" s="689"/>
      <c r="AU147" s="687"/>
      <c r="AV147" s="688"/>
      <c r="AW147" s="688"/>
      <c r="AX147" s="689"/>
      <c r="AY147" s="687"/>
      <c r="AZ147" s="688"/>
      <c r="BA147" s="688"/>
      <c r="BB147" s="689"/>
      <c r="BC147" s="687"/>
      <c r="BD147" s="688"/>
      <c r="BE147" s="688"/>
      <c r="BF147" s="689"/>
      <c r="BG147" s="724" t="str">
        <f t="shared" si="122"/>
        <v>n.é.</v>
      </c>
      <c r="BH147" s="725"/>
    </row>
    <row r="148" spans="1:60" ht="20.100000000000001" customHeight="1" x14ac:dyDescent="0.2">
      <c r="A148" s="696" t="s">
        <v>648</v>
      </c>
      <c r="B148" s="683"/>
      <c r="C148" s="621" t="s">
        <v>81</v>
      </c>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3"/>
      <c r="AC148" s="697" t="s">
        <v>104</v>
      </c>
      <c r="AD148" s="698"/>
      <c r="AE148" s="684">
        <v>0</v>
      </c>
      <c r="AF148" s="685"/>
      <c r="AG148" s="685"/>
      <c r="AH148" s="686"/>
      <c r="AI148" s="684">
        <v>11812</v>
      </c>
      <c r="AJ148" s="685"/>
      <c r="AK148" s="685"/>
      <c r="AL148" s="686"/>
      <c r="AM148" s="684">
        <v>0</v>
      </c>
      <c r="AN148" s="685"/>
      <c r="AO148" s="685"/>
      <c r="AP148" s="686"/>
      <c r="AQ148" s="684">
        <v>5513</v>
      </c>
      <c r="AR148" s="685"/>
      <c r="AS148" s="685"/>
      <c r="AT148" s="686"/>
      <c r="AU148" s="684">
        <v>0</v>
      </c>
      <c r="AV148" s="685"/>
      <c r="AW148" s="685"/>
      <c r="AX148" s="686"/>
      <c r="AY148" s="684">
        <v>0</v>
      </c>
      <c r="AZ148" s="685"/>
      <c r="BA148" s="685"/>
      <c r="BB148" s="686"/>
      <c r="BC148" s="684">
        <v>5513</v>
      </c>
      <c r="BD148" s="685"/>
      <c r="BE148" s="685"/>
      <c r="BF148" s="686"/>
      <c r="BG148" s="726">
        <f t="shared" si="122"/>
        <v>0.46672875042329837</v>
      </c>
      <c r="BH148" s="727"/>
    </row>
    <row r="149" spans="1:60" ht="20.100000000000001" customHeight="1" x14ac:dyDescent="0.2">
      <c r="A149" s="670" t="s">
        <v>649</v>
      </c>
      <c r="B149" s="723"/>
      <c r="C149" s="743" t="s">
        <v>776</v>
      </c>
      <c r="D149" s="744"/>
      <c r="E149" s="744"/>
      <c r="F149" s="744"/>
      <c r="G149" s="744"/>
      <c r="H149" s="744"/>
      <c r="I149" s="744"/>
      <c r="J149" s="744"/>
      <c r="K149" s="744"/>
      <c r="L149" s="744"/>
      <c r="M149" s="744"/>
      <c r="N149" s="744"/>
      <c r="O149" s="744"/>
      <c r="P149" s="744"/>
      <c r="Q149" s="744"/>
      <c r="R149" s="744"/>
      <c r="S149" s="744"/>
      <c r="T149" s="744"/>
      <c r="U149" s="744"/>
      <c r="V149" s="744"/>
      <c r="W149" s="744"/>
      <c r="X149" s="744"/>
      <c r="Y149" s="744"/>
      <c r="Z149" s="744"/>
      <c r="AA149" s="744"/>
      <c r="AB149" s="745"/>
      <c r="AC149" s="757" t="s">
        <v>105</v>
      </c>
      <c r="AD149" s="758"/>
      <c r="AE149" s="690">
        <f>SUM(AE144:AH148)</f>
        <v>177120</v>
      </c>
      <c r="AF149" s="691"/>
      <c r="AG149" s="691"/>
      <c r="AH149" s="692"/>
      <c r="AI149" s="690">
        <f t="shared" ref="AI149" si="123">SUM(AI144:AL148)</f>
        <v>407136</v>
      </c>
      <c r="AJ149" s="691"/>
      <c r="AK149" s="691"/>
      <c r="AL149" s="692"/>
      <c r="AM149" s="690">
        <f t="shared" ref="AM149" si="124">SUM(AM144:AP148)</f>
        <v>0</v>
      </c>
      <c r="AN149" s="691"/>
      <c r="AO149" s="691"/>
      <c r="AP149" s="692"/>
      <c r="AQ149" s="690">
        <f t="shared" ref="AQ149" si="125">SUM(AQ144:AT148)</f>
        <v>388326</v>
      </c>
      <c r="AR149" s="691"/>
      <c r="AS149" s="691"/>
      <c r="AT149" s="692"/>
      <c r="AU149" s="690">
        <f t="shared" ref="AU149" si="126">SUM(AU144:AX148)</f>
        <v>202500</v>
      </c>
      <c r="AV149" s="691"/>
      <c r="AW149" s="691"/>
      <c r="AX149" s="692"/>
      <c r="AY149" s="690">
        <f t="shared" ref="AY149" si="127">SUM(AY144:BB148)</f>
        <v>0</v>
      </c>
      <c r="AZ149" s="691"/>
      <c r="BA149" s="691"/>
      <c r="BB149" s="692"/>
      <c r="BC149" s="690">
        <f t="shared" ref="BC149" si="128">SUM(BC144:BF148)</f>
        <v>385987</v>
      </c>
      <c r="BD149" s="691"/>
      <c r="BE149" s="691"/>
      <c r="BF149" s="692"/>
      <c r="BG149" s="668">
        <f t="shared" si="122"/>
        <v>0.94805421284288294</v>
      </c>
      <c r="BH149" s="669"/>
    </row>
    <row r="150" spans="1:60" ht="20.100000000000001" customHeight="1" x14ac:dyDescent="0.2">
      <c r="A150" s="670" t="s">
        <v>650</v>
      </c>
      <c r="B150" s="723"/>
      <c r="C150" s="743" t="s">
        <v>777</v>
      </c>
      <c r="D150" s="744"/>
      <c r="E150" s="744"/>
      <c r="F150" s="744"/>
      <c r="G150" s="744"/>
      <c r="H150" s="744"/>
      <c r="I150" s="744"/>
      <c r="J150" s="744"/>
      <c r="K150" s="744"/>
      <c r="L150" s="744"/>
      <c r="M150" s="744"/>
      <c r="N150" s="744"/>
      <c r="O150" s="744"/>
      <c r="P150" s="744"/>
      <c r="Q150" s="744"/>
      <c r="R150" s="744"/>
      <c r="S150" s="744"/>
      <c r="T150" s="744"/>
      <c r="U150" s="744"/>
      <c r="V150" s="744"/>
      <c r="W150" s="744"/>
      <c r="X150" s="744"/>
      <c r="Y150" s="744"/>
      <c r="Z150" s="744"/>
      <c r="AA150" s="744"/>
      <c r="AB150" s="745"/>
      <c r="AC150" s="757" t="s">
        <v>57</v>
      </c>
      <c r="AD150" s="758"/>
      <c r="AE150" s="690">
        <f>AE126+AE129+AE140+AE143+AE149</f>
        <v>956240</v>
      </c>
      <c r="AF150" s="691"/>
      <c r="AG150" s="691"/>
      <c r="AH150" s="692"/>
      <c r="AI150" s="690">
        <f t="shared" ref="AI150" si="129">AI126+AI129+AI140+AI143+AI149</f>
        <v>2523825</v>
      </c>
      <c r="AJ150" s="691"/>
      <c r="AK150" s="691"/>
      <c r="AL150" s="692"/>
      <c r="AM150" s="690">
        <f t="shared" ref="AM150" si="130">AM126+AM129+AM140+AM143+AM149</f>
        <v>0</v>
      </c>
      <c r="AN150" s="691"/>
      <c r="AO150" s="691"/>
      <c r="AP150" s="692"/>
      <c r="AQ150" s="690">
        <f t="shared" ref="AQ150" si="131">AQ126+AQ129+AQ140+AQ143+AQ149</f>
        <v>2424131</v>
      </c>
      <c r="AR150" s="691"/>
      <c r="AS150" s="691"/>
      <c r="AT150" s="692"/>
      <c r="AU150" s="690">
        <f t="shared" ref="AU150" si="132">AU126+AU129+AU140+AU143+AU149</f>
        <v>952500</v>
      </c>
      <c r="AV150" s="691"/>
      <c r="AW150" s="691"/>
      <c r="AX150" s="692"/>
      <c r="AY150" s="690">
        <f t="shared" ref="AY150" si="133">AY126+AY129+AY140+AY143+AY149</f>
        <v>0</v>
      </c>
      <c r="AZ150" s="691"/>
      <c r="BA150" s="691"/>
      <c r="BB150" s="692"/>
      <c r="BC150" s="690">
        <f t="shared" ref="BC150" si="134">BC126+BC129+BC140+BC143+BC149</f>
        <v>2406690</v>
      </c>
      <c r="BD150" s="691"/>
      <c r="BE150" s="691"/>
      <c r="BF150" s="692"/>
      <c r="BG150" s="668">
        <f t="shared" si="122"/>
        <v>0.95358830346795043</v>
      </c>
      <c r="BH150" s="669"/>
    </row>
    <row r="151" spans="1:60" s="1" customFormat="1" ht="20.100000000000001" hidden="1" customHeight="1" x14ac:dyDescent="0.2">
      <c r="A151" s="662" t="s">
        <v>651</v>
      </c>
      <c r="B151" s="608"/>
      <c r="C151" s="621" t="s">
        <v>108</v>
      </c>
      <c r="D151" s="622"/>
      <c r="E151" s="622"/>
      <c r="F151" s="622"/>
      <c r="G151" s="622"/>
      <c r="H151" s="622"/>
      <c r="I151" s="622"/>
      <c r="J151" s="622"/>
      <c r="K151" s="622"/>
      <c r="L151" s="622"/>
      <c r="M151" s="622"/>
      <c r="N151" s="622"/>
      <c r="O151" s="622"/>
      <c r="P151" s="622"/>
      <c r="Q151" s="622"/>
      <c r="R151" s="622"/>
      <c r="S151" s="622"/>
      <c r="T151" s="622"/>
      <c r="U151" s="622"/>
      <c r="V151" s="622"/>
      <c r="W151" s="622"/>
      <c r="X151" s="622"/>
      <c r="Y151" s="622"/>
      <c r="Z151" s="622"/>
      <c r="AA151" s="622"/>
      <c r="AB151" s="623"/>
      <c r="AC151" s="612" t="s">
        <v>116</v>
      </c>
      <c r="AD151" s="613"/>
      <c r="AE151" s="687"/>
      <c r="AF151" s="688"/>
      <c r="AG151" s="688"/>
      <c r="AH151" s="689"/>
      <c r="AI151" s="687"/>
      <c r="AJ151" s="688"/>
      <c r="AK151" s="688"/>
      <c r="AL151" s="689"/>
      <c r="AM151" s="687"/>
      <c r="AN151" s="688"/>
      <c r="AO151" s="688"/>
      <c r="AP151" s="689"/>
      <c r="AQ151" s="687"/>
      <c r="AR151" s="688"/>
      <c r="AS151" s="688"/>
      <c r="AT151" s="689"/>
      <c r="AU151" s="687"/>
      <c r="AV151" s="688"/>
      <c r="AW151" s="688"/>
      <c r="AX151" s="689"/>
      <c r="AY151" s="687"/>
      <c r="AZ151" s="688"/>
      <c r="BA151" s="688"/>
      <c r="BB151" s="689"/>
      <c r="BC151" s="687"/>
      <c r="BD151" s="688"/>
      <c r="BE151" s="688"/>
      <c r="BF151" s="689"/>
      <c r="BG151" s="724" t="str">
        <f t="shared" si="122"/>
        <v>n.é.</v>
      </c>
      <c r="BH151" s="725"/>
    </row>
    <row r="152" spans="1:60" s="1" customFormat="1" ht="20.100000000000001" hidden="1" customHeight="1" x14ac:dyDescent="0.2">
      <c r="A152" s="662" t="s">
        <v>652</v>
      </c>
      <c r="B152" s="608"/>
      <c r="C152" s="621" t="s">
        <v>109</v>
      </c>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3"/>
      <c r="AC152" s="612" t="s">
        <v>117</v>
      </c>
      <c r="AD152" s="613"/>
      <c r="AE152" s="687"/>
      <c r="AF152" s="688"/>
      <c r="AG152" s="688"/>
      <c r="AH152" s="689"/>
      <c r="AI152" s="687"/>
      <c r="AJ152" s="688"/>
      <c r="AK152" s="688"/>
      <c r="AL152" s="689"/>
      <c r="AM152" s="687"/>
      <c r="AN152" s="688"/>
      <c r="AO152" s="688"/>
      <c r="AP152" s="689"/>
      <c r="AQ152" s="687"/>
      <c r="AR152" s="688"/>
      <c r="AS152" s="688"/>
      <c r="AT152" s="689"/>
      <c r="AU152" s="687"/>
      <c r="AV152" s="688"/>
      <c r="AW152" s="688"/>
      <c r="AX152" s="689"/>
      <c r="AY152" s="687"/>
      <c r="AZ152" s="688"/>
      <c r="BA152" s="688"/>
      <c r="BB152" s="689"/>
      <c r="BC152" s="687"/>
      <c r="BD152" s="688"/>
      <c r="BE152" s="688"/>
      <c r="BF152" s="689"/>
      <c r="BG152" s="724" t="str">
        <f t="shared" si="122"/>
        <v>n.é.</v>
      </c>
      <c r="BH152" s="725"/>
    </row>
    <row r="153" spans="1:60" s="1" customFormat="1" ht="20.100000000000001" hidden="1" customHeight="1" x14ac:dyDescent="0.2">
      <c r="A153" s="662" t="s">
        <v>653</v>
      </c>
      <c r="B153" s="608"/>
      <c r="C153" s="754" t="s">
        <v>110</v>
      </c>
      <c r="D153" s="755"/>
      <c r="E153" s="755"/>
      <c r="F153" s="755"/>
      <c r="G153" s="755"/>
      <c r="H153" s="755"/>
      <c r="I153" s="755"/>
      <c r="J153" s="755"/>
      <c r="K153" s="755"/>
      <c r="L153" s="755"/>
      <c r="M153" s="755"/>
      <c r="N153" s="755"/>
      <c r="O153" s="755"/>
      <c r="P153" s="755"/>
      <c r="Q153" s="755"/>
      <c r="R153" s="755"/>
      <c r="S153" s="755"/>
      <c r="T153" s="755"/>
      <c r="U153" s="755"/>
      <c r="V153" s="755"/>
      <c r="W153" s="755"/>
      <c r="X153" s="755"/>
      <c r="Y153" s="755"/>
      <c r="Z153" s="755"/>
      <c r="AA153" s="755"/>
      <c r="AB153" s="756"/>
      <c r="AC153" s="612" t="s">
        <v>118</v>
      </c>
      <c r="AD153" s="613"/>
      <c r="AE153" s="687"/>
      <c r="AF153" s="688"/>
      <c r="AG153" s="688"/>
      <c r="AH153" s="689"/>
      <c r="AI153" s="687"/>
      <c r="AJ153" s="688"/>
      <c r="AK153" s="688"/>
      <c r="AL153" s="689"/>
      <c r="AM153" s="687"/>
      <c r="AN153" s="688"/>
      <c r="AO153" s="688"/>
      <c r="AP153" s="689"/>
      <c r="AQ153" s="687"/>
      <c r="AR153" s="688"/>
      <c r="AS153" s="688"/>
      <c r="AT153" s="689"/>
      <c r="AU153" s="687"/>
      <c r="AV153" s="688"/>
      <c r="AW153" s="688"/>
      <c r="AX153" s="689"/>
      <c r="AY153" s="687"/>
      <c r="AZ153" s="688"/>
      <c r="BA153" s="688"/>
      <c r="BB153" s="689"/>
      <c r="BC153" s="687"/>
      <c r="BD153" s="688"/>
      <c r="BE153" s="688"/>
      <c r="BF153" s="689"/>
      <c r="BG153" s="724" t="str">
        <f t="shared" si="122"/>
        <v>n.é.</v>
      </c>
      <c r="BH153" s="725"/>
    </row>
    <row r="154" spans="1:60" s="1" customFormat="1" ht="20.100000000000001" hidden="1" customHeight="1" x14ac:dyDescent="0.2">
      <c r="A154" s="662" t="s">
        <v>654</v>
      </c>
      <c r="B154" s="608"/>
      <c r="C154" s="754" t="s">
        <v>111</v>
      </c>
      <c r="D154" s="755"/>
      <c r="E154" s="755"/>
      <c r="F154" s="755"/>
      <c r="G154" s="755"/>
      <c r="H154" s="755"/>
      <c r="I154" s="755"/>
      <c r="J154" s="755"/>
      <c r="K154" s="755"/>
      <c r="L154" s="755"/>
      <c r="M154" s="755"/>
      <c r="N154" s="755"/>
      <c r="O154" s="755"/>
      <c r="P154" s="755"/>
      <c r="Q154" s="755"/>
      <c r="R154" s="755"/>
      <c r="S154" s="755"/>
      <c r="T154" s="755"/>
      <c r="U154" s="755"/>
      <c r="V154" s="755"/>
      <c r="W154" s="755"/>
      <c r="X154" s="755"/>
      <c r="Y154" s="755"/>
      <c r="Z154" s="755"/>
      <c r="AA154" s="755"/>
      <c r="AB154" s="756"/>
      <c r="AC154" s="612" t="s">
        <v>119</v>
      </c>
      <c r="AD154" s="613"/>
      <c r="AE154" s="687"/>
      <c r="AF154" s="688"/>
      <c r="AG154" s="688"/>
      <c r="AH154" s="689"/>
      <c r="AI154" s="687"/>
      <c r="AJ154" s="688"/>
      <c r="AK154" s="688"/>
      <c r="AL154" s="689"/>
      <c r="AM154" s="687"/>
      <c r="AN154" s="688"/>
      <c r="AO154" s="688"/>
      <c r="AP154" s="689"/>
      <c r="AQ154" s="687"/>
      <c r="AR154" s="688"/>
      <c r="AS154" s="688"/>
      <c r="AT154" s="689"/>
      <c r="AU154" s="687"/>
      <c r="AV154" s="688"/>
      <c r="AW154" s="688"/>
      <c r="AX154" s="689"/>
      <c r="AY154" s="687"/>
      <c r="AZ154" s="688"/>
      <c r="BA154" s="688"/>
      <c r="BB154" s="689"/>
      <c r="BC154" s="687"/>
      <c r="BD154" s="688"/>
      <c r="BE154" s="688"/>
      <c r="BF154" s="689"/>
      <c r="BG154" s="724" t="str">
        <f t="shared" si="122"/>
        <v>n.é.</v>
      </c>
      <c r="BH154" s="725"/>
    </row>
    <row r="155" spans="1:60" s="1" customFormat="1" ht="20.100000000000001" hidden="1" customHeight="1" x14ac:dyDescent="0.2">
      <c r="A155" s="662" t="s">
        <v>655</v>
      </c>
      <c r="B155" s="608"/>
      <c r="C155" s="754" t="s">
        <v>112</v>
      </c>
      <c r="D155" s="755"/>
      <c r="E155" s="755"/>
      <c r="F155" s="755"/>
      <c r="G155" s="755"/>
      <c r="H155" s="755"/>
      <c r="I155" s="755"/>
      <c r="J155" s="755"/>
      <c r="K155" s="755"/>
      <c r="L155" s="755"/>
      <c r="M155" s="755"/>
      <c r="N155" s="755"/>
      <c r="O155" s="755"/>
      <c r="P155" s="755"/>
      <c r="Q155" s="755"/>
      <c r="R155" s="755"/>
      <c r="S155" s="755"/>
      <c r="T155" s="755"/>
      <c r="U155" s="755"/>
      <c r="V155" s="755"/>
      <c r="W155" s="755"/>
      <c r="X155" s="755"/>
      <c r="Y155" s="755"/>
      <c r="Z155" s="755"/>
      <c r="AA155" s="755"/>
      <c r="AB155" s="756"/>
      <c r="AC155" s="612" t="s">
        <v>120</v>
      </c>
      <c r="AD155" s="613"/>
      <c r="AE155" s="687"/>
      <c r="AF155" s="688"/>
      <c r="AG155" s="688"/>
      <c r="AH155" s="689"/>
      <c r="AI155" s="687"/>
      <c r="AJ155" s="688"/>
      <c r="AK155" s="688"/>
      <c r="AL155" s="689"/>
      <c r="AM155" s="687"/>
      <c r="AN155" s="688"/>
      <c r="AO155" s="688"/>
      <c r="AP155" s="689"/>
      <c r="AQ155" s="687"/>
      <c r="AR155" s="688"/>
      <c r="AS155" s="688"/>
      <c r="AT155" s="689"/>
      <c r="AU155" s="687"/>
      <c r="AV155" s="688"/>
      <c r="AW155" s="688"/>
      <c r="AX155" s="689"/>
      <c r="AY155" s="687"/>
      <c r="AZ155" s="688"/>
      <c r="BA155" s="688"/>
      <c r="BB155" s="689"/>
      <c r="BC155" s="687"/>
      <c r="BD155" s="688"/>
      <c r="BE155" s="688"/>
      <c r="BF155" s="689"/>
      <c r="BG155" s="724" t="str">
        <f t="shared" si="122"/>
        <v>n.é.</v>
      </c>
      <c r="BH155" s="725"/>
    </row>
    <row r="156" spans="1:60" s="1" customFormat="1" ht="20.100000000000001" hidden="1" customHeight="1" x14ac:dyDescent="0.2">
      <c r="A156" s="662" t="s">
        <v>656</v>
      </c>
      <c r="B156" s="608"/>
      <c r="C156" s="621" t="s">
        <v>113</v>
      </c>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3"/>
      <c r="AC156" s="612" t="s">
        <v>121</v>
      </c>
      <c r="AD156" s="613"/>
      <c r="AE156" s="687"/>
      <c r="AF156" s="688"/>
      <c r="AG156" s="688"/>
      <c r="AH156" s="689"/>
      <c r="AI156" s="687"/>
      <c r="AJ156" s="688"/>
      <c r="AK156" s="688"/>
      <c r="AL156" s="689"/>
      <c r="AM156" s="687"/>
      <c r="AN156" s="688"/>
      <c r="AO156" s="688"/>
      <c r="AP156" s="689"/>
      <c r="AQ156" s="687"/>
      <c r="AR156" s="688"/>
      <c r="AS156" s="688"/>
      <c r="AT156" s="689"/>
      <c r="AU156" s="687"/>
      <c r="AV156" s="688"/>
      <c r="AW156" s="688"/>
      <c r="AX156" s="689"/>
      <c r="AY156" s="687"/>
      <c r="AZ156" s="688"/>
      <c r="BA156" s="688"/>
      <c r="BB156" s="689"/>
      <c r="BC156" s="687"/>
      <c r="BD156" s="688"/>
      <c r="BE156" s="688"/>
      <c r="BF156" s="689"/>
      <c r="BG156" s="724" t="str">
        <f t="shared" si="122"/>
        <v>n.é.</v>
      </c>
      <c r="BH156" s="725"/>
    </row>
    <row r="157" spans="1:60" s="1" customFormat="1" ht="20.100000000000001" hidden="1" customHeight="1" x14ac:dyDescent="0.2">
      <c r="A157" s="662" t="s">
        <v>657</v>
      </c>
      <c r="B157" s="608"/>
      <c r="C157" s="621" t="s">
        <v>114</v>
      </c>
      <c r="D157" s="622"/>
      <c r="E157" s="622"/>
      <c r="F157" s="622"/>
      <c r="G157" s="622"/>
      <c r="H157" s="622"/>
      <c r="I157" s="622"/>
      <c r="J157" s="622"/>
      <c r="K157" s="622"/>
      <c r="L157" s="622"/>
      <c r="M157" s="622"/>
      <c r="N157" s="622"/>
      <c r="O157" s="622"/>
      <c r="P157" s="622"/>
      <c r="Q157" s="622"/>
      <c r="R157" s="622"/>
      <c r="S157" s="622"/>
      <c r="T157" s="622"/>
      <c r="U157" s="622"/>
      <c r="V157" s="622"/>
      <c r="W157" s="622"/>
      <c r="X157" s="622"/>
      <c r="Y157" s="622"/>
      <c r="Z157" s="622"/>
      <c r="AA157" s="622"/>
      <c r="AB157" s="623"/>
      <c r="AC157" s="612" t="s">
        <v>122</v>
      </c>
      <c r="AD157" s="613"/>
      <c r="AE157" s="687"/>
      <c r="AF157" s="688"/>
      <c r="AG157" s="688"/>
      <c r="AH157" s="689"/>
      <c r="AI157" s="687"/>
      <c r="AJ157" s="688"/>
      <c r="AK157" s="688"/>
      <c r="AL157" s="689"/>
      <c r="AM157" s="687"/>
      <c r="AN157" s="688"/>
      <c r="AO157" s="688"/>
      <c r="AP157" s="689"/>
      <c r="AQ157" s="687"/>
      <c r="AR157" s="688"/>
      <c r="AS157" s="688"/>
      <c r="AT157" s="689"/>
      <c r="AU157" s="687"/>
      <c r="AV157" s="688"/>
      <c r="AW157" s="688"/>
      <c r="AX157" s="689"/>
      <c r="AY157" s="687"/>
      <c r="AZ157" s="688"/>
      <c r="BA157" s="688"/>
      <c r="BB157" s="689"/>
      <c r="BC157" s="687"/>
      <c r="BD157" s="688"/>
      <c r="BE157" s="688"/>
      <c r="BF157" s="689"/>
      <c r="BG157" s="724" t="str">
        <f t="shared" si="122"/>
        <v>n.é.</v>
      </c>
      <c r="BH157" s="725"/>
    </row>
    <row r="158" spans="1:60" s="1" customFormat="1" ht="20.100000000000001" hidden="1" customHeight="1" x14ac:dyDescent="0.2">
      <c r="A158" s="662" t="s">
        <v>658</v>
      </c>
      <c r="B158" s="608"/>
      <c r="C158" s="621" t="s">
        <v>115</v>
      </c>
      <c r="D158" s="622"/>
      <c r="E158" s="622"/>
      <c r="F158" s="622"/>
      <c r="G158" s="622"/>
      <c r="H158" s="622"/>
      <c r="I158" s="622"/>
      <c r="J158" s="622"/>
      <c r="K158" s="622"/>
      <c r="L158" s="622"/>
      <c r="M158" s="622"/>
      <c r="N158" s="622"/>
      <c r="O158" s="622"/>
      <c r="P158" s="622"/>
      <c r="Q158" s="622"/>
      <c r="R158" s="622"/>
      <c r="S158" s="622"/>
      <c r="T158" s="622"/>
      <c r="U158" s="622"/>
      <c r="V158" s="622"/>
      <c r="W158" s="622"/>
      <c r="X158" s="622"/>
      <c r="Y158" s="622"/>
      <c r="Z158" s="622"/>
      <c r="AA158" s="622"/>
      <c r="AB158" s="623"/>
      <c r="AC158" s="612" t="s">
        <v>123</v>
      </c>
      <c r="AD158" s="613"/>
      <c r="AE158" s="687"/>
      <c r="AF158" s="688"/>
      <c r="AG158" s="688"/>
      <c r="AH158" s="689"/>
      <c r="AI158" s="687"/>
      <c r="AJ158" s="688"/>
      <c r="AK158" s="688"/>
      <c r="AL158" s="689"/>
      <c r="AM158" s="687"/>
      <c r="AN158" s="688"/>
      <c r="AO158" s="688"/>
      <c r="AP158" s="689"/>
      <c r="AQ158" s="687"/>
      <c r="AR158" s="688"/>
      <c r="AS158" s="688"/>
      <c r="AT158" s="689"/>
      <c r="AU158" s="687"/>
      <c r="AV158" s="688"/>
      <c r="AW158" s="688"/>
      <c r="AX158" s="689"/>
      <c r="AY158" s="687"/>
      <c r="AZ158" s="688"/>
      <c r="BA158" s="688"/>
      <c r="BB158" s="689"/>
      <c r="BC158" s="687"/>
      <c r="BD158" s="688"/>
      <c r="BE158" s="688"/>
      <c r="BF158" s="689"/>
      <c r="BG158" s="724" t="str">
        <f t="shared" si="122"/>
        <v>n.é.</v>
      </c>
      <c r="BH158" s="725"/>
    </row>
    <row r="159" spans="1:60" ht="20.100000000000001" customHeight="1" x14ac:dyDescent="0.2">
      <c r="A159" s="670" t="s">
        <v>659</v>
      </c>
      <c r="B159" s="723"/>
      <c r="C159" s="743" t="s">
        <v>778</v>
      </c>
      <c r="D159" s="744"/>
      <c r="E159" s="744"/>
      <c r="F159" s="744"/>
      <c r="G159" s="744"/>
      <c r="H159" s="744"/>
      <c r="I159" s="744"/>
      <c r="J159" s="744"/>
      <c r="K159" s="744"/>
      <c r="L159" s="744"/>
      <c r="M159" s="744"/>
      <c r="N159" s="744"/>
      <c r="O159" s="744"/>
      <c r="P159" s="744"/>
      <c r="Q159" s="744"/>
      <c r="R159" s="744"/>
      <c r="S159" s="744"/>
      <c r="T159" s="744"/>
      <c r="U159" s="744"/>
      <c r="V159" s="744"/>
      <c r="W159" s="744"/>
      <c r="X159" s="744"/>
      <c r="Y159" s="744"/>
      <c r="Z159" s="744"/>
      <c r="AA159" s="744"/>
      <c r="AB159" s="745"/>
      <c r="AC159" s="757" t="s">
        <v>58</v>
      </c>
      <c r="AD159" s="758"/>
      <c r="AE159" s="690">
        <f>SUM(AE151:AH158)</f>
        <v>0</v>
      </c>
      <c r="AF159" s="691"/>
      <c r="AG159" s="691"/>
      <c r="AH159" s="692"/>
      <c r="AI159" s="690">
        <f t="shared" ref="AI159" si="135">SUM(AI151:AL158)</f>
        <v>0</v>
      </c>
      <c r="AJ159" s="691"/>
      <c r="AK159" s="691"/>
      <c r="AL159" s="692"/>
      <c r="AM159" s="690">
        <f t="shared" ref="AM159" si="136">SUM(AM151:AP158)</f>
        <v>0</v>
      </c>
      <c r="AN159" s="691"/>
      <c r="AO159" s="691"/>
      <c r="AP159" s="692"/>
      <c r="AQ159" s="690">
        <f t="shared" ref="AQ159" si="137">SUM(AQ151:AT158)</f>
        <v>0</v>
      </c>
      <c r="AR159" s="691"/>
      <c r="AS159" s="691"/>
      <c r="AT159" s="692"/>
      <c r="AU159" s="690">
        <f t="shared" ref="AU159" si="138">SUM(AU151:AX158)</f>
        <v>0</v>
      </c>
      <c r="AV159" s="691"/>
      <c r="AW159" s="691"/>
      <c r="AX159" s="692"/>
      <c r="AY159" s="690">
        <f t="shared" ref="AY159" si="139">SUM(AY151:BB158)</f>
        <v>0</v>
      </c>
      <c r="AZ159" s="691"/>
      <c r="BA159" s="691"/>
      <c r="BB159" s="692"/>
      <c r="BC159" s="690">
        <f t="shared" ref="BC159" si="140">SUM(BC151:BF158)</f>
        <v>0</v>
      </c>
      <c r="BD159" s="691"/>
      <c r="BE159" s="691"/>
      <c r="BF159" s="692"/>
      <c r="BG159" s="668" t="str">
        <f t="shared" si="122"/>
        <v>n.é.</v>
      </c>
      <c r="BH159" s="669"/>
    </row>
    <row r="160" spans="1:60" s="1" customFormat="1" ht="20.100000000000001" hidden="1" customHeight="1" x14ac:dyDescent="0.2">
      <c r="A160" s="662" t="s">
        <v>687</v>
      </c>
      <c r="B160" s="608"/>
      <c r="C160" s="720" t="s">
        <v>142</v>
      </c>
      <c r="D160" s="721"/>
      <c r="E160" s="721"/>
      <c r="F160" s="721"/>
      <c r="G160" s="721"/>
      <c r="H160" s="721"/>
      <c r="I160" s="721"/>
      <c r="J160" s="721"/>
      <c r="K160" s="721"/>
      <c r="L160" s="721"/>
      <c r="M160" s="721"/>
      <c r="N160" s="721"/>
      <c r="O160" s="721"/>
      <c r="P160" s="721"/>
      <c r="Q160" s="721"/>
      <c r="R160" s="721"/>
      <c r="S160" s="721"/>
      <c r="T160" s="721"/>
      <c r="U160" s="721"/>
      <c r="V160" s="721"/>
      <c r="W160" s="721"/>
      <c r="X160" s="721"/>
      <c r="Y160" s="721"/>
      <c r="Z160" s="721"/>
      <c r="AA160" s="721"/>
      <c r="AB160" s="722"/>
      <c r="AC160" s="612" t="s">
        <v>131</v>
      </c>
      <c r="AD160" s="613"/>
      <c r="AE160" s="687"/>
      <c r="AF160" s="688"/>
      <c r="AG160" s="688"/>
      <c r="AH160" s="689"/>
      <c r="AI160" s="687"/>
      <c r="AJ160" s="688"/>
      <c r="AK160" s="688"/>
      <c r="AL160" s="689"/>
      <c r="AM160" s="687"/>
      <c r="AN160" s="688"/>
      <c r="AO160" s="688"/>
      <c r="AP160" s="689"/>
      <c r="AQ160" s="687"/>
      <c r="AR160" s="688"/>
      <c r="AS160" s="688"/>
      <c r="AT160" s="689"/>
      <c r="AU160" s="687"/>
      <c r="AV160" s="688"/>
      <c r="AW160" s="688"/>
      <c r="AX160" s="689"/>
      <c r="AY160" s="687"/>
      <c r="AZ160" s="688"/>
      <c r="BA160" s="688"/>
      <c r="BB160" s="689"/>
      <c r="BC160" s="687"/>
      <c r="BD160" s="688"/>
      <c r="BE160" s="688"/>
      <c r="BF160" s="689"/>
      <c r="BG160" s="724" t="str">
        <f t="shared" si="122"/>
        <v>n.é.</v>
      </c>
      <c r="BH160" s="725"/>
    </row>
    <row r="161" spans="1:60" s="1" customFormat="1" ht="20.100000000000001" hidden="1" customHeight="1" x14ac:dyDescent="0.2">
      <c r="A161" s="662" t="s">
        <v>688</v>
      </c>
      <c r="B161" s="663"/>
      <c r="C161" s="720" t="s">
        <v>661</v>
      </c>
      <c r="D161" s="721"/>
      <c r="E161" s="721"/>
      <c r="F161" s="721"/>
      <c r="G161" s="721"/>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612" t="s">
        <v>660</v>
      </c>
      <c r="AD161" s="613"/>
      <c r="AE161" s="687"/>
      <c r="AF161" s="688"/>
      <c r="AG161" s="688"/>
      <c r="AH161" s="689"/>
      <c r="AI161" s="687"/>
      <c r="AJ161" s="688"/>
      <c r="AK161" s="688"/>
      <c r="AL161" s="689"/>
      <c r="AM161" s="687"/>
      <c r="AN161" s="688"/>
      <c r="AO161" s="688"/>
      <c r="AP161" s="689"/>
      <c r="AQ161" s="687"/>
      <c r="AR161" s="688"/>
      <c r="AS161" s="688"/>
      <c r="AT161" s="689"/>
      <c r="AU161" s="687"/>
      <c r="AV161" s="688"/>
      <c r="AW161" s="688"/>
      <c r="AX161" s="689"/>
      <c r="AY161" s="687"/>
      <c r="AZ161" s="688"/>
      <c r="BA161" s="688"/>
      <c r="BB161" s="689"/>
      <c r="BC161" s="687"/>
      <c r="BD161" s="688"/>
      <c r="BE161" s="688"/>
      <c r="BF161" s="689"/>
      <c r="BG161" s="724" t="str">
        <f t="shared" si="122"/>
        <v>n.é.</v>
      </c>
      <c r="BH161" s="725"/>
    </row>
    <row r="162" spans="1:60" s="1" customFormat="1" ht="20.100000000000001" hidden="1" customHeight="1" x14ac:dyDescent="0.2">
      <c r="A162" s="662" t="s">
        <v>689</v>
      </c>
      <c r="B162" s="663"/>
      <c r="C162" s="720" t="s">
        <v>662</v>
      </c>
      <c r="D162" s="721"/>
      <c r="E162" s="721"/>
      <c r="F162" s="721"/>
      <c r="G162" s="721"/>
      <c r="H162" s="721"/>
      <c r="I162" s="721"/>
      <c r="J162" s="721"/>
      <c r="K162" s="721"/>
      <c r="L162" s="721"/>
      <c r="M162" s="721"/>
      <c r="N162" s="721"/>
      <c r="O162" s="721"/>
      <c r="P162" s="721"/>
      <c r="Q162" s="721"/>
      <c r="R162" s="721"/>
      <c r="S162" s="721"/>
      <c r="T162" s="721"/>
      <c r="U162" s="721"/>
      <c r="V162" s="721"/>
      <c r="W162" s="721"/>
      <c r="X162" s="721"/>
      <c r="Y162" s="721"/>
      <c r="Z162" s="721"/>
      <c r="AA162" s="721"/>
      <c r="AB162" s="722"/>
      <c r="AC162" s="612" t="s">
        <v>663</v>
      </c>
      <c r="AD162" s="613"/>
      <c r="AE162" s="687"/>
      <c r="AF162" s="688"/>
      <c r="AG162" s="688"/>
      <c r="AH162" s="689"/>
      <c r="AI162" s="687"/>
      <c r="AJ162" s="688"/>
      <c r="AK162" s="688"/>
      <c r="AL162" s="689"/>
      <c r="AM162" s="687"/>
      <c r="AN162" s="688"/>
      <c r="AO162" s="688"/>
      <c r="AP162" s="689"/>
      <c r="AQ162" s="687"/>
      <c r="AR162" s="688"/>
      <c r="AS162" s="688"/>
      <c r="AT162" s="689"/>
      <c r="AU162" s="687"/>
      <c r="AV162" s="688"/>
      <c r="AW162" s="688"/>
      <c r="AX162" s="689"/>
      <c r="AY162" s="687"/>
      <c r="AZ162" s="688"/>
      <c r="BA162" s="688"/>
      <c r="BB162" s="689"/>
      <c r="BC162" s="687"/>
      <c r="BD162" s="688"/>
      <c r="BE162" s="688"/>
      <c r="BF162" s="689"/>
      <c r="BG162" s="724" t="str">
        <f t="shared" si="122"/>
        <v>n.é.</v>
      </c>
      <c r="BH162" s="725"/>
    </row>
    <row r="163" spans="1:60" s="1" customFormat="1" ht="20.100000000000001" hidden="1" customHeight="1" x14ac:dyDescent="0.2">
      <c r="A163" s="662" t="s">
        <v>690</v>
      </c>
      <c r="B163" s="663"/>
      <c r="C163" s="720" t="s">
        <v>664</v>
      </c>
      <c r="D163" s="721"/>
      <c r="E163" s="721"/>
      <c r="F163" s="721"/>
      <c r="G163" s="721"/>
      <c r="H163" s="721"/>
      <c r="I163" s="721"/>
      <c r="J163" s="721"/>
      <c r="K163" s="721"/>
      <c r="L163" s="721"/>
      <c r="M163" s="721"/>
      <c r="N163" s="721"/>
      <c r="O163" s="721"/>
      <c r="P163" s="721"/>
      <c r="Q163" s="721"/>
      <c r="R163" s="721"/>
      <c r="S163" s="721"/>
      <c r="T163" s="721"/>
      <c r="U163" s="721"/>
      <c r="V163" s="721"/>
      <c r="W163" s="721"/>
      <c r="X163" s="721"/>
      <c r="Y163" s="721"/>
      <c r="Z163" s="721"/>
      <c r="AA163" s="721"/>
      <c r="AB163" s="722"/>
      <c r="AC163" s="612" t="s">
        <v>665</v>
      </c>
      <c r="AD163" s="613"/>
      <c r="AE163" s="687"/>
      <c r="AF163" s="688"/>
      <c r="AG163" s="688"/>
      <c r="AH163" s="689"/>
      <c r="AI163" s="687"/>
      <c r="AJ163" s="688"/>
      <c r="AK163" s="688"/>
      <c r="AL163" s="689"/>
      <c r="AM163" s="687"/>
      <c r="AN163" s="688"/>
      <c r="AO163" s="688"/>
      <c r="AP163" s="689"/>
      <c r="AQ163" s="687"/>
      <c r="AR163" s="688"/>
      <c r="AS163" s="688"/>
      <c r="AT163" s="689"/>
      <c r="AU163" s="687"/>
      <c r="AV163" s="688"/>
      <c r="AW163" s="688"/>
      <c r="AX163" s="689"/>
      <c r="AY163" s="687"/>
      <c r="AZ163" s="688"/>
      <c r="BA163" s="688"/>
      <c r="BB163" s="689"/>
      <c r="BC163" s="687"/>
      <c r="BD163" s="688"/>
      <c r="BE163" s="688"/>
      <c r="BF163" s="689"/>
      <c r="BG163" s="724" t="str">
        <f t="shared" si="122"/>
        <v>n.é.</v>
      </c>
      <c r="BH163" s="725"/>
    </row>
    <row r="164" spans="1:60" s="1" customFormat="1" ht="20.100000000000001" hidden="1" customHeight="1" x14ac:dyDescent="0.2">
      <c r="A164" s="662" t="s">
        <v>691</v>
      </c>
      <c r="B164" s="663"/>
      <c r="C164" s="720" t="s">
        <v>425</v>
      </c>
      <c r="D164" s="721"/>
      <c r="E164" s="721"/>
      <c r="F164" s="721"/>
      <c r="G164" s="721"/>
      <c r="H164" s="721"/>
      <c r="I164" s="721"/>
      <c r="J164" s="721"/>
      <c r="K164" s="721"/>
      <c r="L164" s="721"/>
      <c r="M164" s="721"/>
      <c r="N164" s="721"/>
      <c r="O164" s="721"/>
      <c r="P164" s="721"/>
      <c r="Q164" s="721"/>
      <c r="R164" s="721"/>
      <c r="S164" s="721"/>
      <c r="T164" s="721"/>
      <c r="U164" s="721"/>
      <c r="V164" s="721"/>
      <c r="W164" s="721"/>
      <c r="X164" s="721"/>
      <c r="Y164" s="721"/>
      <c r="Z164" s="721"/>
      <c r="AA164" s="721"/>
      <c r="AB164" s="722"/>
      <c r="AC164" s="612" t="s">
        <v>132</v>
      </c>
      <c r="AD164" s="613"/>
      <c r="AE164" s="687"/>
      <c r="AF164" s="688"/>
      <c r="AG164" s="688"/>
      <c r="AH164" s="689"/>
      <c r="AI164" s="687"/>
      <c r="AJ164" s="688"/>
      <c r="AK164" s="688"/>
      <c r="AL164" s="689"/>
      <c r="AM164" s="687"/>
      <c r="AN164" s="688"/>
      <c r="AO164" s="688"/>
      <c r="AP164" s="689"/>
      <c r="AQ164" s="687"/>
      <c r="AR164" s="688"/>
      <c r="AS164" s="688"/>
      <c r="AT164" s="689"/>
      <c r="AU164" s="687"/>
      <c r="AV164" s="688"/>
      <c r="AW164" s="688"/>
      <c r="AX164" s="689"/>
      <c r="AY164" s="687"/>
      <c r="AZ164" s="688"/>
      <c r="BA164" s="688"/>
      <c r="BB164" s="689"/>
      <c r="BC164" s="687"/>
      <c r="BD164" s="688"/>
      <c r="BE164" s="688"/>
      <c r="BF164" s="689"/>
      <c r="BG164" s="724" t="str">
        <f t="shared" si="122"/>
        <v>n.é.</v>
      </c>
      <c r="BH164" s="725"/>
    </row>
    <row r="165" spans="1:60" s="1" customFormat="1" ht="20.100000000000001" hidden="1" customHeight="1" x14ac:dyDescent="0.2">
      <c r="A165" s="662" t="s">
        <v>692</v>
      </c>
      <c r="B165" s="663"/>
      <c r="C165" s="720" t="s">
        <v>424</v>
      </c>
      <c r="D165" s="721"/>
      <c r="E165" s="721"/>
      <c r="F165" s="721"/>
      <c r="G165" s="721"/>
      <c r="H165" s="721"/>
      <c r="I165" s="721"/>
      <c r="J165" s="721"/>
      <c r="K165" s="721"/>
      <c r="L165" s="721"/>
      <c r="M165" s="721"/>
      <c r="N165" s="721"/>
      <c r="O165" s="721"/>
      <c r="P165" s="721"/>
      <c r="Q165" s="721"/>
      <c r="R165" s="721"/>
      <c r="S165" s="721"/>
      <c r="T165" s="721"/>
      <c r="U165" s="721"/>
      <c r="V165" s="721"/>
      <c r="W165" s="721"/>
      <c r="X165" s="721"/>
      <c r="Y165" s="721"/>
      <c r="Z165" s="721"/>
      <c r="AA165" s="721"/>
      <c r="AB165" s="722"/>
      <c r="AC165" s="612" t="s">
        <v>133</v>
      </c>
      <c r="AD165" s="613"/>
      <c r="AE165" s="687"/>
      <c r="AF165" s="688"/>
      <c r="AG165" s="688"/>
      <c r="AH165" s="689"/>
      <c r="AI165" s="687"/>
      <c r="AJ165" s="688"/>
      <c r="AK165" s="688"/>
      <c r="AL165" s="689"/>
      <c r="AM165" s="687"/>
      <c r="AN165" s="688"/>
      <c r="AO165" s="688"/>
      <c r="AP165" s="689"/>
      <c r="AQ165" s="687"/>
      <c r="AR165" s="688"/>
      <c r="AS165" s="688"/>
      <c r="AT165" s="689"/>
      <c r="AU165" s="687"/>
      <c r="AV165" s="688"/>
      <c r="AW165" s="688"/>
      <c r="AX165" s="689"/>
      <c r="AY165" s="687"/>
      <c r="AZ165" s="688"/>
      <c r="BA165" s="688"/>
      <c r="BB165" s="689"/>
      <c r="BC165" s="687"/>
      <c r="BD165" s="688"/>
      <c r="BE165" s="688"/>
      <c r="BF165" s="689"/>
      <c r="BG165" s="724" t="str">
        <f t="shared" si="122"/>
        <v>n.é.</v>
      </c>
      <c r="BH165" s="725"/>
    </row>
    <row r="166" spans="1:60" s="1" customFormat="1" ht="20.100000000000001" hidden="1" customHeight="1" x14ac:dyDescent="0.2">
      <c r="A166" s="662" t="s">
        <v>693</v>
      </c>
      <c r="B166" s="663"/>
      <c r="C166" s="720" t="s">
        <v>423</v>
      </c>
      <c r="D166" s="721"/>
      <c r="E166" s="721"/>
      <c r="F166" s="721"/>
      <c r="G166" s="721"/>
      <c r="H166" s="721"/>
      <c r="I166" s="721"/>
      <c r="J166" s="721"/>
      <c r="K166" s="721"/>
      <c r="L166" s="721"/>
      <c r="M166" s="721"/>
      <c r="N166" s="721"/>
      <c r="O166" s="721"/>
      <c r="P166" s="721"/>
      <c r="Q166" s="721"/>
      <c r="R166" s="721"/>
      <c r="S166" s="721"/>
      <c r="T166" s="721"/>
      <c r="U166" s="721"/>
      <c r="V166" s="721"/>
      <c r="W166" s="721"/>
      <c r="X166" s="721"/>
      <c r="Y166" s="721"/>
      <c r="Z166" s="721"/>
      <c r="AA166" s="721"/>
      <c r="AB166" s="722"/>
      <c r="AC166" s="612" t="s">
        <v>134</v>
      </c>
      <c r="AD166" s="613"/>
      <c r="AE166" s="687"/>
      <c r="AF166" s="688"/>
      <c r="AG166" s="688"/>
      <c r="AH166" s="689"/>
      <c r="AI166" s="687"/>
      <c r="AJ166" s="688"/>
      <c r="AK166" s="688"/>
      <c r="AL166" s="689"/>
      <c r="AM166" s="687"/>
      <c r="AN166" s="688"/>
      <c r="AO166" s="688"/>
      <c r="AP166" s="689"/>
      <c r="AQ166" s="687"/>
      <c r="AR166" s="688"/>
      <c r="AS166" s="688"/>
      <c r="AT166" s="689"/>
      <c r="AU166" s="687"/>
      <c r="AV166" s="688"/>
      <c r="AW166" s="688"/>
      <c r="AX166" s="689"/>
      <c r="AY166" s="687"/>
      <c r="AZ166" s="688"/>
      <c r="BA166" s="688"/>
      <c r="BB166" s="689"/>
      <c r="BC166" s="687"/>
      <c r="BD166" s="688"/>
      <c r="BE166" s="688"/>
      <c r="BF166" s="689"/>
      <c r="BG166" s="724" t="str">
        <f t="shared" si="122"/>
        <v>n.é.</v>
      </c>
      <c r="BH166" s="725"/>
    </row>
    <row r="167" spans="1:60" s="1" customFormat="1" ht="20.100000000000001" hidden="1" customHeight="1" x14ac:dyDescent="0.2">
      <c r="A167" s="662" t="s">
        <v>694</v>
      </c>
      <c r="B167" s="663"/>
      <c r="C167" s="720" t="s">
        <v>143</v>
      </c>
      <c r="D167" s="721"/>
      <c r="E167" s="721"/>
      <c r="F167" s="721"/>
      <c r="G167" s="721"/>
      <c r="H167" s="721"/>
      <c r="I167" s="721"/>
      <c r="J167" s="721"/>
      <c r="K167" s="721"/>
      <c r="L167" s="721"/>
      <c r="M167" s="721"/>
      <c r="N167" s="721"/>
      <c r="O167" s="721"/>
      <c r="P167" s="721"/>
      <c r="Q167" s="721"/>
      <c r="R167" s="721"/>
      <c r="S167" s="721"/>
      <c r="T167" s="721"/>
      <c r="U167" s="721"/>
      <c r="V167" s="721"/>
      <c r="W167" s="721"/>
      <c r="X167" s="721"/>
      <c r="Y167" s="721"/>
      <c r="Z167" s="721"/>
      <c r="AA167" s="721"/>
      <c r="AB167" s="722"/>
      <c r="AC167" s="612" t="s">
        <v>135</v>
      </c>
      <c r="AD167" s="613"/>
      <c r="AE167" s="687"/>
      <c r="AF167" s="688"/>
      <c r="AG167" s="688"/>
      <c r="AH167" s="689"/>
      <c r="AI167" s="687"/>
      <c r="AJ167" s="688"/>
      <c r="AK167" s="688"/>
      <c r="AL167" s="689"/>
      <c r="AM167" s="687"/>
      <c r="AN167" s="688"/>
      <c r="AO167" s="688"/>
      <c r="AP167" s="689"/>
      <c r="AQ167" s="687"/>
      <c r="AR167" s="688"/>
      <c r="AS167" s="688"/>
      <c r="AT167" s="689"/>
      <c r="AU167" s="687"/>
      <c r="AV167" s="688"/>
      <c r="AW167" s="688"/>
      <c r="AX167" s="689"/>
      <c r="AY167" s="687"/>
      <c r="AZ167" s="688"/>
      <c r="BA167" s="688"/>
      <c r="BB167" s="689"/>
      <c r="BC167" s="687"/>
      <c r="BD167" s="688"/>
      <c r="BE167" s="688"/>
      <c r="BF167" s="689"/>
      <c r="BG167" s="724" t="str">
        <f t="shared" si="122"/>
        <v>n.é.</v>
      </c>
      <c r="BH167" s="725"/>
    </row>
    <row r="168" spans="1:60" s="1" customFormat="1" ht="20.100000000000001" hidden="1" customHeight="1" x14ac:dyDescent="0.2">
      <c r="A168" s="662" t="s">
        <v>695</v>
      </c>
      <c r="B168" s="663"/>
      <c r="C168" s="720" t="s">
        <v>422</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2"/>
      <c r="AC168" s="612" t="s">
        <v>136</v>
      </c>
      <c r="AD168" s="613"/>
      <c r="AE168" s="687"/>
      <c r="AF168" s="688"/>
      <c r="AG168" s="688"/>
      <c r="AH168" s="689"/>
      <c r="AI168" s="687"/>
      <c r="AJ168" s="688"/>
      <c r="AK168" s="688"/>
      <c r="AL168" s="689"/>
      <c r="AM168" s="687"/>
      <c r="AN168" s="688"/>
      <c r="AO168" s="688"/>
      <c r="AP168" s="689"/>
      <c r="AQ168" s="687"/>
      <c r="AR168" s="688"/>
      <c r="AS168" s="688"/>
      <c r="AT168" s="689"/>
      <c r="AU168" s="687"/>
      <c r="AV168" s="688"/>
      <c r="AW168" s="688"/>
      <c r="AX168" s="689"/>
      <c r="AY168" s="687"/>
      <c r="AZ168" s="688"/>
      <c r="BA168" s="688"/>
      <c r="BB168" s="689"/>
      <c r="BC168" s="687"/>
      <c r="BD168" s="688"/>
      <c r="BE168" s="688"/>
      <c r="BF168" s="689"/>
      <c r="BG168" s="724" t="str">
        <f t="shared" si="122"/>
        <v>n.é.</v>
      </c>
      <c r="BH168" s="725"/>
    </row>
    <row r="169" spans="1:60" s="1" customFormat="1" ht="20.100000000000001" hidden="1" customHeight="1" x14ac:dyDescent="0.2">
      <c r="A169" s="662" t="s">
        <v>696</v>
      </c>
      <c r="B169" s="663"/>
      <c r="C169" s="720" t="s">
        <v>421</v>
      </c>
      <c r="D169" s="721"/>
      <c r="E169" s="721"/>
      <c r="F169" s="721"/>
      <c r="G169" s="721"/>
      <c r="H169" s="721"/>
      <c r="I169" s="721"/>
      <c r="J169" s="721"/>
      <c r="K169" s="721"/>
      <c r="L169" s="721"/>
      <c r="M169" s="721"/>
      <c r="N169" s="721"/>
      <c r="O169" s="721"/>
      <c r="P169" s="721"/>
      <c r="Q169" s="721"/>
      <c r="R169" s="721"/>
      <c r="S169" s="721"/>
      <c r="T169" s="721"/>
      <c r="U169" s="721"/>
      <c r="V169" s="721"/>
      <c r="W169" s="721"/>
      <c r="X169" s="721"/>
      <c r="Y169" s="721"/>
      <c r="Z169" s="721"/>
      <c r="AA169" s="721"/>
      <c r="AB169" s="722"/>
      <c r="AC169" s="612" t="s">
        <v>137</v>
      </c>
      <c r="AD169" s="613"/>
      <c r="AE169" s="687"/>
      <c r="AF169" s="688"/>
      <c r="AG169" s="688"/>
      <c r="AH169" s="689"/>
      <c r="AI169" s="687"/>
      <c r="AJ169" s="688"/>
      <c r="AK169" s="688"/>
      <c r="AL169" s="689"/>
      <c r="AM169" s="687"/>
      <c r="AN169" s="688"/>
      <c r="AO169" s="688"/>
      <c r="AP169" s="689"/>
      <c r="AQ169" s="687"/>
      <c r="AR169" s="688"/>
      <c r="AS169" s="688"/>
      <c r="AT169" s="689"/>
      <c r="AU169" s="687"/>
      <c r="AV169" s="688"/>
      <c r="AW169" s="688"/>
      <c r="AX169" s="689"/>
      <c r="AY169" s="687"/>
      <c r="AZ169" s="688"/>
      <c r="BA169" s="688"/>
      <c r="BB169" s="689"/>
      <c r="BC169" s="687"/>
      <c r="BD169" s="688"/>
      <c r="BE169" s="688"/>
      <c r="BF169" s="689"/>
      <c r="BG169" s="724" t="str">
        <f t="shared" si="122"/>
        <v>n.é.</v>
      </c>
      <c r="BH169" s="725"/>
    </row>
    <row r="170" spans="1:60" s="1" customFormat="1" ht="20.100000000000001" hidden="1" customHeight="1" x14ac:dyDescent="0.2">
      <c r="A170" s="662" t="s">
        <v>697</v>
      </c>
      <c r="B170" s="663"/>
      <c r="C170" s="720" t="s">
        <v>144</v>
      </c>
      <c r="D170" s="721"/>
      <c r="E170" s="721"/>
      <c r="F170" s="721"/>
      <c r="G170" s="721"/>
      <c r="H170" s="721"/>
      <c r="I170" s="721"/>
      <c r="J170" s="721"/>
      <c r="K170" s="721"/>
      <c r="L170" s="721"/>
      <c r="M170" s="721"/>
      <c r="N170" s="721"/>
      <c r="O170" s="721"/>
      <c r="P170" s="721"/>
      <c r="Q170" s="721"/>
      <c r="R170" s="721"/>
      <c r="S170" s="721"/>
      <c r="T170" s="721"/>
      <c r="U170" s="721"/>
      <c r="V170" s="721"/>
      <c r="W170" s="721"/>
      <c r="X170" s="721"/>
      <c r="Y170" s="721"/>
      <c r="Z170" s="721"/>
      <c r="AA170" s="721"/>
      <c r="AB170" s="722"/>
      <c r="AC170" s="612" t="s">
        <v>138</v>
      </c>
      <c r="AD170" s="613"/>
      <c r="AE170" s="687"/>
      <c r="AF170" s="688"/>
      <c r="AG170" s="688"/>
      <c r="AH170" s="689"/>
      <c r="AI170" s="687"/>
      <c r="AJ170" s="688"/>
      <c r="AK170" s="688"/>
      <c r="AL170" s="689"/>
      <c r="AM170" s="687"/>
      <c r="AN170" s="688"/>
      <c r="AO170" s="688"/>
      <c r="AP170" s="689"/>
      <c r="AQ170" s="687"/>
      <c r="AR170" s="688"/>
      <c r="AS170" s="688"/>
      <c r="AT170" s="689"/>
      <c r="AU170" s="687"/>
      <c r="AV170" s="688"/>
      <c r="AW170" s="688"/>
      <c r="AX170" s="689"/>
      <c r="AY170" s="687"/>
      <c r="AZ170" s="688"/>
      <c r="BA170" s="688"/>
      <c r="BB170" s="689"/>
      <c r="BC170" s="687"/>
      <c r="BD170" s="688"/>
      <c r="BE170" s="688"/>
      <c r="BF170" s="689"/>
      <c r="BG170" s="724" t="str">
        <f t="shared" si="122"/>
        <v>n.é.</v>
      </c>
      <c r="BH170" s="725"/>
    </row>
    <row r="171" spans="1:60" s="1" customFormat="1" ht="20.100000000000001" hidden="1" customHeight="1" x14ac:dyDescent="0.2">
      <c r="A171" s="662" t="s">
        <v>698</v>
      </c>
      <c r="B171" s="663"/>
      <c r="C171" s="759" t="s">
        <v>145</v>
      </c>
      <c r="D171" s="760"/>
      <c r="E171" s="760"/>
      <c r="F171" s="760"/>
      <c r="G171" s="760"/>
      <c r="H171" s="760"/>
      <c r="I171" s="760"/>
      <c r="J171" s="760"/>
      <c r="K171" s="760"/>
      <c r="L171" s="760"/>
      <c r="M171" s="760"/>
      <c r="N171" s="760"/>
      <c r="O171" s="760"/>
      <c r="P171" s="760"/>
      <c r="Q171" s="760"/>
      <c r="R171" s="760"/>
      <c r="S171" s="760"/>
      <c r="T171" s="760"/>
      <c r="U171" s="760"/>
      <c r="V171" s="760"/>
      <c r="W171" s="760"/>
      <c r="X171" s="760"/>
      <c r="Y171" s="760"/>
      <c r="Z171" s="760"/>
      <c r="AA171" s="760"/>
      <c r="AB171" s="761"/>
      <c r="AC171" s="612" t="s">
        <v>139</v>
      </c>
      <c r="AD171" s="613"/>
      <c r="AE171" s="687"/>
      <c r="AF171" s="688"/>
      <c r="AG171" s="688"/>
      <c r="AH171" s="689"/>
      <c r="AI171" s="687"/>
      <c r="AJ171" s="688"/>
      <c r="AK171" s="688"/>
      <c r="AL171" s="689"/>
      <c r="AM171" s="687"/>
      <c r="AN171" s="688"/>
      <c r="AO171" s="688"/>
      <c r="AP171" s="689"/>
      <c r="AQ171" s="687"/>
      <c r="AR171" s="688"/>
      <c r="AS171" s="688"/>
      <c r="AT171" s="689"/>
      <c r="AU171" s="687"/>
      <c r="AV171" s="688"/>
      <c r="AW171" s="688"/>
      <c r="AX171" s="689"/>
      <c r="AY171" s="687"/>
      <c r="AZ171" s="688"/>
      <c r="BA171" s="688"/>
      <c r="BB171" s="689"/>
      <c r="BC171" s="687"/>
      <c r="BD171" s="688"/>
      <c r="BE171" s="688"/>
      <c r="BF171" s="689"/>
      <c r="BG171" s="724" t="str">
        <f t="shared" si="122"/>
        <v>n.é.</v>
      </c>
      <c r="BH171" s="725"/>
    </row>
    <row r="172" spans="1:60" s="1" customFormat="1" ht="20.100000000000001" hidden="1" customHeight="1" x14ac:dyDescent="0.2">
      <c r="A172" s="662" t="s">
        <v>699</v>
      </c>
      <c r="B172" s="663"/>
      <c r="C172" s="720" t="s">
        <v>666</v>
      </c>
      <c r="D172" s="721"/>
      <c r="E172" s="721"/>
      <c r="F172" s="721"/>
      <c r="G172" s="721"/>
      <c r="H172" s="721"/>
      <c r="I172" s="721"/>
      <c r="J172" s="721"/>
      <c r="K172" s="721"/>
      <c r="L172" s="721"/>
      <c r="M172" s="721"/>
      <c r="N172" s="721"/>
      <c r="O172" s="721"/>
      <c r="P172" s="721"/>
      <c r="Q172" s="721"/>
      <c r="R172" s="721"/>
      <c r="S172" s="721"/>
      <c r="T172" s="721"/>
      <c r="U172" s="721"/>
      <c r="V172" s="721"/>
      <c r="W172" s="721"/>
      <c r="X172" s="721"/>
      <c r="Y172" s="721"/>
      <c r="Z172" s="721"/>
      <c r="AA172" s="721"/>
      <c r="AB172" s="722"/>
      <c r="AC172" s="612" t="s">
        <v>140</v>
      </c>
      <c r="AD172" s="715"/>
      <c r="AE172" s="687"/>
      <c r="AF172" s="688"/>
      <c r="AG172" s="688"/>
      <c r="AH172" s="689"/>
      <c r="AI172" s="687"/>
      <c r="AJ172" s="688"/>
      <c r="AK172" s="688"/>
      <c r="AL172" s="689"/>
      <c r="AM172" s="687"/>
      <c r="AN172" s="688"/>
      <c r="AO172" s="688"/>
      <c r="AP172" s="689"/>
      <c r="AQ172" s="687"/>
      <c r="AR172" s="688"/>
      <c r="AS172" s="688"/>
      <c r="AT172" s="689"/>
      <c r="AU172" s="687"/>
      <c r="AV172" s="688"/>
      <c r="AW172" s="688"/>
      <c r="AX172" s="689"/>
      <c r="AY172" s="687"/>
      <c r="AZ172" s="688"/>
      <c r="BA172" s="688"/>
      <c r="BB172" s="689"/>
      <c r="BC172" s="687"/>
      <c r="BD172" s="688"/>
      <c r="BE172" s="688"/>
      <c r="BF172" s="689"/>
      <c r="BG172" s="724" t="str">
        <f t="shared" si="122"/>
        <v>n.é.</v>
      </c>
      <c r="BH172" s="725"/>
    </row>
    <row r="173" spans="1:60" s="1" customFormat="1" ht="20.100000000000001" hidden="1" customHeight="1" x14ac:dyDescent="0.2">
      <c r="A173" s="662" t="s">
        <v>700</v>
      </c>
      <c r="B173" s="663"/>
      <c r="C173" s="720" t="s">
        <v>146</v>
      </c>
      <c r="D173" s="721"/>
      <c r="E173" s="721"/>
      <c r="F173" s="721"/>
      <c r="G173" s="721"/>
      <c r="H173" s="721"/>
      <c r="I173" s="721"/>
      <c r="J173" s="721"/>
      <c r="K173" s="721"/>
      <c r="L173" s="721"/>
      <c r="M173" s="721"/>
      <c r="N173" s="721"/>
      <c r="O173" s="721"/>
      <c r="P173" s="721"/>
      <c r="Q173" s="721"/>
      <c r="R173" s="721"/>
      <c r="S173" s="721"/>
      <c r="T173" s="721"/>
      <c r="U173" s="721"/>
      <c r="V173" s="721"/>
      <c r="W173" s="721"/>
      <c r="X173" s="721"/>
      <c r="Y173" s="721"/>
      <c r="Z173" s="721"/>
      <c r="AA173" s="721"/>
      <c r="AB173" s="722"/>
      <c r="AC173" s="612" t="s">
        <v>141</v>
      </c>
      <c r="AD173" s="715"/>
      <c r="AE173" s="687"/>
      <c r="AF173" s="688"/>
      <c r="AG173" s="688"/>
      <c r="AH173" s="689"/>
      <c r="AI173" s="687"/>
      <c r="AJ173" s="688"/>
      <c r="AK173" s="688"/>
      <c r="AL173" s="689"/>
      <c r="AM173" s="687"/>
      <c r="AN173" s="688"/>
      <c r="AO173" s="688"/>
      <c r="AP173" s="689"/>
      <c r="AQ173" s="687"/>
      <c r="AR173" s="688"/>
      <c r="AS173" s="688"/>
      <c r="AT173" s="689"/>
      <c r="AU173" s="687"/>
      <c r="AV173" s="688"/>
      <c r="AW173" s="688"/>
      <c r="AX173" s="689"/>
      <c r="AY173" s="687"/>
      <c r="AZ173" s="688"/>
      <c r="BA173" s="688"/>
      <c r="BB173" s="689"/>
      <c r="BC173" s="687"/>
      <c r="BD173" s="688"/>
      <c r="BE173" s="688"/>
      <c r="BF173" s="689"/>
      <c r="BG173" s="724" t="str">
        <f t="shared" si="122"/>
        <v>n.é.</v>
      </c>
      <c r="BH173" s="725"/>
    </row>
    <row r="174" spans="1:60" s="1" customFormat="1" ht="20.100000000000001" hidden="1" customHeight="1" x14ac:dyDescent="0.2">
      <c r="A174" s="662" t="s">
        <v>701</v>
      </c>
      <c r="B174" s="663"/>
      <c r="C174" s="759" t="s">
        <v>147</v>
      </c>
      <c r="D174" s="760"/>
      <c r="E174" s="760"/>
      <c r="F174" s="760"/>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1"/>
      <c r="AC174" s="612" t="s">
        <v>667</v>
      </c>
      <c r="AD174" s="613"/>
      <c r="AE174" s="687"/>
      <c r="AF174" s="688"/>
      <c r="AG174" s="688"/>
      <c r="AH174" s="689"/>
      <c r="AI174" s="687"/>
      <c r="AJ174" s="688"/>
      <c r="AK174" s="688"/>
      <c r="AL174" s="689"/>
      <c r="AM174" s="737" t="s">
        <v>587</v>
      </c>
      <c r="AN174" s="738"/>
      <c r="AO174" s="738"/>
      <c r="AP174" s="739"/>
      <c r="AQ174" s="737" t="s">
        <v>587</v>
      </c>
      <c r="AR174" s="738"/>
      <c r="AS174" s="738"/>
      <c r="AT174" s="739"/>
      <c r="AU174" s="737" t="s">
        <v>587</v>
      </c>
      <c r="AV174" s="738"/>
      <c r="AW174" s="738"/>
      <c r="AX174" s="739"/>
      <c r="AY174" s="737" t="s">
        <v>587</v>
      </c>
      <c r="AZ174" s="738"/>
      <c r="BA174" s="738"/>
      <c r="BB174" s="739"/>
      <c r="BC174" s="737" t="s">
        <v>587</v>
      </c>
      <c r="BD174" s="738"/>
      <c r="BE174" s="738"/>
      <c r="BF174" s="739"/>
      <c r="BG174" s="732" t="s">
        <v>589</v>
      </c>
      <c r="BH174" s="733"/>
    </row>
    <row r="175" spans="1:60" ht="20.100000000000001" customHeight="1" x14ac:dyDescent="0.2">
      <c r="A175" s="670" t="s">
        <v>702</v>
      </c>
      <c r="B175" s="671"/>
      <c r="C175" s="743" t="s">
        <v>779</v>
      </c>
      <c r="D175" s="744"/>
      <c r="E175" s="744"/>
      <c r="F175" s="744"/>
      <c r="G175" s="744"/>
      <c r="H175" s="744"/>
      <c r="I175" s="744"/>
      <c r="J175" s="744"/>
      <c r="K175" s="744"/>
      <c r="L175" s="744"/>
      <c r="M175" s="744"/>
      <c r="N175" s="744"/>
      <c r="O175" s="744"/>
      <c r="P175" s="744"/>
      <c r="Q175" s="744"/>
      <c r="R175" s="744"/>
      <c r="S175" s="744"/>
      <c r="T175" s="744"/>
      <c r="U175" s="744"/>
      <c r="V175" s="744"/>
      <c r="W175" s="744"/>
      <c r="X175" s="744"/>
      <c r="Y175" s="744"/>
      <c r="Z175" s="744"/>
      <c r="AA175" s="744"/>
      <c r="AB175" s="745"/>
      <c r="AC175" s="757" t="s">
        <v>59</v>
      </c>
      <c r="AD175" s="758"/>
      <c r="AE175" s="690">
        <f>SUM(AE160:AH174)</f>
        <v>0</v>
      </c>
      <c r="AF175" s="691"/>
      <c r="AG175" s="691"/>
      <c r="AH175" s="692"/>
      <c r="AI175" s="690">
        <f t="shared" ref="AI175" si="141">SUM(AI160:AL174)</f>
        <v>0</v>
      </c>
      <c r="AJ175" s="691"/>
      <c r="AK175" s="691"/>
      <c r="AL175" s="692"/>
      <c r="AM175" s="690">
        <f t="shared" ref="AM175" si="142">SUM(AM160:AP174)</f>
        <v>0</v>
      </c>
      <c r="AN175" s="691"/>
      <c r="AO175" s="691"/>
      <c r="AP175" s="692"/>
      <c r="AQ175" s="690">
        <f t="shared" ref="AQ175" si="143">SUM(AQ160:AT174)</f>
        <v>0</v>
      </c>
      <c r="AR175" s="691"/>
      <c r="AS175" s="691"/>
      <c r="AT175" s="692"/>
      <c r="AU175" s="690">
        <f t="shared" ref="AU175" si="144">SUM(AU160:AX174)</f>
        <v>0</v>
      </c>
      <c r="AV175" s="691"/>
      <c r="AW175" s="691"/>
      <c r="AX175" s="692"/>
      <c r="AY175" s="690">
        <f t="shared" ref="AY175" si="145">SUM(AY160:BB174)</f>
        <v>0</v>
      </c>
      <c r="AZ175" s="691"/>
      <c r="BA175" s="691"/>
      <c r="BB175" s="692"/>
      <c r="BC175" s="690">
        <f t="shared" ref="BC175" si="146">SUM(BC160:BF174)</f>
        <v>0</v>
      </c>
      <c r="BD175" s="691"/>
      <c r="BE175" s="691"/>
      <c r="BF175" s="692"/>
      <c r="BG175" s="668" t="str">
        <f t="shared" si="122"/>
        <v>n.é.</v>
      </c>
      <c r="BH175" s="669"/>
    </row>
    <row r="176" spans="1:60" s="1" customFormat="1" hidden="1" x14ac:dyDescent="0.2">
      <c r="A176" s="662" t="s">
        <v>703</v>
      </c>
      <c r="B176" s="663"/>
      <c r="C176" s="800" t="s">
        <v>148</v>
      </c>
      <c r="D176" s="801"/>
      <c r="E176" s="801"/>
      <c r="F176" s="801"/>
      <c r="G176" s="801"/>
      <c r="H176" s="801"/>
      <c r="I176" s="801"/>
      <c r="J176" s="801"/>
      <c r="K176" s="801"/>
      <c r="L176" s="801"/>
      <c r="M176" s="801"/>
      <c r="N176" s="801"/>
      <c r="O176" s="801"/>
      <c r="P176" s="801"/>
      <c r="Q176" s="801"/>
      <c r="R176" s="801"/>
      <c r="S176" s="801"/>
      <c r="T176" s="801"/>
      <c r="U176" s="801"/>
      <c r="V176" s="801"/>
      <c r="W176" s="801"/>
      <c r="X176" s="801"/>
      <c r="Y176" s="801"/>
      <c r="Z176" s="801"/>
      <c r="AA176" s="801"/>
      <c r="AB176" s="802"/>
      <c r="AC176" s="612" t="s">
        <v>124</v>
      </c>
      <c r="AD176" s="613"/>
      <c r="AE176" s="687"/>
      <c r="AF176" s="688"/>
      <c r="AG176" s="688"/>
      <c r="AH176" s="689"/>
      <c r="AI176" s="687"/>
      <c r="AJ176" s="688"/>
      <c r="AK176" s="688"/>
      <c r="AL176" s="689"/>
      <c r="AM176" s="687"/>
      <c r="AN176" s="688"/>
      <c r="AO176" s="688"/>
      <c r="AP176" s="689"/>
      <c r="AQ176" s="687"/>
      <c r="AR176" s="688"/>
      <c r="AS176" s="688"/>
      <c r="AT176" s="689"/>
      <c r="AU176" s="687"/>
      <c r="AV176" s="688"/>
      <c r="AW176" s="688"/>
      <c r="AX176" s="689"/>
      <c r="AY176" s="687"/>
      <c r="AZ176" s="688"/>
      <c r="BA176" s="688"/>
      <c r="BB176" s="689"/>
      <c r="BC176" s="687"/>
      <c r="BD176" s="688"/>
      <c r="BE176" s="688"/>
      <c r="BF176" s="689"/>
      <c r="BG176" s="724" t="str">
        <f t="shared" si="122"/>
        <v>n.é.</v>
      </c>
      <c r="BH176" s="725"/>
    </row>
    <row r="177" spans="1:60" s="1" customFormat="1" hidden="1" x14ac:dyDescent="0.2">
      <c r="A177" s="662" t="s">
        <v>704</v>
      </c>
      <c r="B177" s="663"/>
      <c r="C177" s="800" t="s">
        <v>149</v>
      </c>
      <c r="D177" s="801"/>
      <c r="E177" s="801"/>
      <c r="F177" s="801"/>
      <c r="G177" s="801"/>
      <c r="H177" s="801"/>
      <c r="I177" s="801"/>
      <c r="J177" s="801"/>
      <c r="K177" s="801"/>
      <c r="L177" s="801"/>
      <c r="M177" s="801"/>
      <c r="N177" s="801"/>
      <c r="O177" s="801"/>
      <c r="P177" s="801"/>
      <c r="Q177" s="801"/>
      <c r="R177" s="801"/>
      <c r="S177" s="801"/>
      <c r="T177" s="801"/>
      <c r="U177" s="801"/>
      <c r="V177" s="801"/>
      <c r="W177" s="801"/>
      <c r="X177" s="801"/>
      <c r="Y177" s="801"/>
      <c r="Z177" s="801"/>
      <c r="AA177" s="801"/>
      <c r="AB177" s="802"/>
      <c r="AC177" s="612" t="s">
        <v>125</v>
      </c>
      <c r="AD177" s="613"/>
      <c r="AE177" s="687"/>
      <c r="AF177" s="688"/>
      <c r="AG177" s="688"/>
      <c r="AH177" s="689"/>
      <c r="AI177" s="687"/>
      <c r="AJ177" s="688"/>
      <c r="AK177" s="688"/>
      <c r="AL177" s="689"/>
      <c r="AM177" s="687"/>
      <c r="AN177" s="688"/>
      <c r="AO177" s="688"/>
      <c r="AP177" s="689"/>
      <c r="AQ177" s="687"/>
      <c r="AR177" s="688"/>
      <c r="AS177" s="688"/>
      <c r="AT177" s="689"/>
      <c r="AU177" s="687"/>
      <c r="AV177" s="688"/>
      <c r="AW177" s="688"/>
      <c r="AX177" s="689"/>
      <c r="AY177" s="687"/>
      <c r="AZ177" s="688"/>
      <c r="BA177" s="688"/>
      <c r="BB177" s="689"/>
      <c r="BC177" s="687"/>
      <c r="BD177" s="688"/>
      <c r="BE177" s="688"/>
      <c r="BF177" s="689"/>
      <c r="BG177" s="724" t="str">
        <f t="shared" si="122"/>
        <v>n.é.</v>
      </c>
      <c r="BH177" s="725"/>
    </row>
    <row r="178" spans="1:60" s="1" customFormat="1" hidden="1" x14ac:dyDescent="0.2">
      <c r="A178" s="662" t="s">
        <v>705</v>
      </c>
      <c r="B178" s="663"/>
      <c r="C178" s="800" t="s">
        <v>150</v>
      </c>
      <c r="D178" s="801"/>
      <c r="E178" s="801"/>
      <c r="F178" s="801"/>
      <c r="G178" s="801"/>
      <c r="H178" s="801"/>
      <c r="I178" s="801"/>
      <c r="J178" s="801"/>
      <c r="K178" s="801"/>
      <c r="L178" s="801"/>
      <c r="M178" s="801"/>
      <c r="N178" s="801"/>
      <c r="O178" s="801"/>
      <c r="P178" s="801"/>
      <c r="Q178" s="801"/>
      <c r="R178" s="801"/>
      <c r="S178" s="801"/>
      <c r="T178" s="801"/>
      <c r="U178" s="801"/>
      <c r="V178" s="801"/>
      <c r="W178" s="801"/>
      <c r="X178" s="801"/>
      <c r="Y178" s="801"/>
      <c r="Z178" s="801"/>
      <c r="AA178" s="801"/>
      <c r="AB178" s="802"/>
      <c r="AC178" s="612" t="s">
        <v>126</v>
      </c>
      <c r="AD178" s="613"/>
      <c r="AE178" s="687"/>
      <c r="AF178" s="688"/>
      <c r="AG178" s="688"/>
      <c r="AH178" s="689"/>
      <c r="AI178" s="687"/>
      <c r="AJ178" s="688"/>
      <c r="AK178" s="688"/>
      <c r="AL178" s="689"/>
      <c r="AM178" s="687"/>
      <c r="AN178" s="688"/>
      <c r="AO178" s="688"/>
      <c r="AP178" s="689"/>
      <c r="AQ178" s="687"/>
      <c r="AR178" s="688"/>
      <c r="AS178" s="688"/>
      <c r="AT178" s="689"/>
      <c r="AU178" s="687"/>
      <c r="AV178" s="688"/>
      <c r="AW178" s="688"/>
      <c r="AX178" s="689"/>
      <c r="AY178" s="687"/>
      <c r="AZ178" s="688"/>
      <c r="BA178" s="688"/>
      <c r="BB178" s="689"/>
      <c r="BC178" s="687"/>
      <c r="BD178" s="688"/>
      <c r="BE178" s="688"/>
      <c r="BF178" s="689"/>
      <c r="BG178" s="724" t="str">
        <f t="shared" si="122"/>
        <v>n.é.</v>
      </c>
      <c r="BH178" s="725"/>
    </row>
    <row r="179" spans="1:60" ht="20.100000000000001" customHeight="1" x14ac:dyDescent="0.2">
      <c r="A179" s="696" t="s">
        <v>706</v>
      </c>
      <c r="B179" s="719"/>
      <c r="C179" s="800" t="s">
        <v>151</v>
      </c>
      <c r="D179" s="801"/>
      <c r="E179" s="801"/>
      <c r="F179" s="801"/>
      <c r="G179" s="801"/>
      <c r="H179" s="801"/>
      <c r="I179" s="801"/>
      <c r="J179" s="801"/>
      <c r="K179" s="801"/>
      <c r="L179" s="801"/>
      <c r="M179" s="801"/>
      <c r="N179" s="801"/>
      <c r="O179" s="801"/>
      <c r="P179" s="801"/>
      <c r="Q179" s="801"/>
      <c r="R179" s="801"/>
      <c r="S179" s="801"/>
      <c r="T179" s="801"/>
      <c r="U179" s="801"/>
      <c r="V179" s="801"/>
      <c r="W179" s="801"/>
      <c r="X179" s="801"/>
      <c r="Y179" s="801"/>
      <c r="Z179" s="801"/>
      <c r="AA179" s="801"/>
      <c r="AB179" s="802"/>
      <c r="AC179" s="697" t="s">
        <v>127</v>
      </c>
      <c r="AD179" s="698"/>
      <c r="AE179" s="684">
        <v>0</v>
      </c>
      <c r="AF179" s="685"/>
      <c r="AG179" s="685"/>
      <c r="AH179" s="686"/>
      <c r="AI179" s="684">
        <v>35433</v>
      </c>
      <c r="AJ179" s="685"/>
      <c r="AK179" s="685"/>
      <c r="AL179" s="686"/>
      <c r="AM179" s="684">
        <v>0</v>
      </c>
      <c r="AN179" s="685"/>
      <c r="AO179" s="685"/>
      <c r="AP179" s="686"/>
      <c r="AQ179" s="684">
        <v>35433</v>
      </c>
      <c r="AR179" s="685"/>
      <c r="AS179" s="685"/>
      <c r="AT179" s="686"/>
      <c r="AU179" s="684">
        <v>0</v>
      </c>
      <c r="AV179" s="685"/>
      <c r="AW179" s="685"/>
      <c r="AX179" s="686"/>
      <c r="AY179" s="684">
        <v>0</v>
      </c>
      <c r="AZ179" s="685"/>
      <c r="BA179" s="685"/>
      <c r="BB179" s="686"/>
      <c r="BC179" s="684">
        <v>35433</v>
      </c>
      <c r="BD179" s="685"/>
      <c r="BE179" s="685"/>
      <c r="BF179" s="686"/>
      <c r="BG179" s="726">
        <f t="shared" si="122"/>
        <v>1</v>
      </c>
      <c r="BH179" s="727"/>
    </row>
    <row r="180" spans="1:60" s="1" customFormat="1" hidden="1" x14ac:dyDescent="0.2">
      <c r="A180" s="662" t="s">
        <v>707</v>
      </c>
      <c r="B180" s="663"/>
      <c r="C180" s="609" t="s">
        <v>152</v>
      </c>
      <c r="D180" s="610"/>
      <c r="E180" s="610"/>
      <c r="F180" s="610"/>
      <c r="G180" s="610"/>
      <c r="H180" s="610"/>
      <c r="I180" s="610"/>
      <c r="J180" s="610"/>
      <c r="K180" s="610"/>
      <c r="L180" s="610"/>
      <c r="M180" s="610"/>
      <c r="N180" s="610"/>
      <c r="O180" s="610"/>
      <c r="P180" s="610"/>
      <c r="Q180" s="610"/>
      <c r="R180" s="610"/>
      <c r="S180" s="610"/>
      <c r="T180" s="610"/>
      <c r="U180" s="610"/>
      <c r="V180" s="610"/>
      <c r="W180" s="610"/>
      <c r="X180" s="610"/>
      <c r="Y180" s="610"/>
      <c r="Z180" s="610"/>
      <c r="AA180" s="610"/>
      <c r="AB180" s="611"/>
      <c r="AC180" s="612" t="s">
        <v>128</v>
      </c>
      <c r="AD180" s="613"/>
      <c r="AE180" s="687"/>
      <c r="AF180" s="688"/>
      <c r="AG180" s="688"/>
      <c r="AH180" s="689"/>
      <c r="AI180" s="687"/>
      <c r="AJ180" s="688"/>
      <c r="AK180" s="688"/>
      <c r="AL180" s="689"/>
      <c r="AM180" s="687"/>
      <c r="AN180" s="688"/>
      <c r="AO180" s="688"/>
      <c r="AP180" s="689"/>
      <c r="AQ180" s="687"/>
      <c r="AR180" s="688"/>
      <c r="AS180" s="688"/>
      <c r="AT180" s="689"/>
      <c r="AU180" s="687"/>
      <c r="AV180" s="688"/>
      <c r="AW180" s="688"/>
      <c r="AX180" s="689"/>
      <c r="AY180" s="687"/>
      <c r="AZ180" s="688"/>
      <c r="BA180" s="688"/>
      <c r="BB180" s="689"/>
      <c r="BC180" s="687"/>
      <c r="BD180" s="688"/>
      <c r="BE180" s="688"/>
      <c r="BF180" s="689"/>
      <c r="BG180" s="724" t="str">
        <f t="shared" si="122"/>
        <v>n.é.</v>
      </c>
      <c r="BH180" s="725"/>
    </row>
    <row r="181" spans="1:60" s="1" customFormat="1" hidden="1" x14ac:dyDescent="0.2">
      <c r="A181" s="662" t="s">
        <v>708</v>
      </c>
      <c r="B181" s="663"/>
      <c r="C181" s="609" t="s">
        <v>153</v>
      </c>
      <c r="D181" s="610"/>
      <c r="E181" s="610"/>
      <c r="F181" s="610"/>
      <c r="G181" s="610"/>
      <c r="H181" s="610"/>
      <c r="I181" s="610"/>
      <c r="J181" s="610"/>
      <c r="K181" s="610"/>
      <c r="L181" s="610"/>
      <c r="M181" s="610"/>
      <c r="N181" s="610"/>
      <c r="O181" s="610"/>
      <c r="P181" s="610"/>
      <c r="Q181" s="610"/>
      <c r="R181" s="610"/>
      <c r="S181" s="610"/>
      <c r="T181" s="610"/>
      <c r="U181" s="610"/>
      <c r="V181" s="610"/>
      <c r="W181" s="610"/>
      <c r="X181" s="610"/>
      <c r="Y181" s="610"/>
      <c r="Z181" s="610"/>
      <c r="AA181" s="610"/>
      <c r="AB181" s="611"/>
      <c r="AC181" s="612" t="s">
        <v>129</v>
      </c>
      <c r="AD181" s="613"/>
      <c r="AE181" s="687"/>
      <c r="AF181" s="688"/>
      <c r="AG181" s="688"/>
      <c r="AH181" s="689"/>
      <c r="AI181" s="687"/>
      <c r="AJ181" s="688"/>
      <c r="AK181" s="688"/>
      <c r="AL181" s="689"/>
      <c r="AM181" s="687"/>
      <c r="AN181" s="688"/>
      <c r="AO181" s="688"/>
      <c r="AP181" s="689"/>
      <c r="AQ181" s="687"/>
      <c r="AR181" s="688"/>
      <c r="AS181" s="688"/>
      <c r="AT181" s="689"/>
      <c r="AU181" s="687"/>
      <c r="AV181" s="688"/>
      <c r="AW181" s="688"/>
      <c r="AX181" s="689"/>
      <c r="AY181" s="687"/>
      <c r="AZ181" s="688"/>
      <c r="BA181" s="688"/>
      <c r="BB181" s="689"/>
      <c r="BC181" s="687"/>
      <c r="BD181" s="688"/>
      <c r="BE181" s="688"/>
      <c r="BF181" s="689"/>
      <c r="BG181" s="724" t="str">
        <f t="shared" si="122"/>
        <v>n.é.</v>
      </c>
      <c r="BH181" s="725"/>
    </row>
    <row r="182" spans="1:60" ht="20.100000000000001" customHeight="1" x14ac:dyDescent="0.2">
      <c r="A182" s="696" t="s">
        <v>709</v>
      </c>
      <c r="B182" s="719"/>
      <c r="C182" s="609" t="s">
        <v>154</v>
      </c>
      <c r="D182" s="610"/>
      <c r="E182" s="610"/>
      <c r="F182" s="610"/>
      <c r="G182" s="610"/>
      <c r="H182" s="610"/>
      <c r="I182" s="610"/>
      <c r="J182" s="610"/>
      <c r="K182" s="610"/>
      <c r="L182" s="610"/>
      <c r="M182" s="610"/>
      <c r="N182" s="610"/>
      <c r="O182" s="610"/>
      <c r="P182" s="610"/>
      <c r="Q182" s="610"/>
      <c r="R182" s="610"/>
      <c r="S182" s="610"/>
      <c r="T182" s="610"/>
      <c r="U182" s="610"/>
      <c r="V182" s="610"/>
      <c r="W182" s="610"/>
      <c r="X182" s="610"/>
      <c r="Y182" s="610"/>
      <c r="Z182" s="610"/>
      <c r="AA182" s="610"/>
      <c r="AB182" s="611"/>
      <c r="AC182" s="697" t="s">
        <v>130</v>
      </c>
      <c r="AD182" s="698"/>
      <c r="AE182" s="684">
        <v>0</v>
      </c>
      <c r="AF182" s="685"/>
      <c r="AG182" s="685"/>
      <c r="AH182" s="686"/>
      <c r="AI182" s="684">
        <v>9567</v>
      </c>
      <c r="AJ182" s="685"/>
      <c r="AK182" s="685"/>
      <c r="AL182" s="686"/>
      <c r="AM182" s="684">
        <v>0</v>
      </c>
      <c r="AN182" s="685"/>
      <c r="AO182" s="685"/>
      <c r="AP182" s="686"/>
      <c r="AQ182" s="684">
        <v>9567</v>
      </c>
      <c r="AR182" s="685"/>
      <c r="AS182" s="685"/>
      <c r="AT182" s="686"/>
      <c r="AU182" s="684">
        <v>0</v>
      </c>
      <c r="AV182" s="685"/>
      <c r="AW182" s="685"/>
      <c r="AX182" s="686"/>
      <c r="AY182" s="684">
        <v>0</v>
      </c>
      <c r="AZ182" s="685"/>
      <c r="BA182" s="685"/>
      <c r="BB182" s="686"/>
      <c r="BC182" s="684">
        <v>9567</v>
      </c>
      <c r="BD182" s="685"/>
      <c r="BE182" s="685"/>
      <c r="BF182" s="686"/>
      <c r="BG182" s="726">
        <f t="shared" si="122"/>
        <v>1</v>
      </c>
      <c r="BH182" s="727"/>
    </row>
    <row r="183" spans="1:60" s="170" customFormat="1" ht="20.100000000000001" customHeight="1" x14ac:dyDescent="0.2">
      <c r="A183" s="670" t="s">
        <v>710</v>
      </c>
      <c r="B183" s="671"/>
      <c r="C183" s="672" t="s">
        <v>757</v>
      </c>
      <c r="D183" s="673"/>
      <c r="E183" s="673"/>
      <c r="F183" s="673"/>
      <c r="G183" s="673"/>
      <c r="H183" s="673"/>
      <c r="I183" s="673"/>
      <c r="J183" s="673"/>
      <c r="K183" s="673"/>
      <c r="L183" s="673"/>
      <c r="M183" s="673"/>
      <c r="N183" s="673"/>
      <c r="O183" s="673"/>
      <c r="P183" s="673"/>
      <c r="Q183" s="673"/>
      <c r="R183" s="673"/>
      <c r="S183" s="673"/>
      <c r="T183" s="673"/>
      <c r="U183" s="673"/>
      <c r="V183" s="673"/>
      <c r="W183" s="673"/>
      <c r="X183" s="673"/>
      <c r="Y183" s="673"/>
      <c r="Z183" s="673"/>
      <c r="AA183" s="673"/>
      <c r="AB183" s="674"/>
      <c r="AC183" s="757" t="s">
        <v>60</v>
      </c>
      <c r="AD183" s="758"/>
      <c r="AE183" s="690">
        <f>SUM(AE176:AH182)</f>
        <v>0</v>
      </c>
      <c r="AF183" s="691"/>
      <c r="AG183" s="691"/>
      <c r="AH183" s="692"/>
      <c r="AI183" s="690">
        <f t="shared" ref="AI183" si="147">SUM(AI176:AL182)</f>
        <v>45000</v>
      </c>
      <c r="AJ183" s="691"/>
      <c r="AK183" s="691"/>
      <c r="AL183" s="692"/>
      <c r="AM183" s="690">
        <f t="shared" ref="AM183" si="148">SUM(AM176:AP182)</f>
        <v>0</v>
      </c>
      <c r="AN183" s="691"/>
      <c r="AO183" s="691"/>
      <c r="AP183" s="692"/>
      <c r="AQ183" s="690">
        <f t="shared" ref="AQ183" si="149">SUM(AQ176:AT182)</f>
        <v>45000</v>
      </c>
      <c r="AR183" s="691"/>
      <c r="AS183" s="691"/>
      <c r="AT183" s="692"/>
      <c r="AU183" s="690">
        <f t="shared" ref="AU183" si="150">SUM(AU176:AX182)</f>
        <v>0</v>
      </c>
      <c r="AV183" s="691"/>
      <c r="AW183" s="691"/>
      <c r="AX183" s="692"/>
      <c r="AY183" s="690">
        <f t="shared" ref="AY183" si="151">SUM(AY176:BB182)</f>
        <v>0</v>
      </c>
      <c r="AZ183" s="691"/>
      <c r="BA183" s="691"/>
      <c r="BB183" s="692"/>
      <c r="BC183" s="690">
        <f t="shared" ref="BC183" si="152">SUM(BC176:BF182)</f>
        <v>45000</v>
      </c>
      <c r="BD183" s="691"/>
      <c r="BE183" s="691"/>
      <c r="BF183" s="692"/>
      <c r="BG183" s="668">
        <f t="shared" si="122"/>
        <v>1</v>
      </c>
      <c r="BH183" s="669"/>
    </row>
    <row r="184" spans="1:60" s="1" customFormat="1" ht="20.100000000000001" hidden="1" customHeight="1" x14ac:dyDescent="0.2">
      <c r="A184" s="662" t="s">
        <v>711</v>
      </c>
      <c r="B184" s="663"/>
      <c r="C184" s="621" t="s">
        <v>167</v>
      </c>
      <c r="D184" s="622"/>
      <c r="E184" s="622"/>
      <c r="F184" s="622"/>
      <c r="G184" s="622"/>
      <c r="H184" s="622"/>
      <c r="I184" s="622"/>
      <c r="J184" s="622"/>
      <c r="K184" s="622"/>
      <c r="L184" s="622"/>
      <c r="M184" s="622"/>
      <c r="N184" s="622"/>
      <c r="O184" s="622"/>
      <c r="P184" s="622"/>
      <c r="Q184" s="622"/>
      <c r="R184" s="622"/>
      <c r="S184" s="622"/>
      <c r="T184" s="622"/>
      <c r="U184" s="622"/>
      <c r="V184" s="622"/>
      <c r="W184" s="622"/>
      <c r="X184" s="622"/>
      <c r="Y184" s="622"/>
      <c r="Z184" s="622"/>
      <c r="AA184" s="622"/>
      <c r="AB184" s="623"/>
      <c r="AC184" s="612" t="s">
        <v>155</v>
      </c>
      <c r="AD184" s="613"/>
      <c r="AE184" s="687"/>
      <c r="AF184" s="688"/>
      <c r="AG184" s="688"/>
      <c r="AH184" s="689"/>
      <c r="AI184" s="687"/>
      <c r="AJ184" s="688"/>
      <c r="AK184" s="688"/>
      <c r="AL184" s="689"/>
      <c r="AM184" s="687"/>
      <c r="AN184" s="688"/>
      <c r="AO184" s="688"/>
      <c r="AP184" s="689"/>
      <c r="AQ184" s="687"/>
      <c r="AR184" s="688"/>
      <c r="AS184" s="688"/>
      <c r="AT184" s="689"/>
      <c r="AU184" s="687"/>
      <c r="AV184" s="688"/>
      <c r="AW184" s="688"/>
      <c r="AX184" s="689"/>
      <c r="AY184" s="687"/>
      <c r="AZ184" s="688"/>
      <c r="BA184" s="688"/>
      <c r="BB184" s="689"/>
      <c r="BC184" s="687"/>
      <c r="BD184" s="688"/>
      <c r="BE184" s="688"/>
      <c r="BF184" s="689"/>
      <c r="BG184" s="724" t="str">
        <f t="shared" si="122"/>
        <v>n.é.</v>
      </c>
      <c r="BH184" s="725"/>
    </row>
    <row r="185" spans="1:60" s="1" customFormat="1" ht="20.100000000000001" hidden="1" customHeight="1" x14ac:dyDescent="0.2">
      <c r="A185" s="662" t="s">
        <v>712</v>
      </c>
      <c r="B185" s="663"/>
      <c r="C185" s="621" t="s">
        <v>168</v>
      </c>
      <c r="D185" s="622"/>
      <c r="E185" s="622"/>
      <c r="F185" s="622"/>
      <c r="G185" s="622"/>
      <c r="H185" s="622"/>
      <c r="I185" s="622"/>
      <c r="J185" s="622"/>
      <c r="K185" s="622"/>
      <c r="L185" s="622"/>
      <c r="M185" s="622"/>
      <c r="N185" s="622"/>
      <c r="O185" s="622"/>
      <c r="P185" s="622"/>
      <c r="Q185" s="622"/>
      <c r="R185" s="622"/>
      <c r="S185" s="622"/>
      <c r="T185" s="622"/>
      <c r="U185" s="622"/>
      <c r="V185" s="622"/>
      <c r="W185" s="622"/>
      <c r="X185" s="622"/>
      <c r="Y185" s="622"/>
      <c r="Z185" s="622"/>
      <c r="AA185" s="622"/>
      <c r="AB185" s="623"/>
      <c r="AC185" s="612" t="s">
        <v>156</v>
      </c>
      <c r="AD185" s="613"/>
      <c r="AE185" s="687"/>
      <c r="AF185" s="688"/>
      <c r="AG185" s="688"/>
      <c r="AH185" s="689"/>
      <c r="AI185" s="687"/>
      <c r="AJ185" s="688"/>
      <c r="AK185" s="688"/>
      <c r="AL185" s="689"/>
      <c r="AM185" s="687"/>
      <c r="AN185" s="688"/>
      <c r="AO185" s="688"/>
      <c r="AP185" s="689"/>
      <c r="AQ185" s="687"/>
      <c r="AR185" s="688"/>
      <c r="AS185" s="688"/>
      <c r="AT185" s="689"/>
      <c r="AU185" s="687"/>
      <c r="AV185" s="688"/>
      <c r="AW185" s="688"/>
      <c r="AX185" s="689"/>
      <c r="AY185" s="687"/>
      <c r="AZ185" s="688"/>
      <c r="BA185" s="688"/>
      <c r="BB185" s="689"/>
      <c r="BC185" s="687"/>
      <c r="BD185" s="688"/>
      <c r="BE185" s="688"/>
      <c r="BF185" s="689"/>
      <c r="BG185" s="724" t="str">
        <f t="shared" si="122"/>
        <v>n.é.</v>
      </c>
      <c r="BH185" s="725"/>
    </row>
    <row r="186" spans="1:60" s="1" customFormat="1" ht="20.100000000000001" hidden="1" customHeight="1" x14ac:dyDescent="0.2">
      <c r="A186" s="662" t="s">
        <v>713</v>
      </c>
      <c r="B186" s="663"/>
      <c r="C186" s="621" t="s">
        <v>169</v>
      </c>
      <c r="D186" s="622"/>
      <c r="E186" s="622"/>
      <c r="F186" s="622"/>
      <c r="G186" s="622"/>
      <c r="H186" s="622"/>
      <c r="I186" s="622"/>
      <c r="J186" s="622"/>
      <c r="K186" s="622"/>
      <c r="L186" s="622"/>
      <c r="M186" s="622"/>
      <c r="N186" s="622"/>
      <c r="O186" s="622"/>
      <c r="P186" s="622"/>
      <c r="Q186" s="622"/>
      <c r="R186" s="622"/>
      <c r="S186" s="622"/>
      <c r="T186" s="622"/>
      <c r="U186" s="622"/>
      <c r="V186" s="622"/>
      <c r="W186" s="622"/>
      <c r="X186" s="622"/>
      <c r="Y186" s="622"/>
      <c r="Z186" s="622"/>
      <c r="AA186" s="622"/>
      <c r="AB186" s="623"/>
      <c r="AC186" s="612" t="s">
        <v>157</v>
      </c>
      <c r="AD186" s="613"/>
      <c r="AE186" s="687"/>
      <c r="AF186" s="688"/>
      <c r="AG186" s="688"/>
      <c r="AH186" s="689"/>
      <c r="AI186" s="687"/>
      <c r="AJ186" s="688"/>
      <c r="AK186" s="688"/>
      <c r="AL186" s="689"/>
      <c r="AM186" s="687"/>
      <c r="AN186" s="688"/>
      <c r="AO186" s="688"/>
      <c r="AP186" s="689"/>
      <c r="AQ186" s="687"/>
      <c r="AR186" s="688"/>
      <c r="AS186" s="688"/>
      <c r="AT186" s="689"/>
      <c r="AU186" s="687"/>
      <c r="AV186" s="688"/>
      <c r="AW186" s="688"/>
      <c r="AX186" s="689"/>
      <c r="AY186" s="687"/>
      <c r="AZ186" s="688"/>
      <c r="BA186" s="688"/>
      <c r="BB186" s="689"/>
      <c r="BC186" s="687"/>
      <c r="BD186" s="688"/>
      <c r="BE186" s="688"/>
      <c r="BF186" s="689"/>
      <c r="BG186" s="724" t="str">
        <f t="shared" si="122"/>
        <v>n.é.</v>
      </c>
      <c r="BH186" s="725"/>
    </row>
    <row r="187" spans="1:60" s="1" customFormat="1" ht="20.100000000000001" hidden="1" customHeight="1" x14ac:dyDescent="0.2">
      <c r="A187" s="662" t="s">
        <v>714</v>
      </c>
      <c r="B187" s="663"/>
      <c r="C187" s="621" t="s">
        <v>170</v>
      </c>
      <c r="D187" s="622"/>
      <c r="E187" s="622"/>
      <c r="F187" s="622"/>
      <c r="G187" s="622"/>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12" t="s">
        <v>158</v>
      </c>
      <c r="AD187" s="613"/>
      <c r="AE187" s="687"/>
      <c r="AF187" s="688"/>
      <c r="AG187" s="688"/>
      <c r="AH187" s="689"/>
      <c r="AI187" s="687"/>
      <c r="AJ187" s="688"/>
      <c r="AK187" s="688"/>
      <c r="AL187" s="689"/>
      <c r="AM187" s="687"/>
      <c r="AN187" s="688"/>
      <c r="AO187" s="688"/>
      <c r="AP187" s="689"/>
      <c r="AQ187" s="687"/>
      <c r="AR187" s="688"/>
      <c r="AS187" s="688"/>
      <c r="AT187" s="689"/>
      <c r="AU187" s="687"/>
      <c r="AV187" s="688"/>
      <c r="AW187" s="688"/>
      <c r="AX187" s="689"/>
      <c r="AY187" s="687"/>
      <c r="AZ187" s="688"/>
      <c r="BA187" s="688"/>
      <c r="BB187" s="689"/>
      <c r="BC187" s="687"/>
      <c r="BD187" s="688"/>
      <c r="BE187" s="688"/>
      <c r="BF187" s="689"/>
      <c r="BG187" s="724" t="str">
        <f t="shared" si="122"/>
        <v>n.é.</v>
      </c>
      <c r="BH187" s="725"/>
    </row>
    <row r="188" spans="1:60" s="170" customFormat="1" ht="20.100000000000001" customHeight="1" x14ac:dyDescent="0.2">
      <c r="A188" s="670" t="s">
        <v>715</v>
      </c>
      <c r="B188" s="671"/>
      <c r="C188" s="743" t="s">
        <v>758</v>
      </c>
      <c r="D188" s="744"/>
      <c r="E188" s="744"/>
      <c r="F188" s="744"/>
      <c r="G188" s="744"/>
      <c r="H188" s="744"/>
      <c r="I188" s="744"/>
      <c r="J188" s="744"/>
      <c r="K188" s="744"/>
      <c r="L188" s="744"/>
      <c r="M188" s="744"/>
      <c r="N188" s="744"/>
      <c r="O188" s="744"/>
      <c r="P188" s="744"/>
      <c r="Q188" s="744"/>
      <c r="R188" s="744"/>
      <c r="S188" s="744"/>
      <c r="T188" s="744"/>
      <c r="U188" s="744"/>
      <c r="V188" s="744"/>
      <c r="W188" s="744"/>
      <c r="X188" s="744"/>
      <c r="Y188" s="744"/>
      <c r="Z188" s="744"/>
      <c r="AA188" s="744"/>
      <c r="AB188" s="745"/>
      <c r="AC188" s="757" t="s">
        <v>61</v>
      </c>
      <c r="AD188" s="758"/>
      <c r="AE188" s="690">
        <f>SUM(AE184:AH187)</f>
        <v>0</v>
      </c>
      <c r="AF188" s="691"/>
      <c r="AG188" s="691"/>
      <c r="AH188" s="692"/>
      <c r="AI188" s="690">
        <f t="shared" ref="AI188" si="153">SUM(AI184:AL187)</f>
        <v>0</v>
      </c>
      <c r="AJ188" s="691"/>
      <c r="AK188" s="691"/>
      <c r="AL188" s="692"/>
      <c r="AM188" s="690">
        <f t="shared" ref="AM188" si="154">SUM(AM184:AP187)</f>
        <v>0</v>
      </c>
      <c r="AN188" s="691"/>
      <c r="AO188" s="691"/>
      <c r="AP188" s="692"/>
      <c r="AQ188" s="690">
        <f t="shared" ref="AQ188" si="155">SUM(AQ184:AT187)</f>
        <v>0</v>
      </c>
      <c r="AR188" s="691"/>
      <c r="AS188" s="691"/>
      <c r="AT188" s="692"/>
      <c r="AU188" s="690">
        <f t="shared" ref="AU188" si="156">SUM(AU184:AX187)</f>
        <v>0</v>
      </c>
      <c r="AV188" s="691"/>
      <c r="AW188" s="691"/>
      <c r="AX188" s="692"/>
      <c r="AY188" s="690">
        <f t="shared" ref="AY188" si="157">SUM(AY184:BB187)</f>
        <v>0</v>
      </c>
      <c r="AZ188" s="691"/>
      <c r="BA188" s="691"/>
      <c r="BB188" s="692"/>
      <c r="BC188" s="690">
        <f t="shared" ref="BC188" si="158">SUM(BC184:BF187)</f>
        <v>0</v>
      </c>
      <c r="BD188" s="691"/>
      <c r="BE188" s="691"/>
      <c r="BF188" s="692"/>
      <c r="BG188" s="668" t="str">
        <f t="shared" si="122"/>
        <v>n.é.</v>
      </c>
      <c r="BH188" s="669"/>
    </row>
    <row r="189" spans="1:60" s="1" customFormat="1" ht="20.100000000000001" hidden="1" customHeight="1" x14ac:dyDescent="0.2">
      <c r="A189" s="662" t="s">
        <v>716</v>
      </c>
      <c r="B189" s="663"/>
      <c r="C189" s="621" t="s">
        <v>416</v>
      </c>
      <c r="D189" s="622"/>
      <c r="E189" s="622"/>
      <c r="F189" s="622"/>
      <c r="G189" s="622"/>
      <c r="H189" s="622"/>
      <c r="I189" s="622"/>
      <c r="J189" s="622"/>
      <c r="K189" s="622"/>
      <c r="L189" s="622"/>
      <c r="M189" s="622"/>
      <c r="N189" s="622"/>
      <c r="O189" s="622"/>
      <c r="P189" s="622"/>
      <c r="Q189" s="622"/>
      <c r="R189" s="622"/>
      <c r="S189" s="622"/>
      <c r="T189" s="622"/>
      <c r="U189" s="622"/>
      <c r="V189" s="622"/>
      <c r="W189" s="622"/>
      <c r="X189" s="622"/>
      <c r="Y189" s="622"/>
      <c r="Z189" s="622"/>
      <c r="AA189" s="622"/>
      <c r="AB189" s="623"/>
      <c r="AC189" s="612" t="s">
        <v>159</v>
      </c>
      <c r="AD189" s="613"/>
      <c r="AE189" s="687"/>
      <c r="AF189" s="688"/>
      <c r="AG189" s="688"/>
      <c r="AH189" s="689"/>
      <c r="AI189" s="687"/>
      <c r="AJ189" s="688"/>
      <c r="AK189" s="688"/>
      <c r="AL189" s="689"/>
      <c r="AM189" s="687"/>
      <c r="AN189" s="688"/>
      <c r="AO189" s="688"/>
      <c r="AP189" s="689"/>
      <c r="AQ189" s="687"/>
      <c r="AR189" s="688"/>
      <c r="AS189" s="688"/>
      <c r="AT189" s="689"/>
      <c r="AU189" s="687"/>
      <c r="AV189" s="688"/>
      <c r="AW189" s="688"/>
      <c r="AX189" s="689"/>
      <c r="AY189" s="687"/>
      <c r="AZ189" s="688"/>
      <c r="BA189" s="688"/>
      <c r="BB189" s="689"/>
      <c r="BC189" s="687"/>
      <c r="BD189" s="688"/>
      <c r="BE189" s="688"/>
      <c r="BF189" s="689"/>
      <c r="BG189" s="724" t="str">
        <f t="shared" si="122"/>
        <v>n.é.</v>
      </c>
      <c r="BH189" s="725"/>
    </row>
    <row r="190" spans="1:60" s="1" customFormat="1" ht="20.100000000000001" hidden="1" customHeight="1" x14ac:dyDescent="0.2">
      <c r="A190" s="662" t="s">
        <v>717</v>
      </c>
      <c r="B190" s="663"/>
      <c r="C190" s="621" t="s">
        <v>417</v>
      </c>
      <c r="D190" s="622"/>
      <c r="E190" s="622"/>
      <c r="F190" s="622"/>
      <c r="G190" s="622"/>
      <c r="H190" s="622"/>
      <c r="I190" s="622"/>
      <c r="J190" s="622"/>
      <c r="K190" s="622"/>
      <c r="L190" s="622"/>
      <c r="M190" s="622"/>
      <c r="N190" s="622"/>
      <c r="O190" s="622"/>
      <c r="P190" s="622"/>
      <c r="Q190" s="622"/>
      <c r="R190" s="622"/>
      <c r="S190" s="622"/>
      <c r="T190" s="622"/>
      <c r="U190" s="622"/>
      <c r="V190" s="622"/>
      <c r="W190" s="622"/>
      <c r="X190" s="622"/>
      <c r="Y190" s="622"/>
      <c r="Z190" s="622"/>
      <c r="AA190" s="622"/>
      <c r="AB190" s="623"/>
      <c r="AC190" s="612" t="s">
        <v>160</v>
      </c>
      <c r="AD190" s="613"/>
      <c r="AE190" s="687"/>
      <c r="AF190" s="688"/>
      <c r="AG190" s="688"/>
      <c r="AH190" s="689"/>
      <c r="AI190" s="687"/>
      <c r="AJ190" s="688"/>
      <c r="AK190" s="688"/>
      <c r="AL190" s="689"/>
      <c r="AM190" s="687"/>
      <c r="AN190" s="688"/>
      <c r="AO190" s="688"/>
      <c r="AP190" s="689"/>
      <c r="AQ190" s="687"/>
      <c r="AR190" s="688"/>
      <c r="AS190" s="688"/>
      <c r="AT190" s="689"/>
      <c r="AU190" s="687"/>
      <c r="AV190" s="688"/>
      <c r="AW190" s="688"/>
      <c r="AX190" s="689"/>
      <c r="AY190" s="687"/>
      <c r="AZ190" s="688"/>
      <c r="BA190" s="688"/>
      <c r="BB190" s="689"/>
      <c r="BC190" s="687"/>
      <c r="BD190" s="688"/>
      <c r="BE190" s="688"/>
      <c r="BF190" s="689"/>
      <c r="BG190" s="724" t="str">
        <f t="shared" si="122"/>
        <v>n.é.</v>
      </c>
      <c r="BH190" s="725"/>
    </row>
    <row r="191" spans="1:60" s="1" customFormat="1" ht="20.100000000000001" hidden="1" customHeight="1" x14ac:dyDescent="0.2">
      <c r="A191" s="662" t="s">
        <v>718</v>
      </c>
      <c r="B191" s="663"/>
      <c r="C191" s="621" t="s">
        <v>418</v>
      </c>
      <c r="D191" s="622"/>
      <c r="E191" s="622"/>
      <c r="F191" s="622"/>
      <c r="G191" s="622"/>
      <c r="H191" s="622"/>
      <c r="I191" s="622"/>
      <c r="J191" s="622"/>
      <c r="K191" s="622"/>
      <c r="L191" s="622"/>
      <c r="M191" s="622"/>
      <c r="N191" s="622"/>
      <c r="O191" s="622"/>
      <c r="P191" s="622"/>
      <c r="Q191" s="622"/>
      <c r="R191" s="622"/>
      <c r="S191" s="622"/>
      <c r="T191" s="622"/>
      <c r="U191" s="622"/>
      <c r="V191" s="622"/>
      <c r="W191" s="622"/>
      <c r="X191" s="622"/>
      <c r="Y191" s="622"/>
      <c r="Z191" s="622"/>
      <c r="AA191" s="622"/>
      <c r="AB191" s="623"/>
      <c r="AC191" s="612" t="s">
        <v>161</v>
      </c>
      <c r="AD191" s="613"/>
      <c r="AE191" s="687"/>
      <c r="AF191" s="688"/>
      <c r="AG191" s="688"/>
      <c r="AH191" s="689"/>
      <c r="AI191" s="687"/>
      <c r="AJ191" s="688"/>
      <c r="AK191" s="688"/>
      <c r="AL191" s="689"/>
      <c r="AM191" s="687"/>
      <c r="AN191" s="688"/>
      <c r="AO191" s="688"/>
      <c r="AP191" s="689"/>
      <c r="AQ191" s="687"/>
      <c r="AR191" s="688"/>
      <c r="AS191" s="688"/>
      <c r="AT191" s="689"/>
      <c r="AU191" s="687"/>
      <c r="AV191" s="688"/>
      <c r="AW191" s="688"/>
      <c r="AX191" s="689"/>
      <c r="AY191" s="687"/>
      <c r="AZ191" s="688"/>
      <c r="BA191" s="688"/>
      <c r="BB191" s="689"/>
      <c r="BC191" s="687"/>
      <c r="BD191" s="688"/>
      <c r="BE191" s="688"/>
      <c r="BF191" s="689"/>
      <c r="BG191" s="724" t="str">
        <f t="shared" si="122"/>
        <v>n.é.</v>
      </c>
      <c r="BH191" s="725"/>
    </row>
    <row r="192" spans="1:60" s="1" customFormat="1" ht="20.100000000000001" hidden="1" customHeight="1" x14ac:dyDescent="0.2">
      <c r="A192" s="662" t="s">
        <v>719</v>
      </c>
      <c r="B192" s="663"/>
      <c r="C192" s="621" t="s">
        <v>171</v>
      </c>
      <c r="D192" s="622"/>
      <c r="E192" s="622"/>
      <c r="F192" s="622"/>
      <c r="G192" s="622"/>
      <c r="H192" s="622"/>
      <c r="I192" s="622"/>
      <c r="J192" s="622"/>
      <c r="K192" s="622"/>
      <c r="L192" s="622"/>
      <c r="M192" s="622"/>
      <c r="N192" s="622"/>
      <c r="O192" s="622"/>
      <c r="P192" s="622"/>
      <c r="Q192" s="622"/>
      <c r="R192" s="622"/>
      <c r="S192" s="622"/>
      <c r="T192" s="622"/>
      <c r="U192" s="622"/>
      <c r="V192" s="622"/>
      <c r="W192" s="622"/>
      <c r="X192" s="622"/>
      <c r="Y192" s="622"/>
      <c r="Z192" s="622"/>
      <c r="AA192" s="622"/>
      <c r="AB192" s="623"/>
      <c r="AC192" s="612" t="s">
        <v>162</v>
      </c>
      <c r="AD192" s="613"/>
      <c r="AE192" s="687"/>
      <c r="AF192" s="688"/>
      <c r="AG192" s="688"/>
      <c r="AH192" s="689"/>
      <c r="AI192" s="687"/>
      <c r="AJ192" s="688"/>
      <c r="AK192" s="688"/>
      <c r="AL192" s="689"/>
      <c r="AM192" s="687"/>
      <c r="AN192" s="688"/>
      <c r="AO192" s="688"/>
      <c r="AP192" s="689"/>
      <c r="AQ192" s="687"/>
      <c r="AR192" s="688"/>
      <c r="AS192" s="688"/>
      <c r="AT192" s="689"/>
      <c r="AU192" s="687"/>
      <c r="AV192" s="688"/>
      <c r="AW192" s="688"/>
      <c r="AX192" s="689"/>
      <c r="AY192" s="687"/>
      <c r="AZ192" s="688"/>
      <c r="BA192" s="688"/>
      <c r="BB192" s="689"/>
      <c r="BC192" s="687"/>
      <c r="BD192" s="688"/>
      <c r="BE192" s="688"/>
      <c r="BF192" s="689"/>
      <c r="BG192" s="724" t="str">
        <f t="shared" si="122"/>
        <v>n.é.</v>
      </c>
      <c r="BH192" s="725"/>
    </row>
    <row r="193" spans="1:60" s="1" customFormat="1" ht="20.100000000000001" hidden="1" customHeight="1" x14ac:dyDescent="0.2">
      <c r="A193" s="662" t="s">
        <v>720</v>
      </c>
      <c r="B193" s="663"/>
      <c r="C193" s="621" t="s">
        <v>419</v>
      </c>
      <c r="D193" s="622"/>
      <c r="E193" s="622"/>
      <c r="F193" s="622"/>
      <c r="G193" s="622"/>
      <c r="H193" s="622"/>
      <c r="I193" s="622"/>
      <c r="J193" s="622"/>
      <c r="K193" s="622"/>
      <c r="L193" s="622"/>
      <c r="M193" s="622"/>
      <c r="N193" s="622"/>
      <c r="O193" s="622"/>
      <c r="P193" s="622"/>
      <c r="Q193" s="622"/>
      <c r="R193" s="622"/>
      <c r="S193" s="622"/>
      <c r="T193" s="622"/>
      <c r="U193" s="622"/>
      <c r="V193" s="622"/>
      <c r="W193" s="622"/>
      <c r="X193" s="622"/>
      <c r="Y193" s="622"/>
      <c r="Z193" s="622"/>
      <c r="AA193" s="622"/>
      <c r="AB193" s="623"/>
      <c r="AC193" s="612" t="s">
        <v>163</v>
      </c>
      <c r="AD193" s="613"/>
      <c r="AE193" s="687"/>
      <c r="AF193" s="688"/>
      <c r="AG193" s="688"/>
      <c r="AH193" s="689"/>
      <c r="AI193" s="687"/>
      <c r="AJ193" s="688"/>
      <c r="AK193" s="688"/>
      <c r="AL193" s="689"/>
      <c r="AM193" s="687"/>
      <c r="AN193" s="688"/>
      <c r="AO193" s="688"/>
      <c r="AP193" s="689"/>
      <c r="AQ193" s="687"/>
      <c r="AR193" s="688"/>
      <c r="AS193" s="688"/>
      <c r="AT193" s="689"/>
      <c r="AU193" s="687"/>
      <c r="AV193" s="688"/>
      <c r="AW193" s="688"/>
      <c r="AX193" s="689"/>
      <c r="AY193" s="687"/>
      <c r="AZ193" s="688"/>
      <c r="BA193" s="688"/>
      <c r="BB193" s="689"/>
      <c r="BC193" s="687"/>
      <c r="BD193" s="688"/>
      <c r="BE193" s="688"/>
      <c r="BF193" s="689"/>
      <c r="BG193" s="724" t="str">
        <f t="shared" si="122"/>
        <v>n.é.</v>
      </c>
      <c r="BH193" s="725"/>
    </row>
    <row r="194" spans="1:60" s="1" customFormat="1" ht="20.100000000000001" hidden="1" customHeight="1" x14ac:dyDescent="0.2">
      <c r="A194" s="662" t="s">
        <v>721</v>
      </c>
      <c r="B194" s="663"/>
      <c r="C194" s="621" t="s">
        <v>420</v>
      </c>
      <c r="D194" s="622"/>
      <c r="E194" s="622"/>
      <c r="F194" s="622"/>
      <c r="G194" s="622"/>
      <c r="H194" s="622"/>
      <c r="I194" s="622"/>
      <c r="J194" s="622"/>
      <c r="K194" s="622"/>
      <c r="L194" s="622"/>
      <c r="M194" s="622"/>
      <c r="N194" s="622"/>
      <c r="O194" s="622"/>
      <c r="P194" s="622"/>
      <c r="Q194" s="622"/>
      <c r="R194" s="622"/>
      <c r="S194" s="622"/>
      <c r="T194" s="622"/>
      <c r="U194" s="622"/>
      <c r="V194" s="622"/>
      <c r="W194" s="622"/>
      <c r="X194" s="622"/>
      <c r="Y194" s="622"/>
      <c r="Z194" s="622"/>
      <c r="AA194" s="622"/>
      <c r="AB194" s="623"/>
      <c r="AC194" s="612" t="s">
        <v>164</v>
      </c>
      <c r="AD194" s="613"/>
      <c r="AE194" s="687"/>
      <c r="AF194" s="688"/>
      <c r="AG194" s="688"/>
      <c r="AH194" s="689"/>
      <c r="AI194" s="687"/>
      <c r="AJ194" s="688"/>
      <c r="AK194" s="688"/>
      <c r="AL194" s="689"/>
      <c r="AM194" s="687"/>
      <c r="AN194" s="688"/>
      <c r="AO194" s="688"/>
      <c r="AP194" s="689"/>
      <c r="AQ194" s="687"/>
      <c r="AR194" s="688"/>
      <c r="AS194" s="688"/>
      <c r="AT194" s="689"/>
      <c r="AU194" s="687"/>
      <c r="AV194" s="688"/>
      <c r="AW194" s="688"/>
      <c r="AX194" s="689"/>
      <c r="AY194" s="687"/>
      <c r="AZ194" s="688"/>
      <c r="BA194" s="688"/>
      <c r="BB194" s="689"/>
      <c r="BC194" s="687"/>
      <c r="BD194" s="688"/>
      <c r="BE194" s="688"/>
      <c r="BF194" s="689"/>
      <c r="BG194" s="724" t="str">
        <f t="shared" si="122"/>
        <v>n.é.</v>
      </c>
      <c r="BH194" s="725"/>
    </row>
    <row r="195" spans="1:60" s="1" customFormat="1" ht="20.100000000000001" hidden="1" customHeight="1" x14ac:dyDescent="0.2">
      <c r="A195" s="662" t="s">
        <v>722</v>
      </c>
      <c r="B195" s="663"/>
      <c r="C195" s="621" t="s">
        <v>172</v>
      </c>
      <c r="D195" s="622"/>
      <c r="E195" s="622"/>
      <c r="F195" s="622"/>
      <c r="G195" s="622"/>
      <c r="H195" s="622"/>
      <c r="I195" s="622"/>
      <c r="J195" s="622"/>
      <c r="K195" s="622"/>
      <c r="L195" s="622"/>
      <c r="M195" s="622"/>
      <c r="N195" s="622"/>
      <c r="O195" s="622"/>
      <c r="P195" s="622"/>
      <c r="Q195" s="622"/>
      <c r="R195" s="622"/>
      <c r="S195" s="622"/>
      <c r="T195" s="622"/>
      <c r="U195" s="622"/>
      <c r="V195" s="622"/>
      <c r="W195" s="622"/>
      <c r="X195" s="622"/>
      <c r="Y195" s="622"/>
      <c r="Z195" s="622"/>
      <c r="AA195" s="622"/>
      <c r="AB195" s="623"/>
      <c r="AC195" s="612" t="s">
        <v>165</v>
      </c>
      <c r="AD195" s="613"/>
      <c r="AE195" s="687"/>
      <c r="AF195" s="688"/>
      <c r="AG195" s="688"/>
      <c r="AH195" s="689"/>
      <c r="AI195" s="687"/>
      <c r="AJ195" s="688"/>
      <c r="AK195" s="688"/>
      <c r="AL195" s="689"/>
      <c r="AM195" s="687"/>
      <c r="AN195" s="688"/>
      <c r="AO195" s="688"/>
      <c r="AP195" s="689"/>
      <c r="AQ195" s="687"/>
      <c r="AR195" s="688"/>
      <c r="AS195" s="688"/>
      <c r="AT195" s="689"/>
      <c r="AU195" s="687"/>
      <c r="AV195" s="688"/>
      <c r="AW195" s="688"/>
      <c r="AX195" s="689"/>
      <c r="AY195" s="687"/>
      <c r="AZ195" s="688"/>
      <c r="BA195" s="688"/>
      <c r="BB195" s="689"/>
      <c r="BC195" s="687"/>
      <c r="BD195" s="688"/>
      <c r="BE195" s="688"/>
      <c r="BF195" s="689"/>
      <c r="BG195" s="724" t="str">
        <f t="shared" si="122"/>
        <v>n.é.</v>
      </c>
      <c r="BH195" s="725"/>
    </row>
    <row r="196" spans="1:60" s="1" customFormat="1" ht="20.100000000000001" hidden="1" customHeight="1" x14ac:dyDescent="0.2">
      <c r="A196" s="662" t="s">
        <v>723</v>
      </c>
      <c r="B196" s="663"/>
      <c r="C196" s="621" t="s">
        <v>668</v>
      </c>
      <c r="D196" s="622"/>
      <c r="E196" s="622"/>
      <c r="F196" s="622"/>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3"/>
      <c r="AC196" s="612" t="s">
        <v>166</v>
      </c>
      <c r="AD196" s="613"/>
      <c r="AE196" s="687"/>
      <c r="AF196" s="688"/>
      <c r="AG196" s="688"/>
      <c r="AH196" s="689"/>
      <c r="AI196" s="687"/>
      <c r="AJ196" s="688"/>
      <c r="AK196" s="688"/>
      <c r="AL196" s="689"/>
      <c r="AM196" s="687"/>
      <c r="AN196" s="688"/>
      <c r="AO196" s="688"/>
      <c r="AP196" s="689"/>
      <c r="AQ196" s="687"/>
      <c r="AR196" s="688"/>
      <c r="AS196" s="688"/>
      <c r="AT196" s="689"/>
      <c r="AU196" s="687"/>
      <c r="AV196" s="688"/>
      <c r="AW196" s="688"/>
      <c r="AX196" s="689"/>
      <c r="AY196" s="687"/>
      <c r="AZ196" s="688"/>
      <c r="BA196" s="688"/>
      <c r="BB196" s="689"/>
      <c r="BC196" s="687"/>
      <c r="BD196" s="688"/>
      <c r="BE196" s="688"/>
      <c r="BF196" s="689"/>
      <c r="BG196" s="724" t="str">
        <f t="shared" si="122"/>
        <v>n.é.</v>
      </c>
      <c r="BH196" s="725"/>
    </row>
    <row r="197" spans="1:60" s="1" customFormat="1" ht="20.100000000000001" hidden="1" customHeight="1" x14ac:dyDescent="0.2">
      <c r="A197" s="662" t="s">
        <v>724</v>
      </c>
      <c r="B197" s="663"/>
      <c r="C197" s="621" t="s">
        <v>173</v>
      </c>
      <c r="D197" s="622"/>
      <c r="E197" s="622"/>
      <c r="F197" s="622"/>
      <c r="G197" s="622"/>
      <c r="H197" s="622"/>
      <c r="I197" s="622"/>
      <c r="J197" s="622"/>
      <c r="K197" s="622"/>
      <c r="L197" s="622"/>
      <c r="M197" s="622"/>
      <c r="N197" s="622"/>
      <c r="O197" s="622"/>
      <c r="P197" s="622"/>
      <c r="Q197" s="622"/>
      <c r="R197" s="622"/>
      <c r="S197" s="622"/>
      <c r="T197" s="622"/>
      <c r="U197" s="622"/>
      <c r="V197" s="622"/>
      <c r="W197" s="622"/>
      <c r="X197" s="622"/>
      <c r="Y197" s="622"/>
      <c r="Z197" s="622"/>
      <c r="AA197" s="622"/>
      <c r="AB197" s="623"/>
      <c r="AC197" s="612" t="s">
        <v>669</v>
      </c>
      <c r="AD197" s="613"/>
      <c r="AE197" s="687"/>
      <c r="AF197" s="688"/>
      <c r="AG197" s="688"/>
      <c r="AH197" s="689"/>
      <c r="AI197" s="687"/>
      <c r="AJ197" s="688"/>
      <c r="AK197" s="688"/>
      <c r="AL197" s="689"/>
      <c r="AM197" s="687"/>
      <c r="AN197" s="688"/>
      <c r="AO197" s="688"/>
      <c r="AP197" s="689"/>
      <c r="AQ197" s="687"/>
      <c r="AR197" s="688"/>
      <c r="AS197" s="688"/>
      <c r="AT197" s="689"/>
      <c r="AU197" s="687"/>
      <c r="AV197" s="688"/>
      <c r="AW197" s="688"/>
      <c r="AX197" s="689"/>
      <c r="AY197" s="687"/>
      <c r="AZ197" s="688"/>
      <c r="BA197" s="688"/>
      <c r="BB197" s="689"/>
      <c r="BC197" s="687"/>
      <c r="BD197" s="688"/>
      <c r="BE197" s="688"/>
      <c r="BF197" s="689"/>
      <c r="BG197" s="724" t="str">
        <f t="shared" si="122"/>
        <v>n.é.</v>
      </c>
      <c r="BH197" s="725"/>
    </row>
    <row r="198" spans="1:60" ht="20.100000000000001" customHeight="1" x14ac:dyDescent="0.2">
      <c r="A198" s="670" t="s">
        <v>725</v>
      </c>
      <c r="B198" s="671"/>
      <c r="C198" s="743" t="s">
        <v>759</v>
      </c>
      <c r="D198" s="744"/>
      <c r="E198" s="744"/>
      <c r="F198" s="744"/>
      <c r="G198" s="744"/>
      <c r="H198" s="744"/>
      <c r="I198" s="744"/>
      <c r="J198" s="744"/>
      <c r="K198" s="744"/>
      <c r="L198" s="744"/>
      <c r="M198" s="744"/>
      <c r="N198" s="744"/>
      <c r="O198" s="744"/>
      <c r="P198" s="744"/>
      <c r="Q198" s="744"/>
      <c r="R198" s="744"/>
      <c r="S198" s="744"/>
      <c r="T198" s="744"/>
      <c r="U198" s="744"/>
      <c r="V198" s="744"/>
      <c r="W198" s="744"/>
      <c r="X198" s="744"/>
      <c r="Y198" s="744"/>
      <c r="Z198" s="744"/>
      <c r="AA198" s="744"/>
      <c r="AB198" s="745"/>
      <c r="AC198" s="757" t="s">
        <v>62</v>
      </c>
      <c r="AD198" s="758"/>
      <c r="AE198" s="690">
        <f>SUM(AE189:AH197)</f>
        <v>0</v>
      </c>
      <c r="AF198" s="691"/>
      <c r="AG198" s="691"/>
      <c r="AH198" s="692"/>
      <c r="AI198" s="690">
        <f t="shared" ref="AI198" si="159">SUM(AI189:AL197)</f>
        <v>0</v>
      </c>
      <c r="AJ198" s="691"/>
      <c r="AK198" s="691"/>
      <c r="AL198" s="692"/>
      <c r="AM198" s="690">
        <f t="shared" ref="AM198" si="160">SUM(AM189:AP197)</f>
        <v>0</v>
      </c>
      <c r="AN198" s="691"/>
      <c r="AO198" s="691"/>
      <c r="AP198" s="692"/>
      <c r="AQ198" s="690">
        <f t="shared" ref="AQ198" si="161">SUM(AQ189:AT197)</f>
        <v>0</v>
      </c>
      <c r="AR198" s="691"/>
      <c r="AS198" s="691"/>
      <c r="AT198" s="692"/>
      <c r="AU198" s="690">
        <f t="shared" ref="AU198" si="162">SUM(AU189:AX197)</f>
        <v>0</v>
      </c>
      <c r="AV198" s="691"/>
      <c r="AW198" s="691"/>
      <c r="AX198" s="692"/>
      <c r="AY198" s="690">
        <f t="shared" ref="AY198" si="163">SUM(AY189:BB197)</f>
        <v>0</v>
      </c>
      <c r="AZ198" s="691"/>
      <c r="BA198" s="691"/>
      <c r="BB198" s="692"/>
      <c r="BC198" s="690">
        <f t="shared" ref="BC198" si="164">SUM(BC189:BF197)</f>
        <v>0</v>
      </c>
      <c r="BD198" s="691"/>
      <c r="BE198" s="691"/>
      <c r="BF198" s="692"/>
      <c r="BG198" s="668" t="str">
        <f t="shared" si="122"/>
        <v>n.é.</v>
      </c>
      <c r="BH198" s="669"/>
    </row>
    <row r="199" spans="1:60" s="170" customFormat="1" ht="20.100000000000001" customHeight="1" x14ac:dyDescent="0.2">
      <c r="A199" s="785" t="s">
        <v>726</v>
      </c>
      <c r="B199" s="786"/>
      <c r="C199" s="788" t="s">
        <v>760</v>
      </c>
      <c r="D199" s="789"/>
      <c r="E199" s="789"/>
      <c r="F199" s="789"/>
      <c r="G199" s="789"/>
      <c r="H199" s="789"/>
      <c r="I199" s="789"/>
      <c r="J199" s="789"/>
      <c r="K199" s="789"/>
      <c r="L199" s="789"/>
      <c r="M199" s="789"/>
      <c r="N199" s="789"/>
      <c r="O199" s="789"/>
      <c r="P199" s="789"/>
      <c r="Q199" s="789"/>
      <c r="R199" s="789"/>
      <c r="S199" s="789"/>
      <c r="T199" s="789"/>
      <c r="U199" s="789"/>
      <c r="V199" s="789"/>
      <c r="W199" s="789"/>
      <c r="X199" s="789"/>
      <c r="Y199" s="789"/>
      <c r="Z199" s="789"/>
      <c r="AA199" s="789"/>
      <c r="AB199" s="790"/>
      <c r="AC199" s="798" t="s">
        <v>174</v>
      </c>
      <c r="AD199" s="799"/>
      <c r="AE199" s="795">
        <f>AE121+AE122+AE150+AE159+AE175+AE183+AE188+AE198</f>
        <v>34479250</v>
      </c>
      <c r="AF199" s="796"/>
      <c r="AG199" s="796"/>
      <c r="AH199" s="797"/>
      <c r="AI199" s="795">
        <f>AI121+AI122+AI150+AI159+AI175+AI183+AI188+AI198</f>
        <v>37368062</v>
      </c>
      <c r="AJ199" s="796"/>
      <c r="AK199" s="796"/>
      <c r="AL199" s="797"/>
      <c r="AM199" s="795">
        <f>AM121+AM122+AM150+AM159+AM175+AM183+AM188+AM198</f>
        <v>0</v>
      </c>
      <c r="AN199" s="796"/>
      <c r="AO199" s="796"/>
      <c r="AP199" s="797"/>
      <c r="AQ199" s="795">
        <f>AQ121+AQ122+AQ150+AQ159+AQ175+AQ183+AQ188+AQ198</f>
        <v>37268368</v>
      </c>
      <c r="AR199" s="796"/>
      <c r="AS199" s="796"/>
      <c r="AT199" s="797"/>
      <c r="AU199" s="795">
        <f>AU121+AU122+AU150+AU159+AU175+AU183+AU188+AU198</f>
        <v>101521530</v>
      </c>
      <c r="AV199" s="796"/>
      <c r="AW199" s="796"/>
      <c r="AX199" s="797"/>
      <c r="AY199" s="795">
        <f>AY121+AY122+AY150+AY159+AY175+AY183+AY188+AY198</f>
        <v>0</v>
      </c>
      <c r="AZ199" s="796"/>
      <c r="BA199" s="796"/>
      <c r="BB199" s="797"/>
      <c r="BC199" s="795">
        <f>BC121+BC122+BC150+BC159+BC175+BC183+BC188+BC198</f>
        <v>37101942</v>
      </c>
      <c r="BD199" s="796"/>
      <c r="BE199" s="796"/>
      <c r="BF199" s="797"/>
      <c r="BG199" s="779">
        <f t="shared" si="122"/>
        <v>0.99287841044579728</v>
      </c>
      <c r="BH199" s="780"/>
    </row>
    <row r="200" spans="1:60" s="1" customFormat="1" ht="20.100000000000001" hidden="1" customHeight="1" x14ac:dyDescent="0.2">
      <c r="A200" s="662" t="s">
        <v>727</v>
      </c>
      <c r="B200" s="663"/>
      <c r="C200" s="621" t="s">
        <v>670</v>
      </c>
      <c r="D200" s="622"/>
      <c r="E200" s="622"/>
      <c r="F200" s="622"/>
      <c r="G200" s="622"/>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01" t="s">
        <v>381</v>
      </c>
      <c r="AD200" s="602"/>
      <c r="AE200" s="661"/>
      <c r="AF200" s="661"/>
      <c r="AG200" s="661"/>
      <c r="AH200" s="661"/>
      <c r="AI200" s="661"/>
      <c r="AJ200" s="661"/>
      <c r="AK200" s="661"/>
      <c r="AL200" s="661"/>
      <c r="AM200" s="661"/>
      <c r="AN200" s="661"/>
      <c r="AO200" s="661"/>
      <c r="AP200" s="661"/>
      <c r="AQ200" s="661"/>
      <c r="AR200" s="661"/>
      <c r="AS200" s="661"/>
      <c r="AT200" s="661"/>
      <c r="AU200" s="661"/>
      <c r="AV200" s="661"/>
      <c r="AW200" s="661"/>
      <c r="AX200" s="661"/>
      <c r="AY200" s="661"/>
      <c r="AZ200" s="661"/>
      <c r="BA200" s="661"/>
      <c r="BB200" s="661"/>
      <c r="BC200" s="661"/>
      <c r="BD200" s="661"/>
      <c r="BE200" s="661"/>
      <c r="BF200" s="661"/>
      <c r="BG200" s="664" t="str">
        <f t="shared" si="122"/>
        <v>n.é.</v>
      </c>
      <c r="BH200" s="665"/>
    </row>
    <row r="201" spans="1:60" s="1" customFormat="1" ht="20.100000000000001" hidden="1" customHeight="1" x14ac:dyDescent="0.2">
      <c r="A201" s="662" t="s">
        <v>728</v>
      </c>
      <c r="B201" s="663"/>
      <c r="C201" s="621" t="s">
        <v>382</v>
      </c>
      <c r="D201" s="622"/>
      <c r="E201" s="622"/>
      <c r="F201" s="622"/>
      <c r="G201" s="622"/>
      <c r="H201" s="622"/>
      <c r="I201" s="622"/>
      <c r="J201" s="622"/>
      <c r="K201" s="622"/>
      <c r="L201" s="622"/>
      <c r="M201" s="622"/>
      <c r="N201" s="622"/>
      <c r="O201" s="622"/>
      <c r="P201" s="622"/>
      <c r="Q201" s="622"/>
      <c r="R201" s="622"/>
      <c r="S201" s="622"/>
      <c r="T201" s="622"/>
      <c r="U201" s="622"/>
      <c r="V201" s="622"/>
      <c r="W201" s="622"/>
      <c r="X201" s="622"/>
      <c r="Y201" s="622"/>
      <c r="Z201" s="622"/>
      <c r="AA201" s="622"/>
      <c r="AB201" s="623"/>
      <c r="AC201" s="601" t="s">
        <v>383</v>
      </c>
      <c r="AD201" s="602"/>
      <c r="AE201" s="661"/>
      <c r="AF201" s="661"/>
      <c r="AG201" s="661"/>
      <c r="AH201" s="661"/>
      <c r="AI201" s="661"/>
      <c r="AJ201" s="661"/>
      <c r="AK201" s="661"/>
      <c r="AL201" s="661"/>
      <c r="AM201" s="661"/>
      <c r="AN201" s="661"/>
      <c r="AO201" s="661"/>
      <c r="AP201" s="661"/>
      <c r="AQ201" s="661"/>
      <c r="AR201" s="661"/>
      <c r="AS201" s="661"/>
      <c r="AT201" s="661"/>
      <c r="AU201" s="661"/>
      <c r="AV201" s="661"/>
      <c r="AW201" s="661"/>
      <c r="AX201" s="661"/>
      <c r="AY201" s="661"/>
      <c r="AZ201" s="661"/>
      <c r="BA201" s="661"/>
      <c r="BB201" s="661"/>
      <c r="BC201" s="661"/>
      <c r="BD201" s="661"/>
      <c r="BE201" s="661"/>
      <c r="BF201" s="661"/>
      <c r="BG201" s="664" t="str">
        <f t="shared" si="122"/>
        <v>n.é.</v>
      </c>
      <c r="BH201" s="665"/>
    </row>
    <row r="202" spans="1:60" s="1" customFormat="1" ht="20.100000000000001" hidden="1" customHeight="1" x14ac:dyDescent="0.2">
      <c r="A202" s="662" t="s">
        <v>729</v>
      </c>
      <c r="B202" s="663"/>
      <c r="C202" s="621" t="s">
        <v>671</v>
      </c>
      <c r="D202" s="622"/>
      <c r="E202" s="622"/>
      <c r="F202" s="622"/>
      <c r="G202" s="622"/>
      <c r="H202" s="622"/>
      <c r="I202" s="622"/>
      <c r="J202" s="622"/>
      <c r="K202" s="622"/>
      <c r="L202" s="622"/>
      <c r="M202" s="622"/>
      <c r="N202" s="622"/>
      <c r="O202" s="622"/>
      <c r="P202" s="622"/>
      <c r="Q202" s="622"/>
      <c r="R202" s="622"/>
      <c r="S202" s="622"/>
      <c r="T202" s="622"/>
      <c r="U202" s="622"/>
      <c r="V202" s="622"/>
      <c r="W202" s="622"/>
      <c r="X202" s="622"/>
      <c r="Y202" s="622"/>
      <c r="Z202" s="622"/>
      <c r="AA202" s="622"/>
      <c r="AB202" s="623"/>
      <c r="AC202" s="601" t="s">
        <v>384</v>
      </c>
      <c r="AD202" s="602"/>
      <c r="AE202" s="661"/>
      <c r="AF202" s="661"/>
      <c r="AG202" s="661"/>
      <c r="AH202" s="661"/>
      <c r="AI202" s="661"/>
      <c r="AJ202" s="661"/>
      <c r="AK202" s="661"/>
      <c r="AL202" s="661"/>
      <c r="AM202" s="661"/>
      <c r="AN202" s="661"/>
      <c r="AO202" s="661"/>
      <c r="AP202" s="661"/>
      <c r="AQ202" s="661"/>
      <c r="AR202" s="661"/>
      <c r="AS202" s="661"/>
      <c r="AT202" s="661"/>
      <c r="AU202" s="661"/>
      <c r="AV202" s="661"/>
      <c r="AW202" s="661"/>
      <c r="AX202" s="661"/>
      <c r="AY202" s="661"/>
      <c r="AZ202" s="661"/>
      <c r="BA202" s="661"/>
      <c r="BB202" s="661"/>
      <c r="BC202" s="661"/>
      <c r="BD202" s="661"/>
      <c r="BE202" s="661"/>
      <c r="BF202" s="661"/>
      <c r="BG202" s="664" t="str">
        <f t="shared" si="122"/>
        <v>n.é.</v>
      </c>
      <c r="BH202" s="665"/>
    </row>
    <row r="203" spans="1:60" ht="20.100000000000001" customHeight="1" x14ac:dyDescent="0.2">
      <c r="A203" s="670" t="s">
        <v>730</v>
      </c>
      <c r="B203" s="671"/>
      <c r="C203" s="743" t="s">
        <v>761</v>
      </c>
      <c r="D203" s="744"/>
      <c r="E203" s="744"/>
      <c r="F203" s="744"/>
      <c r="G203" s="744"/>
      <c r="H203" s="744"/>
      <c r="I203" s="744"/>
      <c r="J203" s="744"/>
      <c r="K203" s="744"/>
      <c r="L203" s="744"/>
      <c r="M203" s="744"/>
      <c r="N203" s="744"/>
      <c r="O203" s="744"/>
      <c r="P203" s="744"/>
      <c r="Q203" s="744"/>
      <c r="R203" s="744"/>
      <c r="S203" s="744"/>
      <c r="T203" s="744"/>
      <c r="U203" s="744"/>
      <c r="V203" s="744"/>
      <c r="W203" s="744"/>
      <c r="X203" s="744"/>
      <c r="Y203" s="744"/>
      <c r="Z203" s="744"/>
      <c r="AA203" s="744"/>
      <c r="AB203" s="745"/>
      <c r="AC203" s="675" t="s">
        <v>385</v>
      </c>
      <c r="AD203" s="676"/>
      <c r="AE203" s="666">
        <f>SUM(AE200:AH202)</f>
        <v>0</v>
      </c>
      <c r="AF203" s="666"/>
      <c r="AG203" s="666"/>
      <c r="AH203" s="666"/>
      <c r="AI203" s="666">
        <f t="shared" ref="AI203" si="165">SUM(AI200:AL202)</f>
        <v>0</v>
      </c>
      <c r="AJ203" s="666"/>
      <c r="AK203" s="666"/>
      <c r="AL203" s="666"/>
      <c r="AM203" s="666">
        <f t="shared" ref="AM203" si="166">SUM(AM200:AP202)</f>
        <v>0</v>
      </c>
      <c r="AN203" s="666"/>
      <c r="AO203" s="666"/>
      <c r="AP203" s="666"/>
      <c r="AQ203" s="666">
        <f t="shared" ref="AQ203" si="167">SUM(AQ200:AT202)</f>
        <v>0</v>
      </c>
      <c r="AR203" s="666"/>
      <c r="AS203" s="666"/>
      <c r="AT203" s="666"/>
      <c r="AU203" s="666">
        <f t="shared" ref="AU203" si="168">SUM(AU200:AX202)</f>
        <v>0</v>
      </c>
      <c r="AV203" s="666"/>
      <c r="AW203" s="666"/>
      <c r="AX203" s="666"/>
      <c r="AY203" s="666">
        <f t="shared" ref="AY203" si="169">SUM(AY200:BB202)</f>
        <v>0</v>
      </c>
      <c r="AZ203" s="666"/>
      <c r="BA203" s="666"/>
      <c r="BB203" s="666"/>
      <c r="BC203" s="666">
        <f t="shared" ref="BC203" si="170">SUM(BC200:BF202)</f>
        <v>0</v>
      </c>
      <c r="BD203" s="666"/>
      <c r="BE203" s="666"/>
      <c r="BF203" s="666"/>
      <c r="BG203" s="668" t="str">
        <f t="shared" si="122"/>
        <v>n.é.</v>
      </c>
      <c r="BH203" s="669"/>
    </row>
    <row r="204" spans="1:60" s="1" customFormat="1" ht="20.100000000000001" hidden="1" customHeight="1" x14ac:dyDescent="0.2">
      <c r="A204" s="662" t="s">
        <v>731</v>
      </c>
      <c r="B204" s="663"/>
      <c r="C204" s="609" t="s">
        <v>386</v>
      </c>
      <c r="D204" s="610"/>
      <c r="E204" s="610"/>
      <c r="F204" s="610"/>
      <c r="G204" s="610"/>
      <c r="H204" s="610"/>
      <c r="I204" s="610"/>
      <c r="J204" s="610"/>
      <c r="K204" s="610"/>
      <c r="L204" s="610"/>
      <c r="M204" s="610"/>
      <c r="N204" s="610"/>
      <c r="O204" s="610"/>
      <c r="P204" s="610"/>
      <c r="Q204" s="610"/>
      <c r="R204" s="610"/>
      <c r="S204" s="610"/>
      <c r="T204" s="610"/>
      <c r="U204" s="610"/>
      <c r="V204" s="610"/>
      <c r="W204" s="610"/>
      <c r="X204" s="610"/>
      <c r="Y204" s="610"/>
      <c r="Z204" s="610"/>
      <c r="AA204" s="610"/>
      <c r="AB204" s="611"/>
      <c r="AC204" s="601" t="s">
        <v>387</v>
      </c>
      <c r="AD204" s="602"/>
      <c r="AE204" s="661"/>
      <c r="AF204" s="661"/>
      <c r="AG204" s="661"/>
      <c r="AH204" s="661"/>
      <c r="AI204" s="661"/>
      <c r="AJ204" s="661"/>
      <c r="AK204" s="661"/>
      <c r="AL204" s="661"/>
      <c r="AM204" s="661"/>
      <c r="AN204" s="661"/>
      <c r="AO204" s="661"/>
      <c r="AP204" s="661"/>
      <c r="AQ204" s="661"/>
      <c r="AR204" s="661"/>
      <c r="AS204" s="661"/>
      <c r="AT204" s="661"/>
      <c r="AU204" s="661"/>
      <c r="AV204" s="661"/>
      <c r="AW204" s="661"/>
      <c r="AX204" s="661"/>
      <c r="AY204" s="661"/>
      <c r="AZ204" s="661"/>
      <c r="BA204" s="661"/>
      <c r="BB204" s="661"/>
      <c r="BC204" s="661"/>
      <c r="BD204" s="661"/>
      <c r="BE204" s="661"/>
      <c r="BF204" s="661"/>
      <c r="BG204" s="664" t="str">
        <f t="shared" si="122"/>
        <v>n.é.</v>
      </c>
      <c r="BH204" s="665"/>
    </row>
    <row r="205" spans="1:60" s="1" customFormat="1" ht="20.100000000000001" hidden="1" customHeight="1" x14ac:dyDescent="0.2">
      <c r="A205" s="662" t="s">
        <v>732</v>
      </c>
      <c r="B205" s="663"/>
      <c r="C205" s="621" t="s">
        <v>389</v>
      </c>
      <c r="D205" s="622"/>
      <c r="E205" s="622"/>
      <c r="F205" s="622"/>
      <c r="G205" s="622"/>
      <c r="H205" s="622"/>
      <c r="I205" s="622"/>
      <c r="J205" s="622"/>
      <c r="K205" s="622"/>
      <c r="L205" s="622"/>
      <c r="M205" s="622"/>
      <c r="N205" s="622"/>
      <c r="O205" s="622"/>
      <c r="P205" s="622"/>
      <c r="Q205" s="622"/>
      <c r="R205" s="622"/>
      <c r="S205" s="622"/>
      <c r="T205" s="622"/>
      <c r="U205" s="622"/>
      <c r="V205" s="622"/>
      <c r="W205" s="622"/>
      <c r="X205" s="622"/>
      <c r="Y205" s="622"/>
      <c r="Z205" s="622"/>
      <c r="AA205" s="622"/>
      <c r="AB205" s="623"/>
      <c r="AC205" s="601" t="s">
        <v>388</v>
      </c>
      <c r="AD205" s="602"/>
      <c r="AE205" s="661"/>
      <c r="AF205" s="661"/>
      <c r="AG205" s="661"/>
      <c r="AH205" s="661"/>
      <c r="AI205" s="661"/>
      <c r="AJ205" s="661"/>
      <c r="AK205" s="661"/>
      <c r="AL205" s="661"/>
      <c r="AM205" s="661"/>
      <c r="AN205" s="661"/>
      <c r="AO205" s="661"/>
      <c r="AP205" s="661"/>
      <c r="AQ205" s="661"/>
      <c r="AR205" s="661"/>
      <c r="AS205" s="661"/>
      <c r="AT205" s="661"/>
      <c r="AU205" s="661"/>
      <c r="AV205" s="661"/>
      <c r="AW205" s="661"/>
      <c r="AX205" s="661"/>
      <c r="AY205" s="661"/>
      <c r="AZ205" s="661"/>
      <c r="BA205" s="661"/>
      <c r="BB205" s="661"/>
      <c r="BC205" s="661"/>
      <c r="BD205" s="661"/>
      <c r="BE205" s="661"/>
      <c r="BF205" s="661"/>
      <c r="BG205" s="664" t="str">
        <f t="shared" si="122"/>
        <v>n.é.</v>
      </c>
      <c r="BH205" s="665"/>
    </row>
    <row r="206" spans="1:60" s="1" customFormat="1" ht="20.100000000000001" hidden="1" customHeight="1" x14ac:dyDescent="0.2">
      <c r="A206" s="662" t="s">
        <v>733</v>
      </c>
      <c r="B206" s="663"/>
      <c r="C206" s="621" t="s">
        <v>672</v>
      </c>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3"/>
      <c r="AC206" s="601" t="s">
        <v>390</v>
      </c>
      <c r="AD206" s="602"/>
      <c r="AE206" s="661"/>
      <c r="AF206" s="661"/>
      <c r="AG206" s="661"/>
      <c r="AH206" s="661"/>
      <c r="AI206" s="661"/>
      <c r="AJ206" s="661"/>
      <c r="AK206" s="661"/>
      <c r="AL206" s="661"/>
      <c r="AM206" s="661"/>
      <c r="AN206" s="661"/>
      <c r="AO206" s="661"/>
      <c r="AP206" s="661"/>
      <c r="AQ206" s="661"/>
      <c r="AR206" s="661"/>
      <c r="AS206" s="661"/>
      <c r="AT206" s="661"/>
      <c r="AU206" s="661"/>
      <c r="AV206" s="661"/>
      <c r="AW206" s="661"/>
      <c r="AX206" s="661"/>
      <c r="AY206" s="661"/>
      <c r="AZ206" s="661"/>
      <c r="BA206" s="661"/>
      <c r="BB206" s="661"/>
      <c r="BC206" s="661"/>
      <c r="BD206" s="661"/>
      <c r="BE206" s="661"/>
      <c r="BF206" s="661"/>
      <c r="BG206" s="664" t="str">
        <f t="shared" si="122"/>
        <v>n.é.</v>
      </c>
      <c r="BH206" s="665"/>
    </row>
    <row r="207" spans="1:60" s="1" customFormat="1" ht="20.100000000000001" hidden="1" customHeight="1" x14ac:dyDescent="0.2">
      <c r="A207" s="662" t="s">
        <v>734</v>
      </c>
      <c r="B207" s="663"/>
      <c r="C207" s="621" t="s">
        <v>673</v>
      </c>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3"/>
      <c r="AC207" s="601" t="s">
        <v>391</v>
      </c>
      <c r="AD207" s="602"/>
      <c r="AE207" s="661"/>
      <c r="AF207" s="661"/>
      <c r="AG207" s="661"/>
      <c r="AH207" s="661"/>
      <c r="AI207" s="661"/>
      <c r="AJ207" s="661"/>
      <c r="AK207" s="661"/>
      <c r="AL207" s="661"/>
      <c r="AM207" s="661"/>
      <c r="AN207" s="661"/>
      <c r="AO207" s="661"/>
      <c r="AP207" s="661"/>
      <c r="AQ207" s="661"/>
      <c r="AR207" s="661"/>
      <c r="AS207" s="661"/>
      <c r="AT207" s="661"/>
      <c r="AU207" s="661"/>
      <c r="AV207" s="661"/>
      <c r="AW207" s="661"/>
      <c r="AX207" s="661"/>
      <c r="AY207" s="661"/>
      <c r="AZ207" s="661"/>
      <c r="BA207" s="661"/>
      <c r="BB207" s="661"/>
      <c r="BC207" s="661"/>
      <c r="BD207" s="661"/>
      <c r="BE207" s="661"/>
      <c r="BF207" s="661"/>
      <c r="BG207" s="664" t="str">
        <f t="shared" si="122"/>
        <v>n.é.</v>
      </c>
      <c r="BH207" s="665"/>
    </row>
    <row r="208" spans="1:60" s="1" customFormat="1" ht="20.100000000000001" hidden="1" customHeight="1" x14ac:dyDescent="0.2">
      <c r="A208" s="662" t="s">
        <v>735</v>
      </c>
      <c r="B208" s="663"/>
      <c r="C208" s="621" t="s">
        <v>674</v>
      </c>
      <c r="D208" s="622"/>
      <c r="E208" s="622"/>
      <c r="F208" s="622"/>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3"/>
      <c r="AC208" s="601" t="s">
        <v>675</v>
      </c>
      <c r="AD208" s="602"/>
      <c r="AE208" s="661"/>
      <c r="AF208" s="661"/>
      <c r="AG208" s="661"/>
      <c r="AH208" s="661"/>
      <c r="AI208" s="661"/>
      <c r="AJ208" s="661"/>
      <c r="AK208" s="661"/>
      <c r="AL208" s="661"/>
      <c r="AM208" s="661"/>
      <c r="AN208" s="661"/>
      <c r="AO208" s="661"/>
      <c r="AP208" s="661"/>
      <c r="AQ208" s="661"/>
      <c r="AR208" s="661"/>
      <c r="AS208" s="661"/>
      <c r="AT208" s="661"/>
      <c r="AU208" s="661"/>
      <c r="AV208" s="661"/>
      <c r="AW208" s="661"/>
      <c r="AX208" s="661"/>
      <c r="AY208" s="661"/>
      <c r="AZ208" s="661"/>
      <c r="BA208" s="661"/>
      <c r="BB208" s="661"/>
      <c r="BC208" s="661"/>
      <c r="BD208" s="661"/>
      <c r="BE208" s="661"/>
      <c r="BF208" s="661"/>
      <c r="BG208" s="664" t="str">
        <f t="shared" si="122"/>
        <v>n.é.</v>
      </c>
      <c r="BH208" s="665"/>
    </row>
    <row r="209" spans="1:60" ht="20.100000000000001" customHeight="1" x14ac:dyDescent="0.2">
      <c r="A209" s="670" t="s">
        <v>736</v>
      </c>
      <c r="B209" s="671"/>
      <c r="C209" s="672" t="s">
        <v>762</v>
      </c>
      <c r="D209" s="673"/>
      <c r="E209" s="673"/>
      <c r="F209" s="673"/>
      <c r="G209" s="673"/>
      <c r="H209" s="673"/>
      <c r="I209" s="673"/>
      <c r="J209" s="673"/>
      <c r="K209" s="673"/>
      <c r="L209" s="673"/>
      <c r="M209" s="673"/>
      <c r="N209" s="673"/>
      <c r="O209" s="673"/>
      <c r="P209" s="673"/>
      <c r="Q209" s="673"/>
      <c r="R209" s="673"/>
      <c r="S209" s="673"/>
      <c r="T209" s="673"/>
      <c r="U209" s="673"/>
      <c r="V209" s="673"/>
      <c r="W209" s="673"/>
      <c r="X209" s="673"/>
      <c r="Y209" s="673"/>
      <c r="Z209" s="673"/>
      <c r="AA209" s="673"/>
      <c r="AB209" s="674"/>
      <c r="AC209" s="675" t="s">
        <v>392</v>
      </c>
      <c r="AD209" s="676"/>
      <c r="AE209" s="666">
        <f>SUM(AE204:AH208)</f>
        <v>0</v>
      </c>
      <c r="AF209" s="666"/>
      <c r="AG209" s="666"/>
      <c r="AH209" s="666"/>
      <c r="AI209" s="666">
        <f t="shared" ref="AI209" si="171">SUM(AI204:AL208)</f>
        <v>0</v>
      </c>
      <c r="AJ209" s="666"/>
      <c r="AK209" s="666"/>
      <c r="AL209" s="666"/>
      <c r="AM209" s="666">
        <f t="shared" ref="AM209" si="172">SUM(AM204:AP208)</f>
        <v>0</v>
      </c>
      <c r="AN209" s="666"/>
      <c r="AO209" s="666"/>
      <c r="AP209" s="666"/>
      <c r="AQ209" s="666">
        <f t="shared" ref="AQ209" si="173">SUM(AQ204:AT208)</f>
        <v>0</v>
      </c>
      <c r="AR209" s="666"/>
      <c r="AS209" s="666"/>
      <c r="AT209" s="666"/>
      <c r="AU209" s="666">
        <f t="shared" ref="AU209" si="174">SUM(AU204:AX208)</f>
        <v>0</v>
      </c>
      <c r="AV209" s="666"/>
      <c r="AW209" s="666"/>
      <c r="AX209" s="666"/>
      <c r="AY209" s="666">
        <f t="shared" ref="AY209" si="175">SUM(AY204:BB208)</f>
        <v>0</v>
      </c>
      <c r="AZ209" s="666"/>
      <c r="BA209" s="666"/>
      <c r="BB209" s="666"/>
      <c r="BC209" s="666">
        <f t="shared" ref="BC209" si="176">SUM(BC204:BF208)</f>
        <v>0</v>
      </c>
      <c r="BD209" s="666"/>
      <c r="BE209" s="666"/>
      <c r="BF209" s="666"/>
      <c r="BG209" s="668" t="str">
        <f t="shared" ref="BG209:BG229" si="177">IF(AI209&gt;0,BC209/AI209,"n.é.")</f>
        <v>n.é.</v>
      </c>
      <c r="BH209" s="669"/>
    </row>
    <row r="210" spans="1:60" s="1" customFormat="1" ht="20.100000000000001" hidden="1" customHeight="1" x14ac:dyDescent="0.2">
      <c r="A210" s="662" t="s">
        <v>737</v>
      </c>
      <c r="B210" s="663"/>
      <c r="C210" s="609" t="s">
        <v>393</v>
      </c>
      <c r="D210" s="610"/>
      <c r="E210" s="610"/>
      <c r="F210" s="610"/>
      <c r="G210" s="610"/>
      <c r="H210" s="610"/>
      <c r="I210" s="610"/>
      <c r="J210" s="610"/>
      <c r="K210" s="610"/>
      <c r="L210" s="610"/>
      <c r="M210" s="610"/>
      <c r="N210" s="610"/>
      <c r="O210" s="610"/>
      <c r="P210" s="610"/>
      <c r="Q210" s="610"/>
      <c r="R210" s="610"/>
      <c r="S210" s="610"/>
      <c r="T210" s="610"/>
      <c r="U210" s="610"/>
      <c r="V210" s="610"/>
      <c r="W210" s="610"/>
      <c r="X210" s="610"/>
      <c r="Y210" s="610"/>
      <c r="Z210" s="610"/>
      <c r="AA210" s="610"/>
      <c r="AB210" s="611"/>
      <c r="AC210" s="601" t="s">
        <v>394</v>
      </c>
      <c r="AD210" s="602"/>
      <c r="AE210" s="661"/>
      <c r="AF210" s="661"/>
      <c r="AG210" s="661"/>
      <c r="AH210" s="661"/>
      <c r="AI210" s="661"/>
      <c r="AJ210" s="661"/>
      <c r="AK210" s="661"/>
      <c r="AL210" s="661"/>
      <c r="AM210" s="661"/>
      <c r="AN210" s="661"/>
      <c r="AO210" s="661"/>
      <c r="AP210" s="661"/>
      <c r="AQ210" s="661"/>
      <c r="AR210" s="661"/>
      <c r="AS210" s="661"/>
      <c r="AT210" s="661"/>
      <c r="AU210" s="661"/>
      <c r="AV210" s="661"/>
      <c r="AW210" s="661"/>
      <c r="AX210" s="661"/>
      <c r="AY210" s="661"/>
      <c r="AZ210" s="661"/>
      <c r="BA210" s="661"/>
      <c r="BB210" s="661"/>
      <c r="BC210" s="661"/>
      <c r="BD210" s="661"/>
      <c r="BE210" s="661"/>
      <c r="BF210" s="661"/>
      <c r="BG210" s="659" t="str">
        <f t="shared" si="177"/>
        <v>n.é.</v>
      </c>
      <c r="BH210" s="660"/>
    </row>
    <row r="211" spans="1:60" s="1" customFormat="1" ht="20.100000000000001" hidden="1" customHeight="1" x14ac:dyDescent="0.2">
      <c r="A211" s="662" t="s">
        <v>738</v>
      </c>
      <c r="B211" s="663"/>
      <c r="C211" s="609" t="s">
        <v>395</v>
      </c>
      <c r="D211" s="610"/>
      <c r="E211" s="610"/>
      <c r="F211" s="610"/>
      <c r="G211" s="610"/>
      <c r="H211" s="610"/>
      <c r="I211" s="610"/>
      <c r="J211" s="610"/>
      <c r="K211" s="610"/>
      <c r="L211" s="610"/>
      <c r="M211" s="610"/>
      <c r="N211" s="610"/>
      <c r="O211" s="610"/>
      <c r="P211" s="610"/>
      <c r="Q211" s="610"/>
      <c r="R211" s="610"/>
      <c r="S211" s="610"/>
      <c r="T211" s="610"/>
      <c r="U211" s="610"/>
      <c r="V211" s="610"/>
      <c r="W211" s="610"/>
      <c r="X211" s="610"/>
      <c r="Y211" s="610"/>
      <c r="Z211" s="610"/>
      <c r="AA211" s="610"/>
      <c r="AB211" s="611"/>
      <c r="AC211" s="601" t="s">
        <v>396</v>
      </c>
      <c r="AD211" s="602"/>
      <c r="AE211" s="661"/>
      <c r="AF211" s="661"/>
      <c r="AG211" s="661"/>
      <c r="AH211" s="661"/>
      <c r="AI211" s="661"/>
      <c r="AJ211" s="661"/>
      <c r="AK211" s="661"/>
      <c r="AL211" s="661"/>
      <c r="AM211" s="661"/>
      <c r="AN211" s="661"/>
      <c r="AO211" s="661"/>
      <c r="AP211" s="661"/>
      <c r="AQ211" s="661"/>
      <c r="AR211" s="661"/>
      <c r="AS211" s="661"/>
      <c r="AT211" s="661"/>
      <c r="AU211" s="661"/>
      <c r="AV211" s="661"/>
      <c r="AW211" s="661"/>
      <c r="AX211" s="661"/>
      <c r="AY211" s="661"/>
      <c r="AZ211" s="661"/>
      <c r="BA211" s="661"/>
      <c r="BB211" s="661"/>
      <c r="BC211" s="661"/>
      <c r="BD211" s="661"/>
      <c r="BE211" s="661"/>
      <c r="BF211" s="661"/>
      <c r="BG211" s="659" t="str">
        <f t="shared" si="177"/>
        <v>n.é.</v>
      </c>
      <c r="BH211" s="660"/>
    </row>
    <row r="212" spans="1:60" s="1" customFormat="1" ht="20.100000000000001" hidden="1" customHeight="1" x14ac:dyDescent="0.2">
      <c r="A212" s="662" t="s">
        <v>739</v>
      </c>
      <c r="B212" s="663"/>
      <c r="C212" s="609" t="s">
        <v>397</v>
      </c>
      <c r="D212" s="610"/>
      <c r="E212" s="610"/>
      <c r="F212" s="610"/>
      <c r="G212" s="610"/>
      <c r="H212" s="610"/>
      <c r="I212" s="610"/>
      <c r="J212" s="610"/>
      <c r="K212" s="610"/>
      <c r="L212" s="610"/>
      <c r="M212" s="610"/>
      <c r="N212" s="610"/>
      <c r="O212" s="610"/>
      <c r="P212" s="610"/>
      <c r="Q212" s="610"/>
      <c r="R212" s="610"/>
      <c r="S212" s="610"/>
      <c r="T212" s="610"/>
      <c r="U212" s="610"/>
      <c r="V212" s="610"/>
      <c r="W212" s="610"/>
      <c r="X212" s="610"/>
      <c r="Y212" s="610"/>
      <c r="Z212" s="610"/>
      <c r="AA212" s="610"/>
      <c r="AB212" s="611"/>
      <c r="AC212" s="601" t="s">
        <v>398</v>
      </c>
      <c r="AD212" s="602"/>
      <c r="AE212" s="661"/>
      <c r="AF212" s="661"/>
      <c r="AG212" s="661"/>
      <c r="AH212" s="661"/>
      <c r="AI212" s="661"/>
      <c r="AJ212" s="661"/>
      <c r="AK212" s="661"/>
      <c r="AL212" s="661"/>
      <c r="AM212" s="661"/>
      <c r="AN212" s="661"/>
      <c r="AO212" s="661"/>
      <c r="AP212" s="661"/>
      <c r="AQ212" s="661"/>
      <c r="AR212" s="661"/>
      <c r="AS212" s="661"/>
      <c r="AT212" s="661"/>
      <c r="AU212" s="661"/>
      <c r="AV212" s="661"/>
      <c r="AW212" s="661"/>
      <c r="AX212" s="661"/>
      <c r="AY212" s="661"/>
      <c r="AZ212" s="661"/>
      <c r="BA212" s="661"/>
      <c r="BB212" s="661"/>
      <c r="BC212" s="661"/>
      <c r="BD212" s="661"/>
      <c r="BE212" s="661"/>
      <c r="BF212" s="661"/>
      <c r="BG212" s="659" t="str">
        <f t="shared" si="177"/>
        <v>n.é.</v>
      </c>
      <c r="BH212" s="660"/>
    </row>
    <row r="213" spans="1:60" s="1" customFormat="1" ht="20.100000000000001" hidden="1" customHeight="1" x14ac:dyDescent="0.2">
      <c r="A213" s="662" t="s">
        <v>740</v>
      </c>
      <c r="B213" s="663"/>
      <c r="C213" s="609" t="s">
        <v>676</v>
      </c>
      <c r="D213" s="610"/>
      <c r="E213" s="610"/>
      <c r="F213" s="610"/>
      <c r="G213" s="610"/>
      <c r="H213" s="610"/>
      <c r="I213" s="610"/>
      <c r="J213" s="610"/>
      <c r="K213" s="610"/>
      <c r="L213" s="610"/>
      <c r="M213" s="610"/>
      <c r="N213" s="610"/>
      <c r="O213" s="610"/>
      <c r="P213" s="610"/>
      <c r="Q213" s="610"/>
      <c r="R213" s="610"/>
      <c r="S213" s="610"/>
      <c r="T213" s="610"/>
      <c r="U213" s="610"/>
      <c r="V213" s="610"/>
      <c r="W213" s="610"/>
      <c r="X213" s="610"/>
      <c r="Y213" s="610"/>
      <c r="Z213" s="610"/>
      <c r="AA213" s="610"/>
      <c r="AB213" s="611"/>
      <c r="AC213" s="601" t="s">
        <v>399</v>
      </c>
      <c r="AD213" s="602"/>
      <c r="AE213" s="661"/>
      <c r="AF213" s="661"/>
      <c r="AG213" s="661"/>
      <c r="AH213" s="661"/>
      <c r="AI213" s="661"/>
      <c r="AJ213" s="661"/>
      <c r="AK213" s="661"/>
      <c r="AL213" s="661"/>
      <c r="AM213" s="661"/>
      <c r="AN213" s="661"/>
      <c r="AO213" s="661"/>
      <c r="AP213" s="661"/>
      <c r="AQ213" s="661"/>
      <c r="AR213" s="661"/>
      <c r="AS213" s="661"/>
      <c r="AT213" s="661"/>
      <c r="AU213" s="661"/>
      <c r="AV213" s="661"/>
      <c r="AW213" s="661"/>
      <c r="AX213" s="661"/>
      <c r="AY213" s="661"/>
      <c r="AZ213" s="661"/>
      <c r="BA213" s="661"/>
      <c r="BB213" s="661"/>
      <c r="BC213" s="661"/>
      <c r="BD213" s="661"/>
      <c r="BE213" s="661"/>
      <c r="BF213" s="661"/>
      <c r="BG213" s="659" t="str">
        <f t="shared" si="177"/>
        <v>n.é.</v>
      </c>
      <c r="BH213" s="660"/>
    </row>
    <row r="214" spans="1:60" s="1" customFormat="1" ht="20.100000000000001" hidden="1" customHeight="1" x14ac:dyDescent="0.2">
      <c r="A214" s="662" t="s">
        <v>741</v>
      </c>
      <c r="B214" s="663"/>
      <c r="C214" s="609" t="s">
        <v>400</v>
      </c>
      <c r="D214" s="610"/>
      <c r="E214" s="610"/>
      <c r="F214" s="610"/>
      <c r="G214" s="610"/>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1" t="s">
        <v>401</v>
      </c>
      <c r="AD214" s="602"/>
      <c r="AE214" s="661"/>
      <c r="AF214" s="661"/>
      <c r="AG214" s="661"/>
      <c r="AH214" s="661"/>
      <c r="AI214" s="661"/>
      <c r="AJ214" s="661"/>
      <c r="AK214" s="661"/>
      <c r="AL214" s="661"/>
      <c r="AM214" s="661"/>
      <c r="AN214" s="661"/>
      <c r="AO214" s="661"/>
      <c r="AP214" s="661"/>
      <c r="AQ214" s="661"/>
      <c r="AR214" s="661"/>
      <c r="AS214" s="661"/>
      <c r="AT214" s="661"/>
      <c r="AU214" s="661"/>
      <c r="AV214" s="661"/>
      <c r="AW214" s="661"/>
      <c r="AX214" s="661"/>
      <c r="AY214" s="661"/>
      <c r="AZ214" s="661"/>
      <c r="BA214" s="661"/>
      <c r="BB214" s="661"/>
      <c r="BC214" s="661"/>
      <c r="BD214" s="661"/>
      <c r="BE214" s="661"/>
      <c r="BF214" s="661"/>
      <c r="BG214" s="659" t="str">
        <f t="shared" si="177"/>
        <v>n.é.</v>
      </c>
      <c r="BH214" s="660"/>
    </row>
    <row r="215" spans="1:60" s="1" customFormat="1" ht="20.100000000000001" hidden="1" customHeight="1" x14ac:dyDescent="0.2">
      <c r="A215" s="662" t="s">
        <v>742</v>
      </c>
      <c r="B215" s="663"/>
      <c r="C215" s="609" t="s">
        <v>402</v>
      </c>
      <c r="D215" s="610"/>
      <c r="E215" s="610"/>
      <c r="F215" s="610"/>
      <c r="G215" s="610"/>
      <c r="H215" s="610"/>
      <c r="I215" s="610"/>
      <c r="J215" s="610"/>
      <c r="K215" s="610"/>
      <c r="L215" s="610"/>
      <c r="M215" s="610"/>
      <c r="N215" s="610"/>
      <c r="O215" s="610"/>
      <c r="P215" s="610"/>
      <c r="Q215" s="610"/>
      <c r="R215" s="610"/>
      <c r="S215" s="610"/>
      <c r="T215" s="610"/>
      <c r="U215" s="610"/>
      <c r="V215" s="610"/>
      <c r="W215" s="610"/>
      <c r="X215" s="610"/>
      <c r="Y215" s="610"/>
      <c r="Z215" s="610"/>
      <c r="AA215" s="610"/>
      <c r="AB215" s="611"/>
      <c r="AC215" s="601" t="s">
        <v>403</v>
      </c>
      <c r="AD215" s="602"/>
      <c r="AE215" s="661"/>
      <c r="AF215" s="661"/>
      <c r="AG215" s="661"/>
      <c r="AH215" s="661"/>
      <c r="AI215" s="661"/>
      <c r="AJ215" s="661"/>
      <c r="AK215" s="661"/>
      <c r="AL215" s="661"/>
      <c r="AM215" s="661"/>
      <c r="AN215" s="661"/>
      <c r="AO215" s="661"/>
      <c r="AP215" s="661"/>
      <c r="AQ215" s="661"/>
      <c r="AR215" s="661"/>
      <c r="AS215" s="661"/>
      <c r="AT215" s="661"/>
      <c r="AU215" s="661"/>
      <c r="AV215" s="661"/>
      <c r="AW215" s="661"/>
      <c r="AX215" s="661"/>
      <c r="AY215" s="661"/>
      <c r="AZ215" s="661"/>
      <c r="BA215" s="661"/>
      <c r="BB215" s="661"/>
      <c r="BC215" s="661"/>
      <c r="BD215" s="661"/>
      <c r="BE215" s="661"/>
      <c r="BF215" s="661"/>
      <c r="BG215" s="659" t="str">
        <f t="shared" si="177"/>
        <v>n.é.</v>
      </c>
      <c r="BH215" s="660"/>
    </row>
    <row r="216" spans="1:60" s="1" customFormat="1" ht="20.100000000000001" hidden="1" customHeight="1" x14ac:dyDescent="0.2">
      <c r="A216" s="662" t="s">
        <v>743</v>
      </c>
      <c r="B216" s="663"/>
      <c r="C216" s="609" t="s">
        <v>679</v>
      </c>
      <c r="D216" s="610"/>
      <c r="E216" s="610"/>
      <c r="F216" s="610"/>
      <c r="G216" s="610"/>
      <c r="H216" s="610"/>
      <c r="I216" s="610"/>
      <c r="J216" s="610"/>
      <c r="K216" s="610"/>
      <c r="L216" s="610"/>
      <c r="M216" s="610"/>
      <c r="N216" s="610"/>
      <c r="O216" s="610"/>
      <c r="P216" s="610"/>
      <c r="Q216" s="610"/>
      <c r="R216" s="610"/>
      <c r="S216" s="610"/>
      <c r="T216" s="610"/>
      <c r="U216" s="610"/>
      <c r="V216" s="610"/>
      <c r="W216" s="610"/>
      <c r="X216" s="610"/>
      <c r="Y216" s="610"/>
      <c r="Z216" s="610"/>
      <c r="AA216" s="610"/>
      <c r="AB216" s="611"/>
      <c r="AC216" s="601" t="s">
        <v>680</v>
      </c>
      <c r="AD216" s="602"/>
      <c r="AE216" s="661"/>
      <c r="AF216" s="661"/>
      <c r="AG216" s="661"/>
      <c r="AH216" s="661"/>
      <c r="AI216" s="661"/>
      <c r="AJ216" s="661"/>
      <c r="AK216" s="661"/>
      <c r="AL216" s="661"/>
      <c r="AM216" s="661"/>
      <c r="AN216" s="661"/>
      <c r="AO216" s="661"/>
      <c r="AP216" s="661"/>
      <c r="AQ216" s="661"/>
      <c r="AR216" s="661"/>
      <c r="AS216" s="661"/>
      <c r="AT216" s="661"/>
      <c r="AU216" s="661"/>
      <c r="AV216" s="661"/>
      <c r="AW216" s="661"/>
      <c r="AX216" s="661"/>
      <c r="AY216" s="661"/>
      <c r="AZ216" s="661"/>
      <c r="BA216" s="661"/>
      <c r="BB216" s="661"/>
      <c r="BC216" s="661"/>
      <c r="BD216" s="661"/>
      <c r="BE216" s="661"/>
      <c r="BF216" s="661"/>
      <c r="BG216" s="659" t="str">
        <f t="shared" si="177"/>
        <v>n.é.</v>
      </c>
      <c r="BH216" s="660"/>
    </row>
    <row r="217" spans="1:60" s="1" customFormat="1" ht="20.100000000000001" hidden="1" customHeight="1" x14ac:dyDescent="0.2">
      <c r="A217" s="662" t="s">
        <v>744</v>
      </c>
      <c r="B217" s="663"/>
      <c r="C217" s="609" t="s">
        <v>678</v>
      </c>
      <c r="D217" s="610"/>
      <c r="E217" s="610"/>
      <c r="F217" s="610"/>
      <c r="G217" s="610"/>
      <c r="H217" s="610"/>
      <c r="I217" s="610"/>
      <c r="J217" s="610"/>
      <c r="K217" s="610"/>
      <c r="L217" s="610"/>
      <c r="M217" s="610"/>
      <c r="N217" s="610"/>
      <c r="O217" s="610"/>
      <c r="P217" s="610"/>
      <c r="Q217" s="610"/>
      <c r="R217" s="610"/>
      <c r="S217" s="610"/>
      <c r="T217" s="610"/>
      <c r="U217" s="610"/>
      <c r="V217" s="610"/>
      <c r="W217" s="610"/>
      <c r="X217" s="610"/>
      <c r="Y217" s="610"/>
      <c r="Z217" s="610"/>
      <c r="AA217" s="610"/>
      <c r="AB217" s="611"/>
      <c r="AC217" s="601" t="s">
        <v>681</v>
      </c>
      <c r="AD217" s="602"/>
      <c r="AE217" s="661"/>
      <c r="AF217" s="661"/>
      <c r="AG217" s="661"/>
      <c r="AH217" s="661"/>
      <c r="AI217" s="661"/>
      <c r="AJ217" s="661"/>
      <c r="AK217" s="661"/>
      <c r="AL217" s="661"/>
      <c r="AM217" s="661"/>
      <c r="AN217" s="661"/>
      <c r="AO217" s="661"/>
      <c r="AP217" s="661"/>
      <c r="AQ217" s="661"/>
      <c r="AR217" s="661"/>
      <c r="AS217" s="661"/>
      <c r="AT217" s="661"/>
      <c r="AU217" s="661"/>
      <c r="AV217" s="661"/>
      <c r="AW217" s="661"/>
      <c r="AX217" s="661"/>
      <c r="AY217" s="661"/>
      <c r="AZ217" s="661"/>
      <c r="BA217" s="661"/>
      <c r="BB217" s="661"/>
      <c r="BC217" s="661"/>
      <c r="BD217" s="661"/>
      <c r="BE217" s="661"/>
      <c r="BF217" s="661"/>
      <c r="BG217" s="659" t="str">
        <f t="shared" si="177"/>
        <v>n.é.</v>
      </c>
      <c r="BH217" s="660"/>
    </row>
    <row r="218" spans="1:60" s="170" customFormat="1" ht="20.100000000000001" customHeight="1" x14ac:dyDescent="0.2">
      <c r="A218" s="670" t="s">
        <v>745</v>
      </c>
      <c r="B218" s="671"/>
      <c r="C218" s="672" t="s">
        <v>763</v>
      </c>
      <c r="D218" s="673"/>
      <c r="E218" s="673"/>
      <c r="F218" s="673"/>
      <c r="G218" s="673"/>
      <c r="H218" s="673"/>
      <c r="I218" s="673"/>
      <c r="J218" s="673"/>
      <c r="K218" s="673"/>
      <c r="L218" s="673"/>
      <c r="M218" s="673"/>
      <c r="N218" s="673"/>
      <c r="O218" s="673"/>
      <c r="P218" s="673"/>
      <c r="Q218" s="673"/>
      <c r="R218" s="673"/>
      <c r="S218" s="673"/>
      <c r="T218" s="673"/>
      <c r="U218" s="673"/>
      <c r="V218" s="673"/>
      <c r="W218" s="673"/>
      <c r="X218" s="673"/>
      <c r="Y218" s="673"/>
      <c r="Z218" s="673"/>
      <c r="AA218" s="673"/>
      <c r="AB218" s="674"/>
      <c r="AC218" s="675" t="s">
        <v>677</v>
      </c>
      <c r="AD218" s="676"/>
      <c r="AE218" s="667">
        <f>SUM(AE216:AH217)</f>
        <v>0</v>
      </c>
      <c r="AF218" s="667"/>
      <c r="AG218" s="667"/>
      <c r="AH218" s="667"/>
      <c r="AI218" s="667">
        <f t="shared" ref="AI218" si="178">SUM(AI216:AL217)</f>
        <v>0</v>
      </c>
      <c r="AJ218" s="667"/>
      <c r="AK218" s="667"/>
      <c r="AL218" s="667"/>
      <c r="AM218" s="667">
        <f t="shared" ref="AM218" si="179">SUM(AM216:AP217)</f>
        <v>0</v>
      </c>
      <c r="AN218" s="667"/>
      <c r="AO218" s="667"/>
      <c r="AP218" s="667"/>
      <c r="AQ218" s="667">
        <f t="shared" ref="AQ218" si="180">SUM(AQ216:AT217)</f>
        <v>0</v>
      </c>
      <c r="AR218" s="667"/>
      <c r="AS218" s="667"/>
      <c r="AT218" s="667"/>
      <c r="AU218" s="667">
        <f t="shared" ref="AU218" si="181">SUM(AU216:AX217)</f>
        <v>0</v>
      </c>
      <c r="AV218" s="667"/>
      <c r="AW218" s="667"/>
      <c r="AX218" s="667"/>
      <c r="AY218" s="667">
        <f t="shared" ref="AY218" si="182">SUM(AY216:BB217)</f>
        <v>0</v>
      </c>
      <c r="AZ218" s="667"/>
      <c r="BA218" s="667"/>
      <c r="BB218" s="667"/>
      <c r="BC218" s="667">
        <f t="shared" ref="BC218" si="183">SUM(BC216:BF217)</f>
        <v>0</v>
      </c>
      <c r="BD218" s="667"/>
      <c r="BE218" s="667"/>
      <c r="BF218" s="667"/>
      <c r="BG218" s="668" t="str">
        <f t="shared" si="177"/>
        <v>n.é.</v>
      </c>
      <c r="BH218" s="669"/>
    </row>
    <row r="219" spans="1:60" ht="20.100000000000001" customHeight="1" x14ac:dyDescent="0.2">
      <c r="A219" s="670" t="s">
        <v>746</v>
      </c>
      <c r="B219" s="671"/>
      <c r="C219" s="672" t="s">
        <v>764</v>
      </c>
      <c r="D219" s="673"/>
      <c r="E219" s="673"/>
      <c r="F219" s="673"/>
      <c r="G219" s="673"/>
      <c r="H219" s="673"/>
      <c r="I219" s="673"/>
      <c r="J219" s="673"/>
      <c r="K219" s="673"/>
      <c r="L219" s="673"/>
      <c r="M219" s="673"/>
      <c r="N219" s="673"/>
      <c r="O219" s="673"/>
      <c r="P219" s="673"/>
      <c r="Q219" s="673"/>
      <c r="R219" s="673"/>
      <c r="S219" s="673"/>
      <c r="T219" s="673"/>
      <c r="U219" s="673"/>
      <c r="V219" s="673"/>
      <c r="W219" s="673"/>
      <c r="X219" s="673"/>
      <c r="Y219" s="673"/>
      <c r="Z219" s="673"/>
      <c r="AA219" s="673"/>
      <c r="AB219" s="674"/>
      <c r="AC219" s="675" t="s">
        <v>404</v>
      </c>
      <c r="AD219" s="676"/>
      <c r="AE219" s="666">
        <f>AE203+SUM(AE209:AH215)+AE218</f>
        <v>0</v>
      </c>
      <c r="AF219" s="666"/>
      <c r="AG219" s="666"/>
      <c r="AH219" s="666"/>
      <c r="AI219" s="666">
        <f t="shared" ref="AI219" si="184">AI203+SUM(AI209:AL215)+AI218</f>
        <v>0</v>
      </c>
      <c r="AJ219" s="666"/>
      <c r="AK219" s="666"/>
      <c r="AL219" s="666"/>
      <c r="AM219" s="666">
        <f t="shared" ref="AM219" si="185">AM203+SUM(AM209:AP215)+AM218</f>
        <v>0</v>
      </c>
      <c r="AN219" s="666"/>
      <c r="AO219" s="666"/>
      <c r="AP219" s="666"/>
      <c r="AQ219" s="666">
        <f t="shared" ref="AQ219" si="186">AQ203+SUM(AQ209:AT215)+AQ218</f>
        <v>0</v>
      </c>
      <c r="AR219" s="666"/>
      <c r="AS219" s="666"/>
      <c r="AT219" s="666"/>
      <c r="AU219" s="666">
        <f t="shared" ref="AU219" si="187">AU203+SUM(AU209:AX215)+AU218</f>
        <v>0</v>
      </c>
      <c r="AV219" s="666"/>
      <c r="AW219" s="666"/>
      <c r="AX219" s="666"/>
      <c r="AY219" s="666">
        <f t="shared" ref="AY219" si="188">AY203+SUM(AY209:BB215)+AY218</f>
        <v>0</v>
      </c>
      <c r="AZ219" s="666"/>
      <c r="BA219" s="666"/>
      <c r="BB219" s="666"/>
      <c r="BC219" s="666">
        <f t="shared" ref="BC219" si="189">BC203+SUM(BC209:BF215)+BC218</f>
        <v>0</v>
      </c>
      <c r="BD219" s="666"/>
      <c r="BE219" s="666"/>
      <c r="BF219" s="666"/>
      <c r="BG219" s="668" t="str">
        <f t="shared" si="177"/>
        <v>n.é.</v>
      </c>
      <c r="BH219" s="669"/>
    </row>
    <row r="220" spans="1:60" s="1" customFormat="1" ht="20.100000000000001" hidden="1" customHeight="1" x14ac:dyDescent="0.2">
      <c r="A220" s="662" t="s">
        <v>747</v>
      </c>
      <c r="B220" s="663"/>
      <c r="C220" s="609" t="s">
        <v>405</v>
      </c>
      <c r="D220" s="610"/>
      <c r="E220" s="610"/>
      <c r="F220" s="610"/>
      <c r="G220" s="610"/>
      <c r="H220" s="610"/>
      <c r="I220" s="610"/>
      <c r="J220" s="610"/>
      <c r="K220" s="610"/>
      <c r="L220" s="610"/>
      <c r="M220" s="610"/>
      <c r="N220" s="610"/>
      <c r="O220" s="610"/>
      <c r="P220" s="610"/>
      <c r="Q220" s="610"/>
      <c r="R220" s="610"/>
      <c r="S220" s="610"/>
      <c r="T220" s="610"/>
      <c r="U220" s="610"/>
      <c r="V220" s="610"/>
      <c r="W220" s="610"/>
      <c r="X220" s="610"/>
      <c r="Y220" s="610"/>
      <c r="Z220" s="610"/>
      <c r="AA220" s="610"/>
      <c r="AB220" s="611"/>
      <c r="AC220" s="601" t="s">
        <v>406</v>
      </c>
      <c r="AD220" s="602"/>
      <c r="AE220" s="661"/>
      <c r="AF220" s="661"/>
      <c r="AG220" s="661"/>
      <c r="AH220" s="661"/>
      <c r="AI220" s="661"/>
      <c r="AJ220" s="661"/>
      <c r="AK220" s="661"/>
      <c r="AL220" s="661"/>
      <c r="AM220" s="661"/>
      <c r="AN220" s="661"/>
      <c r="AO220" s="661"/>
      <c r="AP220" s="661"/>
      <c r="AQ220" s="661"/>
      <c r="AR220" s="661"/>
      <c r="AS220" s="661"/>
      <c r="AT220" s="661"/>
      <c r="AU220" s="661"/>
      <c r="AV220" s="661"/>
      <c r="AW220" s="661"/>
      <c r="AX220" s="661"/>
      <c r="AY220" s="661"/>
      <c r="AZ220" s="661"/>
      <c r="BA220" s="661"/>
      <c r="BB220" s="661"/>
      <c r="BC220" s="661"/>
      <c r="BD220" s="661"/>
      <c r="BE220" s="661"/>
      <c r="BF220" s="661"/>
      <c r="BG220" s="664" t="str">
        <f t="shared" si="177"/>
        <v>n.é.</v>
      </c>
      <c r="BH220" s="665"/>
    </row>
    <row r="221" spans="1:60" s="1" customFormat="1" ht="20.100000000000001" hidden="1" customHeight="1" x14ac:dyDescent="0.2">
      <c r="A221" s="662" t="s">
        <v>748</v>
      </c>
      <c r="B221" s="663"/>
      <c r="C221" s="621" t="s">
        <v>407</v>
      </c>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3"/>
      <c r="AC221" s="601" t="s">
        <v>408</v>
      </c>
      <c r="AD221" s="602"/>
      <c r="AE221" s="661"/>
      <c r="AF221" s="661"/>
      <c r="AG221" s="661"/>
      <c r="AH221" s="661"/>
      <c r="AI221" s="661"/>
      <c r="AJ221" s="661"/>
      <c r="AK221" s="661"/>
      <c r="AL221" s="661"/>
      <c r="AM221" s="661"/>
      <c r="AN221" s="661"/>
      <c r="AO221" s="661"/>
      <c r="AP221" s="661"/>
      <c r="AQ221" s="661"/>
      <c r="AR221" s="661"/>
      <c r="AS221" s="661"/>
      <c r="AT221" s="661"/>
      <c r="AU221" s="661"/>
      <c r="AV221" s="661"/>
      <c r="AW221" s="661"/>
      <c r="AX221" s="661"/>
      <c r="AY221" s="661"/>
      <c r="AZ221" s="661"/>
      <c r="BA221" s="661"/>
      <c r="BB221" s="661"/>
      <c r="BC221" s="661"/>
      <c r="BD221" s="661"/>
      <c r="BE221" s="661"/>
      <c r="BF221" s="661"/>
      <c r="BG221" s="664" t="str">
        <f t="shared" si="177"/>
        <v>n.é.</v>
      </c>
      <c r="BH221" s="665"/>
    </row>
    <row r="222" spans="1:60" s="1" customFormat="1" ht="20.100000000000001" hidden="1" customHeight="1" x14ac:dyDescent="0.2">
      <c r="A222" s="662" t="s">
        <v>749</v>
      </c>
      <c r="B222" s="663"/>
      <c r="C222" s="609" t="s">
        <v>409</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1"/>
      <c r="AC222" s="601" t="s">
        <v>410</v>
      </c>
      <c r="AD222" s="602"/>
      <c r="AE222" s="661"/>
      <c r="AF222" s="661"/>
      <c r="AG222" s="661"/>
      <c r="AH222" s="661"/>
      <c r="AI222" s="661"/>
      <c r="AJ222" s="661"/>
      <c r="AK222" s="661"/>
      <c r="AL222" s="661"/>
      <c r="AM222" s="661"/>
      <c r="AN222" s="661"/>
      <c r="AO222" s="661"/>
      <c r="AP222" s="661"/>
      <c r="AQ222" s="661"/>
      <c r="AR222" s="661"/>
      <c r="AS222" s="661"/>
      <c r="AT222" s="661"/>
      <c r="AU222" s="661"/>
      <c r="AV222" s="661"/>
      <c r="AW222" s="661"/>
      <c r="AX222" s="661"/>
      <c r="AY222" s="661"/>
      <c r="AZ222" s="661"/>
      <c r="BA222" s="661"/>
      <c r="BB222" s="661"/>
      <c r="BC222" s="661"/>
      <c r="BD222" s="661"/>
      <c r="BE222" s="661"/>
      <c r="BF222" s="661"/>
      <c r="BG222" s="664" t="str">
        <f t="shared" si="177"/>
        <v>n.é.</v>
      </c>
      <c r="BH222" s="665"/>
    </row>
    <row r="223" spans="1:60" s="1" customFormat="1" ht="20.100000000000001" hidden="1" customHeight="1" x14ac:dyDescent="0.2">
      <c r="A223" s="662" t="s">
        <v>750</v>
      </c>
      <c r="B223" s="663"/>
      <c r="C223" s="609" t="s">
        <v>684</v>
      </c>
      <c r="D223" s="610"/>
      <c r="E223" s="610"/>
      <c r="F223" s="610"/>
      <c r="G223" s="610"/>
      <c r="H223" s="610"/>
      <c r="I223" s="610"/>
      <c r="J223" s="610"/>
      <c r="K223" s="610"/>
      <c r="L223" s="610"/>
      <c r="M223" s="610"/>
      <c r="N223" s="610"/>
      <c r="O223" s="610"/>
      <c r="P223" s="610"/>
      <c r="Q223" s="610"/>
      <c r="R223" s="610"/>
      <c r="S223" s="610"/>
      <c r="T223" s="610"/>
      <c r="U223" s="610"/>
      <c r="V223" s="610"/>
      <c r="W223" s="610"/>
      <c r="X223" s="610"/>
      <c r="Y223" s="610"/>
      <c r="Z223" s="610"/>
      <c r="AA223" s="610"/>
      <c r="AB223" s="611"/>
      <c r="AC223" s="601" t="s">
        <v>411</v>
      </c>
      <c r="AD223" s="602"/>
      <c r="AE223" s="661"/>
      <c r="AF223" s="661"/>
      <c r="AG223" s="661"/>
      <c r="AH223" s="661"/>
      <c r="AI223" s="661"/>
      <c r="AJ223" s="661"/>
      <c r="AK223" s="661"/>
      <c r="AL223" s="661"/>
      <c r="AM223" s="661"/>
      <c r="AN223" s="661"/>
      <c r="AO223" s="661"/>
      <c r="AP223" s="661"/>
      <c r="AQ223" s="661"/>
      <c r="AR223" s="661"/>
      <c r="AS223" s="661"/>
      <c r="AT223" s="661"/>
      <c r="AU223" s="661"/>
      <c r="AV223" s="661"/>
      <c r="AW223" s="661"/>
      <c r="AX223" s="661"/>
      <c r="AY223" s="661"/>
      <c r="AZ223" s="661"/>
      <c r="BA223" s="661"/>
      <c r="BB223" s="661"/>
      <c r="BC223" s="661"/>
      <c r="BD223" s="661"/>
      <c r="BE223" s="661"/>
      <c r="BF223" s="661"/>
      <c r="BG223" s="664" t="str">
        <f t="shared" si="177"/>
        <v>n.é.</v>
      </c>
      <c r="BH223" s="665"/>
    </row>
    <row r="224" spans="1:60" s="1" customFormat="1" ht="20.100000000000001" hidden="1" customHeight="1" x14ac:dyDescent="0.2">
      <c r="A224" s="662" t="s">
        <v>751</v>
      </c>
      <c r="B224" s="663"/>
      <c r="C224" s="609" t="s">
        <v>682</v>
      </c>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c r="AA224" s="610"/>
      <c r="AB224" s="611"/>
      <c r="AC224" s="601" t="s">
        <v>683</v>
      </c>
      <c r="AD224" s="602"/>
      <c r="AE224" s="661"/>
      <c r="AF224" s="661"/>
      <c r="AG224" s="661"/>
      <c r="AH224" s="661"/>
      <c r="AI224" s="661"/>
      <c r="AJ224" s="661"/>
      <c r="AK224" s="661"/>
      <c r="AL224" s="661"/>
      <c r="AM224" s="661"/>
      <c r="AN224" s="661"/>
      <c r="AO224" s="661"/>
      <c r="AP224" s="661"/>
      <c r="AQ224" s="661"/>
      <c r="AR224" s="661"/>
      <c r="AS224" s="661"/>
      <c r="AT224" s="661"/>
      <c r="AU224" s="661"/>
      <c r="AV224" s="661"/>
      <c r="AW224" s="661"/>
      <c r="AX224" s="661"/>
      <c r="AY224" s="661"/>
      <c r="AZ224" s="661"/>
      <c r="BA224" s="661"/>
      <c r="BB224" s="661"/>
      <c r="BC224" s="661"/>
      <c r="BD224" s="661"/>
      <c r="BE224" s="661"/>
      <c r="BF224" s="661"/>
      <c r="BG224" s="664" t="str">
        <f t="shared" si="177"/>
        <v>n.é.</v>
      </c>
      <c r="BH224" s="665"/>
    </row>
    <row r="225" spans="1:60" s="170" customFormat="1" ht="20.100000000000001" customHeight="1" x14ac:dyDescent="0.2">
      <c r="A225" s="670" t="s">
        <v>752</v>
      </c>
      <c r="B225" s="671"/>
      <c r="C225" s="672" t="s">
        <v>765</v>
      </c>
      <c r="D225" s="673"/>
      <c r="E225" s="673"/>
      <c r="F225" s="673"/>
      <c r="G225" s="673"/>
      <c r="H225" s="673"/>
      <c r="I225" s="673"/>
      <c r="J225" s="673"/>
      <c r="K225" s="673"/>
      <c r="L225" s="673"/>
      <c r="M225" s="673"/>
      <c r="N225" s="673"/>
      <c r="O225" s="673"/>
      <c r="P225" s="673"/>
      <c r="Q225" s="673"/>
      <c r="R225" s="673"/>
      <c r="S225" s="673"/>
      <c r="T225" s="673"/>
      <c r="U225" s="673"/>
      <c r="V225" s="673"/>
      <c r="W225" s="673"/>
      <c r="X225" s="673"/>
      <c r="Y225" s="673"/>
      <c r="Z225" s="673"/>
      <c r="AA225" s="673"/>
      <c r="AB225" s="674"/>
      <c r="AC225" s="675" t="s">
        <v>412</v>
      </c>
      <c r="AD225" s="676"/>
      <c r="AE225" s="666">
        <f>SUM(AE220:AH224)</f>
        <v>0</v>
      </c>
      <c r="AF225" s="666"/>
      <c r="AG225" s="666"/>
      <c r="AH225" s="666"/>
      <c r="AI225" s="666">
        <f t="shared" ref="AI225" si="190">SUM(AI220:AL224)</f>
        <v>0</v>
      </c>
      <c r="AJ225" s="666"/>
      <c r="AK225" s="666"/>
      <c r="AL225" s="666"/>
      <c r="AM225" s="666">
        <f t="shared" ref="AM225" si="191">SUM(AM220:AP224)</f>
        <v>0</v>
      </c>
      <c r="AN225" s="666"/>
      <c r="AO225" s="666"/>
      <c r="AP225" s="666"/>
      <c r="AQ225" s="666">
        <f t="shared" ref="AQ225" si="192">SUM(AQ220:AT224)</f>
        <v>0</v>
      </c>
      <c r="AR225" s="666"/>
      <c r="AS225" s="666"/>
      <c r="AT225" s="666"/>
      <c r="AU225" s="666">
        <f t="shared" ref="AU225" si="193">SUM(AU220:AX224)</f>
        <v>0</v>
      </c>
      <c r="AV225" s="666"/>
      <c r="AW225" s="666"/>
      <c r="AX225" s="666"/>
      <c r="AY225" s="666">
        <f t="shared" ref="AY225" si="194">SUM(AY220:BB224)</f>
        <v>0</v>
      </c>
      <c r="AZ225" s="666"/>
      <c r="BA225" s="666"/>
      <c r="BB225" s="666"/>
      <c r="BC225" s="666">
        <f t="shared" ref="BC225" si="195">SUM(BC220:BF224)</f>
        <v>0</v>
      </c>
      <c r="BD225" s="666"/>
      <c r="BE225" s="666"/>
      <c r="BF225" s="666"/>
      <c r="BG225" s="668" t="str">
        <f t="shared" si="177"/>
        <v>n.é.</v>
      </c>
      <c r="BH225" s="669"/>
    </row>
    <row r="226" spans="1:60" s="1" customFormat="1" ht="20.100000000000001" hidden="1" customHeight="1" x14ac:dyDescent="0.2">
      <c r="A226" s="662" t="s">
        <v>753</v>
      </c>
      <c r="B226" s="663"/>
      <c r="C226" s="621" t="s">
        <v>413</v>
      </c>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3"/>
      <c r="AC226" s="601" t="s">
        <v>414</v>
      </c>
      <c r="AD226" s="602"/>
      <c r="AE226" s="661"/>
      <c r="AF226" s="661"/>
      <c r="AG226" s="661"/>
      <c r="AH226" s="661"/>
      <c r="AI226" s="661"/>
      <c r="AJ226" s="661"/>
      <c r="AK226" s="661"/>
      <c r="AL226" s="661"/>
      <c r="AM226" s="661"/>
      <c r="AN226" s="661"/>
      <c r="AO226" s="661"/>
      <c r="AP226" s="661"/>
      <c r="AQ226" s="661"/>
      <c r="AR226" s="661"/>
      <c r="AS226" s="661"/>
      <c r="AT226" s="661"/>
      <c r="AU226" s="661"/>
      <c r="AV226" s="661"/>
      <c r="AW226" s="661"/>
      <c r="AX226" s="661"/>
      <c r="AY226" s="661"/>
      <c r="AZ226" s="661"/>
      <c r="BA226" s="661"/>
      <c r="BB226" s="661"/>
      <c r="BC226" s="661"/>
      <c r="BD226" s="661"/>
      <c r="BE226" s="661"/>
      <c r="BF226" s="661"/>
      <c r="BG226" s="659" t="str">
        <f t="shared" si="177"/>
        <v>n.é.</v>
      </c>
      <c r="BH226" s="660"/>
    </row>
    <row r="227" spans="1:60" s="1" customFormat="1" ht="20.100000000000001" hidden="1" customHeight="1" x14ac:dyDescent="0.2">
      <c r="A227" s="662" t="s">
        <v>754</v>
      </c>
      <c r="B227" s="663"/>
      <c r="C227" s="621" t="s">
        <v>685</v>
      </c>
      <c r="D227" s="622"/>
      <c r="E227" s="622"/>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01" t="s">
        <v>686</v>
      </c>
      <c r="AD227" s="602"/>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59" t="str">
        <f t="shared" si="177"/>
        <v>n.é.</v>
      </c>
      <c r="BH227" s="660"/>
    </row>
    <row r="228" spans="1:60" s="170" customFormat="1" ht="20.100000000000001" customHeight="1" x14ac:dyDescent="0.2">
      <c r="A228" s="785" t="s">
        <v>755</v>
      </c>
      <c r="B228" s="786"/>
      <c r="C228" s="788" t="s">
        <v>766</v>
      </c>
      <c r="D228" s="789"/>
      <c r="E228" s="789"/>
      <c r="F228" s="789"/>
      <c r="G228" s="789"/>
      <c r="H228" s="789"/>
      <c r="I228" s="789"/>
      <c r="J228" s="789"/>
      <c r="K228" s="789"/>
      <c r="L228" s="789"/>
      <c r="M228" s="789"/>
      <c r="N228" s="789"/>
      <c r="O228" s="789"/>
      <c r="P228" s="789"/>
      <c r="Q228" s="789"/>
      <c r="R228" s="789"/>
      <c r="S228" s="789"/>
      <c r="T228" s="789"/>
      <c r="U228" s="789"/>
      <c r="V228" s="789"/>
      <c r="W228" s="789"/>
      <c r="X228" s="789"/>
      <c r="Y228" s="789"/>
      <c r="Z228" s="789"/>
      <c r="AA228" s="789"/>
      <c r="AB228" s="790"/>
      <c r="AC228" s="791" t="s">
        <v>415</v>
      </c>
      <c r="AD228" s="792"/>
      <c r="AE228" s="778">
        <f>AE219+AE225+AE226+AE227</f>
        <v>0</v>
      </c>
      <c r="AF228" s="778"/>
      <c r="AG228" s="778"/>
      <c r="AH228" s="778"/>
      <c r="AI228" s="778">
        <f t="shared" ref="AI228" si="196">AI219+AI225+AI226+AI227</f>
        <v>0</v>
      </c>
      <c r="AJ228" s="778"/>
      <c r="AK228" s="778"/>
      <c r="AL228" s="778"/>
      <c r="AM228" s="778">
        <f t="shared" ref="AM228" si="197">AM219+AM225+AM226+AM227</f>
        <v>0</v>
      </c>
      <c r="AN228" s="778"/>
      <c r="AO228" s="778"/>
      <c r="AP228" s="778"/>
      <c r="AQ228" s="778">
        <f t="shared" ref="AQ228" si="198">AQ219+AQ225+AQ226+AQ227</f>
        <v>0</v>
      </c>
      <c r="AR228" s="778"/>
      <c r="AS228" s="778"/>
      <c r="AT228" s="778"/>
      <c r="AU228" s="778">
        <f t="shared" ref="AU228" si="199">AU219+AU225+AU226+AU227</f>
        <v>0</v>
      </c>
      <c r="AV228" s="778"/>
      <c r="AW228" s="778"/>
      <c r="AX228" s="778"/>
      <c r="AY228" s="778">
        <f t="shared" ref="AY228" si="200">AY219+AY225+AY226+AY227</f>
        <v>0</v>
      </c>
      <c r="AZ228" s="778"/>
      <c r="BA228" s="778"/>
      <c r="BB228" s="778"/>
      <c r="BC228" s="778">
        <f t="shared" ref="BC228" si="201">BC219+BC225+BC226+BC227</f>
        <v>0</v>
      </c>
      <c r="BD228" s="778"/>
      <c r="BE228" s="778"/>
      <c r="BF228" s="778"/>
      <c r="BG228" s="779" t="str">
        <f t="shared" si="177"/>
        <v>n.é.</v>
      </c>
      <c r="BH228" s="780"/>
    </row>
    <row r="229" spans="1:60" s="170" customFormat="1" ht="20.100000000000001" customHeight="1" x14ac:dyDescent="0.2">
      <c r="A229" s="781" t="s">
        <v>756</v>
      </c>
      <c r="B229" s="782"/>
      <c r="C229" s="593" t="s">
        <v>767</v>
      </c>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5"/>
      <c r="AC229" s="783"/>
      <c r="AD229" s="784"/>
      <c r="AE229" s="775">
        <f>AE199+AE228</f>
        <v>34479250</v>
      </c>
      <c r="AF229" s="775"/>
      <c r="AG229" s="775"/>
      <c r="AH229" s="775"/>
      <c r="AI229" s="775">
        <f>AI199+AI228</f>
        <v>37368062</v>
      </c>
      <c r="AJ229" s="775"/>
      <c r="AK229" s="775"/>
      <c r="AL229" s="775"/>
      <c r="AM229" s="775">
        <f>AM199+AM228</f>
        <v>0</v>
      </c>
      <c r="AN229" s="775"/>
      <c r="AO229" s="775"/>
      <c r="AP229" s="775"/>
      <c r="AQ229" s="775">
        <f>AQ199+AQ228</f>
        <v>37268368</v>
      </c>
      <c r="AR229" s="775"/>
      <c r="AS229" s="775"/>
      <c r="AT229" s="775"/>
      <c r="AU229" s="775">
        <f>AU199+AU228</f>
        <v>101521530</v>
      </c>
      <c r="AV229" s="775"/>
      <c r="AW229" s="775"/>
      <c r="AX229" s="775"/>
      <c r="AY229" s="775">
        <f>AY199+AY228</f>
        <v>0</v>
      </c>
      <c r="AZ229" s="775"/>
      <c r="BA229" s="775"/>
      <c r="BB229" s="775"/>
      <c r="BC229" s="775">
        <f>BC199+BC228</f>
        <v>37101942</v>
      </c>
      <c r="BD229" s="775"/>
      <c r="BE229" s="775"/>
      <c r="BF229" s="775"/>
      <c r="BG229" s="776">
        <f t="shared" si="177"/>
        <v>0.99287841044579728</v>
      </c>
      <c r="BH229" s="777"/>
    </row>
    <row r="231" spans="1:60" x14ac:dyDescent="0.2">
      <c r="AC231" s="752"/>
      <c r="AD231" s="752"/>
      <c r="AE231" s="666">
        <f>AE229-AE102</f>
        <v>0</v>
      </c>
      <c r="AF231" s="666"/>
      <c r="AG231" s="666"/>
      <c r="AH231" s="666"/>
      <c r="AI231" s="666">
        <f>AI229-AI102</f>
        <v>0</v>
      </c>
      <c r="AJ231" s="666"/>
      <c r="AK231" s="666"/>
      <c r="AL231" s="666"/>
      <c r="AM231" s="753"/>
      <c r="AN231" s="753"/>
      <c r="AO231" s="753"/>
      <c r="AP231" s="753"/>
      <c r="AQ231" s="753"/>
      <c r="AR231" s="753"/>
      <c r="AS231" s="753"/>
      <c r="AT231" s="753"/>
      <c r="AU231" s="753"/>
      <c r="AV231" s="753"/>
      <c r="AW231" s="753"/>
      <c r="AX231" s="753"/>
      <c r="AY231" s="753"/>
      <c r="AZ231" s="753"/>
      <c r="BA231" s="753"/>
      <c r="BB231" s="753"/>
      <c r="BC231" s="666">
        <f>BC102-BC229</f>
        <v>122670</v>
      </c>
      <c r="BD231" s="666"/>
      <c r="BE231" s="666"/>
      <c r="BF231" s="666"/>
      <c r="BG231" s="750"/>
      <c r="BH231" s="750"/>
    </row>
  </sheetData>
  <autoFilter ref="A7:BH229" xr:uid="{00000000-0009-0000-0000-00000400000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30" showButton="0">
      <customFilters>
        <customFilter operator="notEqual" val=" "/>
      </customFilters>
    </filterColumn>
    <filterColumn colId="31" showButton="0"/>
    <filterColumn colId="32" showButton="0"/>
    <filterColumn colId="34" showButton="0"/>
    <filterColumn colId="35" showButton="0"/>
    <filterColumn colId="36" showButton="0"/>
    <filterColumn colId="38" showButton="0"/>
    <filterColumn colId="39" showButton="0"/>
    <filterColumn colId="40" showButton="0"/>
    <filterColumn colId="42" showButton="0"/>
    <filterColumn colId="43" showButton="0"/>
    <filterColumn colId="44" showButton="0"/>
    <filterColumn colId="46" showButton="0"/>
    <filterColumn colId="47" showButton="0"/>
    <filterColumn colId="48" showButton="0"/>
    <filterColumn colId="50" showButton="0"/>
    <filterColumn colId="51" showButton="0"/>
    <filterColumn colId="52" showButton="0"/>
    <filterColumn colId="54" showButton="0"/>
    <filterColumn colId="55" showButton="0"/>
    <filterColumn colId="56" showButton="0"/>
    <filterColumn colId="58" showButton="0"/>
  </autoFilter>
  <mergeCells count="2477">
    <mergeCell ref="BG5:BH6"/>
    <mergeCell ref="AE6:AH6"/>
    <mergeCell ref="AI6:AL6"/>
    <mergeCell ref="AM6:AP6"/>
    <mergeCell ref="AQ6:AT6"/>
    <mergeCell ref="AU6:AX6"/>
    <mergeCell ref="AY6:BB6"/>
    <mergeCell ref="A1:BH1"/>
    <mergeCell ref="A2:BH2"/>
    <mergeCell ref="A3:BH3"/>
    <mergeCell ref="A4:BH4"/>
    <mergeCell ref="A5:B6"/>
    <mergeCell ref="C5:AB6"/>
    <mergeCell ref="AC5:AD6"/>
    <mergeCell ref="AE5:AL5"/>
    <mergeCell ref="AM5:BB5"/>
    <mergeCell ref="BC5:BF6"/>
    <mergeCell ref="BG7:BH7"/>
    <mergeCell ref="A8:B8"/>
    <mergeCell ref="C8:AB8"/>
    <mergeCell ref="AC8:AD8"/>
    <mergeCell ref="AE8:AH8"/>
    <mergeCell ref="AI8:AL8"/>
    <mergeCell ref="AM8:AP8"/>
    <mergeCell ref="AQ8:AT8"/>
    <mergeCell ref="AI7:AL7"/>
    <mergeCell ref="AM7:AP7"/>
    <mergeCell ref="AQ7:AT7"/>
    <mergeCell ref="AU7:AX7"/>
    <mergeCell ref="AY7:BB7"/>
    <mergeCell ref="BC7:BF7"/>
    <mergeCell ref="A7:B7"/>
    <mergeCell ref="C7:AB7"/>
    <mergeCell ref="AC7:AD7"/>
    <mergeCell ref="AE7:AH7"/>
    <mergeCell ref="BG9:BH9"/>
    <mergeCell ref="A10:B10"/>
    <mergeCell ref="C10:AB10"/>
    <mergeCell ref="AC10:AD10"/>
    <mergeCell ref="AE10:AH10"/>
    <mergeCell ref="AI10:AL10"/>
    <mergeCell ref="AM10:AP10"/>
    <mergeCell ref="AQ10:AT10"/>
    <mergeCell ref="AI9:AL9"/>
    <mergeCell ref="AM9:AP9"/>
    <mergeCell ref="AQ9:AT9"/>
    <mergeCell ref="AU9:AX9"/>
    <mergeCell ref="AY9:BB9"/>
    <mergeCell ref="BC9:BF9"/>
    <mergeCell ref="AU8:AX8"/>
    <mergeCell ref="AY8:BB8"/>
    <mergeCell ref="BC8:BF8"/>
    <mergeCell ref="BG8:BH8"/>
    <mergeCell ref="A9:B9"/>
    <mergeCell ref="C9:AB9"/>
    <mergeCell ref="AC9:AD9"/>
    <mergeCell ref="AE9:AH9"/>
    <mergeCell ref="BG11:BH11"/>
    <mergeCell ref="A12:B12"/>
    <mergeCell ref="C12:AB12"/>
    <mergeCell ref="AC12:AD12"/>
    <mergeCell ref="AE12:AH12"/>
    <mergeCell ref="AI12:AL12"/>
    <mergeCell ref="AM12:AP12"/>
    <mergeCell ref="AQ12:AT12"/>
    <mergeCell ref="AI11:AL11"/>
    <mergeCell ref="AM11:AP11"/>
    <mergeCell ref="AQ11:AT11"/>
    <mergeCell ref="AU11:AX11"/>
    <mergeCell ref="AY11:BB11"/>
    <mergeCell ref="BC11:BF11"/>
    <mergeCell ref="AU10:AX10"/>
    <mergeCell ref="AY10:BB10"/>
    <mergeCell ref="BC10:BF10"/>
    <mergeCell ref="BG10:BH10"/>
    <mergeCell ref="A11:B11"/>
    <mergeCell ref="C11:AB11"/>
    <mergeCell ref="AC11:AD11"/>
    <mergeCell ref="AE11:AH11"/>
    <mergeCell ref="BG13:BH13"/>
    <mergeCell ref="A14:B14"/>
    <mergeCell ref="C14:AB14"/>
    <mergeCell ref="AC14:AD14"/>
    <mergeCell ref="AE14:AH14"/>
    <mergeCell ref="AI14:AL14"/>
    <mergeCell ref="AM14:AP14"/>
    <mergeCell ref="AQ14:AT14"/>
    <mergeCell ref="AI13:AL13"/>
    <mergeCell ref="AM13:AP13"/>
    <mergeCell ref="AQ13:AT13"/>
    <mergeCell ref="AU13:AX13"/>
    <mergeCell ref="AY13:BB13"/>
    <mergeCell ref="BC13:BF13"/>
    <mergeCell ref="AU12:AX12"/>
    <mergeCell ref="AY12:BB12"/>
    <mergeCell ref="BC12:BF12"/>
    <mergeCell ref="BG12:BH12"/>
    <mergeCell ref="A13:B13"/>
    <mergeCell ref="C13:AB13"/>
    <mergeCell ref="AC13:AD13"/>
    <mergeCell ref="AE13:AH13"/>
    <mergeCell ref="BG15:BH15"/>
    <mergeCell ref="A16:B16"/>
    <mergeCell ref="C16:AB16"/>
    <mergeCell ref="AC16:AD16"/>
    <mergeCell ref="AE16:AH16"/>
    <mergeCell ref="AI16:AL16"/>
    <mergeCell ref="AM16:AP16"/>
    <mergeCell ref="AQ16:AT16"/>
    <mergeCell ref="AI15:AL15"/>
    <mergeCell ref="AM15:AP15"/>
    <mergeCell ref="AQ15:AT15"/>
    <mergeCell ref="AU15:AX15"/>
    <mergeCell ref="AY15:BB15"/>
    <mergeCell ref="BC15:BF15"/>
    <mergeCell ref="AU14:AX14"/>
    <mergeCell ref="AY14:BB14"/>
    <mergeCell ref="BC14:BF14"/>
    <mergeCell ref="BG14:BH14"/>
    <mergeCell ref="A15:B15"/>
    <mergeCell ref="C15:AB15"/>
    <mergeCell ref="AC15:AD15"/>
    <mergeCell ref="AE15:AH15"/>
    <mergeCell ref="BG17:BH17"/>
    <mergeCell ref="A18:B18"/>
    <mergeCell ref="C18:AB18"/>
    <mergeCell ref="AC18:AD18"/>
    <mergeCell ref="AE18:AH18"/>
    <mergeCell ref="AI18:AL18"/>
    <mergeCell ref="AM18:AP18"/>
    <mergeCell ref="AQ18:AT18"/>
    <mergeCell ref="AI17:AL17"/>
    <mergeCell ref="AM17:AP17"/>
    <mergeCell ref="AQ17:AT17"/>
    <mergeCell ref="AU17:AX17"/>
    <mergeCell ref="AY17:BB17"/>
    <mergeCell ref="BC17:BF17"/>
    <mergeCell ref="AU16:AX16"/>
    <mergeCell ref="AY16:BB16"/>
    <mergeCell ref="BC16:BF16"/>
    <mergeCell ref="BG16:BH16"/>
    <mergeCell ref="A17:B17"/>
    <mergeCell ref="C17:AB17"/>
    <mergeCell ref="AC17:AD17"/>
    <mergeCell ref="AE17:AH17"/>
    <mergeCell ref="BG19:BH19"/>
    <mergeCell ref="A20:B20"/>
    <mergeCell ref="C20:AB20"/>
    <mergeCell ref="AC20:AD20"/>
    <mergeCell ref="AE20:AH20"/>
    <mergeCell ref="AI20:AL20"/>
    <mergeCell ref="AM20:AP20"/>
    <mergeCell ref="AQ20:AT20"/>
    <mergeCell ref="AI19:AL19"/>
    <mergeCell ref="AM19:AP19"/>
    <mergeCell ref="AQ19:AT19"/>
    <mergeCell ref="AU19:AX19"/>
    <mergeCell ref="AY19:BB19"/>
    <mergeCell ref="BC19:BF19"/>
    <mergeCell ref="AU18:AX18"/>
    <mergeCell ref="AY18:BB18"/>
    <mergeCell ref="BC18:BF18"/>
    <mergeCell ref="BG18:BH18"/>
    <mergeCell ref="A19:B19"/>
    <mergeCell ref="C19:AB19"/>
    <mergeCell ref="AC19:AD19"/>
    <mergeCell ref="AE19:AH19"/>
    <mergeCell ref="BG21:BH21"/>
    <mergeCell ref="A22:B22"/>
    <mergeCell ref="C22:AB22"/>
    <mergeCell ref="AC22:AD22"/>
    <mergeCell ref="AE22:AH22"/>
    <mergeCell ref="AI22:AL22"/>
    <mergeCell ref="AM22:AP22"/>
    <mergeCell ref="AQ22:AT22"/>
    <mergeCell ref="AI21:AL21"/>
    <mergeCell ref="AM21:AP21"/>
    <mergeCell ref="AQ21:AT21"/>
    <mergeCell ref="AU21:AX21"/>
    <mergeCell ref="AY21:BB21"/>
    <mergeCell ref="BC21:BF21"/>
    <mergeCell ref="AU20:AX20"/>
    <mergeCell ref="AY20:BB20"/>
    <mergeCell ref="BC20:BF20"/>
    <mergeCell ref="BG20:BH20"/>
    <mergeCell ref="A21:B21"/>
    <mergeCell ref="C21:AB21"/>
    <mergeCell ref="AC21:AD21"/>
    <mergeCell ref="AE21:AH21"/>
    <mergeCell ref="BG23:BH23"/>
    <mergeCell ref="A24:B24"/>
    <mergeCell ref="C24:AB24"/>
    <mergeCell ref="AC24:AD24"/>
    <mergeCell ref="AE24:AH24"/>
    <mergeCell ref="AI24:AL24"/>
    <mergeCell ref="AM24:AP24"/>
    <mergeCell ref="AQ24:AT24"/>
    <mergeCell ref="AI23:AL23"/>
    <mergeCell ref="AM23:AP23"/>
    <mergeCell ref="AQ23:AT23"/>
    <mergeCell ref="AU23:AX23"/>
    <mergeCell ref="AY23:BB23"/>
    <mergeCell ref="BC23:BF23"/>
    <mergeCell ref="AU22:AX22"/>
    <mergeCell ref="AY22:BB22"/>
    <mergeCell ref="BC22:BF22"/>
    <mergeCell ref="BG22:BH22"/>
    <mergeCell ref="A23:B23"/>
    <mergeCell ref="C23:AB23"/>
    <mergeCell ref="AC23:AD23"/>
    <mergeCell ref="AE23:AH23"/>
    <mergeCell ref="BG25:BH25"/>
    <mergeCell ref="A26:B26"/>
    <mergeCell ref="C26:AB26"/>
    <mergeCell ref="AC26:AD26"/>
    <mergeCell ref="AE26:AH26"/>
    <mergeCell ref="AI26:AL26"/>
    <mergeCell ref="AM26:AP26"/>
    <mergeCell ref="AQ26:AT26"/>
    <mergeCell ref="AI25:AL25"/>
    <mergeCell ref="AM25:AP25"/>
    <mergeCell ref="AQ25:AT25"/>
    <mergeCell ref="AU25:AX25"/>
    <mergeCell ref="AY25:BB25"/>
    <mergeCell ref="BC25:BF25"/>
    <mergeCell ref="AU24:AX24"/>
    <mergeCell ref="AY24:BB24"/>
    <mergeCell ref="BC24:BF24"/>
    <mergeCell ref="BG24:BH24"/>
    <mergeCell ref="A25:B25"/>
    <mergeCell ref="C25:AB25"/>
    <mergeCell ref="AC25:AD25"/>
    <mergeCell ref="AE25:AH25"/>
    <mergeCell ref="BG27:BH27"/>
    <mergeCell ref="A28:B28"/>
    <mergeCell ref="C28:AB28"/>
    <mergeCell ref="AC28:AD28"/>
    <mergeCell ref="AE28:AH28"/>
    <mergeCell ref="AI28:AL28"/>
    <mergeCell ref="AM28:AP28"/>
    <mergeCell ref="AQ28:AT28"/>
    <mergeCell ref="AI27:AL27"/>
    <mergeCell ref="AM27:AP27"/>
    <mergeCell ref="AQ27:AT27"/>
    <mergeCell ref="AU27:AX27"/>
    <mergeCell ref="AY27:BB27"/>
    <mergeCell ref="BC27:BF27"/>
    <mergeCell ref="AU26:AX26"/>
    <mergeCell ref="AY26:BB26"/>
    <mergeCell ref="BC26:BF26"/>
    <mergeCell ref="BG26:BH26"/>
    <mergeCell ref="A27:B27"/>
    <mergeCell ref="C27:AB27"/>
    <mergeCell ref="AC27:AD27"/>
    <mergeCell ref="AE27:AH27"/>
    <mergeCell ref="BG29:BH29"/>
    <mergeCell ref="A30:B30"/>
    <mergeCell ref="C30:AB30"/>
    <mergeCell ref="AC30:AD30"/>
    <mergeCell ref="AE30:AH30"/>
    <mergeCell ref="AI30:AL30"/>
    <mergeCell ref="AM30:AP30"/>
    <mergeCell ref="AQ30:AT30"/>
    <mergeCell ref="AI29:AL29"/>
    <mergeCell ref="AM29:AP29"/>
    <mergeCell ref="AQ29:AT29"/>
    <mergeCell ref="AU29:AX29"/>
    <mergeCell ref="AY29:BB29"/>
    <mergeCell ref="BC29:BF29"/>
    <mergeCell ref="AU28:AX28"/>
    <mergeCell ref="AY28:BB28"/>
    <mergeCell ref="BC28:BF28"/>
    <mergeCell ref="BG28:BH28"/>
    <mergeCell ref="A29:B29"/>
    <mergeCell ref="C29:AB29"/>
    <mergeCell ref="AC29:AD29"/>
    <mergeCell ref="AE29:AH29"/>
    <mergeCell ref="BG31:BH31"/>
    <mergeCell ref="A32:B32"/>
    <mergeCell ref="C32:AB32"/>
    <mergeCell ref="AC32:AD32"/>
    <mergeCell ref="AE32:AH32"/>
    <mergeCell ref="AI32:AL32"/>
    <mergeCell ref="AM32:AP32"/>
    <mergeCell ref="AQ32:AT32"/>
    <mergeCell ref="AI31:AL31"/>
    <mergeCell ref="AM31:AP31"/>
    <mergeCell ref="AQ31:AT31"/>
    <mergeCell ref="AU31:AX31"/>
    <mergeCell ref="AY31:BB31"/>
    <mergeCell ref="BC31:BF31"/>
    <mergeCell ref="AU30:AX30"/>
    <mergeCell ref="AY30:BB30"/>
    <mergeCell ref="BC30:BF30"/>
    <mergeCell ref="BG30:BH30"/>
    <mergeCell ref="A31:B31"/>
    <mergeCell ref="C31:AB31"/>
    <mergeCell ref="AC31:AD31"/>
    <mergeCell ref="AE31:AH31"/>
    <mergeCell ref="BG33:BH33"/>
    <mergeCell ref="A34:B34"/>
    <mergeCell ref="C34:AB34"/>
    <mergeCell ref="AC34:AD34"/>
    <mergeCell ref="AE34:AH34"/>
    <mergeCell ref="AI34:AL34"/>
    <mergeCell ref="AM34:AP34"/>
    <mergeCell ref="AQ34:AT34"/>
    <mergeCell ref="AI33:AL33"/>
    <mergeCell ref="AM33:AP33"/>
    <mergeCell ref="AQ33:AT33"/>
    <mergeCell ref="AU33:AX33"/>
    <mergeCell ref="AY33:BB33"/>
    <mergeCell ref="BC33:BF33"/>
    <mergeCell ref="AU32:AX32"/>
    <mergeCell ref="AY32:BB32"/>
    <mergeCell ref="BC32:BF32"/>
    <mergeCell ref="BG32:BH32"/>
    <mergeCell ref="A33:B33"/>
    <mergeCell ref="C33:AB33"/>
    <mergeCell ref="AC33:AD33"/>
    <mergeCell ref="AE33:AH33"/>
    <mergeCell ref="BG35:BH35"/>
    <mergeCell ref="A36:B36"/>
    <mergeCell ref="C36:AB36"/>
    <mergeCell ref="AC36:AD36"/>
    <mergeCell ref="AE36:AH36"/>
    <mergeCell ref="AI36:AL36"/>
    <mergeCell ref="AM36:AP36"/>
    <mergeCell ref="AQ36:AT36"/>
    <mergeCell ref="AI35:AL35"/>
    <mergeCell ref="AM35:AP35"/>
    <mergeCell ref="AQ35:AT35"/>
    <mergeCell ref="AU35:AX35"/>
    <mergeCell ref="AY35:BB35"/>
    <mergeCell ref="BC35:BF35"/>
    <mergeCell ref="AU34:AX34"/>
    <mergeCell ref="AY34:BB34"/>
    <mergeCell ref="BC34:BF34"/>
    <mergeCell ref="BG34:BH34"/>
    <mergeCell ref="A35:B35"/>
    <mergeCell ref="C35:AB35"/>
    <mergeCell ref="AC35:AD35"/>
    <mergeCell ref="AE35:AH35"/>
    <mergeCell ref="BG37:BH37"/>
    <mergeCell ref="A38:B38"/>
    <mergeCell ref="C38:AB38"/>
    <mergeCell ref="AC38:AD38"/>
    <mergeCell ref="AE38:AH38"/>
    <mergeCell ref="AI38:AL38"/>
    <mergeCell ref="AM38:AP38"/>
    <mergeCell ref="AQ38:AT38"/>
    <mergeCell ref="AI37:AL37"/>
    <mergeCell ref="AM37:AP37"/>
    <mergeCell ref="AQ37:AT37"/>
    <mergeCell ref="AU37:AX37"/>
    <mergeCell ref="AY37:BB37"/>
    <mergeCell ref="BC37:BF37"/>
    <mergeCell ref="AU36:AX36"/>
    <mergeCell ref="AY36:BB36"/>
    <mergeCell ref="BC36:BF36"/>
    <mergeCell ref="BG36:BH36"/>
    <mergeCell ref="A37:B37"/>
    <mergeCell ref="C37:AB37"/>
    <mergeCell ref="AC37:AD37"/>
    <mergeCell ref="AE37:AH37"/>
    <mergeCell ref="BG39:BH39"/>
    <mergeCell ref="A40:B40"/>
    <mergeCell ref="C40:AB40"/>
    <mergeCell ref="AC40:AD40"/>
    <mergeCell ref="AE40:AH40"/>
    <mergeCell ref="AI40:AL40"/>
    <mergeCell ref="AM40:AP40"/>
    <mergeCell ref="AQ40:AT40"/>
    <mergeCell ref="AI39:AL39"/>
    <mergeCell ref="AM39:AP39"/>
    <mergeCell ref="AQ39:AT39"/>
    <mergeCell ref="AU39:AX39"/>
    <mergeCell ref="AY39:BB39"/>
    <mergeCell ref="BC39:BF39"/>
    <mergeCell ref="AU38:AX38"/>
    <mergeCell ref="AY38:BB38"/>
    <mergeCell ref="BC38:BF38"/>
    <mergeCell ref="BG38:BH38"/>
    <mergeCell ref="A39:B39"/>
    <mergeCell ref="C39:AB39"/>
    <mergeCell ref="AC39:AD39"/>
    <mergeCell ref="AE39:AH39"/>
    <mergeCell ref="BG41:BH41"/>
    <mergeCell ref="A42:B42"/>
    <mergeCell ref="C42:AB42"/>
    <mergeCell ref="AC42:AD42"/>
    <mergeCell ref="AE42:AH42"/>
    <mergeCell ref="AI42:AL42"/>
    <mergeCell ref="AM42:AP42"/>
    <mergeCell ref="AQ42:AT42"/>
    <mergeCell ref="AI41:AL41"/>
    <mergeCell ref="AM41:AP41"/>
    <mergeCell ref="AQ41:AT41"/>
    <mergeCell ref="AU41:AX41"/>
    <mergeCell ref="AY41:BB41"/>
    <mergeCell ref="BC41:BF41"/>
    <mergeCell ref="AU40:AX40"/>
    <mergeCell ref="AY40:BB40"/>
    <mergeCell ref="BC40:BF40"/>
    <mergeCell ref="BG40:BH40"/>
    <mergeCell ref="A41:B41"/>
    <mergeCell ref="C41:AB41"/>
    <mergeCell ref="AC41:AD41"/>
    <mergeCell ref="AE41:AH41"/>
    <mergeCell ref="BG43:BH43"/>
    <mergeCell ref="A44:B44"/>
    <mergeCell ref="C44:AB44"/>
    <mergeCell ref="AC44:AD44"/>
    <mergeCell ref="AE44:AH44"/>
    <mergeCell ref="AI44:AL44"/>
    <mergeCell ref="AM44:AP44"/>
    <mergeCell ref="AQ44:AT44"/>
    <mergeCell ref="AI43:AL43"/>
    <mergeCell ref="AM43:AP43"/>
    <mergeCell ref="AQ43:AT43"/>
    <mergeCell ref="AU43:AX43"/>
    <mergeCell ref="AY43:BB43"/>
    <mergeCell ref="BC43:BF43"/>
    <mergeCell ref="AU42:AX42"/>
    <mergeCell ref="AY42:BB42"/>
    <mergeCell ref="BC42:BF42"/>
    <mergeCell ref="BG42:BH42"/>
    <mergeCell ref="A43:B43"/>
    <mergeCell ref="C43:AB43"/>
    <mergeCell ref="AC43:AD43"/>
    <mergeCell ref="AE43:AH43"/>
    <mergeCell ref="BG45:BH45"/>
    <mergeCell ref="A46:B46"/>
    <mergeCell ref="C46:AB46"/>
    <mergeCell ref="AC46:AD46"/>
    <mergeCell ref="AE46:AH46"/>
    <mergeCell ref="AI46:AL46"/>
    <mergeCell ref="AM46:AP46"/>
    <mergeCell ref="AQ46:AT46"/>
    <mergeCell ref="AI45:AL45"/>
    <mergeCell ref="AM45:AP45"/>
    <mergeCell ref="AQ45:AT45"/>
    <mergeCell ref="AU45:AX45"/>
    <mergeCell ref="AY45:BB45"/>
    <mergeCell ref="BC45:BF45"/>
    <mergeCell ref="AU44:AX44"/>
    <mergeCell ref="AY44:BB44"/>
    <mergeCell ref="BC44:BF44"/>
    <mergeCell ref="BG44:BH44"/>
    <mergeCell ref="A45:B45"/>
    <mergeCell ref="C45:AB45"/>
    <mergeCell ref="AC45:AD45"/>
    <mergeCell ref="AE45:AH45"/>
    <mergeCell ref="BG47:BH47"/>
    <mergeCell ref="A48:B48"/>
    <mergeCell ref="C48:AB48"/>
    <mergeCell ref="AC48:AD48"/>
    <mergeCell ref="AE48:AH48"/>
    <mergeCell ref="AI48:AL48"/>
    <mergeCell ref="AM48:AP48"/>
    <mergeCell ref="AQ48:AT48"/>
    <mergeCell ref="AI47:AL47"/>
    <mergeCell ref="AM47:AP47"/>
    <mergeCell ref="AQ47:AT47"/>
    <mergeCell ref="AU47:AX47"/>
    <mergeCell ref="AY47:BB47"/>
    <mergeCell ref="BC47:BF47"/>
    <mergeCell ref="AU46:AX46"/>
    <mergeCell ref="AY46:BB46"/>
    <mergeCell ref="BC46:BF46"/>
    <mergeCell ref="BG46:BH46"/>
    <mergeCell ref="A47:B47"/>
    <mergeCell ref="C47:AB47"/>
    <mergeCell ref="AC47:AD47"/>
    <mergeCell ref="AE47:AH47"/>
    <mergeCell ref="BG49:BH49"/>
    <mergeCell ref="A50:B50"/>
    <mergeCell ref="C50:AB50"/>
    <mergeCell ref="AC50:AD50"/>
    <mergeCell ref="AE50:AH50"/>
    <mergeCell ref="AI50:AL50"/>
    <mergeCell ref="AM50:AP50"/>
    <mergeCell ref="AQ50:AT50"/>
    <mergeCell ref="AI49:AL49"/>
    <mergeCell ref="AM49:AP49"/>
    <mergeCell ref="AQ49:AT49"/>
    <mergeCell ref="AU49:AX49"/>
    <mergeCell ref="AY49:BB49"/>
    <mergeCell ref="BC49:BF49"/>
    <mergeCell ref="AU48:AX48"/>
    <mergeCell ref="AY48:BB48"/>
    <mergeCell ref="BC48:BF48"/>
    <mergeCell ref="BG48:BH48"/>
    <mergeCell ref="A49:B49"/>
    <mergeCell ref="C49:AB49"/>
    <mergeCell ref="AC49:AD49"/>
    <mergeCell ref="AE49:AH49"/>
    <mergeCell ref="BG51:BH51"/>
    <mergeCell ref="A52:B52"/>
    <mergeCell ref="C52:AB52"/>
    <mergeCell ref="AC52:AD52"/>
    <mergeCell ref="AE52:AH52"/>
    <mergeCell ref="AI52:AL52"/>
    <mergeCell ref="AM52:AP52"/>
    <mergeCell ref="AQ52:AT52"/>
    <mergeCell ref="AI51:AL51"/>
    <mergeCell ref="AM51:AP51"/>
    <mergeCell ref="AQ51:AT51"/>
    <mergeCell ref="AU51:AX51"/>
    <mergeCell ref="AY51:BB51"/>
    <mergeCell ref="BC51:BF51"/>
    <mergeCell ref="AU50:AX50"/>
    <mergeCell ref="AY50:BB50"/>
    <mergeCell ref="BC50:BF50"/>
    <mergeCell ref="BG50:BH50"/>
    <mergeCell ref="A51:B51"/>
    <mergeCell ref="C51:AB51"/>
    <mergeCell ref="AC51:AD51"/>
    <mergeCell ref="AE51:AH51"/>
    <mergeCell ref="BG53:BH53"/>
    <mergeCell ref="A54:B54"/>
    <mergeCell ref="C54:AB54"/>
    <mergeCell ref="AC54:AD54"/>
    <mergeCell ref="AE54:AH54"/>
    <mergeCell ref="AI54:AL54"/>
    <mergeCell ref="AM54:AP54"/>
    <mergeCell ref="AQ54:AT54"/>
    <mergeCell ref="AI53:AL53"/>
    <mergeCell ref="AM53:AP53"/>
    <mergeCell ref="AQ53:AT53"/>
    <mergeCell ref="AU53:AX53"/>
    <mergeCell ref="AY53:BB53"/>
    <mergeCell ref="BC53:BF53"/>
    <mergeCell ref="AU52:AX52"/>
    <mergeCell ref="AY52:BB52"/>
    <mergeCell ref="BC52:BF52"/>
    <mergeCell ref="BG52:BH52"/>
    <mergeCell ref="A53:B53"/>
    <mergeCell ref="C53:AB53"/>
    <mergeCell ref="AC53:AD53"/>
    <mergeCell ref="AE53:AH53"/>
    <mergeCell ref="BG55:BH55"/>
    <mergeCell ref="A56:B56"/>
    <mergeCell ref="C56:AB56"/>
    <mergeCell ref="AC56:AD56"/>
    <mergeCell ref="AE56:AH56"/>
    <mergeCell ref="AI56:AL56"/>
    <mergeCell ref="AM56:AP56"/>
    <mergeCell ref="AQ56:AT56"/>
    <mergeCell ref="AI55:AL55"/>
    <mergeCell ref="AM55:AP55"/>
    <mergeCell ref="AQ55:AT55"/>
    <mergeCell ref="AU55:AX55"/>
    <mergeCell ref="AY55:BB55"/>
    <mergeCell ref="BC55:BF55"/>
    <mergeCell ref="AU54:AX54"/>
    <mergeCell ref="AY54:BB54"/>
    <mergeCell ref="BC54:BF54"/>
    <mergeCell ref="BG54:BH54"/>
    <mergeCell ref="A55:B55"/>
    <mergeCell ref="C55:AB55"/>
    <mergeCell ref="AC55:AD55"/>
    <mergeCell ref="AE55:AH55"/>
    <mergeCell ref="BG57:BH57"/>
    <mergeCell ref="A58:B58"/>
    <mergeCell ref="C58:AB58"/>
    <mergeCell ref="AC58:AD58"/>
    <mergeCell ref="AE58:AH58"/>
    <mergeCell ref="AI58:AL58"/>
    <mergeCell ref="AM58:AP58"/>
    <mergeCell ref="AQ58:AT58"/>
    <mergeCell ref="AI57:AL57"/>
    <mergeCell ref="AM57:AP57"/>
    <mergeCell ref="AQ57:AT57"/>
    <mergeCell ref="AU57:AX57"/>
    <mergeCell ref="AY57:BB57"/>
    <mergeCell ref="BC57:BF57"/>
    <mergeCell ref="AU56:AX56"/>
    <mergeCell ref="AY56:BB56"/>
    <mergeCell ref="BC56:BF56"/>
    <mergeCell ref="BG56:BH56"/>
    <mergeCell ref="A57:B57"/>
    <mergeCell ref="C57:AB57"/>
    <mergeCell ref="AC57:AD57"/>
    <mergeCell ref="AE57:AH57"/>
    <mergeCell ref="BG59:BH59"/>
    <mergeCell ref="A60:B60"/>
    <mergeCell ref="C60:AB60"/>
    <mergeCell ref="AC60:AD60"/>
    <mergeCell ref="AE60:AH60"/>
    <mergeCell ref="AI60:AL60"/>
    <mergeCell ref="AM60:AP60"/>
    <mergeCell ref="AQ60:AT60"/>
    <mergeCell ref="AI59:AL59"/>
    <mergeCell ref="AM59:AP59"/>
    <mergeCell ref="AQ59:AT59"/>
    <mergeCell ref="AU59:AX59"/>
    <mergeCell ref="AY59:BB59"/>
    <mergeCell ref="BC59:BF59"/>
    <mergeCell ref="AU58:AX58"/>
    <mergeCell ref="AY58:BB58"/>
    <mergeCell ref="BC58:BF58"/>
    <mergeCell ref="BG58:BH58"/>
    <mergeCell ref="A59:B59"/>
    <mergeCell ref="C59:AB59"/>
    <mergeCell ref="AC59:AD59"/>
    <mergeCell ref="AE59:AH59"/>
    <mergeCell ref="BG61:BH61"/>
    <mergeCell ref="A62:B62"/>
    <mergeCell ref="C62:AB62"/>
    <mergeCell ref="AC62:AD62"/>
    <mergeCell ref="AE62:AH62"/>
    <mergeCell ref="AI62:AL62"/>
    <mergeCell ref="AM62:AP62"/>
    <mergeCell ref="AQ62:AT62"/>
    <mergeCell ref="AI61:AL61"/>
    <mergeCell ref="AM61:AP61"/>
    <mergeCell ref="AQ61:AT61"/>
    <mergeCell ref="AU61:AX61"/>
    <mergeCell ref="AY61:BB61"/>
    <mergeCell ref="BC61:BF61"/>
    <mergeCell ref="AU60:AX60"/>
    <mergeCell ref="AY60:BB60"/>
    <mergeCell ref="BC60:BF60"/>
    <mergeCell ref="BG60:BH60"/>
    <mergeCell ref="A61:B61"/>
    <mergeCell ref="C61:AB61"/>
    <mergeCell ref="AC61:AD61"/>
    <mergeCell ref="AE61:AH61"/>
    <mergeCell ref="BG63:BH63"/>
    <mergeCell ref="A64:B64"/>
    <mergeCell ref="C64:AB64"/>
    <mergeCell ref="AC64:AD64"/>
    <mergeCell ref="AE64:AH64"/>
    <mergeCell ref="AI64:AL64"/>
    <mergeCell ref="AM64:AP64"/>
    <mergeCell ref="AQ64:AT64"/>
    <mergeCell ref="AI63:AL63"/>
    <mergeCell ref="AM63:AP63"/>
    <mergeCell ref="AQ63:AT63"/>
    <mergeCell ref="AU63:AX63"/>
    <mergeCell ref="AY63:BB63"/>
    <mergeCell ref="BC63:BF63"/>
    <mergeCell ref="AU62:AX62"/>
    <mergeCell ref="AY62:BB62"/>
    <mergeCell ref="BC62:BF62"/>
    <mergeCell ref="BG62:BH62"/>
    <mergeCell ref="A63:B63"/>
    <mergeCell ref="C63:AB63"/>
    <mergeCell ref="AC63:AD63"/>
    <mergeCell ref="AE63:AH63"/>
    <mergeCell ref="BG65:BH65"/>
    <mergeCell ref="A66:B66"/>
    <mergeCell ref="C66:AB66"/>
    <mergeCell ref="AC66:AD66"/>
    <mergeCell ref="AE66:AH66"/>
    <mergeCell ref="AI66:AL66"/>
    <mergeCell ref="AM66:AP66"/>
    <mergeCell ref="AQ66:AT66"/>
    <mergeCell ref="AI65:AL65"/>
    <mergeCell ref="AM65:AP65"/>
    <mergeCell ref="AQ65:AT65"/>
    <mergeCell ref="AU65:AX65"/>
    <mergeCell ref="AY65:BB65"/>
    <mergeCell ref="BC65:BF65"/>
    <mergeCell ref="AU64:AX64"/>
    <mergeCell ref="AY64:BB64"/>
    <mergeCell ref="BC64:BF64"/>
    <mergeCell ref="BG64:BH64"/>
    <mergeCell ref="A65:B65"/>
    <mergeCell ref="C65:AB65"/>
    <mergeCell ref="AC65:AD65"/>
    <mergeCell ref="AE65:AH65"/>
    <mergeCell ref="BG67:BH67"/>
    <mergeCell ref="A68:B68"/>
    <mergeCell ref="C68:AB68"/>
    <mergeCell ref="AC68:AD68"/>
    <mergeCell ref="AE68:AH68"/>
    <mergeCell ref="AI68:AL68"/>
    <mergeCell ref="AM68:AP68"/>
    <mergeCell ref="AQ68:AT68"/>
    <mergeCell ref="AI67:AL67"/>
    <mergeCell ref="AM67:AP67"/>
    <mergeCell ref="AQ67:AT67"/>
    <mergeCell ref="AU67:AX67"/>
    <mergeCell ref="AY67:BB67"/>
    <mergeCell ref="BC67:BF67"/>
    <mergeCell ref="AU66:AX66"/>
    <mergeCell ref="AY66:BB66"/>
    <mergeCell ref="BC66:BF66"/>
    <mergeCell ref="BG66:BH66"/>
    <mergeCell ref="A67:B67"/>
    <mergeCell ref="C67:AB67"/>
    <mergeCell ref="AC67:AD67"/>
    <mergeCell ref="AE67:AH67"/>
    <mergeCell ref="BG69:BH69"/>
    <mergeCell ref="A70:B70"/>
    <mergeCell ref="C70:AB70"/>
    <mergeCell ref="AC70:AD70"/>
    <mergeCell ref="AE70:AH70"/>
    <mergeCell ref="AI70:AL70"/>
    <mergeCell ref="AM70:AP70"/>
    <mergeCell ref="AQ70:AT70"/>
    <mergeCell ref="AI69:AL69"/>
    <mergeCell ref="AM69:AP69"/>
    <mergeCell ref="AQ69:AT69"/>
    <mergeCell ref="AU69:AX69"/>
    <mergeCell ref="AY69:BB69"/>
    <mergeCell ref="BC69:BF69"/>
    <mergeCell ref="AU68:AX68"/>
    <mergeCell ref="AY68:BB68"/>
    <mergeCell ref="BC68:BF68"/>
    <mergeCell ref="BG68:BH68"/>
    <mergeCell ref="A69:B69"/>
    <mergeCell ref="C69:AB69"/>
    <mergeCell ref="AC69:AD69"/>
    <mergeCell ref="AE69:AH69"/>
    <mergeCell ref="BG71:BH71"/>
    <mergeCell ref="A72:B72"/>
    <mergeCell ref="C72:AB72"/>
    <mergeCell ref="AC72:AD72"/>
    <mergeCell ref="AE72:AH72"/>
    <mergeCell ref="AI72:AL72"/>
    <mergeCell ref="AM72:AP72"/>
    <mergeCell ref="AQ72:AT72"/>
    <mergeCell ref="AI71:AL71"/>
    <mergeCell ref="AM71:AP71"/>
    <mergeCell ref="AQ71:AT71"/>
    <mergeCell ref="AU71:AX71"/>
    <mergeCell ref="AY71:BB71"/>
    <mergeCell ref="BC71:BF71"/>
    <mergeCell ref="AU70:AX70"/>
    <mergeCell ref="AY70:BB70"/>
    <mergeCell ref="BC70:BF70"/>
    <mergeCell ref="BG70:BH70"/>
    <mergeCell ref="A71:B71"/>
    <mergeCell ref="C71:AB71"/>
    <mergeCell ref="AC71:AD71"/>
    <mergeCell ref="AE71:AH71"/>
    <mergeCell ref="BG73:BH73"/>
    <mergeCell ref="A74:B74"/>
    <mergeCell ref="C74:AB74"/>
    <mergeCell ref="AC74:AD74"/>
    <mergeCell ref="AE74:AH74"/>
    <mergeCell ref="AI74:AL74"/>
    <mergeCell ref="AM74:AP74"/>
    <mergeCell ref="AQ74:AT74"/>
    <mergeCell ref="AI73:AL73"/>
    <mergeCell ref="AM73:AP73"/>
    <mergeCell ref="AQ73:AT73"/>
    <mergeCell ref="AU73:AX73"/>
    <mergeCell ref="AY73:BB73"/>
    <mergeCell ref="BC73:BF73"/>
    <mergeCell ref="AU72:AX72"/>
    <mergeCell ref="AY72:BB72"/>
    <mergeCell ref="BC72:BF72"/>
    <mergeCell ref="BG72:BH72"/>
    <mergeCell ref="A73:B73"/>
    <mergeCell ref="C73:AB73"/>
    <mergeCell ref="AC73:AD73"/>
    <mergeCell ref="AE73:AH73"/>
    <mergeCell ref="BG75:BH75"/>
    <mergeCell ref="A76:B76"/>
    <mergeCell ref="C76:AB76"/>
    <mergeCell ref="AC76:AD76"/>
    <mergeCell ref="AE76:AH76"/>
    <mergeCell ref="AI76:AL76"/>
    <mergeCell ref="AM76:AP76"/>
    <mergeCell ref="AQ76:AT76"/>
    <mergeCell ref="AI75:AL75"/>
    <mergeCell ref="AM75:AP75"/>
    <mergeCell ref="AQ75:AT75"/>
    <mergeCell ref="AU75:AX75"/>
    <mergeCell ref="AY75:BB75"/>
    <mergeCell ref="BC75:BF75"/>
    <mergeCell ref="AU74:AX74"/>
    <mergeCell ref="AY74:BB74"/>
    <mergeCell ref="BC74:BF74"/>
    <mergeCell ref="BG74:BH74"/>
    <mergeCell ref="A75:B75"/>
    <mergeCell ref="C75:AB75"/>
    <mergeCell ref="AC75:AD75"/>
    <mergeCell ref="AE75:AH75"/>
    <mergeCell ref="BG77:BH77"/>
    <mergeCell ref="A78:B78"/>
    <mergeCell ref="C78:AB78"/>
    <mergeCell ref="AC78:AD78"/>
    <mergeCell ref="AE78:AH78"/>
    <mergeCell ref="AI78:AL78"/>
    <mergeCell ref="AM78:AP78"/>
    <mergeCell ref="AQ78:AT78"/>
    <mergeCell ref="AI77:AL77"/>
    <mergeCell ref="AM77:AP77"/>
    <mergeCell ref="AQ77:AT77"/>
    <mergeCell ref="AU77:AX77"/>
    <mergeCell ref="AY77:BB77"/>
    <mergeCell ref="BC77:BF77"/>
    <mergeCell ref="AU76:AX76"/>
    <mergeCell ref="AY76:BB76"/>
    <mergeCell ref="BC76:BF76"/>
    <mergeCell ref="BG76:BH76"/>
    <mergeCell ref="A77:B77"/>
    <mergeCell ref="C77:AB77"/>
    <mergeCell ref="AC77:AD77"/>
    <mergeCell ref="AE77:AH77"/>
    <mergeCell ref="BG79:BH79"/>
    <mergeCell ref="A80:B80"/>
    <mergeCell ref="C80:AB80"/>
    <mergeCell ref="AC80:AD80"/>
    <mergeCell ref="AE80:AH80"/>
    <mergeCell ref="AI80:AL80"/>
    <mergeCell ref="AM80:AP80"/>
    <mergeCell ref="AQ80:AT80"/>
    <mergeCell ref="AI79:AL79"/>
    <mergeCell ref="AM79:AP79"/>
    <mergeCell ref="AQ79:AT79"/>
    <mergeCell ref="AU79:AX79"/>
    <mergeCell ref="AY79:BB79"/>
    <mergeCell ref="BC79:BF79"/>
    <mergeCell ref="AU78:AX78"/>
    <mergeCell ref="AY78:BB78"/>
    <mergeCell ref="BC78:BF78"/>
    <mergeCell ref="BG78:BH78"/>
    <mergeCell ref="A79:B79"/>
    <mergeCell ref="C79:AB79"/>
    <mergeCell ref="AC79:AD79"/>
    <mergeCell ref="AE79:AH79"/>
    <mergeCell ref="BG81:BH81"/>
    <mergeCell ref="A82:B82"/>
    <mergeCell ref="C82:AB82"/>
    <mergeCell ref="AC82:AD82"/>
    <mergeCell ref="AE82:AH82"/>
    <mergeCell ref="AI82:AL82"/>
    <mergeCell ref="AM82:AP82"/>
    <mergeCell ref="AQ82:AT82"/>
    <mergeCell ref="AI81:AL81"/>
    <mergeCell ref="AM81:AP81"/>
    <mergeCell ref="AQ81:AT81"/>
    <mergeCell ref="AU81:AX81"/>
    <mergeCell ref="AY81:BB81"/>
    <mergeCell ref="BC81:BF81"/>
    <mergeCell ref="AU80:AX80"/>
    <mergeCell ref="AY80:BB80"/>
    <mergeCell ref="BC80:BF80"/>
    <mergeCell ref="BG80:BH80"/>
    <mergeCell ref="A81:B81"/>
    <mergeCell ref="C81:AB81"/>
    <mergeCell ref="AC81:AD81"/>
    <mergeCell ref="AE81:AH81"/>
    <mergeCell ref="BG83:BH83"/>
    <mergeCell ref="A84:B84"/>
    <mergeCell ref="C84:AB84"/>
    <mergeCell ref="AC84:AD84"/>
    <mergeCell ref="AE84:AH84"/>
    <mergeCell ref="AI84:AL84"/>
    <mergeCell ref="AM84:AP84"/>
    <mergeCell ref="AQ84:AT84"/>
    <mergeCell ref="AI83:AL83"/>
    <mergeCell ref="AM83:AP83"/>
    <mergeCell ref="AQ83:AT83"/>
    <mergeCell ref="AU83:AX83"/>
    <mergeCell ref="AY83:BB83"/>
    <mergeCell ref="BC83:BF83"/>
    <mergeCell ref="AU82:AX82"/>
    <mergeCell ref="AY82:BB82"/>
    <mergeCell ref="BC82:BF82"/>
    <mergeCell ref="BG82:BH82"/>
    <mergeCell ref="A83:B83"/>
    <mergeCell ref="C83:AB83"/>
    <mergeCell ref="AC83:AD83"/>
    <mergeCell ref="AE83:AH83"/>
    <mergeCell ref="BG85:BH85"/>
    <mergeCell ref="A86:B86"/>
    <mergeCell ref="C86:AB86"/>
    <mergeCell ref="AC86:AD86"/>
    <mergeCell ref="AE86:AH86"/>
    <mergeCell ref="AI86:AL86"/>
    <mergeCell ref="AM86:AP86"/>
    <mergeCell ref="AQ86:AT86"/>
    <mergeCell ref="AI85:AL85"/>
    <mergeCell ref="AM85:AP85"/>
    <mergeCell ref="AQ85:AT85"/>
    <mergeCell ref="AU85:AX85"/>
    <mergeCell ref="AY85:BB85"/>
    <mergeCell ref="BC85:BF85"/>
    <mergeCell ref="AU84:AX84"/>
    <mergeCell ref="AY84:BB84"/>
    <mergeCell ref="BC84:BF84"/>
    <mergeCell ref="BG84:BH84"/>
    <mergeCell ref="A85:B85"/>
    <mergeCell ref="C85:AB85"/>
    <mergeCell ref="AC85:AD85"/>
    <mergeCell ref="AE85:AH85"/>
    <mergeCell ref="BG87:BH87"/>
    <mergeCell ref="A88:B88"/>
    <mergeCell ref="C88:AB88"/>
    <mergeCell ref="AC88:AD88"/>
    <mergeCell ref="AE88:AH88"/>
    <mergeCell ref="AI88:AL88"/>
    <mergeCell ref="AM88:AP88"/>
    <mergeCell ref="AQ88:AT88"/>
    <mergeCell ref="AI87:AL87"/>
    <mergeCell ref="AM87:AP87"/>
    <mergeCell ref="AQ87:AT87"/>
    <mergeCell ref="AU87:AX87"/>
    <mergeCell ref="AY87:BB87"/>
    <mergeCell ref="BC87:BF87"/>
    <mergeCell ref="AU86:AX86"/>
    <mergeCell ref="AY86:BB86"/>
    <mergeCell ref="BC86:BF86"/>
    <mergeCell ref="BG86:BH86"/>
    <mergeCell ref="A87:B87"/>
    <mergeCell ref="C87:AB87"/>
    <mergeCell ref="AC87:AD87"/>
    <mergeCell ref="AE87:AH87"/>
    <mergeCell ref="BG89:BH89"/>
    <mergeCell ref="A90:B90"/>
    <mergeCell ref="C90:AB90"/>
    <mergeCell ref="AC90:AD90"/>
    <mergeCell ref="AE90:AH90"/>
    <mergeCell ref="AI90:AL90"/>
    <mergeCell ref="AM90:AP90"/>
    <mergeCell ref="AQ90:AT90"/>
    <mergeCell ref="AI89:AL89"/>
    <mergeCell ref="AM89:AP89"/>
    <mergeCell ref="AQ89:AT89"/>
    <mergeCell ref="AU89:AX89"/>
    <mergeCell ref="AY89:BB89"/>
    <mergeCell ref="BC89:BF89"/>
    <mergeCell ref="AU88:AX88"/>
    <mergeCell ref="AY88:BB88"/>
    <mergeCell ref="BC88:BF88"/>
    <mergeCell ref="BG88:BH88"/>
    <mergeCell ref="A89:B89"/>
    <mergeCell ref="C89:AB89"/>
    <mergeCell ref="AC89:AD89"/>
    <mergeCell ref="AE89:AH89"/>
    <mergeCell ref="BG91:BH91"/>
    <mergeCell ref="A92:B92"/>
    <mergeCell ref="C92:AB92"/>
    <mergeCell ref="AC92:AD92"/>
    <mergeCell ref="AE92:AH92"/>
    <mergeCell ref="AI92:AL92"/>
    <mergeCell ref="AM92:AP92"/>
    <mergeCell ref="AQ92:AT92"/>
    <mergeCell ref="AI91:AL91"/>
    <mergeCell ref="AM91:AP91"/>
    <mergeCell ref="AQ91:AT91"/>
    <mergeCell ref="AU91:AX91"/>
    <mergeCell ref="AY91:BB91"/>
    <mergeCell ref="BC91:BF91"/>
    <mergeCell ref="AU90:AX90"/>
    <mergeCell ref="AY90:BB90"/>
    <mergeCell ref="BC90:BF90"/>
    <mergeCell ref="BG90:BH90"/>
    <mergeCell ref="A91:B91"/>
    <mergeCell ref="C91:AB91"/>
    <mergeCell ref="AC91:AD91"/>
    <mergeCell ref="AE91:AH91"/>
    <mergeCell ref="BG93:BH93"/>
    <mergeCell ref="A94:B94"/>
    <mergeCell ref="C94:AB94"/>
    <mergeCell ref="AC94:AD94"/>
    <mergeCell ref="AE94:AH94"/>
    <mergeCell ref="AI94:AL94"/>
    <mergeCell ref="AM94:AP94"/>
    <mergeCell ref="AQ94:AT94"/>
    <mergeCell ref="AI93:AL93"/>
    <mergeCell ref="AM93:AP93"/>
    <mergeCell ref="AQ93:AT93"/>
    <mergeCell ref="AU93:AX93"/>
    <mergeCell ref="AY93:BB93"/>
    <mergeCell ref="BC93:BF93"/>
    <mergeCell ref="AU92:AX92"/>
    <mergeCell ref="AY92:BB92"/>
    <mergeCell ref="BC92:BF92"/>
    <mergeCell ref="BG92:BH92"/>
    <mergeCell ref="A93:B93"/>
    <mergeCell ref="C93:AB93"/>
    <mergeCell ref="AC93:AD93"/>
    <mergeCell ref="AE93:AH93"/>
    <mergeCell ref="BG95:BH95"/>
    <mergeCell ref="A96:B96"/>
    <mergeCell ref="C96:AB96"/>
    <mergeCell ref="AC96:AD96"/>
    <mergeCell ref="AE96:AH96"/>
    <mergeCell ref="AI96:AL96"/>
    <mergeCell ref="AM96:AP96"/>
    <mergeCell ref="AQ96:AT96"/>
    <mergeCell ref="AI95:AL95"/>
    <mergeCell ref="AM95:AP95"/>
    <mergeCell ref="AQ95:AT95"/>
    <mergeCell ref="AU95:AX95"/>
    <mergeCell ref="AY95:BB95"/>
    <mergeCell ref="BC95:BF95"/>
    <mergeCell ref="AU94:AX94"/>
    <mergeCell ref="AY94:BB94"/>
    <mergeCell ref="BC94:BF94"/>
    <mergeCell ref="BG94:BH94"/>
    <mergeCell ref="A95:B95"/>
    <mergeCell ref="C95:AB95"/>
    <mergeCell ref="AC95:AD95"/>
    <mergeCell ref="AE95:AH95"/>
    <mergeCell ref="BG97:BH97"/>
    <mergeCell ref="A98:B98"/>
    <mergeCell ref="C98:AB98"/>
    <mergeCell ref="AC98:AD98"/>
    <mergeCell ref="AE98:AH98"/>
    <mergeCell ref="AI98:AL98"/>
    <mergeCell ref="AM98:AP98"/>
    <mergeCell ref="AQ98:AT98"/>
    <mergeCell ref="AI97:AL97"/>
    <mergeCell ref="AM97:AP97"/>
    <mergeCell ref="AQ97:AT97"/>
    <mergeCell ref="AU97:AX97"/>
    <mergeCell ref="AY97:BB97"/>
    <mergeCell ref="BC97:BF97"/>
    <mergeCell ref="AU96:AX96"/>
    <mergeCell ref="AY96:BB96"/>
    <mergeCell ref="BC96:BF96"/>
    <mergeCell ref="BG96:BH96"/>
    <mergeCell ref="A97:B97"/>
    <mergeCell ref="C97:AB97"/>
    <mergeCell ref="AC97:AD97"/>
    <mergeCell ref="AE97:AH97"/>
    <mergeCell ref="BG99:BH99"/>
    <mergeCell ref="A100:B100"/>
    <mergeCell ref="C100:AB100"/>
    <mergeCell ref="AC100:AD100"/>
    <mergeCell ref="AE100:AH100"/>
    <mergeCell ref="AI100:AL100"/>
    <mergeCell ref="AM100:AP100"/>
    <mergeCell ref="AQ100:AT100"/>
    <mergeCell ref="AI99:AL99"/>
    <mergeCell ref="AM99:AP99"/>
    <mergeCell ref="AQ99:AT99"/>
    <mergeCell ref="AU99:AX99"/>
    <mergeCell ref="AY99:BB99"/>
    <mergeCell ref="BC99:BF99"/>
    <mergeCell ref="AU98:AX98"/>
    <mergeCell ref="AY98:BB98"/>
    <mergeCell ref="BC98:BF98"/>
    <mergeCell ref="BG98:BH98"/>
    <mergeCell ref="A99:B99"/>
    <mergeCell ref="C99:AB99"/>
    <mergeCell ref="AC99:AD99"/>
    <mergeCell ref="AE99:AH99"/>
    <mergeCell ref="BG101:BH101"/>
    <mergeCell ref="A102:B102"/>
    <mergeCell ref="AE102:AH102"/>
    <mergeCell ref="AI102:AL102"/>
    <mergeCell ref="AM102:AP102"/>
    <mergeCell ref="AQ102:AT102"/>
    <mergeCell ref="AU102:AX102"/>
    <mergeCell ref="AY102:BB102"/>
    <mergeCell ref="AI101:AL101"/>
    <mergeCell ref="AM101:AP101"/>
    <mergeCell ref="AQ101:AT101"/>
    <mergeCell ref="AU101:AX101"/>
    <mergeCell ref="AY101:BB101"/>
    <mergeCell ref="BC101:BF101"/>
    <mergeCell ref="AU100:AX100"/>
    <mergeCell ref="AY100:BB100"/>
    <mergeCell ref="BC100:BF100"/>
    <mergeCell ref="BG100:BH100"/>
    <mergeCell ref="A101:B101"/>
    <mergeCell ref="C101:AB101"/>
    <mergeCell ref="AC101:AD101"/>
    <mergeCell ref="AE101:AH101"/>
    <mergeCell ref="AQ103:AT103"/>
    <mergeCell ref="AU103:AX103"/>
    <mergeCell ref="AY103:BB103"/>
    <mergeCell ref="BC103:BF103"/>
    <mergeCell ref="BG103:BH103"/>
    <mergeCell ref="A104:B104"/>
    <mergeCell ref="C104:AB104"/>
    <mergeCell ref="AC104:AD104"/>
    <mergeCell ref="AE104:AH104"/>
    <mergeCell ref="BC102:BF102"/>
    <mergeCell ref="BG102:BH102"/>
    <mergeCell ref="A103:B103"/>
    <mergeCell ref="C103:AB103"/>
    <mergeCell ref="AC103:AD103"/>
    <mergeCell ref="AE103:AH103"/>
    <mergeCell ref="AI103:AL103"/>
    <mergeCell ref="AM103:AP103"/>
    <mergeCell ref="AQ105:AT105"/>
    <mergeCell ref="AU105:AX105"/>
    <mergeCell ref="AY105:BB105"/>
    <mergeCell ref="BC105:BF105"/>
    <mergeCell ref="BG105:BH105"/>
    <mergeCell ref="A106:B106"/>
    <mergeCell ref="C106:AB106"/>
    <mergeCell ref="AC106:AD106"/>
    <mergeCell ref="AE106:AH106"/>
    <mergeCell ref="BC104:BF104"/>
    <mergeCell ref="BG104:BH104"/>
    <mergeCell ref="A105:B105"/>
    <mergeCell ref="C105:AB105"/>
    <mergeCell ref="AC105:AD105"/>
    <mergeCell ref="AE105:AH105"/>
    <mergeCell ref="AI105:AL105"/>
    <mergeCell ref="AM105:AP105"/>
    <mergeCell ref="AI104:AL104"/>
    <mergeCell ref="AM104:AP104"/>
    <mergeCell ref="AQ104:AT104"/>
    <mergeCell ref="AU104:AX104"/>
    <mergeCell ref="AY104:BB104"/>
    <mergeCell ref="AQ107:AT107"/>
    <mergeCell ref="AU107:AX107"/>
    <mergeCell ref="AY107:BB107"/>
    <mergeCell ref="BC107:BF107"/>
    <mergeCell ref="BG107:BH107"/>
    <mergeCell ref="A108:B108"/>
    <mergeCell ref="C108:AB108"/>
    <mergeCell ref="AC108:AD108"/>
    <mergeCell ref="AE108:AH108"/>
    <mergeCell ref="BC106:BF106"/>
    <mergeCell ref="BG106:BH106"/>
    <mergeCell ref="A107:B107"/>
    <mergeCell ref="C107:AB107"/>
    <mergeCell ref="AC107:AD107"/>
    <mergeCell ref="AE107:AH107"/>
    <mergeCell ref="AI107:AL107"/>
    <mergeCell ref="AM107:AP107"/>
    <mergeCell ref="AI106:AL106"/>
    <mergeCell ref="AM106:AP106"/>
    <mergeCell ref="AQ106:AT106"/>
    <mergeCell ref="AU106:AX106"/>
    <mergeCell ref="AY106:BB106"/>
    <mergeCell ref="AQ109:AT109"/>
    <mergeCell ref="AU109:AX109"/>
    <mergeCell ref="AY109:BB109"/>
    <mergeCell ref="BC109:BF109"/>
    <mergeCell ref="BG109:BH109"/>
    <mergeCell ref="A110:B110"/>
    <mergeCell ref="C110:AB110"/>
    <mergeCell ref="AC110:AD110"/>
    <mergeCell ref="AE110:AH110"/>
    <mergeCell ref="BC108:BF108"/>
    <mergeCell ref="BG108:BH108"/>
    <mergeCell ref="A109:B109"/>
    <mergeCell ref="C109:AB109"/>
    <mergeCell ref="AC109:AD109"/>
    <mergeCell ref="AE109:AH109"/>
    <mergeCell ref="AI109:AL109"/>
    <mergeCell ref="AM109:AP109"/>
    <mergeCell ref="AI108:AL108"/>
    <mergeCell ref="AM108:AP108"/>
    <mergeCell ref="AQ108:AT108"/>
    <mergeCell ref="AU108:AX108"/>
    <mergeCell ref="AY108:BB108"/>
    <mergeCell ref="AQ111:AT111"/>
    <mergeCell ref="AU111:AX111"/>
    <mergeCell ref="AY111:BB111"/>
    <mergeCell ref="BC111:BF111"/>
    <mergeCell ref="BG111:BH111"/>
    <mergeCell ref="A112:B112"/>
    <mergeCell ref="C112:AB112"/>
    <mergeCell ref="AC112:AD112"/>
    <mergeCell ref="AE112:AH112"/>
    <mergeCell ref="BC110:BF110"/>
    <mergeCell ref="BG110:BH110"/>
    <mergeCell ref="A111:B111"/>
    <mergeCell ref="C111:AB111"/>
    <mergeCell ref="AC111:AD111"/>
    <mergeCell ref="AE111:AH111"/>
    <mergeCell ref="AI111:AL111"/>
    <mergeCell ref="AM111:AP111"/>
    <mergeCell ref="AI110:AL110"/>
    <mergeCell ref="AM110:AP110"/>
    <mergeCell ref="AQ110:AT110"/>
    <mergeCell ref="AU110:AX110"/>
    <mergeCell ref="AY110:BB110"/>
    <mergeCell ref="AQ113:AT113"/>
    <mergeCell ref="AU113:AX113"/>
    <mergeCell ref="AY113:BB113"/>
    <mergeCell ref="BC113:BF113"/>
    <mergeCell ref="BG113:BH113"/>
    <mergeCell ref="A114:B114"/>
    <mergeCell ref="C114:AB114"/>
    <mergeCell ref="AC114:AD114"/>
    <mergeCell ref="AE114:AH114"/>
    <mergeCell ref="BC112:BF112"/>
    <mergeCell ref="BG112:BH112"/>
    <mergeCell ref="A113:B113"/>
    <mergeCell ref="C113:AB113"/>
    <mergeCell ref="AC113:AD113"/>
    <mergeCell ref="AE113:AH113"/>
    <mergeCell ref="AI113:AL113"/>
    <mergeCell ref="AM113:AP113"/>
    <mergeCell ref="AI112:AL112"/>
    <mergeCell ref="AM112:AP112"/>
    <mergeCell ref="AQ112:AT112"/>
    <mergeCell ref="AU112:AX112"/>
    <mergeCell ref="AY112:BB112"/>
    <mergeCell ref="AQ115:AT115"/>
    <mergeCell ref="AU115:AX115"/>
    <mergeCell ref="AY115:BB115"/>
    <mergeCell ref="BC115:BF115"/>
    <mergeCell ref="BG115:BH115"/>
    <mergeCell ref="A116:B116"/>
    <mergeCell ref="C116:AB116"/>
    <mergeCell ref="AC116:AD116"/>
    <mergeCell ref="AE116:AH116"/>
    <mergeCell ref="BC114:BF114"/>
    <mergeCell ref="BG114:BH114"/>
    <mergeCell ref="A115:B115"/>
    <mergeCell ref="C115:AB115"/>
    <mergeCell ref="AC115:AD115"/>
    <mergeCell ref="AE115:AH115"/>
    <mergeCell ref="AI115:AL115"/>
    <mergeCell ref="AM115:AP115"/>
    <mergeCell ref="AI114:AL114"/>
    <mergeCell ref="AM114:AP114"/>
    <mergeCell ref="AQ114:AT114"/>
    <mergeCell ref="AU114:AX114"/>
    <mergeCell ref="AY114:BB114"/>
    <mergeCell ref="AQ117:AT117"/>
    <mergeCell ref="AU117:AX117"/>
    <mergeCell ref="AY117:BB117"/>
    <mergeCell ref="BC117:BF117"/>
    <mergeCell ref="BG117:BH117"/>
    <mergeCell ref="A118:B118"/>
    <mergeCell ref="C118:AB118"/>
    <mergeCell ref="AC118:AD118"/>
    <mergeCell ref="AE118:AH118"/>
    <mergeCell ref="BC116:BF116"/>
    <mergeCell ref="BG116:BH116"/>
    <mergeCell ref="A117:B117"/>
    <mergeCell ref="C117:AB117"/>
    <mergeCell ref="AC117:AD117"/>
    <mergeCell ref="AE117:AH117"/>
    <mergeCell ref="AI117:AL117"/>
    <mergeCell ref="AM117:AP117"/>
    <mergeCell ref="AI116:AL116"/>
    <mergeCell ref="AM116:AP116"/>
    <mergeCell ref="AQ116:AT116"/>
    <mergeCell ref="AU116:AX116"/>
    <mergeCell ref="AY116:BB116"/>
    <mergeCell ref="AQ119:AT119"/>
    <mergeCell ref="AU119:AX119"/>
    <mergeCell ref="AY119:BB119"/>
    <mergeCell ref="BC119:BF119"/>
    <mergeCell ref="BG119:BH119"/>
    <mergeCell ref="A120:B120"/>
    <mergeCell ref="C120:AB120"/>
    <mergeCell ref="AC120:AD120"/>
    <mergeCell ref="AE120:AH120"/>
    <mergeCell ref="BC118:BF118"/>
    <mergeCell ref="BG118:BH118"/>
    <mergeCell ref="A119:B119"/>
    <mergeCell ref="C119:AB119"/>
    <mergeCell ref="AC119:AD119"/>
    <mergeCell ref="AE119:AH119"/>
    <mergeCell ref="AI119:AL119"/>
    <mergeCell ref="AM119:AP119"/>
    <mergeCell ref="AI118:AL118"/>
    <mergeCell ref="AM118:AP118"/>
    <mergeCell ref="AQ118:AT118"/>
    <mergeCell ref="AU118:AX118"/>
    <mergeCell ref="AY118:BB118"/>
    <mergeCell ref="AQ121:AT121"/>
    <mergeCell ref="AU121:AX121"/>
    <mergeCell ref="AY121:BB121"/>
    <mergeCell ref="BC121:BF121"/>
    <mergeCell ref="BG121:BH121"/>
    <mergeCell ref="A122:B122"/>
    <mergeCell ref="C122:AB122"/>
    <mergeCell ref="AC122:AD122"/>
    <mergeCell ref="AE122:AH122"/>
    <mergeCell ref="BC120:BF120"/>
    <mergeCell ref="BG120:BH120"/>
    <mergeCell ref="A121:B121"/>
    <mergeCell ref="C121:AB121"/>
    <mergeCell ref="AC121:AD121"/>
    <mergeCell ref="AE121:AH121"/>
    <mergeCell ref="AI121:AL121"/>
    <mergeCell ref="AM121:AP121"/>
    <mergeCell ref="AI120:AL120"/>
    <mergeCell ref="AM120:AP120"/>
    <mergeCell ref="AQ120:AT120"/>
    <mergeCell ref="AU120:AX120"/>
    <mergeCell ref="AY120:BB120"/>
    <mergeCell ref="AQ123:AT123"/>
    <mergeCell ref="AU123:AX123"/>
    <mergeCell ref="AY123:BB123"/>
    <mergeCell ref="BC123:BF123"/>
    <mergeCell ref="BG123:BH123"/>
    <mergeCell ref="A124:B124"/>
    <mergeCell ref="C124:AB124"/>
    <mergeCell ref="AC124:AD124"/>
    <mergeCell ref="AE124:AH124"/>
    <mergeCell ref="BC122:BF122"/>
    <mergeCell ref="BG122:BH122"/>
    <mergeCell ref="A123:B123"/>
    <mergeCell ref="C123:AB123"/>
    <mergeCell ref="AC123:AD123"/>
    <mergeCell ref="AE123:AH123"/>
    <mergeCell ref="AI123:AL123"/>
    <mergeCell ref="AM123:AP123"/>
    <mergeCell ref="AI122:AL122"/>
    <mergeCell ref="AM122:AP122"/>
    <mergeCell ref="AQ122:AT122"/>
    <mergeCell ref="AU122:AX122"/>
    <mergeCell ref="AY122:BB122"/>
    <mergeCell ref="AQ125:AT125"/>
    <mergeCell ref="AU125:AX125"/>
    <mergeCell ref="AY125:BB125"/>
    <mergeCell ref="BC125:BF125"/>
    <mergeCell ref="BG125:BH125"/>
    <mergeCell ref="A126:B126"/>
    <mergeCell ref="C126:AB126"/>
    <mergeCell ref="AC126:AD126"/>
    <mergeCell ref="AE126:AH126"/>
    <mergeCell ref="BC124:BF124"/>
    <mergeCell ref="BG124:BH124"/>
    <mergeCell ref="A125:B125"/>
    <mergeCell ref="C125:AB125"/>
    <mergeCell ref="AC125:AD125"/>
    <mergeCell ref="AE125:AH125"/>
    <mergeCell ref="AI125:AL125"/>
    <mergeCell ref="AM125:AP125"/>
    <mergeCell ref="AI124:AL124"/>
    <mergeCell ref="AM124:AP124"/>
    <mergeCell ref="AQ124:AT124"/>
    <mergeCell ref="AU124:AX124"/>
    <mergeCell ref="AY124:BB124"/>
    <mergeCell ref="AQ127:AT127"/>
    <mergeCell ref="AU127:AX127"/>
    <mergeCell ref="AY127:BB127"/>
    <mergeCell ref="BC127:BF127"/>
    <mergeCell ref="BG127:BH127"/>
    <mergeCell ref="A128:B128"/>
    <mergeCell ref="C128:AB128"/>
    <mergeCell ref="AC128:AD128"/>
    <mergeCell ref="AE128:AH128"/>
    <mergeCell ref="BC126:BF126"/>
    <mergeCell ref="BG126:BH126"/>
    <mergeCell ref="A127:B127"/>
    <mergeCell ref="C127:AB127"/>
    <mergeCell ref="AC127:AD127"/>
    <mergeCell ref="AE127:AH127"/>
    <mergeCell ref="AI127:AL127"/>
    <mergeCell ref="AM127:AP127"/>
    <mergeCell ref="AI126:AL126"/>
    <mergeCell ref="AM126:AP126"/>
    <mergeCell ref="AQ126:AT126"/>
    <mergeCell ref="AU126:AX126"/>
    <mergeCell ref="AY126:BB126"/>
    <mergeCell ref="AQ129:AT129"/>
    <mergeCell ref="AU129:AX129"/>
    <mergeCell ref="AY129:BB129"/>
    <mergeCell ref="BC129:BF129"/>
    <mergeCell ref="BG129:BH129"/>
    <mergeCell ref="A130:B130"/>
    <mergeCell ref="C130:AB130"/>
    <mergeCell ref="AC130:AD130"/>
    <mergeCell ref="AE130:AH130"/>
    <mergeCell ref="BC128:BF128"/>
    <mergeCell ref="BG128:BH128"/>
    <mergeCell ref="A129:B129"/>
    <mergeCell ref="C129:AB129"/>
    <mergeCell ref="AC129:AD129"/>
    <mergeCell ref="AE129:AH129"/>
    <mergeCell ref="AI129:AL129"/>
    <mergeCell ref="AM129:AP129"/>
    <mergeCell ref="AI128:AL128"/>
    <mergeCell ref="AM128:AP128"/>
    <mergeCell ref="AQ128:AT128"/>
    <mergeCell ref="AU128:AX128"/>
    <mergeCell ref="AY128:BB128"/>
    <mergeCell ref="AQ131:AT131"/>
    <mergeCell ref="AU131:AX131"/>
    <mergeCell ref="AY131:BB131"/>
    <mergeCell ref="BC131:BF131"/>
    <mergeCell ref="BG131:BH131"/>
    <mergeCell ref="A132:B132"/>
    <mergeCell ref="C132:AB132"/>
    <mergeCell ref="AC132:AD132"/>
    <mergeCell ref="AE132:AH132"/>
    <mergeCell ref="BC130:BF130"/>
    <mergeCell ref="BG130:BH130"/>
    <mergeCell ref="A131:B131"/>
    <mergeCell ref="C131:AB131"/>
    <mergeCell ref="AC131:AD131"/>
    <mergeCell ref="AE131:AH131"/>
    <mergeCell ref="AI131:AL131"/>
    <mergeCell ref="AM131:AP131"/>
    <mergeCell ref="AI130:AL130"/>
    <mergeCell ref="AM130:AP130"/>
    <mergeCell ref="AQ130:AT130"/>
    <mergeCell ref="AU130:AX130"/>
    <mergeCell ref="AY130:BB130"/>
    <mergeCell ref="AQ133:AT133"/>
    <mergeCell ref="AU133:AX133"/>
    <mergeCell ref="AY133:BB133"/>
    <mergeCell ref="BC133:BF133"/>
    <mergeCell ref="BG133:BH133"/>
    <mergeCell ref="A134:B134"/>
    <mergeCell ref="C134:AB134"/>
    <mergeCell ref="AC134:AD134"/>
    <mergeCell ref="AE134:AH134"/>
    <mergeCell ref="BC132:BF132"/>
    <mergeCell ref="BG132:BH132"/>
    <mergeCell ref="A133:B133"/>
    <mergeCell ref="C133:AB133"/>
    <mergeCell ref="AC133:AD133"/>
    <mergeCell ref="AE133:AH133"/>
    <mergeCell ref="AI133:AL133"/>
    <mergeCell ref="AM133:AP133"/>
    <mergeCell ref="AI132:AL132"/>
    <mergeCell ref="AM132:AP132"/>
    <mergeCell ref="AQ132:AT132"/>
    <mergeCell ref="AU132:AX132"/>
    <mergeCell ref="AY132:BB132"/>
    <mergeCell ref="AQ135:AT135"/>
    <mergeCell ref="AU135:AX135"/>
    <mergeCell ref="AY135:BB135"/>
    <mergeCell ref="BC135:BF135"/>
    <mergeCell ref="BG135:BH135"/>
    <mergeCell ref="A136:B136"/>
    <mergeCell ref="C136:AB136"/>
    <mergeCell ref="AC136:AD136"/>
    <mergeCell ref="AE136:AH136"/>
    <mergeCell ref="BC134:BF134"/>
    <mergeCell ref="BG134:BH134"/>
    <mergeCell ref="A135:B135"/>
    <mergeCell ref="C135:AB135"/>
    <mergeCell ref="AC135:AD135"/>
    <mergeCell ref="AE135:AH135"/>
    <mergeCell ref="AI135:AL135"/>
    <mergeCell ref="AM135:AP135"/>
    <mergeCell ref="AI134:AL134"/>
    <mergeCell ref="AM134:AP134"/>
    <mergeCell ref="AQ134:AT134"/>
    <mergeCell ref="AU134:AX134"/>
    <mergeCell ref="AY134:BB134"/>
    <mergeCell ref="AQ137:AT137"/>
    <mergeCell ref="AU137:AX137"/>
    <mergeCell ref="AY137:BB137"/>
    <mergeCell ref="BC137:BF137"/>
    <mergeCell ref="BG137:BH137"/>
    <mergeCell ref="A138:B138"/>
    <mergeCell ref="C138:AB138"/>
    <mergeCell ref="AC138:AD138"/>
    <mergeCell ref="AE138:AH138"/>
    <mergeCell ref="BC136:BF136"/>
    <mergeCell ref="BG136:BH136"/>
    <mergeCell ref="A137:B137"/>
    <mergeCell ref="C137:AB137"/>
    <mergeCell ref="AC137:AD137"/>
    <mergeCell ref="AE137:AH137"/>
    <mergeCell ref="AI137:AL137"/>
    <mergeCell ref="AM137:AP137"/>
    <mergeCell ref="AI136:AL136"/>
    <mergeCell ref="AM136:AP136"/>
    <mergeCell ref="AQ136:AT136"/>
    <mergeCell ref="AU136:AX136"/>
    <mergeCell ref="AY136:BB136"/>
    <mergeCell ref="AQ139:AT139"/>
    <mergeCell ref="AU139:AX139"/>
    <mergeCell ref="AY139:BB139"/>
    <mergeCell ref="BC139:BF139"/>
    <mergeCell ref="BG139:BH139"/>
    <mergeCell ref="A140:B140"/>
    <mergeCell ref="C140:AB140"/>
    <mergeCell ref="AC140:AD140"/>
    <mergeCell ref="AE140:AH140"/>
    <mergeCell ref="BC138:BF138"/>
    <mergeCell ref="BG138:BH138"/>
    <mergeCell ref="A139:B139"/>
    <mergeCell ref="C139:AB139"/>
    <mergeCell ref="AC139:AD139"/>
    <mergeCell ref="AE139:AH139"/>
    <mergeCell ref="AI139:AL139"/>
    <mergeCell ref="AM139:AP139"/>
    <mergeCell ref="AI138:AL138"/>
    <mergeCell ref="AM138:AP138"/>
    <mergeCell ref="AQ138:AT138"/>
    <mergeCell ref="AU138:AX138"/>
    <mergeCell ref="AY138:BB138"/>
    <mergeCell ref="AQ141:AT141"/>
    <mergeCell ref="AU141:AX141"/>
    <mergeCell ref="AY141:BB141"/>
    <mergeCell ref="BC141:BF141"/>
    <mergeCell ref="BG141:BH141"/>
    <mergeCell ref="A142:B142"/>
    <mergeCell ref="C142:AB142"/>
    <mergeCell ref="AC142:AD142"/>
    <mergeCell ref="AE142:AH142"/>
    <mergeCell ref="BC140:BF140"/>
    <mergeCell ref="BG140:BH140"/>
    <mergeCell ref="A141:B141"/>
    <mergeCell ref="C141:AB141"/>
    <mergeCell ref="AC141:AD141"/>
    <mergeCell ref="AE141:AH141"/>
    <mergeCell ref="AI141:AL141"/>
    <mergeCell ref="AM141:AP141"/>
    <mergeCell ref="AI140:AL140"/>
    <mergeCell ref="AM140:AP140"/>
    <mergeCell ref="AQ140:AT140"/>
    <mergeCell ref="AU140:AX140"/>
    <mergeCell ref="AY140:BB140"/>
    <mergeCell ref="AQ143:AT143"/>
    <mergeCell ref="AU143:AX143"/>
    <mergeCell ref="AY143:BB143"/>
    <mergeCell ref="BC143:BF143"/>
    <mergeCell ref="BG143:BH143"/>
    <mergeCell ref="A144:B144"/>
    <mergeCell ref="C144:AB144"/>
    <mergeCell ref="AC144:AD144"/>
    <mergeCell ref="AE144:AH144"/>
    <mergeCell ref="BC142:BF142"/>
    <mergeCell ref="BG142:BH142"/>
    <mergeCell ref="A143:B143"/>
    <mergeCell ref="C143:AB143"/>
    <mergeCell ref="AC143:AD143"/>
    <mergeCell ref="AE143:AH143"/>
    <mergeCell ref="AI143:AL143"/>
    <mergeCell ref="AM143:AP143"/>
    <mergeCell ref="AI142:AL142"/>
    <mergeCell ref="AM142:AP142"/>
    <mergeCell ref="AQ142:AT142"/>
    <mergeCell ref="AU142:AX142"/>
    <mergeCell ref="AY142:BB142"/>
    <mergeCell ref="AQ145:AT145"/>
    <mergeCell ref="AU145:AX145"/>
    <mergeCell ref="AY145:BB145"/>
    <mergeCell ref="BC145:BF145"/>
    <mergeCell ref="BG145:BH145"/>
    <mergeCell ref="A146:B146"/>
    <mergeCell ref="C146:AB146"/>
    <mergeCell ref="AC146:AD146"/>
    <mergeCell ref="AE146:AH146"/>
    <mergeCell ref="BC144:BF144"/>
    <mergeCell ref="BG144:BH144"/>
    <mergeCell ref="A145:B145"/>
    <mergeCell ref="C145:AB145"/>
    <mergeCell ref="AC145:AD145"/>
    <mergeCell ref="AE145:AH145"/>
    <mergeCell ref="AI145:AL145"/>
    <mergeCell ref="AM145:AP145"/>
    <mergeCell ref="AI144:AL144"/>
    <mergeCell ref="AM144:AP144"/>
    <mergeCell ref="AQ144:AT144"/>
    <mergeCell ref="AU144:AX144"/>
    <mergeCell ref="AY144:BB144"/>
    <mergeCell ref="AQ147:AT147"/>
    <mergeCell ref="AU147:AX147"/>
    <mergeCell ref="AY147:BB147"/>
    <mergeCell ref="BC147:BF147"/>
    <mergeCell ref="BG147:BH147"/>
    <mergeCell ref="A148:B148"/>
    <mergeCell ref="C148:AB148"/>
    <mergeCell ref="AC148:AD148"/>
    <mergeCell ref="AE148:AH148"/>
    <mergeCell ref="BC146:BF146"/>
    <mergeCell ref="BG146:BH146"/>
    <mergeCell ref="A147:B147"/>
    <mergeCell ref="C147:AB147"/>
    <mergeCell ref="AC147:AD147"/>
    <mergeCell ref="AE147:AH147"/>
    <mergeCell ref="AI147:AL147"/>
    <mergeCell ref="AM147:AP147"/>
    <mergeCell ref="AI146:AL146"/>
    <mergeCell ref="AM146:AP146"/>
    <mergeCell ref="AQ146:AT146"/>
    <mergeCell ref="AU146:AX146"/>
    <mergeCell ref="AY146:BB146"/>
    <mergeCell ref="AQ149:AT149"/>
    <mergeCell ref="AU149:AX149"/>
    <mergeCell ref="AY149:BB149"/>
    <mergeCell ref="BC149:BF149"/>
    <mergeCell ref="BG149:BH149"/>
    <mergeCell ref="A150:B150"/>
    <mergeCell ref="C150:AB150"/>
    <mergeCell ref="AC150:AD150"/>
    <mergeCell ref="AE150:AH150"/>
    <mergeCell ref="BC148:BF148"/>
    <mergeCell ref="BG148:BH148"/>
    <mergeCell ref="A149:B149"/>
    <mergeCell ref="C149:AB149"/>
    <mergeCell ref="AC149:AD149"/>
    <mergeCell ref="AE149:AH149"/>
    <mergeCell ref="AI149:AL149"/>
    <mergeCell ref="AM149:AP149"/>
    <mergeCell ref="AI148:AL148"/>
    <mergeCell ref="AM148:AP148"/>
    <mergeCell ref="AQ148:AT148"/>
    <mergeCell ref="AU148:AX148"/>
    <mergeCell ref="AY148:BB148"/>
    <mergeCell ref="AQ151:AT151"/>
    <mergeCell ref="AU151:AX151"/>
    <mergeCell ref="AY151:BB151"/>
    <mergeCell ref="BC151:BF151"/>
    <mergeCell ref="BG151:BH151"/>
    <mergeCell ref="A152:B152"/>
    <mergeCell ref="C152:AB152"/>
    <mergeCell ref="AC152:AD152"/>
    <mergeCell ref="AE152:AH152"/>
    <mergeCell ref="BC150:BF150"/>
    <mergeCell ref="BG150:BH150"/>
    <mergeCell ref="A151:B151"/>
    <mergeCell ref="C151:AB151"/>
    <mergeCell ref="AC151:AD151"/>
    <mergeCell ref="AE151:AH151"/>
    <mergeCell ref="AI151:AL151"/>
    <mergeCell ref="AM151:AP151"/>
    <mergeCell ref="AI150:AL150"/>
    <mergeCell ref="AM150:AP150"/>
    <mergeCell ref="AQ150:AT150"/>
    <mergeCell ref="AU150:AX150"/>
    <mergeCell ref="AY150:BB150"/>
    <mergeCell ref="AQ153:AT153"/>
    <mergeCell ref="AU153:AX153"/>
    <mergeCell ref="AY153:BB153"/>
    <mergeCell ref="BC153:BF153"/>
    <mergeCell ref="BG153:BH153"/>
    <mergeCell ref="A154:B154"/>
    <mergeCell ref="C154:AB154"/>
    <mergeCell ref="AC154:AD154"/>
    <mergeCell ref="AE154:AH154"/>
    <mergeCell ref="BC152:BF152"/>
    <mergeCell ref="BG152:BH152"/>
    <mergeCell ref="A153:B153"/>
    <mergeCell ref="C153:AB153"/>
    <mergeCell ref="AC153:AD153"/>
    <mergeCell ref="AE153:AH153"/>
    <mergeCell ref="AI153:AL153"/>
    <mergeCell ref="AM153:AP153"/>
    <mergeCell ref="AI152:AL152"/>
    <mergeCell ref="AM152:AP152"/>
    <mergeCell ref="AQ152:AT152"/>
    <mergeCell ref="AU152:AX152"/>
    <mergeCell ref="AY152:BB152"/>
    <mergeCell ref="AQ155:AT155"/>
    <mergeCell ref="AU155:AX155"/>
    <mergeCell ref="AY155:BB155"/>
    <mergeCell ref="BC155:BF155"/>
    <mergeCell ref="BG155:BH155"/>
    <mergeCell ref="A156:B156"/>
    <mergeCell ref="C156:AB156"/>
    <mergeCell ref="AC156:AD156"/>
    <mergeCell ref="AE156:AH156"/>
    <mergeCell ref="BC154:BF154"/>
    <mergeCell ref="BG154:BH154"/>
    <mergeCell ref="A155:B155"/>
    <mergeCell ref="C155:AB155"/>
    <mergeCell ref="AC155:AD155"/>
    <mergeCell ref="AE155:AH155"/>
    <mergeCell ref="AI155:AL155"/>
    <mergeCell ref="AM155:AP155"/>
    <mergeCell ref="AI154:AL154"/>
    <mergeCell ref="AM154:AP154"/>
    <mergeCell ref="AQ154:AT154"/>
    <mergeCell ref="AU154:AX154"/>
    <mergeCell ref="AY154:BB154"/>
    <mergeCell ref="AQ157:AT157"/>
    <mergeCell ref="AU157:AX157"/>
    <mergeCell ref="AY157:BB157"/>
    <mergeCell ref="BC157:BF157"/>
    <mergeCell ref="BG157:BH157"/>
    <mergeCell ref="A158:B158"/>
    <mergeCell ref="C158:AB158"/>
    <mergeCell ref="AC158:AD158"/>
    <mergeCell ref="AE158:AH158"/>
    <mergeCell ref="BC156:BF156"/>
    <mergeCell ref="BG156:BH156"/>
    <mergeCell ref="A157:B157"/>
    <mergeCell ref="C157:AB157"/>
    <mergeCell ref="AC157:AD157"/>
    <mergeCell ref="AE157:AH157"/>
    <mergeCell ref="AI157:AL157"/>
    <mergeCell ref="AM157:AP157"/>
    <mergeCell ref="AI156:AL156"/>
    <mergeCell ref="AM156:AP156"/>
    <mergeCell ref="AQ156:AT156"/>
    <mergeCell ref="AU156:AX156"/>
    <mergeCell ref="AY156:BB156"/>
    <mergeCell ref="AQ159:AT159"/>
    <mergeCell ref="AU159:AX159"/>
    <mergeCell ref="AY159:BB159"/>
    <mergeCell ref="BC159:BF159"/>
    <mergeCell ref="BG159:BH159"/>
    <mergeCell ref="A160:B160"/>
    <mergeCell ref="C160:AB160"/>
    <mergeCell ref="AC160:AD160"/>
    <mergeCell ref="AE160:AH160"/>
    <mergeCell ref="BC158:BF158"/>
    <mergeCell ref="BG158:BH158"/>
    <mergeCell ref="A159:B159"/>
    <mergeCell ref="C159:AB159"/>
    <mergeCell ref="AC159:AD159"/>
    <mergeCell ref="AE159:AH159"/>
    <mergeCell ref="AI159:AL159"/>
    <mergeCell ref="AM159:AP159"/>
    <mergeCell ref="AI158:AL158"/>
    <mergeCell ref="AM158:AP158"/>
    <mergeCell ref="AQ158:AT158"/>
    <mergeCell ref="AU158:AX158"/>
    <mergeCell ref="AY158:BB158"/>
    <mergeCell ref="AQ161:AT161"/>
    <mergeCell ref="AU161:AX161"/>
    <mergeCell ref="AY161:BB161"/>
    <mergeCell ref="BC161:BF161"/>
    <mergeCell ref="BG161:BH161"/>
    <mergeCell ref="A162:B162"/>
    <mergeCell ref="C162:AB162"/>
    <mergeCell ref="AC162:AD162"/>
    <mergeCell ref="AE162:AH162"/>
    <mergeCell ref="BC160:BF160"/>
    <mergeCell ref="BG160:BH160"/>
    <mergeCell ref="A161:B161"/>
    <mergeCell ref="C161:AB161"/>
    <mergeCell ref="AC161:AD161"/>
    <mergeCell ref="AE161:AH161"/>
    <mergeCell ref="AI161:AL161"/>
    <mergeCell ref="AM161:AP161"/>
    <mergeCell ref="AI160:AL160"/>
    <mergeCell ref="AM160:AP160"/>
    <mergeCell ref="AQ160:AT160"/>
    <mergeCell ref="AU160:AX160"/>
    <mergeCell ref="AY160:BB160"/>
    <mergeCell ref="AQ163:AT163"/>
    <mergeCell ref="AU163:AX163"/>
    <mergeCell ref="AY163:BB163"/>
    <mergeCell ref="BC163:BF163"/>
    <mergeCell ref="BG163:BH163"/>
    <mergeCell ref="A164:B164"/>
    <mergeCell ref="C164:AB164"/>
    <mergeCell ref="AC164:AD164"/>
    <mergeCell ref="AE164:AH164"/>
    <mergeCell ref="BC162:BF162"/>
    <mergeCell ref="BG162:BH162"/>
    <mergeCell ref="A163:B163"/>
    <mergeCell ref="C163:AB163"/>
    <mergeCell ref="AC163:AD163"/>
    <mergeCell ref="AE163:AH163"/>
    <mergeCell ref="AI163:AL163"/>
    <mergeCell ref="AM163:AP163"/>
    <mergeCell ref="AI162:AL162"/>
    <mergeCell ref="AM162:AP162"/>
    <mergeCell ref="AQ162:AT162"/>
    <mergeCell ref="AU162:AX162"/>
    <mergeCell ref="AY162:BB162"/>
    <mergeCell ref="AQ165:AT165"/>
    <mergeCell ref="AU165:AX165"/>
    <mergeCell ref="AY165:BB165"/>
    <mergeCell ref="BC165:BF165"/>
    <mergeCell ref="BG165:BH165"/>
    <mergeCell ref="A166:B166"/>
    <mergeCell ref="C166:AB166"/>
    <mergeCell ref="AC166:AD166"/>
    <mergeCell ref="AE166:AH166"/>
    <mergeCell ref="BC164:BF164"/>
    <mergeCell ref="BG164:BH164"/>
    <mergeCell ref="A165:B165"/>
    <mergeCell ref="C165:AB165"/>
    <mergeCell ref="AC165:AD165"/>
    <mergeCell ref="AE165:AH165"/>
    <mergeCell ref="AI165:AL165"/>
    <mergeCell ref="AM165:AP165"/>
    <mergeCell ref="AI164:AL164"/>
    <mergeCell ref="AM164:AP164"/>
    <mergeCell ref="AQ164:AT164"/>
    <mergeCell ref="AU164:AX164"/>
    <mergeCell ref="AY164:BB164"/>
    <mergeCell ref="AQ167:AT167"/>
    <mergeCell ref="AU167:AX167"/>
    <mergeCell ref="AY167:BB167"/>
    <mergeCell ref="BC167:BF167"/>
    <mergeCell ref="BG167:BH167"/>
    <mergeCell ref="A168:B168"/>
    <mergeCell ref="C168:AB168"/>
    <mergeCell ref="AC168:AD168"/>
    <mergeCell ref="AE168:AH168"/>
    <mergeCell ref="BC166:BF166"/>
    <mergeCell ref="BG166:BH166"/>
    <mergeCell ref="A167:B167"/>
    <mergeCell ref="C167:AB167"/>
    <mergeCell ref="AC167:AD167"/>
    <mergeCell ref="AE167:AH167"/>
    <mergeCell ref="AI167:AL167"/>
    <mergeCell ref="AM167:AP167"/>
    <mergeCell ref="AI166:AL166"/>
    <mergeCell ref="AM166:AP166"/>
    <mergeCell ref="AQ166:AT166"/>
    <mergeCell ref="AU166:AX166"/>
    <mergeCell ref="AY166:BB166"/>
    <mergeCell ref="AQ169:AT169"/>
    <mergeCell ref="AU169:AX169"/>
    <mergeCell ref="AY169:BB169"/>
    <mergeCell ref="BC169:BF169"/>
    <mergeCell ref="BG169:BH169"/>
    <mergeCell ref="A170:B170"/>
    <mergeCell ref="C170:AB170"/>
    <mergeCell ref="AC170:AD170"/>
    <mergeCell ref="AE170:AH170"/>
    <mergeCell ref="BC168:BF168"/>
    <mergeCell ref="BG168:BH168"/>
    <mergeCell ref="A169:B169"/>
    <mergeCell ref="C169:AB169"/>
    <mergeCell ref="AC169:AD169"/>
    <mergeCell ref="AE169:AH169"/>
    <mergeCell ref="AI169:AL169"/>
    <mergeCell ref="AM169:AP169"/>
    <mergeCell ref="AI168:AL168"/>
    <mergeCell ref="AM168:AP168"/>
    <mergeCell ref="AQ168:AT168"/>
    <mergeCell ref="AU168:AX168"/>
    <mergeCell ref="AY168:BB168"/>
    <mergeCell ref="AQ171:AT171"/>
    <mergeCell ref="AU171:AX171"/>
    <mergeCell ref="AY171:BB171"/>
    <mergeCell ref="BC171:BF171"/>
    <mergeCell ref="BG171:BH171"/>
    <mergeCell ref="A172:B172"/>
    <mergeCell ref="C172:AB172"/>
    <mergeCell ref="AC172:AD172"/>
    <mergeCell ref="AE172:AH172"/>
    <mergeCell ref="BC170:BF170"/>
    <mergeCell ref="BG170:BH170"/>
    <mergeCell ref="A171:B171"/>
    <mergeCell ref="C171:AB171"/>
    <mergeCell ref="AC171:AD171"/>
    <mergeCell ref="AE171:AH171"/>
    <mergeCell ref="AI171:AL171"/>
    <mergeCell ref="AM171:AP171"/>
    <mergeCell ref="AI170:AL170"/>
    <mergeCell ref="AM170:AP170"/>
    <mergeCell ref="AQ170:AT170"/>
    <mergeCell ref="AU170:AX170"/>
    <mergeCell ref="AY170:BB170"/>
    <mergeCell ref="AQ173:AT173"/>
    <mergeCell ref="AU173:AX173"/>
    <mergeCell ref="AY173:BB173"/>
    <mergeCell ref="BC173:BF173"/>
    <mergeCell ref="BG173:BH173"/>
    <mergeCell ref="A174:B174"/>
    <mergeCell ref="C174:AB174"/>
    <mergeCell ref="AC174:AD174"/>
    <mergeCell ref="AE174:AH174"/>
    <mergeCell ref="BC172:BF172"/>
    <mergeCell ref="BG172:BH172"/>
    <mergeCell ref="A173:B173"/>
    <mergeCell ref="C173:AB173"/>
    <mergeCell ref="AC173:AD173"/>
    <mergeCell ref="AE173:AH173"/>
    <mergeCell ref="AI173:AL173"/>
    <mergeCell ref="AM173:AP173"/>
    <mergeCell ref="AI172:AL172"/>
    <mergeCell ref="AM172:AP172"/>
    <mergeCell ref="AQ172:AT172"/>
    <mergeCell ref="AU172:AX172"/>
    <mergeCell ref="AY172:BB172"/>
    <mergeCell ref="AQ175:AT175"/>
    <mergeCell ref="AU175:AX175"/>
    <mergeCell ref="AY175:BB175"/>
    <mergeCell ref="BC175:BF175"/>
    <mergeCell ref="BG175:BH175"/>
    <mergeCell ref="A176:B176"/>
    <mergeCell ref="C176:AB176"/>
    <mergeCell ref="AC176:AD176"/>
    <mergeCell ref="AE176:AH176"/>
    <mergeCell ref="BC174:BF174"/>
    <mergeCell ref="BG174:BH174"/>
    <mergeCell ref="A175:B175"/>
    <mergeCell ref="C175:AB175"/>
    <mergeCell ref="AC175:AD175"/>
    <mergeCell ref="AE175:AH175"/>
    <mergeCell ref="AI175:AL175"/>
    <mergeCell ref="AM175:AP175"/>
    <mergeCell ref="AI174:AL174"/>
    <mergeCell ref="AM174:AP174"/>
    <mergeCell ref="AQ174:AT174"/>
    <mergeCell ref="AU174:AX174"/>
    <mergeCell ref="AY174:BB174"/>
    <mergeCell ref="AQ177:AT177"/>
    <mergeCell ref="AU177:AX177"/>
    <mergeCell ref="AY177:BB177"/>
    <mergeCell ref="BC177:BF177"/>
    <mergeCell ref="BG177:BH177"/>
    <mergeCell ref="A178:B178"/>
    <mergeCell ref="C178:AB178"/>
    <mergeCell ref="AC178:AD178"/>
    <mergeCell ref="AE178:AH178"/>
    <mergeCell ref="BC176:BF176"/>
    <mergeCell ref="BG176:BH176"/>
    <mergeCell ref="A177:B177"/>
    <mergeCell ref="C177:AB177"/>
    <mergeCell ref="AC177:AD177"/>
    <mergeCell ref="AE177:AH177"/>
    <mergeCell ref="AI177:AL177"/>
    <mergeCell ref="AM177:AP177"/>
    <mergeCell ref="AI176:AL176"/>
    <mergeCell ref="AM176:AP176"/>
    <mergeCell ref="AQ176:AT176"/>
    <mergeCell ref="AU176:AX176"/>
    <mergeCell ref="AY176:BB176"/>
    <mergeCell ref="AQ179:AT179"/>
    <mergeCell ref="AU179:AX179"/>
    <mergeCell ref="AY179:BB179"/>
    <mergeCell ref="BC179:BF179"/>
    <mergeCell ref="BG179:BH179"/>
    <mergeCell ref="A180:B180"/>
    <mergeCell ref="C180:AB180"/>
    <mergeCell ref="AC180:AD180"/>
    <mergeCell ref="AE180:AH180"/>
    <mergeCell ref="BC178:BF178"/>
    <mergeCell ref="BG178:BH178"/>
    <mergeCell ref="A179:B179"/>
    <mergeCell ref="C179:AB179"/>
    <mergeCell ref="AC179:AD179"/>
    <mergeCell ref="AE179:AH179"/>
    <mergeCell ref="AI179:AL179"/>
    <mergeCell ref="AM179:AP179"/>
    <mergeCell ref="AI178:AL178"/>
    <mergeCell ref="AM178:AP178"/>
    <mergeCell ref="AQ178:AT178"/>
    <mergeCell ref="AU178:AX178"/>
    <mergeCell ref="AY178:BB178"/>
    <mergeCell ref="AQ181:AT181"/>
    <mergeCell ref="AU181:AX181"/>
    <mergeCell ref="AY181:BB181"/>
    <mergeCell ref="BC181:BF181"/>
    <mergeCell ref="BG181:BH181"/>
    <mergeCell ref="A182:B182"/>
    <mergeCell ref="C182:AB182"/>
    <mergeCell ref="AC182:AD182"/>
    <mergeCell ref="AE182:AH182"/>
    <mergeCell ref="BC180:BF180"/>
    <mergeCell ref="BG180:BH180"/>
    <mergeCell ref="A181:B181"/>
    <mergeCell ref="C181:AB181"/>
    <mergeCell ref="AC181:AD181"/>
    <mergeCell ref="AE181:AH181"/>
    <mergeCell ref="AI181:AL181"/>
    <mergeCell ref="AM181:AP181"/>
    <mergeCell ref="AI180:AL180"/>
    <mergeCell ref="AM180:AP180"/>
    <mergeCell ref="AQ180:AT180"/>
    <mergeCell ref="AU180:AX180"/>
    <mergeCell ref="AY180:BB180"/>
    <mergeCell ref="AQ183:AT183"/>
    <mergeCell ref="AU183:AX183"/>
    <mergeCell ref="AY183:BB183"/>
    <mergeCell ref="BC183:BF183"/>
    <mergeCell ref="BG183:BH183"/>
    <mergeCell ref="A184:B184"/>
    <mergeCell ref="C184:AB184"/>
    <mergeCell ref="AC184:AD184"/>
    <mergeCell ref="AE184:AH184"/>
    <mergeCell ref="BC182:BF182"/>
    <mergeCell ref="BG182:BH182"/>
    <mergeCell ref="A183:B183"/>
    <mergeCell ref="C183:AB183"/>
    <mergeCell ref="AC183:AD183"/>
    <mergeCell ref="AE183:AH183"/>
    <mergeCell ref="AI183:AL183"/>
    <mergeCell ref="AM183:AP183"/>
    <mergeCell ref="AI182:AL182"/>
    <mergeCell ref="AM182:AP182"/>
    <mergeCell ref="AQ182:AT182"/>
    <mergeCell ref="AU182:AX182"/>
    <mergeCell ref="AY182:BB182"/>
    <mergeCell ref="AQ185:AT185"/>
    <mergeCell ref="AU185:AX185"/>
    <mergeCell ref="AY185:BB185"/>
    <mergeCell ref="BC185:BF185"/>
    <mergeCell ref="BG185:BH185"/>
    <mergeCell ref="A186:B186"/>
    <mergeCell ref="C186:AB186"/>
    <mergeCell ref="AC186:AD186"/>
    <mergeCell ref="AE186:AH186"/>
    <mergeCell ref="BC184:BF184"/>
    <mergeCell ref="BG184:BH184"/>
    <mergeCell ref="A185:B185"/>
    <mergeCell ref="C185:AB185"/>
    <mergeCell ref="AC185:AD185"/>
    <mergeCell ref="AE185:AH185"/>
    <mergeCell ref="AI185:AL185"/>
    <mergeCell ref="AM185:AP185"/>
    <mergeCell ref="AI184:AL184"/>
    <mergeCell ref="AM184:AP184"/>
    <mergeCell ref="AQ184:AT184"/>
    <mergeCell ref="AU184:AX184"/>
    <mergeCell ref="AY184:BB184"/>
    <mergeCell ref="AQ187:AT187"/>
    <mergeCell ref="AU187:AX187"/>
    <mergeCell ref="AY187:BB187"/>
    <mergeCell ref="BC187:BF187"/>
    <mergeCell ref="BG187:BH187"/>
    <mergeCell ref="A188:B188"/>
    <mergeCell ref="C188:AB188"/>
    <mergeCell ref="AC188:AD188"/>
    <mergeCell ref="AE188:AH188"/>
    <mergeCell ref="BC186:BF186"/>
    <mergeCell ref="BG186:BH186"/>
    <mergeCell ref="A187:B187"/>
    <mergeCell ref="C187:AB187"/>
    <mergeCell ref="AC187:AD187"/>
    <mergeCell ref="AE187:AH187"/>
    <mergeCell ref="AI187:AL187"/>
    <mergeCell ref="AM187:AP187"/>
    <mergeCell ref="AI186:AL186"/>
    <mergeCell ref="AM186:AP186"/>
    <mergeCell ref="AQ186:AT186"/>
    <mergeCell ref="AU186:AX186"/>
    <mergeCell ref="AY186:BB186"/>
    <mergeCell ref="AQ189:AT189"/>
    <mergeCell ref="AU189:AX189"/>
    <mergeCell ref="AY189:BB189"/>
    <mergeCell ref="BC189:BF189"/>
    <mergeCell ref="BG189:BH189"/>
    <mergeCell ref="A190:B190"/>
    <mergeCell ref="C190:AB190"/>
    <mergeCell ref="AC190:AD190"/>
    <mergeCell ref="AE190:AH190"/>
    <mergeCell ref="BC188:BF188"/>
    <mergeCell ref="BG188:BH188"/>
    <mergeCell ref="A189:B189"/>
    <mergeCell ref="C189:AB189"/>
    <mergeCell ref="AC189:AD189"/>
    <mergeCell ref="AE189:AH189"/>
    <mergeCell ref="AI189:AL189"/>
    <mergeCell ref="AM189:AP189"/>
    <mergeCell ref="AI188:AL188"/>
    <mergeCell ref="AM188:AP188"/>
    <mergeCell ref="AQ188:AT188"/>
    <mergeCell ref="AU188:AX188"/>
    <mergeCell ref="AY188:BB188"/>
    <mergeCell ref="AQ191:AT191"/>
    <mergeCell ref="AU191:AX191"/>
    <mergeCell ref="AY191:BB191"/>
    <mergeCell ref="BC191:BF191"/>
    <mergeCell ref="BG191:BH191"/>
    <mergeCell ref="A192:B192"/>
    <mergeCell ref="C192:AB192"/>
    <mergeCell ref="AC192:AD192"/>
    <mergeCell ref="AE192:AH192"/>
    <mergeCell ref="BC190:BF190"/>
    <mergeCell ref="BG190:BH190"/>
    <mergeCell ref="A191:B191"/>
    <mergeCell ref="C191:AB191"/>
    <mergeCell ref="AC191:AD191"/>
    <mergeCell ref="AE191:AH191"/>
    <mergeCell ref="AI191:AL191"/>
    <mergeCell ref="AM191:AP191"/>
    <mergeCell ref="AI190:AL190"/>
    <mergeCell ref="AM190:AP190"/>
    <mergeCell ref="AQ190:AT190"/>
    <mergeCell ref="AU190:AX190"/>
    <mergeCell ref="AY190:BB190"/>
    <mergeCell ref="AQ193:AT193"/>
    <mergeCell ref="AU193:AX193"/>
    <mergeCell ref="AY193:BB193"/>
    <mergeCell ref="BC193:BF193"/>
    <mergeCell ref="BG193:BH193"/>
    <mergeCell ref="A194:B194"/>
    <mergeCell ref="C194:AB194"/>
    <mergeCell ref="AC194:AD194"/>
    <mergeCell ref="AE194:AH194"/>
    <mergeCell ref="BC192:BF192"/>
    <mergeCell ref="BG192:BH192"/>
    <mergeCell ref="A193:B193"/>
    <mergeCell ref="C193:AB193"/>
    <mergeCell ref="AC193:AD193"/>
    <mergeCell ref="AE193:AH193"/>
    <mergeCell ref="AI193:AL193"/>
    <mergeCell ref="AM193:AP193"/>
    <mergeCell ref="AI192:AL192"/>
    <mergeCell ref="AM192:AP192"/>
    <mergeCell ref="AQ192:AT192"/>
    <mergeCell ref="AU192:AX192"/>
    <mergeCell ref="AY192:BB192"/>
    <mergeCell ref="AQ195:AT195"/>
    <mergeCell ref="AU195:AX195"/>
    <mergeCell ref="AY195:BB195"/>
    <mergeCell ref="BC195:BF195"/>
    <mergeCell ref="BG195:BH195"/>
    <mergeCell ref="A196:B196"/>
    <mergeCell ref="C196:AB196"/>
    <mergeCell ref="AC196:AD196"/>
    <mergeCell ref="AE196:AH196"/>
    <mergeCell ref="BC194:BF194"/>
    <mergeCell ref="BG194:BH194"/>
    <mergeCell ref="A195:B195"/>
    <mergeCell ref="C195:AB195"/>
    <mergeCell ref="AC195:AD195"/>
    <mergeCell ref="AE195:AH195"/>
    <mergeCell ref="AI195:AL195"/>
    <mergeCell ref="AM195:AP195"/>
    <mergeCell ref="AI194:AL194"/>
    <mergeCell ref="AM194:AP194"/>
    <mergeCell ref="AQ194:AT194"/>
    <mergeCell ref="AU194:AX194"/>
    <mergeCell ref="AY194:BB194"/>
    <mergeCell ref="AQ197:AT197"/>
    <mergeCell ref="AU197:AX197"/>
    <mergeCell ref="AY197:BB197"/>
    <mergeCell ref="BC197:BF197"/>
    <mergeCell ref="BG197:BH197"/>
    <mergeCell ref="A198:B198"/>
    <mergeCell ref="C198:AB198"/>
    <mergeCell ref="AC198:AD198"/>
    <mergeCell ref="AE198:AH198"/>
    <mergeCell ref="BC196:BF196"/>
    <mergeCell ref="BG196:BH196"/>
    <mergeCell ref="A197:B197"/>
    <mergeCell ref="C197:AB197"/>
    <mergeCell ref="AC197:AD197"/>
    <mergeCell ref="AE197:AH197"/>
    <mergeCell ref="AI197:AL197"/>
    <mergeCell ref="AM197:AP197"/>
    <mergeCell ref="AI196:AL196"/>
    <mergeCell ref="AM196:AP196"/>
    <mergeCell ref="AQ196:AT196"/>
    <mergeCell ref="AU196:AX196"/>
    <mergeCell ref="AY196:BB196"/>
    <mergeCell ref="AQ199:AT199"/>
    <mergeCell ref="AU199:AX199"/>
    <mergeCell ref="AY199:BB199"/>
    <mergeCell ref="BC199:BF199"/>
    <mergeCell ref="BG199:BH199"/>
    <mergeCell ref="A200:B200"/>
    <mergeCell ref="C200:AB200"/>
    <mergeCell ref="AC200:AD200"/>
    <mergeCell ref="AE200:AH200"/>
    <mergeCell ref="BC198:BF198"/>
    <mergeCell ref="BG198:BH198"/>
    <mergeCell ref="A199:B199"/>
    <mergeCell ref="C199:AB199"/>
    <mergeCell ref="AC199:AD199"/>
    <mergeCell ref="AE199:AH199"/>
    <mergeCell ref="AI199:AL199"/>
    <mergeCell ref="AM199:AP199"/>
    <mergeCell ref="AI198:AL198"/>
    <mergeCell ref="AM198:AP198"/>
    <mergeCell ref="AQ198:AT198"/>
    <mergeCell ref="AU198:AX198"/>
    <mergeCell ref="AY198:BB198"/>
    <mergeCell ref="AQ201:AT201"/>
    <mergeCell ref="AU201:AX201"/>
    <mergeCell ref="AY201:BB201"/>
    <mergeCell ref="BC201:BF201"/>
    <mergeCell ref="BG201:BH201"/>
    <mergeCell ref="A202:B202"/>
    <mergeCell ref="C202:AB202"/>
    <mergeCell ref="AC202:AD202"/>
    <mergeCell ref="AE202:AH202"/>
    <mergeCell ref="BC200:BF200"/>
    <mergeCell ref="BG200:BH200"/>
    <mergeCell ref="A201:B201"/>
    <mergeCell ref="C201:AB201"/>
    <mergeCell ref="AC201:AD201"/>
    <mergeCell ref="AE201:AH201"/>
    <mergeCell ref="AI201:AL201"/>
    <mergeCell ref="AM201:AP201"/>
    <mergeCell ref="AI200:AL200"/>
    <mergeCell ref="AM200:AP200"/>
    <mergeCell ref="AQ200:AT200"/>
    <mergeCell ref="AU200:AX200"/>
    <mergeCell ref="AY200:BB200"/>
    <mergeCell ref="AQ203:AT203"/>
    <mergeCell ref="AU203:AX203"/>
    <mergeCell ref="AY203:BB203"/>
    <mergeCell ref="BC203:BF203"/>
    <mergeCell ref="BG203:BH203"/>
    <mergeCell ref="A204:B204"/>
    <mergeCell ref="C204:AB204"/>
    <mergeCell ref="AC204:AD204"/>
    <mergeCell ref="AE204:AH204"/>
    <mergeCell ref="BC202:BF202"/>
    <mergeCell ref="BG202:BH202"/>
    <mergeCell ref="A203:B203"/>
    <mergeCell ref="C203:AB203"/>
    <mergeCell ref="AC203:AD203"/>
    <mergeCell ref="AE203:AH203"/>
    <mergeCell ref="AI203:AL203"/>
    <mergeCell ref="AM203:AP203"/>
    <mergeCell ref="AI202:AL202"/>
    <mergeCell ref="AM202:AP202"/>
    <mergeCell ref="AQ202:AT202"/>
    <mergeCell ref="AU202:AX202"/>
    <mergeCell ref="AY202:BB202"/>
    <mergeCell ref="AQ205:AT205"/>
    <mergeCell ref="AU205:AX205"/>
    <mergeCell ref="AY205:BB205"/>
    <mergeCell ref="BC205:BF205"/>
    <mergeCell ref="BG205:BH205"/>
    <mergeCell ref="A206:B206"/>
    <mergeCell ref="C206:AB206"/>
    <mergeCell ref="AC206:AD206"/>
    <mergeCell ref="AE206:AH206"/>
    <mergeCell ref="BC204:BF204"/>
    <mergeCell ref="BG204:BH204"/>
    <mergeCell ref="A205:B205"/>
    <mergeCell ref="C205:AB205"/>
    <mergeCell ref="AC205:AD205"/>
    <mergeCell ref="AE205:AH205"/>
    <mergeCell ref="AI205:AL205"/>
    <mergeCell ref="AM205:AP205"/>
    <mergeCell ref="AI204:AL204"/>
    <mergeCell ref="AM204:AP204"/>
    <mergeCell ref="AQ204:AT204"/>
    <mergeCell ref="AU204:AX204"/>
    <mergeCell ref="AY204:BB204"/>
    <mergeCell ref="AQ207:AT207"/>
    <mergeCell ref="AU207:AX207"/>
    <mergeCell ref="AY207:BB207"/>
    <mergeCell ref="BC207:BF207"/>
    <mergeCell ref="BG207:BH207"/>
    <mergeCell ref="A208:B208"/>
    <mergeCell ref="C208:AB208"/>
    <mergeCell ref="AC208:AD208"/>
    <mergeCell ref="AE208:AH208"/>
    <mergeCell ref="BC206:BF206"/>
    <mergeCell ref="BG206:BH206"/>
    <mergeCell ref="A207:B207"/>
    <mergeCell ref="C207:AB207"/>
    <mergeCell ref="AC207:AD207"/>
    <mergeCell ref="AE207:AH207"/>
    <mergeCell ref="AI207:AL207"/>
    <mergeCell ref="AM207:AP207"/>
    <mergeCell ref="AI206:AL206"/>
    <mergeCell ref="AM206:AP206"/>
    <mergeCell ref="AQ206:AT206"/>
    <mergeCell ref="AU206:AX206"/>
    <mergeCell ref="AY206:BB206"/>
    <mergeCell ref="AQ209:AT209"/>
    <mergeCell ref="AU209:AX209"/>
    <mergeCell ref="AY209:BB209"/>
    <mergeCell ref="BC209:BF209"/>
    <mergeCell ref="BG209:BH209"/>
    <mergeCell ref="A210:B210"/>
    <mergeCell ref="C210:AB210"/>
    <mergeCell ref="AC210:AD210"/>
    <mergeCell ref="AE210:AH210"/>
    <mergeCell ref="BC208:BF208"/>
    <mergeCell ref="BG208:BH208"/>
    <mergeCell ref="A209:B209"/>
    <mergeCell ref="C209:AB209"/>
    <mergeCell ref="AC209:AD209"/>
    <mergeCell ref="AE209:AH209"/>
    <mergeCell ref="AI209:AL209"/>
    <mergeCell ref="AM209:AP209"/>
    <mergeCell ref="AI208:AL208"/>
    <mergeCell ref="AM208:AP208"/>
    <mergeCell ref="AQ208:AT208"/>
    <mergeCell ref="AU208:AX208"/>
    <mergeCell ref="AY208:BB208"/>
    <mergeCell ref="AQ211:AT211"/>
    <mergeCell ref="AU211:AX211"/>
    <mergeCell ref="AY211:BB211"/>
    <mergeCell ref="BC211:BF211"/>
    <mergeCell ref="BG211:BH211"/>
    <mergeCell ref="A212:B212"/>
    <mergeCell ref="C212:AB212"/>
    <mergeCell ref="AC212:AD212"/>
    <mergeCell ref="AE212:AH212"/>
    <mergeCell ref="BC210:BF210"/>
    <mergeCell ref="BG210:BH210"/>
    <mergeCell ref="A211:B211"/>
    <mergeCell ref="C211:AB211"/>
    <mergeCell ref="AC211:AD211"/>
    <mergeCell ref="AE211:AH211"/>
    <mergeCell ref="AI211:AL211"/>
    <mergeCell ref="AM211:AP211"/>
    <mergeCell ref="AI210:AL210"/>
    <mergeCell ref="AM210:AP210"/>
    <mergeCell ref="AQ210:AT210"/>
    <mergeCell ref="AU210:AX210"/>
    <mergeCell ref="AY210:BB210"/>
    <mergeCell ref="AQ213:AT213"/>
    <mergeCell ref="AU213:AX213"/>
    <mergeCell ref="AY213:BB213"/>
    <mergeCell ref="BC213:BF213"/>
    <mergeCell ref="BG213:BH213"/>
    <mergeCell ref="A214:B214"/>
    <mergeCell ref="C214:AB214"/>
    <mergeCell ref="AC214:AD214"/>
    <mergeCell ref="AE214:AH214"/>
    <mergeCell ref="BC212:BF212"/>
    <mergeCell ref="BG212:BH212"/>
    <mergeCell ref="A213:B213"/>
    <mergeCell ref="C213:AB213"/>
    <mergeCell ref="AC213:AD213"/>
    <mergeCell ref="AE213:AH213"/>
    <mergeCell ref="AI213:AL213"/>
    <mergeCell ref="AM213:AP213"/>
    <mergeCell ref="AI212:AL212"/>
    <mergeCell ref="AM212:AP212"/>
    <mergeCell ref="AQ212:AT212"/>
    <mergeCell ref="AU212:AX212"/>
    <mergeCell ref="AY212:BB212"/>
    <mergeCell ref="AQ215:AT215"/>
    <mergeCell ref="AU215:AX215"/>
    <mergeCell ref="AY215:BB215"/>
    <mergeCell ref="BC215:BF215"/>
    <mergeCell ref="BG215:BH215"/>
    <mergeCell ref="A216:B216"/>
    <mergeCell ref="C216:AB216"/>
    <mergeCell ref="AC216:AD216"/>
    <mergeCell ref="AE216:AH216"/>
    <mergeCell ref="BC214:BF214"/>
    <mergeCell ref="BG214:BH214"/>
    <mergeCell ref="A215:B215"/>
    <mergeCell ref="C215:AB215"/>
    <mergeCell ref="AC215:AD215"/>
    <mergeCell ref="AE215:AH215"/>
    <mergeCell ref="AI215:AL215"/>
    <mergeCell ref="AM215:AP215"/>
    <mergeCell ref="AI214:AL214"/>
    <mergeCell ref="AM214:AP214"/>
    <mergeCell ref="AQ214:AT214"/>
    <mergeCell ref="AU214:AX214"/>
    <mergeCell ref="AY214:BB214"/>
    <mergeCell ref="AQ217:AT217"/>
    <mergeCell ref="AU217:AX217"/>
    <mergeCell ref="AY217:BB217"/>
    <mergeCell ref="BC217:BF217"/>
    <mergeCell ref="BG217:BH217"/>
    <mergeCell ref="A218:B218"/>
    <mergeCell ref="C218:AB218"/>
    <mergeCell ref="AC218:AD218"/>
    <mergeCell ref="AE218:AH218"/>
    <mergeCell ref="BC216:BF216"/>
    <mergeCell ref="BG216:BH216"/>
    <mergeCell ref="A217:B217"/>
    <mergeCell ref="C217:AB217"/>
    <mergeCell ref="AC217:AD217"/>
    <mergeCell ref="AE217:AH217"/>
    <mergeCell ref="AI217:AL217"/>
    <mergeCell ref="AM217:AP217"/>
    <mergeCell ref="AI216:AL216"/>
    <mergeCell ref="AM216:AP216"/>
    <mergeCell ref="AQ216:AT216"/>
    <mergeCell ref="AU216:AX216"/>
    <mergeCell ref="AY216:BB216"/>
    <mergeCell ref="AQ219:AT219"/>
    <mergeCell ref="AU219:AX219"/>
    <mergeCell ref="AY219:BB219"/>
    <mergeCell ref="BC219:BF219"/>
    <mergeCell ref="BG219:BH219"/>
    <mergeCell ref="A220:B220"/>
    <mergeCell ref="C220:AB220"/>
    <mergeCell ref="AC220:AD220"/>
    <mergeCell ref="AE220:AH220"/>
    <mergeCell ref="BC218:BF218"/>
    <mergeCell ref="BG218:BH218"/>
    <mergeCell ref="A219:B219"/>
    <mergeCell ref="C219:AB219"/>
    <mergeCell ref="AC219:AD219"/>
    <mergeCell ref="AE219:AH219"/>
    <mergeCell ref="AI219:AL219"/>
    <mergeCell ref="AM219:AP219"/>
    <mergeCell ref="AI218:AL218"/>
    <mergeCell ref="AM218:AP218"/>
    <mergeCell ref="AQ218:AT218"/>
    <mergeCell ref="AU218:AX218"/>
    <mergeCell ref="AY218:BB218"/>
    <mergeCell ref="AQ221:AT221"/>
    <mergeCell ref="AU221:AX221"/>
    <mergeCell ref="AY221:BB221"/>
    <mergeCell ref="BC221:BF221"/>
    <mergeCell ref="BG221:BH221"/>
    <mergeCell ref="A222:B222"/>
    <mergeCell ref="C222:AB222"/>
    <mergeCell ref="AC222:AD222"/>
    <mergeCell ref="AE222:AH222"/>
    <mergeCell ref="BC220:BF220"/>
    <mergeCell ref="BG220:BH220"/>
    <mergeCell ref="A221:B221"/>
    <mergeCell ref="C221:AB221"/>
    <mergeCell ref="AC221:AD221"/>
    <mergeCell ref="AE221:AH221"/>
    <mergeCell ref="AI221:AL221"/>
    <mergeCell ref="AM221:AP221"/>
    <mergeCell ref="AI220:AL220"/>
    <mergeCell ref="AM220:AP220"/>
    <mergeCell ref="AQ220:AT220"/>
    <mergeCell ref="AU220:AX220"/>
    <mergeCell ref="AY220:BB220"/>
    <mergeCell ref="AQ223:AT223"/>
    <mergeCell ref="AU223:AX223"/>
    <mergeCell ref="AY223:BB223"/>
    <mergeCell ref="BC223:BF223"/>
    <mergeCell ref="BG223:BH223"/>
    <mergeCell ref="A224:B224"/>
    <mergeCell ref="C224:AB224"/>
    <mergeCell ref="AC224:AD224"/>
    <mergeCell ref="AE224:AH224"/>
    <mergeCell ref="BC222:BF222"/>
    <mergeCell ref="BG222:BH222"/>
    <mergeCell ref="A223:B223"/>
    <mergeCell ref="C223:AB223"/>
    <mergeCell ref="AC223:AD223"/>
    <mergeCell ref="AE223:AH223"/>
    <mergeCell ref="AI223:AL223"/>
    <mergeCell ref="AM223:AP223"/>
    <mergeCell ref="AI222:AL222"/>
    <mergeCell ref="AM222:AP222"/>
    <mergeCell ref="AQ222:AT222"/>
    <mergeCell ref="AU222:AX222"/>
    <mergeCell ref="AY222:BB222"/>
    <mergeCell ref="AQ225:AT225"/>
    <mergeCell ref="AU225:AX225"/>
    <mergeCell ref="AY225:BB225"/>
    <mergeCell ref="BC225:BF225"/>
    <mergeCell ref="BG225:BH225"/>
    <mergeCell ref="A226:B226"/>
    <mergeCell ref="C226:AB226"/>
    <mergeCell ref="AC226:AD226"/>
    <mergeCell ref="AE226:AH226"/>
    <mergeCell ref="BC224:BF224"/>
    <mergeCell ref="BG224:BH224"/>
    <mergeCell ref="A225:B225"/>
    <mergeCell ref="C225:AB225"/>
    <mergeCell ref="AC225:AD225"/>
    <mergeCell ref="AE225:AH225"/>
    <mergeCell ref="AI225:AL225"/>
    <mergeCell ref="AM225:AP225"/>
    <mergeCell ref="AI224:AL224"/>
    <mergeCell ref="AM224:AP224"/>
    <mergeCell ref="AQ224:AT224"/>
    <mergeCell ref="AU224:AX224"/>
    <mergeCell ref="AY224:BB224"/>
    <mergeCell ref="AQ227:AT227"/>
    <mergeCell ref="AU227:AX227"/>
    <mergeCell ref="AY227:BB227"/>
    <mergeCell ref="BC227:BF227"/>
    <mergeCell ref="BG227:BH227"/>
    <mergeCell ref="A228:B228"/>
    <mergeCell ref="C228:AB228"/>
    <mergeCell ref="AC228:AD228"/>
    <mergeCell ref="AE228:AH228"/>
    <mergeCell ref="BC226:BF226"/>
    <mergeCell ref="BG226:BH226"/>
    <mergeCell ref="A227:B227"/>
    <mergeCell ref="C227:AB227"/>
    <mergeCell ref="AC227:AD227"/>
    <mergeCell ref="AE227:AH227"/>
    <mergeCell ref="AI227:AL227"/>
    <mergeCell ref="AM227:AP227"/>
    <mergeCell ref="AI226:AL226"/>
    <mergeCell ref="AM226:AP226"/>
    <mergeCell ref="AQ226:AT226"/>
    <mergeCell ref="AU226:AX226"/>
    <mergeCell ref="AY226:BB226"/>
    <mergeCell ref="AM231:AP231"/>
    <mergeCell ref="AQ231:AT231"/>
    <mergeCell ref="AU231:AX231"/>
    <mergeCell ref="AY231:BB231"/>
    <mergeCell ref="BC231:BF231"/>
    <mergeCell ref="BG231:BH231"/>
    <mergeCell ref="AQ229:AT229"/>
    <mergeCell ref="AU229:AX229"/>
    <mergeCell ref="AY229:BB229"/>
    <mergeCell ref="BC229:BF229"/>
    <mergeCell ref="BG229:BH229"/>
    <mergeCell ref="AC231:AD231"/>
    <mergeCell ref="AE231:AH231"/>
    <mergeCell ref="AI231:AL231"/>
    <mergeCell ref="BC228:BF228"/>
    <mergeCell ref="BG228:BH228"/>
    <mergeCell ref="A229:B229"/>
    <mergeCell ref="C229:AB229"/>
    <mergeCell ref="AC229:AD229"/>
    <mergeCell ref="AE229:AH229"/>
    <mergeCell ref="AI229:AL229"/>
    <mergeCell ref="AM229:AP229"/>
    <mergeCell ref="AI228:AL228"/>
    <mergeCell ref="AM228:AP228"/>
    <mergeCell ref="AQ228:AT228"/>
    <mergeCell ref="AU228:AX228"/>
    <mergeCell ref="AY228:BB228"/>
  </mergeCells>
  <printOptions horizontalCentered="1"/>
  <pageMargins left="0.19685039370078741" right="0.19685039370078741" top="0.59055118110236227" bottom="0.78740157480314965" header="1.1023622047244095" footer="0.51181102362204722"/>
  <pageSetup paperSize="9" scale="56" fitToHeight="0" orientation="landscape" r:id="rId1"/>
  <headerFooter alignWithMargins="0">
    <oddFooter>&amp;P. oldal, összesen: &amp;N</oddFooter>
  </headerFooter>
  <rowBreaks count="1" manualBreakCount="1">
    <brk id="102" max="5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00B050"/>
  </sheetPr>
  <dimension ref="A1:BI243"/>
  <sheetViews>
    <sheetView showGridLines="0" view="pageBreakPreview" zoomScale="80" zoomScaleNormal="90" zoomScaleSheetLayoutView="80" workbookViewId="0">
      <pane xSplit="28" ySplit="7" topLeftCell="AC8" activePane="bottomRight" state="frozen"/>
      <selection sqref="A1:BK1"/>
      <selection pane="topRight" sqref="A1:BK1"/>
      <selection pane="bottomLeft" sqref="A1:BK1"/>
      <selection pane="bottomRight" sqref="A1:BK1"/>
    </sheetView>
  </sheetViews>
  <sheetFormatPr defaultColWidth="9.140625" defaultRowHeight="12.75" x14ac:dyDescent="0.2"/>
  <cols>
    <col min="1" max="1" width="2.42578125" style="172" customWidth="1"/>
    <col min="2" max="2" width="2.140625" style="172" customWidth="1"/>
    <col min="3" max="29" width="2.7109375" style="61" customWidth="1"/>
    <col min="30" max="30" width="3.5703125" style="61" customWidth="1"/>
    <col min="31" max="33" width="2.7109375" style="61" customWidth="1"/>
    <col min="34" max="34" width="3.85546875" style="61" customWidth="1"/>
    <col min="35" max="37" width="2.7109375" style="61" customWidth="1"/>
    <col min="38" max="38" width="3.85546875" style="61" customWidth="1"/>
    <col min="39" max="41" width="2.7109375" style="61" customWidth="1"/>
    <col min="42" max="42" width="4.140625" style="61" customWidth="1"/>
    <col min="43" max="45" width="2.7109375" style="61" customWidth="1"/>
    <col min="46" max="46" width="5.42578125" style="61" customWidth="1"/>
    <col min="47" max="49" width="2.7109375" style="61" customWidth="1"/>
    <col min="50" max="50" width="3.42578125" style="61" customWidth="1"/>
    <col min="51" max="52" width="2.7109375" style="61" customWidth="1"/>
    <col min="53" max="53" width="4.42578125" style="61" customWidth="1"/>
    <col min="54" max="58" width="2.7109375" style="61" customWidth="1"/>
    <col min="59" max="59" width="3.42578125" style="61" customWidth="1"/>
    <col min="60" max="60" width="3.28515625" style="61" customWidth="1"/>
    <col min="61" max="69" width="2.7109375" style="61" customWidth="1"/>
    <col min="70" max="70" width="9.140625" style="61"/>
    <col min="71" max="72" width="9.140625" style="61" customWidth="1"/>
    <col min="73" max="16384" width="9.140625" style="61"/>
  </cols>
  <sheetData>
    <row r="1" spans="1:61" ht="28.5" customHeight="1" x14ac:dyDescent="0.2">
      <c r="A1" s="841" t="s">
        <v>1381</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c r="BH1" s="841"/>
    </row>
    <row r="2" spans="1:61" ht="28.5" customHeight="1" x14ac:dyDescent="0.2">
      <c r="A2" s="842" t="s">
        <v>839</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3"/>
      <c r="BE2" s="843"/>
      <c r="BF2" s="843"/>
      <c r="BG2" s="843"/>
      <c r="BH2" s="844"/>
    </row>
    <row r="3" spans="1:61" ht="15" customHeight="1" x14ac:dyDescent="0.2">
      <c r="A3" s="845" t="s">
        <v>471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846"/>
      <c r="AM3" s="846"/>
      <c r="AN3" s="846"/>
      <c r="AO3" s="846"/>
      <c r="AP3" s="846"/>
      <c r="AQ3" s="846"/>
      <c r="AR3" s="846"/>
      <c r="AS3" s="846"/>
      <c r="AT3" s="846"/>
      <c r="AU3" s="846"/>
      <c r="AV3" s="846"/>
      <c r="AW3" s="846"/>
      <c r="AX3" s="846"/>
      <c r="AY3" s="846"/>
      <c r="AZ3" s="846"/>
      <c r="BA3" s="846"/>
      <c r="BB3" s="846"/>
      <c r="BC3" s="846"/>
      <c r="BD3" s="846"/>
      <c r="BE3" s="846"/>
      <c r="BF3" s="846"/>
      <c r="BG3" s="846"/>
      <c r="BH3" s="847"/>
    </row>
    <row r="4" spans="1:61" ht="15.95" customHeight="1" x14ac:dyDescent="0.2">
      <c r="A4" s="848" t="s">
        <v>586</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c r="BE4" s="849"/>
      <c r="BF4" s="849"/>
      <c r="BG4" s="849"/>
      <c r="BH4" s="849"/>
      <c r="BI4" s="169"/>
    </row>
    <row r="5" spans="1:61" ht="15.95" customHeight="1" x14ac:dyDescent="0.2">
      <c r="A5" s="850" t="s">
        <v>441</v>
      </c>
      <c r="B5" s="850"/>
      <c r="C5" s="851" t="s">
        <v>26</v>
      </c>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35" t="s">
        <v>442</v>
      </c>
      <c r="AD5" s="835"/>
      <c r="AE5" s="851" t="s">
        <v>466</v>
      </c>
      <c r="AF5" s="851"/>
      <c r="AG5" s="851"/>
      <c r="AH5" s="851"/>
      <c r="AI5" s="851"/>
      <c r="AJ5" s="851"/>
      <c r="AK5" s="851"/>
      <c r="AL5" s="851"/>
      <c r="AM5" s="852" t="s">
        <v>588</v>
      </c>
      <c r="AN5" s="853"/>
      <c r="AO5" s="853"/>
      <c r="AP5" s="853"/>
      <c r="AQ5" s="853"/>
      <c r="AR5" s="853"/>
      <c r="AS5" s="853"/>
      <c r="AT5" s="853"/>
      <c r="AU5" s="853"/>
      <c r="AV5" s="853"/>
      <c r="AW5" s="853"/>
      <c r="AX5" s="853"/>
      <c r="AY5" s="853"/>
      <c r="AZ5" s="853"/>
      <c r="BA5" s="853"/>
      <c r="BB5" s="854"/>
      <c r="BC5" s="835" t="s">
        <v>438</v>
      </c>
      <c r="BD5" s="835"/>
      <c r="BE5" s="835"/>
      <c r="BF5" s="835"/>
      <c r="BG5" s="835" t="s">
        <v>439</v>
      </c>
      <c r="BH5" s="835"/>
      <c r="BI5" s="169"/>
    </row>
    <row r="6" spans="1:61" ht="39.75" customHeight="1" x14ac:dyDescent="0.2">
      <c r="A6" s="850"/>
      <c r="B6" s="850"/>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35"/>
      <c r="AD6" s="835"/>
      <c r="AE6" s="835" t="s">
        <v>464</v>
      </c>
      <c r="AF6" s="851"/>
      <c r="AG6" s="851"/>
      <c r="AH6" s="851"/>
      <c r="AI6" s="835" t="s">
        <v>465</v>
      </c>
      <c r="AJ6" s="851"/>
      <c r="AK6" s="851"/>
      <c r="AL6" s="851"/>
      <c r="AM6" s="864" t="s">
        <v>467</v>
      </c>
      <c r="AN6" s="865"/>
      <c r="AO6" s="865"/>
      <c r="AP6" s="866"/>
      <c r="AQ6" s="864" t="s">
        <v>470</v>
      </c>
      <c r="AR6" s="865"/>
      <c r="AS6" s="865"/>
      <c r="AT6" s="866"/>
      <c r="AU6" s="864" t="s">
        <v>468</v>
      </c>
      <c r="AV6" s="865"/>
      <c r="AW6" s="865"/>
      <c r="AX6" s="866"/>
      <c r="AY6" s="864" t="s">
        <v>469</v>
      </c>
      <c r="AZ6" s="865"/>
      <c r="BA6" s="865"/>
      <c r="BB6" s="866"/>
      <c r="BC6" s="835"/>
      <c r="BD6" s="835"/>
      <c r="BE6" s="835"/>
      <c r="BF6" s="835"/>
      <c r="BG6" s="835"/>
      <c r="BH6" s="835"/>
    </row>
    <row r="7" spans="1:61" x14ac:dyDescent="0.2">
      <c r="A7" s="833" t="s">
        <v>176</v>
      </c>
      <c r="B7" s="834"/>
      <c r="C7" s="830" t="s">
        <v>177</v>
      </c>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0" t="s">
        <v>178</v>
      </c>
      <c r="AD7" s="831"/>
      <c r="AE7" s="830" t="s">
        <v>175</v>
      </c>
      <c r="AF7" s="831"/>
      <c r="AG7" s="831"/>
      <c r="AH7" s="832"/>
      <c r="AI7" s="830" t="s">
        <v>440</v>
      </c>
      <c r="AJ7" s="831"/>
      <c r="AK7" s="831"/>
      <c r="AL7" s="832"/>
      <c r="AM7" s="830" t="s">
        <v>544</v>
      </c>
      <c r="AN7" s="831"/>
      <c r="AO7" s="831"/>
      <c r="AP7" s="832"/>
      <c r="AQ7" s="830" t="s">
        <v>545</v>
      </c>
      <c r="AR7" s="831"/>
      <c r="AS7" s="831"/>
      <c r="AT7" s="832"/>
      <c r="AU7" s="830" t="s">
        <v>558</v>
      </c>
      <c r="AV7" s="831"/>
      <c r="AW7" s="831"/>
      <c r="AX7" s="832"/>
      <c r="AY7" s="830" t="s">
        <v>559</v>
      </c>
      <c r="AZ7" s="831"/>
      <c r="BA7" s="831"/>
      <c r="BB7" s="832"/>
      <c r="BC7" s="830" t="s">
        <v>560</v>
      </c>
      <c r="BD7" s="831"/>
      <c r="BE7" s="831"/>
      <c r="BF7" s="832"/>
      <c r="BG7" s="830" t="s">
        <v>561</v>
      </c>
      <c r="BH7" s="832"/>
    </row>
    <row r="8" spans="1:61" s="1" customFormat="1" ht="20.100000000000001" hidden="1" customHeight="1" x14ac:dyDescent="0.2">
      <c r="A8" s="607" t="s">
        <v>0</v>
      </c>
      <c r="B8" s="608"/>
      <c r="C8" s="720" t="s">
        <v>242</v>
      </c>
      <c r="D8" s="721"/>
      <c r="E8" s="721"/>
      <c r="F8" s="721"/>
      <c r="G8" s="721"/>
      <c r="H8" s="721"/>
      <c r="I8" s="721"/>
      <c r="J8" s="721"/>
      <c r="K8" s="721"/>
      <c r="L8" s="721"/>
      <c r="M8" s="721"/>
      <c r="N8" s="721"/>
      <c r="O8" s="721"/>
      <c r="P8" s="721"/>
      <c r="Q8" s="721"/>
      <c r="R8" s="721"/>
      <c r="S8" s="721"/>
      <c r="T8" s="721"/>
      <c r="U8" s="721"/>
      <c r="V8" s="721"/>
      <c r="W8" s="721"/>
      <c r="X8" s="721"/>
      <c r="Y8" s="721"/>
      <c r="Z8" s="721"/>
      <c r="AA8" s="721"/>
      <c r="AB8" s="722"/>
      <c r="AC8" s="633" t="s">
        <v>243</v>
      </c>
      <c r="AD8" s="634"/>
      <c r="AE8" s="709"/>
      <c r="AF8" s="710"/>
      <c r="AG8" s="710"/>
      <c r="AH8" s="711"/>
      <c r="AI8" s="709"/>
      <c r="AJ8" s="710"/>
      <c r="AK8" s="710"/>
      <c r="AL8" s="711"/>
      <c r="AM8" s="734"/>
      <c r="AN8" s="735"/>
      <c r="AO8" s="735"/>
      <c r="AP8" s="736"/>
      <c r="AQ8" s="737" t="s">
        <v>587</v>
      </c>
      <c r="AR8" s="738"/>
      <c r="AS8" s="738"/>
      <c r="AT8" s="739"/>
      <c r="AU8" s="709"/>
      <c r="AV8" s="710"/>
      <c r="AW8" s="710"/>
      <c r="AX8" s="711"/>
      <c r="AY8" s="737" t="s">
        <v>587</v>
      </c>
      <c r="AZ8" s="738"/>
      <c r="BA8" s="738"/>
      <c r="BB8" s="739"/>
      <c r="BC8" s="734"/>
      <c r="BD8" s="735"/>
      <c r="BE8" s="735"/>
      <c r="BF8" s="736"/>
      <c r="BG8" s="542" t="str">
        <f>IF(AI8&gt;0,BC8/AI8,"n.é.")</f>
        <v>n.é.</v>
      </c>
      <c r="BH8" s="543"/>
    </row>
    <row r="9" spans="1:61" s="1" customFormat="1" ht="20.100000000000001" hidden="1" customHeight="1" x14ac:dyDescent="0.2">
      <c r="A9" s="607" t="s">
        <v>1</v>
      </c>
      <c r="B9" s="608"/>
      <c r="C9" s="621" t="s">
        <v>244</v>
      </c>
      <c r="D9" s="622"/>
      <c r="E9" s="622"/>
      <c r="F9" s="622"/>
      <c r="G9" s="622"/>
      <c r="H9" s="622"/>
      <c r="I9" s="622"/>
      <c r="J9" s="622"/>
      <c r="K9" s="622"/>
      <c r="L9" s="622"/>
      <c r="M9" s="622"/>
      <c r="N9" s="622"/>
      <c r="O9" s="622"/>
      <c r="P9" s="622"/>
      <c r="Q9" s="622"/>
      <c r="R9" s="622"/>
      <c r="S9" s="622"/>
      <c r="T9" s="622"/>
      <c r="U9" s="622"/>
      <c r="V9" s="622"/>
      <c r="W9" s="622"/>
      <c r="X9" s="622"/>
      <c r="Y9" s="622"/>
      <c r="Z9" s="622"/>
      <c r="AA9" s="622"/>
      <c r="AB9" s="623"/>
      <c r="AC9" s="633" t="s">
        <v>245</v>
      </c>
      <c r="AD9" s="634"/>
      <c r="AE9" s="709"/>
      <c r="AF9" s="710"/>
      <c r="AG9" s="710"/>
      <c r="AH9" s="711"/>
      <c r="AI9" s="709"/>
      <c r="AJ9" s="710"/>
      <c r="AK9" s="710"/>
      <c r="AL9" s="711"/>
      <c r="AM9" s="734"/>
      <c r="AN9" s="735"/>
      <c r="AO9" s="735"/>
      <c r="AP9" s="736"/>
      <c r="AQ9" s="737" t="s">
        <v>587</v>
      </c>
      <c r="AR9" s="738"/>
      <c r="AS9" s="738"/>
      <c r="AT9" s="739"/>
      <c r="AU9" s="709"/>
      <c r="AV9" s="710"/>
      <c r="AW9" s="710"/>
      <c r="AX9" s="711"/>
      <c r="AY9" s="737" t="s">
        <v>587</v>
      </c>
      <c r="AZ9" s="738"/>
      <c r="BA9" s="738"/>
      <c r="BB9" s="739"/>
      <c r="BC9" s="734"/>
      <c r="BD9" s="735"/>
      <c r="BE9" s="735"/>
      <c r="BF9" s="736"/>
      <c r="BG9" s="542" t="str">
        <f t="shared" ref="BG9:BG57" si="0">IF(AI9&gt;0,BC9/AI9,"n.é.")</f>
        <v>n.é.</v>
      </c>
      <c r="BH9" s="543"/>
    </row>
    <row r="10" spans="1:61" s="1" customFormat="1" ht="20.100000000000001" hidden="1" customHeight="1" x14ac:dyDescent="0.2">
      <c r="A10" s="607" t="s">
        <v>2</v>
      </c>
      <c r="B10" s="608"/>
      <c r="C10" s="621" t="s">
        <v>246</v>
      </c>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3"/>
      <c r="AC10" s="633" t="s">
        <v>247</v>
      </c>
      <c r="AD10" s="634"/>
      <c r="AE10" s="709"/>
      <c r="AF10" s="710"/>
      <c r="AG10" s="710"/>
      <c r="AH10" s="711"/>
      <c r="AI10" s="709"/>
      <c r="AJ10" s="710"/>
      <c r="AK10" s="710"/>
      <c r="AL10" s="711"/>
      <c r="AM10" s="734"/>
      <c r="AN10" s="735"/>
      <c r="AO10" s="735"/>
      <c r="AP10" s="736"/>
      <c r="AQ10" s="737" t="s">
        <v>587</v>
      </c>
      <c r="AR10" s="738"/>
      <c r="AS10" s="738"/>
      <c r="AT10" s="739"/>
      <c r="AU10" s="709"/>
      <c r="AV10" s="710"/>
      <c r="AW10" s="710"/>
      <c r="AX10" s="711"/>
      <c r="AY10" s="737" t="s">
        <v>587</v>
      </c>
      <c r="AZ10" s="738"/>
      <c r="BA10" s="738"/>
      <c r="BB10" s="739"/>
      <c r="BC10" s="734"/>
      <c r="BD10" s="735"/>
      <c r="BE10" s="735"/>
      <c r="BF10" s="736"/>
      <c r="BG10" s="542" t="str">
        <f t="shared" si="0"/>
        <v>n.é.</v>
      </c>
      <c r="BH10" s="543"/>
    </row>
    <row r="11" spans="1:61" s="1" customFormat="1" ht="20.100000000000001" hidden="1" customHeight="1" x14ac:dyDescent="0.2">
      <c r="A11" s="607" t="s">
        <v>3</v>
      </c>
      <c r="B11" s="608"/>
      <c r="C11" s="621" t="s">
        <v>248</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3"/>
      <c r="AC11" s="633" t="s">
        <v>249</v>
      </c>
      <c r="AD11" s="634"/>
      <c r="AE11" s="709"/>
      <c r="AF11" s="710"/>
      <c r="AG11" s="710"/>
      <c r="AH11" s="711"/>
      <c r="AI11" s="709"/>
      <c r="AJ11" s="710"/>
      <c r="AK11" s="710"/>
      <c r="AL11" s="711"/>
      <c r="AM11" s="734"/>
      <c r="AN11" s="735"/>
      <c r="AO11" s="735"/>
      <c r="AP11" s="736"/>
      <c r="AQ11" s="737" t="s">
        <v>587</v>
      </c>
      <c r="AR11" s="738"/>
      <c r="AS11" s="738"/>
      <c r="AT11" s="739"/>
      <c r="AU11" s="709"/>
      <c r="AV11" s="710"/>
      <c r="AW11" s="710"/>
      <c r="AX11" s="711"/>
      <c r="AY11" s="737" t="s">
        <v>587</v>
      </c>
      <c r="AZ11" s="738"/>
      <c r="BA11" s="738"/>
      <c r="BB11" s="739"/>
      <c r="BC11" s="734"/>
      <c r="BD11" s="735"/>
      <c r="BE11" s="735"/>
      <c r="BF11" s="736"/>
      <c r="BG11" s="542" t="str">
        <f t="shared" si="0"/>
        <v>n.é.</v>
      </c>
      <c r="BH11" s="543"/>
    </row>
    <row r="12" spans="1:61" s="1" customFormat="1" ht="20.100000000000001" hidden="1" customHeight="1" x14ac:dyDescent="0.2">
      <c r="A12" s="607" t="s">
        <v>4</v>
      </c>
      <c r="B12" s="608"/>
      <c r="C12" s="621" t="s">
        <v>593</v>
      </c>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3"/>
      <c r="AC12" s="633" t="s">
        <v>250</v>
      </c>
      <c r="AD12" s="634"/>
      <c r="AE12" s="709"/>
      <c r="AF12" s="710"/>
      <c r="AG12" s="710"/>
      <c r="AH12" s="711"/>
      <c r="AI12" s="709"/>
      <c r="AJ12" s="710"/>
      <c r="AK12" s="710"/>
      <c r="AL12" s="711"/>
      <c r="AM12" s="734"/>
      <c r="AN12" s="735"/>
      <c r="AO12" s="735"/>
      <c r="AP12" s="736"/>
      <c r="AQ12" s="459" t="s">
        <v>587</v>
      </c>
      <c r="AR12" s="460"/>
      <c r="AS12" s="460"/>
      <c r="AT12" s="461"/>
      <c r="AU12" s="709"/>
      <c r="AV12" s="710"/>
      <c r="AW12" s="710"/>
      <c r="AX12" s="711"/>
      <c r="AY12" s="459" t="s">
        <v>587</v>
      </c>
      <c r="AZ12" s="460"/>
      <c r="BA12" s="460"/>
      <c r="BB12" s="461"/>
      <c r="BC12" s="734"/>
      <c r="BD12" s="735"/>
      <c r="BE12" s="735"/>
      <c r="BF12" s="736"/>
      <c r="BG12" s="542" t="str">
        <f t="shared" si="0"/>
        <v>n.é.</v>
      </c>
      <c r="BH12" s="543"/>
    </row>
    <row r="13" spans="1:61" s="1" customFormat="1" ht="20.100000000000001" hidden="1" customHeight="1" x14ac:dyDescent="0.2">
      <c r="A13" s="607" t="s">
        <v>5</v>
      </c>
      <c r="B13" s="608"/>
      <c r="C13" s="621" t="s">
        <v>594</v>
      </c>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3"/>
      <c r="AC13" s="633" t="s">
        <v>251</v>
      </c>
      <c r="AD13" s="634"/>
      <c r="AE13" s="709"/>
      <c r="AF13" s="710"/>
      <c r="AG13" s="710"/>
      <c r="AH13" s="711"/>
      <c r="AI13" s="709"/>
      <c r="AJ13" s="710"/>
      <c r="AK13" s="710"/>
      <c r="AL13" s="711"/>
      <c r="AM13" s="734"/>
      <c r="AN13" s="735"/>
      <c r="AO13" s="735"/>
      <c r="AP13" s="736"/>
      <c r="AQ13" s="459" t="s">
        <v>587</v>
      </c>
      <c r="AR13" s="460"/>
      <c r="AS13" s="460"/>
      <c r="AT13" s="461"/>
      <c r="AU13" s="734"/>
      <c r="AV13" s="735"/>
      <c r="AW13" s="735"/>
      <c r="AX13" s="736"/>
      <c r="AY13" s="459" t="s">
        <v>587</v>
      </c>
      <c r="AZ13" s="460"/>
      <c r="BA13" s="460"/>
      <c r="BB13" s="461"/>
      <c r="BC13" s="734"/>
      <c r="BD13" s="735"/>
      <c r="BE13" s="735"/>
      <c r="BF13" s="736"/>
      <c r="BG13" s="542" t="str">
        <f t="shared" si="0"/>
        <v>n.é.</v>
      </c>
      <c r="BH13" s="543"/>
    </row>
    <row r="14" spans="1:61" s="170" customFormat="1" ht="19.5" customHeight="1" x14ac:dyDescent="0.2">
      <c r="A14" s="742" t="s">
        <v>6</v>
      </c>
      <c r="B14" s="723"/>
      <c r="C14" s="743" t="s">
        <v>252</v>
      </c>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5"/>
      <c r="AC14" s="768" t="s">
        <v>253</v>
      </c>
      <c r="AD14" s="769"/>
      <c r="AE14" s="690">
        <f>AE8+AE9+AE10+AE11+AE12+AE13</f>
        <v>0</v>
      </c>
      <c r="AF14" s="691"/>
      <c r="AG14" s="691"/>
      <c r="AH14" s="692"/>
      <c r="AI14" s="690">
        <f>AI8+AI9+AI10+AI11+AI12+AI13</f>
        <v>0</v>
      </c>
      <c r="AJ14" s="691"/>
      <c r="AK14" s="691"/>
      <c r="AL14" s="692"/>
      <c r="AM14" s="690">
        <f>AM8+AM9+AM10+AM11+AM12+AM13</f>
        <v>0</v>
      </c>
      <c r="AN14" s="691"/>
      <c r="AO14" s="691"/>
      <c r="AP14" s="692"/>
      <c r="AQ14" s="480" t="s">
        <v>587</v>
      </c>
      <c r="AR14" s="481"/>
      <c r="AS14" s="481"/>
      <c r="AT14" s="482"/>
      <c r="AU14" s="690">
        <f>AU8+AU9+AU10+AU11+AU12+AU13</f>
        <v>0</v>
      </c>
      <c r="AV14" s="691"/>
      <c r="AW14" s="691"/>
      <c r="AX14" s="692"/>
      <c r="AY14" s="480" t="s">
        <v>587</v>
      </c>
      <c r="AZ14" s="481"/>
      <c r="BA14" s="481"/>
      <c r="BB14" s="482"/>
      <c r="BC14" s="690">
        <f>BC8+BC9+BC10+BC11+BC12+BC13</f>
        <v>0</v>
      </c>
      <c r="BD14" s="691"/>
      <c r="BE14" s="691"/>
      <c r="BF14" s="692"/>
      <c r="BG14" s="668" t="str">
        <f t="shared" si="0"/>
        <v>n.é.</v>
      </c>
      <c r="BH14" s="669"/>
    </row>
    <row r="15" spans="1:61" s="1" customFormat="1" hidden="1" x14ac:dyDescent="0.2">
      <c r="A15" s="607" t="s">
        <v>7</v>
      </c>
      <c r="B15" s="608"/>
      <c r="C15" s="621" t="s">
        <v>254</v>
      </c>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3"/>
      <c r="AC15" s="633" t="s">
        <v>255</v>
      </c>
      <c r="AD15" s="634"/>
      <c r="AE15" s="709"/>
      <c r="AF15" s="710"/>
      <c r="AG15" s="710"/>
      <c r="AH15" s="711"/>
      <c r="AI15" s="709"/>
      <c r="AJ15" s="710"/>
      <c r="AK15" s="710"/>
      <c r="AL15" s="711"/>
      <c r="AM15" s="709"/>
      <c r="AN15" s="710"/>
      <c r="AO15" s="710"/>
      <c r="AP15" s="711"/>
      <c r="AQ15" s="459" t="s">
        <v>587</v>
      </c>
      <c r="AR15" s="460"/>
      <c r="AS15" s="460"/>
      <c r="AT15" s="461"/>
      <c r="AU15" s="709"/>
      <c r="AV15" s="710"/>
      <c r="AW15" s="710"/>
      <c r="AX15" s="711"/>
      <c r="AY15" s="459" t="s">
        <v>587</v>
      </c>
      <c r="AZ15" s="460"/>
      <c r="BA15" s="460"/>
      <c r="BB15" s="461"/>
      <c r="BC15" s="709"/>
      <c r="BD15" s="710"/>
      <c r="BE15" s="710"/>
      <c r="BF15" s="711"/>
      <c r="BG15" s="542" t="str">
        <f t="shared" si="0"/>
        <v>n.é.</v>
      </c>
      <c r="BH15" s="543"/>
    </row>
    <row r="16" spans="1:61" s="1" customFormat="1" hidden="1" x14ac:dyDescent="0.2">
      <c r="A16" s="607" t="s">
        <v>8</v>
      </c>
      <c r="B16" s="608"/>
      <c r="C16" s="621" t="s">
        <v>427</v>
      </c>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3"/>
      <c r="AC16" s="633" t="s">
        <v>256</v>
      </c>
      <c r="AD16" s="634"/>
      <c r="AE16" s="709"/>
      <c r="AF16" s="710"/>
      <c r="AG16" s="710"/>
      <c r="AH16" s="711"/>
      <c r="AI16" s="709"/>
      <c r="AJ16" s="710"/>
      <c r="AK16" s="710"/>
      <c r="AL16" s="711"/>
      <c r="AM16" s="709"/>
      <c r="AN16" s="710"/>
      <c r="AO16" s="710"/>
      <c r="AP16" s="711"/>
      <c r="AQ16" s="459" t="s">
        <v>587</v>
      </c>
      <c r="AR16" s="460"/>
      <c r="AS16" s="460"/>
      <c r="AT16" s="461"/>
      <c r="AU16" s="709"/>
      <c r="AV16" s="710"/>
      <c r="AW16" s="710"/>
      <c r="AX16" s="711"/>
      <c r="AY16" s="459" t="s">
        <v>587</v>
      </c>
      <c r="AZ16" s="460"/>
      <c r="BA16" s="460"/>
      <c r="BB16" s="461"/>
      <c r="BC16" s="709"/>
      <c r="BD16" s="710"/>
      <c r="BE16" s="710"/>
      <c r="BF16" s="711"/>
      <c r="BG16" s="542" t="str">
        <f t="shared" si="0"/>
        <v>n.é.</v>
      </c>
      <c r="BH16" s="543"/>
    </row>
    <row r="17" spans="1:60" s="1" customFormat="1" hidden="1" x14ac:dyDescent="0.2">
      <c r="A17" s="607" t="s">
        <v>9</v>
      </c>
      <c r="B17" s="608"/>
      <c r="C17" s="621" t="s">
        <v>428</v>
      </c>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3"/>
      <c r="AC17" s="633" t="s">
        <v>257</v>
      </c>
      <c r="AD17" s="634"/>
      <c r="AE17" s="709"/>
      <c r="AF17" s="710"/>
      <c r="AG17" s="710"/>
      <c r="AH17" s="711"/>
      <c r="AI17" s="709"/>
      <c r="AJ17" s="710"/>
      <c r="AK17" s="710"/>
      <c r="AL17" s="711"/>
      <c r="AM17" s="709"/>
      <c r="AN17" s="710"/>
      <c r="AO17" s="710"/>
      <c r="AP17" s="711"/>
      <c r="AQ17" s="459" t="s">
        <v>587</v>
      </c>
      <c r="AR17" s="460"/>
      <c r="AS17" s="460"/>
      <c r="AT17" s="461"/>
      <c r="AU17" s="709"/>
      <c r="AV17" s="710"/>
      <c r="AW17" s="710"/>
      <c r="AX17" s="711"/>
      <c r="AY17" s="459" t="s">
        <v>587</v>
      </c>
      <c r="AZ17" s="460"/>
      <c r="BA17" s="460"/>
      <c r="BB17" s="461"/>
      <c r="BC17" s="709"/>
      <c r="BD17" s="710"/>
      <c r="BE17" s="710"/>
      <c r="BF17" s="711"/>
      <c r="BG17" s="542" t="str">
        <f t="shared" si="0"/>
        <v>n.é.</v>
      </c>
      <c r="BH17" s="543"/>
    </row>
    <row r="18" spans="1:60" s="1" customFormat="1" ht="21.75" hidden="1" customHeight="1" x14ac:dyDescent="0.2">
      <c r="A18" s="607" t="s">
        <v>10</v>
      </c>
      <c r="B18" s="608"/>
      <c r="C18" s="621" t="s">
        <v>429</v>
      </c>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3"/>
      <c r="AC18" s="633" t="s">
        <v>258</v>
      </c>
      <c r="AD18" s="634"/>
      <c r="AE18" s="709"/>
      <c r="AF18" s="710"/>
      <c r="AG18" s="710"/>
      <c r="AH18" s="711"/>
      <c r="AI18" s="709"/>
      <c r="AJ18" s="710"/>
      <c r="AK18" s="710"/>
      <c r="AL18" s="711"/>
      <c r="AM18" s="709"/>
      <c r="AN18" s="710"/>
      <c r="AO18" s="710"/>
      <c r="AP18" s="711"/>
      <c r="AQ18" s="459" t="s">
        <v>587</v>
      </c>
      <c r="AR18" s="460"/>
      <c r="AS18" s="460"/>
      <c r="AT18" s="461"/>
      <c r="AU18" s="709"/>
      <c r="AV18" s="710"/>
      <c r="AW18" s="710"/>
      <c r="AX18" s="711"/>
      <c r="AY18" s="459" t="s">
        <v>587</v>
      </c>
      <c r="AZ18" s="460"/>
      <c r="BA18" s="460"/>
      <c r="BB18" s="461"/>
      <c r="BC18" s="709"/>
      <c r="BD18" s="710"/>
      <c r="BE18" s="710"/>
      <c r="BF18" s="711"/>
      <c r="BG18" s="542" t="str">
        <f t="shared" si="0"/>
        <v>n.é.</v>
      </c>
      <c r="BH18" s="543"/>
    </row>
    <row r="19" spans="1:60" ht="21" customHeight="1" x14ac:dyDescent="0.2">
      <c r="A19" s="682" t="s">
        <v>11</v>
      </c>
      <c r="B19" s="683"/>
      <c r="C19" s="621" t="s">
        <v>259</v>
      </c>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3"/>
      <c r="AC19" s="740" t="s">
        <v>260</v>
      </c>
      <c r="AD19" s="741"/>
      <c r="AE19" s="684">
        <v>0</v>
      </c>
      <c r="AF19" s="685"/>
      <c r="AG19" s="685"/>
      <c r="AH19" s="686"/>
      <c r="AI19" s="684">
        <v>0</v>
      </c>
      <c r="AJ19" s="685"/>
      <c r="AK19" s="685"/>
      <c r="AL19" s="686"/>
      <c r="AM19" s="684">
        <v>162038</v>
      </c>
      <c r="AN19" s="685"/>
      <c r="AO19" s="685"/>
      <c r="AP19" s="686"/>
      <c r="AQ19" s="477" t="s">
        <v>587</v>
      </c>
      <c r="AR19" s="478"/>
      <c r="AS19" s="478"/>
      <c r="AT19" s="479"/>
      <c r="AU19" s="684">
        <v>0</v>
      </c>
      <c r="AV19" s="685"/>
      <c r="AW19" s="685"/>
      <c r="AX19" s="686"/>
      <c r="AY19" s="477" t="s">
        <v>587</v>
      </c>
      <c r="AZ19" s="478"/>
      <c r="BA19" s="478"/>
      <c r="BB19" s="479"/>
      <c r="BC19" s="684">
        <v>162038</v>
      </c>
      <c r="BD19" s="685"/>
      <c r="BE19" s="685"/>
      <c r="BF19" s="686"/>
      <c r="BG19" s="726" t="str">
        <f t="shared" si="0"/>
        <v>n.é.</v>
      </c>
      <c r="BH19" s="727"/>
    </row>
    <row r="20" spans="1:60" s="170" customFormat="1" ht="15.75" customHeight="1" x14ac:dyDescent="0.2">
      <c r="A20" s="742" t="s">
        <v>12</v>
      </c>
      <c r="B20" s="723"/>
      <c r="C20" s="743" t="s">
        <v>261</v>
      </c>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5"/>
      <c r="AC20" s="768" t="s">
        <v>262</v>
      </c>
      <c r="AD20" s="769"/>
      <c r="AE20" s="690">
        <f>SUM(AE14:AH19)</f>
        <v>0</v>
      </c>
      <c r="AF20" s="691"/>
      <c r="AG20" s="691"/>
      <c r="AH20" s="692"/>
      <c r="AI20" s="690">
        <f t="shared" ref="AI20" si="1">SUM(AI14:AL19)</f>
        <v>0</v>
      </c>
      <c r="AJ20" s="691"/>
      <c r="AK20" s="691"/>
      <c r="AL20" s="692"/>
      <c r="AM20" s="690">
        <f t="shared" ref="AM20" si="2">SUM(AM14:AP19)</f>
        <v>162038</v>
      </c>
      <c r="AN20" s="691"/>
      <c r="AO20" s="691"/>
      <c r="AP20" s="692"/>
      <c r="AQ20" s="480" t="s">
        <v>587</v>
      </c>
      <c r="AR20" s="481"/>
      <c r="AS20" s="481"/>
      <c r="AT20" s="482"/>
      <c r="AU20" s="690">
        <f t="shared" ref="AU20" si="3">SUM(AU14:AX19)</f>
        <v>0</v>
      </c>
      <c r="AV20" s="691"/>
      <c r="AW20" s="691"/>
      <c r="AX20" s="692"/>
      <c r="AY20" s="480" t="s">
        <v>587</v>
      </c>
      <c r="AZ20" s="481"/>
      <c r="BA20" s="481"/>
      <c r="BB20" s="482"/>
      <c r="BC20" s="690">
        <f t="shared" ref="BC20" si="4">SUM(BC14:BF19)</f>
        <v>162038</v>
      </c>
      <c r="BD20" s="691"/>
      <c r="BE20" s="691"/>
      <c r="BF20" s="692"/>
      <c r="BG20" s="668" t="str">
        <f t="shared" si="0"/>
        <v>n.é.</v>
      </c>
      <c r="BH20" s="669"/>
    </row>
    <row r="21" spans="1:60" s="1" customFormat="1" ht="20.100000000000001" hidden="1" customHeight="1" x14ac:dyDescent="0.2">
      <c r="A21" s="607" t="s">
        <v>13</v>
      </c>
      <c r="B21" s="608"/>
      <c r="C21" s="621" t="s">
        <v>263</v>
      </c>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3"/>
      <c r="AC21" s="633" t="s">
        <v>264</v>
      </c>
      <c r="AD21" s="634"/>
      <c r="AE21" s="709"/>
      <c r="AF21" s="710"/>
      <c r="AG21" s="710"/>
      <c r="AH21" s="711"/>
      <c r="AI21" s="709"/>
      <c r="AJ21" s="710"/>
      <c r="AK21" s="710"/>
      <c r="AL21" s="711"/>
      <c r="AM21" s="734"/>
      <c r="AN21" s="735"/>
      <c r="AO21" s="735"/>
      <c r="AP21" s="736"/>
      <c r="AQ21" s="459" t="s">
        <v>587</v>
      </c>
      <c r="AR21" s="460"/>
      <c r="AS21" s="460"/>
      <c r="AT21" s="461"/>
      <c r="AU21" s="734"/>
      <c r="AV21" s="735"/>
      <c r="AW21" s="735"/>
      <c r="AX21" s="736"/>
      <c r="AY21" s="459" t="s">
        <v>587</v>
      </c>
      <c r="AZ21" s="460"/>
      <c r="BA21" s="460"/>
      <c r="BB21" s="461"/>
      <c r="BC21" s="734"/>
      <c r="BD21" s="735"/>
      <c r="BE21" s="735"/>
      <c r="BF21" s="736"/>
      <c r="BG21" s="542" t="str">
        <f t="shared" si="0"/>
        <v>n.é.</v>
      </c>
      <c r="BH21" s="543"/>
    </row>
    <row r="22" spans="1:60" s="1" customFormat="1" ht="20.100000000000001" hidden="1" customHeight="1" x14ac:dyDescent="0.2">
      <c r="A22" s="607" t="s">
        <v>14</v>
      </c>
      <c r="B22" s="608"/>
      <c r="C22" s="621" t="s">
        <v>430</v>
      </c>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3"/>
      <c r="AC22" s="633" t="s">
        <v>265</v>
      </c>
      <c r="AD22" s="634"/>
      <c r="AE22" s="709"/>
      <c r="AF22" s="710"/>
      <c r="AG22" s="710"/>
      <c r="AH22" s="711"/>
      <c r="AI22" s="709"/>
      <c r="AJ22" s="710"/>
      <c r="AK22" s="710"/>
      <c r="AL22" s="711"/>
      <c r="AM22" s="709"/>
      <c r="AN22" s="710"/>
      <c r="AO22" s="710"/>
      <c r="AP22" s="711"/>
      <c r="AQ22" s="459" t="s">
        <v>587</v>
      </c>
      <c r="AR22" s="460"/>
      <c r="AS22" s="460"/>
      <c r="AT22" s="461"/>
      <c r="AU22" s="709"/>
      <c r="AV22" s="710"/>
      <c r="AW22" s="710"/>
      <c r="AX22" s="711"/>
      <c r="AY22" s="459" t="s">
        <v>587</v>
      </c>
      <c r="AZ22" s="460"/>
      <c r="BA22" s="460"/>
      <c r="BB22" s="461"/>
      <c r="BC22" s="709"/>
      <c r="BD22" s="710"/>
      <c r="BE22" s="710"/>
      <c r="BF22" s="711"/>
      <c r="BG22" s="542" t="str">
        <f t="shared" si="0"/>
        <v>n.é.</v>
      </c>
      <c r="BH22" s="543"/>
    </row>
    <row r="23" spans="1:60" s="1" customFormat="1" ht="20.100000000000001" hidden="1" customHeight="1" x14ac:dyDescent="0.2">
      <c r="A23" s="607" t="s">
        <v>15</v>
      </c>
      <c r="B23" s="608"/>
      <c r="C23" s="621" t="s">
        <v>431</v>
      </c>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3"/>
      <c r="AC23" s="633" t="s">
        <v>266</v>
      </c>
      <c r="AD23" s="634"/>
      <c r="AE23" s="709"/>
      <c r="AF23" s="710"/>
      <c r="AG23" s="710"/>
      <c r="AH23" s="711"/>
      <c r="AI23" s="709"/>
      <c r="AJ23" s="710"/>
      <c r="AK23" s="710"/>
      <c r="AL23" s="711"/>
      <c r="AM23" s="709"/>
      <c r="AN23" s="710"/>
      <c r="AO23" s="710"/>
      <c r="AP23" s="711"/>
      <c r="AQ23" s="459" t="s">
        <v>587</v>
      </c>
      <c r="AR23" s="460"/>
      <c r="AS23" s="460"/>
      <c r="AT23" s="461"/>
      <c r="AU23" s="709"/>
      <c r="AV23" s="710"/>
      <c r="AW23" s="710"/>
      <c r="AX23" s="711"/>
      <c r="AY23" s="459" t="s">
        <v>587</v>
      </c>
      <c r="AZ23" s="460"/>
      <c r="BA23" s="460"/>
      <c r="BB23" s="461"/>
      <c r="BC23" s="709"/>
      <c r="BD23" s="710"/>
      <c r="BE23" s="710"/>
      <c r="BF23" s="711"/>
      <c r="BG23" s="542" t="str">
        <f t="shared" si="0"/>
        <v>n.é.</v>
      </c>
      <c r="BH23" s="543"/>
    </row>
    <row r="24" spans="1:60" s="1" customFormat="1" ht="20.100000000000001" hidden="1" customHeight="1" x14ac:dyDescent="0.2">
      <c r="A24" s="607" t="s">
        <v>53</v>
      </c>
      <c r="B24" s="608"/>
      <c r="C24" s="621" t="s">
        <v>432</v>
      </c>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3"/>
      <c r="AC24" s="633" t="s">
        <v>267</v>
      </c>
      <c r="AD24" s="634"/>
      <c r="AE24" s="709"/>
      <c r="AF24" s="710"/>
      <c r="AG24" s="710"/>
      <c r="AH24" s="711"/>
      <c r="AI24" s="709"/>
      <c r="AJ24" s="710"/>
      <c r="AK24" s="710"/>
      <c r="AL24" s="711"/>
      <c r="AM24" s="709"/>
      <c r="AN24" s="710"/>
      <c r="AO24" s="710"/>
      <c r="AP24" s="711"/>
      <c r="AQ24" s="459" t="s">
        <v>587</v>
      </c>
      <c r="AR24" s="460"/>
      <c r="AS24" s="460"/>
      <c r="AT24" s="461"/>
      <c r="AU24" s="709"/>
      <c r="AV24" s="710"/>
      <c r="AW24" s="710"/>
      <c r="AX24" s="711"/>
      <c r="AY24" s="459" t="s">
        <v>587</v>
      </c>
      <c r="AZ24" s="460"/>
      <c r="BA24" s="460"/>
      <c r="BB24" s="461"/>
      <c r="BC24" s="709"/>
      <c r="BD24" s="710"/>
      <c r="BE24" s="710"/>
      <c r="BF24" s="711"/>
      <c r="BG24" s="542" t="str">
        <f t="shared" si="0"/>
        <v>n.é.</v>
      </c>
      <c r="BH24" s="543"/>
    </row>
    <row r="25" spans="1:60" s="1" customFormat="1" ht="20.100000000000001" hidden="1" customHeight="1" x14ac:dyDescent="0.2">
      <c r="A25" s="607" t="s">
        <v>54</v>
      </c>
      <c r="B25" s="608"/>
      <c r="C25" s="621" t="s">
        <v>268</v>
      </c>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3"/>
      <c r="AC25" s="633" t="s">
        <v>269</v>
      </c>
      <c r="AD25" s="634"/>
      <c r="AE25" s="709"/>
      <c r="AF25" s="710"/>
      <c r="AG25" s="710"/>
      <c r="AH25" s="711"/>
      <c r="AI25" s="709"/>
      <c r="AJ25" s="710"/>
      <c r="AK25" s="710"/>
      <c r="AL25" s="711"/>
      <c r="AM25" s="734"/>
      <c r="AN25" s="735"/>
      <c r="AO25" s="735"/>
      <c r="AP25" s="736"/>
      <c r="AQ25" s="459" t="s">
        <v>587</v>
      </c>
      <c r="AR25" s="460"/>
      <c r="AS25" s="460"/>
      <c r="AT25" s="461"/>
      <c r="AU25" s="734"/>
      <c r="AV25" s="735"/>
      <c r="AW25" s="735"/>
      <c r="AX25" s="736"/>
      <c r="AY25" s="459" t="s">
        <v>587</v>
      </c>
      <c r="AZ25" s="460"/>
      <c r="BA25" s="460"/>
      <c r="BB25" s="461"/>
      <c r="BC25" s="734"/>
      <c r="BD25" s="735"/>
      <c r="BE25" s="735"/>
      <c r="BF25" s="736"/>
      <c r="BG25" s="542" t="str">
        <f t="shared" si="0"/>
        <v>n.é.</v>
      </c>
      <c r="BH25" s="543"/>
    </row>
    <row r="26" spans="1:60" s="170" customFormat="1" ht="20.100000000000001" customHeight="1" x14ac:dyDescent="0.2">
      <c r="A26" s="742" t="s">
        <v>55</v>
      </c>
      <c r="B26" s="723"/>
      <c r="C26" s="743" t="s">
        <v>270</v>
      </c>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5"/>
      <c r="AC26" s="768" t="s">
        <v>271</v>
      </c>
      <c r="AD26" s="769"/>
      <c r="AE26" s="690">
        <f>SUM(AE21:AH25)</f>
        <v>0</v>
      </c>
      <c r="AF26" s="691"/>
      <c r="AG26" s="691"/>
      <c r="AH26" s="692"/>
      <c r="AI26" s="690">
        <f>SUM(AI21:AL25)</f>
        <v>0</v>
      </c>
      <c r="AJ26" s="691"/>
      <c r="AK26" s="691"/>
      <c r="AL26" s="692"/>
      <c r="AM26" s="690">
        <f>SUM(AM21:AP25)</f>
        <v>0</v>
      </c>
      <c r="AN26" s="691"/>
      <c r="AO26" s="691"/>
      <c r="AP26" s="692"/>
      <c r="AQ26" s="480" t="s">
        <v>587</v>
      </c>
      <c r="AR26" s="481"/>
      <c r="AS26" s="481"/>
      <c r="AT26" s="482"/>
      <c r="AU26" s="690">
        <f>SUM(AU21:AX25)</f>
        <v>0</v>
      </c>
      <c r="AV26" s="691"/>
      <c r="AW26" s="691"/>
      <c r="AX26" s="692"/>
      <c r="AY26" s="480" t="s">
        <v>587</v>
      </c>
      <c r="AZ26" s="481"/>
      <c r="BA26" s="481"/>
      <c r="BB26" s="482"/>
      <c r="BC26" s="690">
        <f>SUM(BC21:BF25)</f>
        <v>0</v>
      </c>
      <c r="BD26" s="691"/>
      <c r="BE26" s="691"/>
      <c r="BF26" s="692"/>
      <c r="BG26" s="668" t="str">
        <f t="shared" si="0"/>
        <v>n.é.</v>
      </c>
      <c r="BH26" s="669"/>
    </row>
    <row r="27" spans="1:60" s="1" customFormat="1" ht="20.100000000000001" hidden="1" customHeight="1" x14ac:dyDescent="0.2">
      <c r="A27" s="607" t="s">
        <v>56</v>
      </c>
      <c r="B27" s="608"/>
      <c r="C27" s="621" t="s">
        <v>272</v>
      </c>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3"/>
      <c r="AC27" s="633" t="s">
        <v>273</v>
      </c>
      <c r="AD27" s="634"/>
      <c r="AE27" s="709"/>
      <c r="AF27" s="710"/>
      <c r="AG27" s="710"/>
      <c r="AH27" s="711"/>
      <c r="AI27" s="709"/>
      <c r="AJ27" s="710"/>
      <c r="AK27" s="710"/>
      <c r="AL27" s="711"/>
      <c r="AM27" s="709"/>
      <c r="AN27" s="710"/>
      <c r="AO27" s="710"/>
      <c r="AP27" s="711"/>
      <c r="AQ27" s="459" t="s">
        <v>587</v>
      </c>
      <c r="AR27" s="460"/>
      <c r="AS27" s="460"/>
      <c r="AT27" s="461"/>
      <c r="AU27" s="709"/>
      <c r="AV27" s="710"/>
      <c r="AW27" s="710"/>
      <c r="AX27" s="711"/>
      <c r="AY27" s="459" t="s">
        <v>587</v>
      </c>
      <c r="AZ27" s="460"/>
      <c r="BA27" s="460"/>
      <c r="BB27" s="461"/>
      <c r="BC27" s="709"/>
      <c r="BD27" s="710"/>
      <c r="BE27" s="710"/>
      <c r="BF27" s="711"/>
      <c r="BG27" s="542" t="str">
        <f t="shared" si="0"/>
        <v>n.é.</v>
      </c>
      <c r="BH27" s="543"/>
    </row>
    <row r="28" spans="1:60" s="1" customFormat="1" ht="20.100000000000001" hidden="1" customHeight="1" x14ac:dyDescent="0.2">
      <c r="A28" s="607" t="s">
        <v>106</v>
      </c>
      <c r="B28" s="608"/>
      <c r="C28" s="621" t="s">
        <v>274</v>
      </c>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3"/>
      <c r="AC28" s="633" t="s">
        <v>275</v>
      </c>
      <c r="AD28" s="634"/>
      <c r="AE28" s="709"/>
      <c r="AF28" s="710"/>
      <c r="AG28" s="710"/>
      <c r="AH28" s="711"/>
      <c r="AI28" s="709"/>
      <c r="AJ28" s="710"/>
      <c r="AK28" s="710"/>
      <c r="AL28" s="711"/>
      <c r="AM28" s="709"/>
      <c r="AN28" s="710"/>
      <c r="AO28" s="710"/>
      <c r="AP28" s="711"/>
      <c r="AQ28" s="459" t="s">
        <v>587</v>
      </c>
      <c r="AR28" s="460"/>
      <c r="AS28" s="460"/>
      <c r="AT28" s="461"/>
      <c r="AU28" s="709"/>
      <c r="AV28" s="710"/>
      <c r="AW28" s="710"/>
      <c r="AX28" s="711"/>
      <c r="AY28" s="459" t="s">
        <v>587</v>
      </c>
      <c r="AZ28" s="460"/>
      <c r="BA28" s="460"/>
      <c r="BB28" s="461"/>
      <c r="BC28" s="709"/>
      <c r="BD28" s="710"/>
      <c r="BE28" s="710"/>
      <c r="BF28" s="711"/>
      <c r="BG28" s="542" t="str">
        <f t="shared" si="0"/>
        <v>n.é.</v>
      </c>
      <c r="BH28" s="543"/>
    </row>
    <row r="29" spans="1:60" s="170" customFormat="1" ht="20.100000000000001" customHeight="1" x14ac:dyDescent="0.2">
      <c r="A29" s="742" t="s">
        <v>107</v>
      </c>
      <c r="B29" s="723"/>
      <c r="C29" s="743" t="s">
        <v>276</v>
      </c>
      <c r="D29" s="744"/>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5"/>
      <c r="AC29" s="768" t="s">
        <v>277</v>
      </c>
      <c r="AD29" s="769"/>
      <c r="AE29" s="690">
        <f>SUM(AE27:AH28)</f>
        <v>0</v>
      </c>
      <c r="AF29" s="691"/>
      <c r="AG29" s="691"/>
      <c r="AH29" s="692"/>
      <c r="AI29" s="690">
        <f t="shared" ref="AI29" si="5">SUM(AI27:AL28)</f>
        <v>0</v>
      </c>
      <c r="AJ29" s="691"/>
      <c r="AK29" s="691"/>
      <c r="AL29" s="692"/>
      <c r="AM29" s="690">
        <f t="shared" ref="AM29" si="6">SUM(AM27:AP28)</f>
        <v>0</v>
      </c>
      <c r="AN29" s="691"/>
      <c r="AO29" s="691"/>
      <c r="AP29" s="692"/>
      <c r="AQ29" s="480" t="s">
        <v>587</v>
      </c>
      <c r="AR29" s="481"/>
      <c r="AS29" s="481"/>
      <c r="AT29" s="482"/>
      <c r="AU29" s="690">
        <f t="shared" ref="AU29" si="7">SUM(AU27:AX28)</f>
        <v>0</v>
      </c>
      <c r="AV29" s="691"/>
      <c r="AW29" s="691"/>
      <c r="AX29" s="692"/>
      <c r="AY29" s="480" t="s">
        <v>587</v>
      </c>
      <c r="AZ29" s="481"/>
      <c r="BA29" s="481"/>
      <c r="BB29" s="482"/>
      <c r="BC29" s="690">
        <f t="shared" ref="BC29" si="8">SUM(BC27:BF28)</f>
        <v>0</v>
      </c>
      <c r="BD29" s="691"/>
      <c r="BE29" s="691"/>
      <c r="BF29" s="692"/>
      <c r="BG29" s="668" t="str">
        <f t="shared" si="0"/>
        <v>n.é.</v>
      </c>
      <c r="BH29" s="669"/>
    </row>
    <row r="30" spans="1:60" s="1" customFormat="1" ht="20.100000000000001" hidden="1" customHeight="1" x14ac:dyDescent="0.2">
      <c r="A30" s="607" t="s">
        <v>179</v>
      </c>
      <c r="B30" s="608"/>
      <c r="C30" s="621" t="s">
        <v>278</v>
      </c>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3"/>
      <c r="AC30" s="633" t="s">
        <v>279</v>
      </c>
      <c r="AD30" s="634"/>
      <c r="AE30" s="709"/>
      <c r="AF30" s="710"/>
      <c r="AG30" s="710"/>
      <c r="AH30" s="711"/>
      <c r="AI30" s="709"/>
      <c r="AJ30" s="710"/>
      <c r="AK30" s="710"/>
      <c r="AL30" s="711"/>
      <c r="AM30" s="709"/>
      <c r="AN30" s="710"/>
      <c r="AO30" s="710"/>
      <c r="AP30" s="711"/>
      <c r="AQ30" s="459" t="s">
        <v>587</v>
      </c>
      <c r="AR30" s="460"/>
      <c r="AS30" s="460"/>
      <c r="AT30" s="461"/>
      <c r="AU30" s="709"/>
      <c r="AV30" s="710"/>
      <c r="AW30" s="710"/>
      <c r="AX30" s="711"/>
      <c r="AY30" s="459" t="s">
        <v>587</v>
      </c>
      <c r="AZ30" s="460"/>
      <c r="BA30" s="460"/>
      <c r="BB30" s="461"/>
      <c r="BC30" s="709"/>
      <c r="BD30" s="710"/>
      <c r="BE30" s="710"/>
      <c r="BF30" s="711"/>
      <c r="BG30" s="542" t="str">
        <f t="shared" si="0"/>
        <v>n.é.</v>
      </c>
      <c r="BH30" s="543"/>
    </row>
    <row r="31" spans="1:60" s="1" customFormat="1" ht="20.100000000000001" hidden="1" customHeight="1" x14ac:dyDescent="0.2">
      <c r="A31" s="607" t="s">
        <v>180</v>
      </c>
      <c r="B31" s="608"/>
      <c r="C31" s="621" t="s">
        <v>280</v>
      </c>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3"/>
      <c r="AC31" s="633" t="s">
        <v>281</v>
      </c>
      <c r="AD31" s="634"/>
      <c r="AE31" s="709"/>
      <c r="AF31" s="710"/>
      <c r="AG31" s="710"/>
      <c r="AH31" s="711"/>
      <c r="AI31" s="709"/>
      <c r="AJ31" s="710"/>
      <c r="AK31" s="710"/>
      <c r="AL31" s="711"/>
      <c r="AM31" s="709"/>
      <c r="AN31" s="710"/>
      <c r="AO31" s="710"/>
      <c r="AP31" s="711"/>
      <c r="AQ31" s="459" t="s">
        <v>587</v>
      </c>
      <c r="AR31" s="460"/>
      <c r="AS31" s="460"/>
      <c r="AT31" s="461"/>
      <c r="AU31" s="709"/>
      <c r="AV31" s="710"/>
      <c r="AW31" s="710"/>
      <c r="AX31" s="711"/>
      <c r="AY31" s="459" t="s">
        <v>587</v>
      </c>
      <c r="AZ31" s="460"/>
      <c r="BA31" s="460"/>
      <c r="BB31" s="461"/>
      <c r="BC31" s="709"/>
      <c r="BD31" s="710"/>
      <c r="BE31" s="710"/>
      <c r="BF31" s="711"/>
      <c r="BG31" s="542" t="str">
        <f t="shared" si="0"/>
        <v>n.é.</v>
      </c>
      <c r="BH31" s="543"/>
    </row>
    <row r="32" spans="1:60" s="1" customFormat="1" ht="20.100000000000001" hidden="1" customHeight="1" x14ac:dyDescent="0.2">
      <c r="A32" s="607" t="s">
        <v>181</v>
      </c>
      <c r="B32" s="608"/>
      <c r="C32" s="621" t="s">
        <v>282</v>
      </c>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3"/>
      <c r="AC32" s="633" t="s">
        <v>283</v>
      </c>
      <c r="AD32" s="634"/>
      <c r="AE32" s="709"/>
      <c r="AF32" s="710"/>
      <c r="AG32" s="710"/>
      <c r="AH32" s="711"/>
      <c r="AI32" s="709"/>
      <c r="AJ32" s="710"/>
      <c r="AK32" s="710"/>
      <c r="AL32" s="711"/>
      <c r="AM32" s="734"/>
      <c r="AN32" s="735"/>
      <c r="AO32" s="735"/>
      <c r="AP32" s="736"/>
      <c r="AQ32" s="459" t="s">
        <v>587</v>
      </c>
      <c r="AR32" s="460"/>
      <c r="AS32" s="460"/>
      <c r="AT32" s="461"/>
      <c r="AU32" s="734"/>
      <c r="AV32" s="735"/>
      <c r="AW32" s="735"/>
      <c r="AX32" s="736"/>
      <c r="AY32" s="459" t="s">
        <v>587</v>
      </c>
      <c r="AZ32" s="460"/>
      <c r="BA32" s="460"/>
      <c r="BB32" s="461"/>
      <c r="BC32" s="734"/>
      <c r="BD32" s="735"/>
      <c r="BE32" s="735"/>
      <c r="BF32" s="736"/>
      <c r="BG32" s="542" t="str">
        <f t="shared" si="0"/>
        <v>n.é.</v>
      </c>
      <c r="BH32" s="543"/>
    </row>
    <row r="33" spans="1:60" s="1" customFormat="1" ht="20.100000000000001" hidden="1" customHeight="1" x14ac:dyDescent="0.2">
      <c r="A33" s="607" t="s">
        <v>182</v>
      </c>
      <c r="B33" s="608"/>
      <c r="C33" s="621" t="s">
        <v>284</v>
      </c>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3"/>
      <c r="AC33" s="633" t="s">
        <v>285</v>
      </c>
      <c r="AD33" s="634"/>
      <c r="AE33" s="709"/>
      <c r="AF33" s="710"/>
      <c r="AG33" s="710"/>
      <c r="AH33" s="711"/>
      <c r="AI33" s="709"/>
      <c r="AJ33" s="710"/>
      <c r="AK33" s="710"/>
      <c r="AL33" s="711"/>
      <c r="AM33" s="734"/>
      <c r="AN33" s="735"/>
      <c r="AO33" s="735"/>
      <c r="AP33" s="736"/>
      <c r="AQ33" s="459" t="s">
        <v>587</v>
      </c>
      <c r="AR33" s="460"/>
      <c r="AS33" s="460"/>
      <c r="AT33" s="461"/>
      <c r="AU33" s="734"/>
      <c r="AV33" s="735"/>
      <c r="AW33" s="735"/>
      <c r="AX33" s="736"/>
      <c r="AY33" s="459" t="s">
        <v>587</v>
      </c>
      <c r="AZ33" s="460"/>
      <c r="BA33" s="460"/>
      <c r="BB33" s="461"/>
      <c r="BC33" s="734"/>
      <c r="BD33" s="735"/>
      <c r="BE33" s="735"/>
      <c r="BF33" s="736"/>
      <c r="BG33" s="542" t="str">
        <f t="shared" si="0"/>
        <v>n.é.</v>
      </c>
      <c r="BH33" s="543"/>
    </row>
    <row r="34" spans="1:60" s="1" customFormat="1" ht="20.100000000000001" hidden="1" customHeight="1" x14ac:dyDescent="0.2">
      <c r="A34" s="607" t="s">
        <v>183</v>
      </c>
      <c r="B34" s="608"/>
      <c r="C34" s="621" t="s">
        <v>286</v>
      </c>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3"/>
      <c r="AC34" s="633" t="s">
        <v>287</v>
      </c>
      <c r="AD34" s="634"/>
      <c r="AE34" s="709"/>
      <c r="AF34" s="710"/>
      <c r="AG34" s="710"/>
      <c r="AH34" s="711"/>
      <c r="AI34" s="709"/>
      <c r="AJ34" s="710"/>
      <c r="AK34" s="710"/>
      <c r="AL34" s="711"/>
      <c r="AM34" s="709"/>
      <c r="AN34" s="710"/>
      <c r="AO34" s="710"/>
      <c r="AP34" s="711"/>
      <c r="AQ34" s="459" t="s">
        <v>587</v>
      </c>
      <c r="AR34" s="460"/>
      <c r="AS34" s="460"/>
      <c r="AT34" s="461"/>
      <c r="AU34" s="709"/>
      <c r="AV34" s="710"/>
      <c r="AW34" s="710"/>
      <c r="AX34" s="711"/>
      <c r="AY34" s="459" t="s">
        <v>587</v>
      </c>
      <c r="AZ34" s="460"/>
      <c r="BA34" s="460"/>
      <c r="BB34" s="461"/>
      <c r="BC34" s="709"/>
      <c r="BD34" s="710"/>
      <c r="BE34" s="710"/>
      <c r="BF34" s="711"/>
      <c r="BG34" s="542" t="str">
        <f t="shared" si="0"/>
        <v>n.é.</v>
      </c>
      <c r="BH34" s="543"/>
    </row>
    <row r="35" spans="1:60" s="1" customFormat="1" ht="20.100000000000001" hidden="1" customHeight="1" x14ac:dyDescent="0.2">
      <c r="A35" s="607" t="s">
        <v>184</v>
      </c>
      <c r="B35" s="608"/>
      <c r="C35" s="621" t="s">
        <v>288</v>
      </c>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3"/>
      <c r="AC35" s="633" t="s">
        <v>289</v>
      </c>
      <c r="AD35" s="634"/>
      <c r="AE35" s="709"/>
      <c r="AF35" s="710"/>
      <c r="AG35" s="710"/>
      <c r="AH35" s="711"/>
      <c r="AI35" s="709"/>
      <c r="AJ35" s="710"/>
      <c r="AK35" s="710"/>
      <c r="AL35" s="711"/>
      <c r="AM35" s="709"/>
      <c r="AN35" s="710"/>
      <c r="AO35" s="710"/>
      <c r="AP35" s="711"/>
      <c r="AQ35" s="459" t="s">
        <v>587</v>
      </c>
      <c r="AR35" s="460"/>
      <c r="AS35" s="460"/>
      <c r="AT35" s="461"/>
      <c r="AU35" s="709"/>
      <c r="AV35" s="710"/>
      <c r="AW35" s="710"/>
      <c r="AX35" s="711"/>
      <c r="AY35" s="459" t="s">
        <v>587</v>
      </c>
      <c r="AZ35" s="460"/>
      <c r="BA35" s="460"/>
      <c r="BB35" s="461"/>
      <c r="BC35" s="709"/>
      <c r="BD35" s="710"/>
      <c r="BE35" s="710"/>
      <c r="BF35" s="711"/>
      <c r="BG35" s="542" t="str">
        <f t="shared" si="0"/>
        <v>n.é.</v>
      </c>
      <c r="BH35" s="543"/>
    </row>
    <row r="36" spans="1:60" s="1" customFormat="1" ht="20.100000000000001" hidden="1" customHeight="1" x14ac:dyDescent="0.2">
      <c r="A36" s="607" t="s">
        <v>185</v>
      </c>
      <c r="B36" s="608"/>
      <c r="C36" s="621" t="s">
        <v>290</v>
      </c>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3"/>
      <c r="AC36" s="633" t="s">
        <v>291</v>
      </c>
      <c r="AD36" s="634"/>
      <c r="AE36" s="709"/>
      <c r="AF36" s="710"/>
      <c r="AG36" s="710"/>
      <c r="AH36" s="711"/>
      <c r="AI36" s="709"/>
      <c r="AJ36" s="710"/>
      <c r="AK36" s="710"/>
      <c r="AL36" s="711"/>
      <c r="AM36" s="734"/>
      <c r="AN36" s="735"/>
      <c r="AO36" s="735"/>
      <c r="AP36" s="736"/>
      <c r="AQ36" s="459" t="s">
        <v>587</v>
      </c>
      <c r="AR36" s="460"/>
      <c r="AS36" s="460"/>
      <c r="AT36" s="461"/>
      <c r="AU36" s="734"/>
      <c r="AV36" s="735"/>
      <c r="AW36" s="735"/>
      <c r="AX36" s="736"/>
      <c r="AY36" s="459" t="s">
        <v>587</v>
      </c>
      <c r="AZ36" s="460"/>
      <c r="BA36" s="460"/>
      <c r="BB36" s="461"/>
      <c r="BC36" s="734"/>
      <c r="BD36" s="735"/>
      <c r="BE36" s="735"/>
      <c r="BF36" s="736"/>
      <c r="BG36" s="542" t="str">
        <f t="shared" si="0"/>
        <v>n.é.</v>
      </c>
      <c r="BH36" s="543"/>
    </row>
    <row r="37" spans="1:60" s="1" customFormat="1" ht="20.100000000000001" hidden="1" customHeight="1" x14ac:dyDescent="0.2">
      <c r="A37" s="607" t="s">
        <v>186</v>
      </c>
      <c r="B37" s="608"/>
      <c r="C37" s="621" t="s">
        <v>292</v>
      </c>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3"/>
      <c r="AC37" s="633" t="s">
        <v>293</v>
      </c>
      <c r="AD37" s="634"/>
      <c r="AE37" s="709"/>
      <c r="AF37" s="710"/>
      <c r="AG37" s="710"/>
      <c r="AH37" s="711"/>
      <c r="AI37" s="709"/>
      <c r="AJ37" s="710"/>
      <c r="AK37" s="710"/>
      <c r="AL37" s="711"/>
      <c r="AM37" s="734"/>
      <c r="AN37" s="735"/>
      <c r="AO37" s="735"/>
      <c r="AP37" s="736"/>
      <c r="AQ37" s="459" t="s">
        <v>587</v>
      </c>
      <c r="AR37" s="460"/>
      <c r="AS37" s="460"/>
      <c r="AT37" s="461"/>
      <c r="AU37" s="734"/>
      <c r="AV37" s="735"/>
      <c r="AW37" s="735"/>
      <c r="AX37" s="736"/>
      <c r="AY37" s="459" t="s">
        <v>587</v>
      </c>
      <c r="AZ37" s="460"/>
      <c r="BA37" s="460"/>
      <c r="BB37" s="461"/>
      <c r="BC37" s="734"/>
      <c r="BD37" s="735"/>
      <c r="BE37" s="735"/>
      <c r="BF37" s="736"/>
      <c r="BG37" s="542" t="str">
        <f t="shared" si="0"/>
        <v>n.é.</v>
      </c>
      <c r="BH37" s="543"/>
    </row>
    <row r="38" spans="1:60" s="170" customFormat="1" ht="20.100000000000001" customHeight="1" x14ac:dyDescent="0.2">
      <c r="A38" s="742" t="s">
        <v>187</v>
      </c>
      <c r="B38" s="723"/>
      <c r="C38" s="743" t="s">
        <v>294</v>
      </c>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5"/>
      <c r="AC38" s="768" t="s">
        <v>295</v>
      </c>
      <c r="AD38" s="769"/>
      <c r="AE38" s="690">
        <f>SUM(AE33:AH37)</f>
        <v>0</v>
      </c>
      <c r="AF38" s="691"/>
      <c r="AG38" s="691"/>
      <c r="AH38" s="692"/>
      <c r="AI38" s="690">
        <f>SUM(AI33:AL37)</f>
        <v>0</v>
      </c>
      <c r="AJ38" s="691"/>
      <c r="AK38" s="691"/>
      <c r="AL38" s="692"/>
      <c r="AM38" s="690">
        <f>SUM(AM33:AP37)</f>
        <v>0</v>
      </c>
      <c r="AN38" s="691"/>
      <c r="AO38" s="691"/>
      <c r="AP38" s="692"/>
      <c r="AQ38" s="480" t="s">
        <v>587</v>
      </c>
      <c r="AR38" s="481"/>
      <c r="AS38" s="481"/>
      <c r="AT38" s="482"/>
      <c r="AU38" s="690">
        <f>SUM(AU33:AX37)</f>
        <v>0</v>
      </c>
      <c r="AV38" s="691"/>
      <c r="AW38" s="691"/>
      <c r="AX38" s="692"/>
      <c r="AY38" s="480" t="s">
        <v>587</v>
      </c>
      <c r="AZ38" s="481"/>
      <c r="BA38" s="481"/>
      <c r="BB38" s="482"/>
      <c r="BC38" s="690">
        <f>SUM(BC33:BF37)</f>
        <v>0</v>
      </c>
      <c r="BD38" s="691"/>
      <c r="BE38" s="691"/>
      <c r="BF38" s="692"/>
      <c r="BG38" s="668" t="str">
        <f t="shared" si="0"/>
        <v>n.é.</v>
      </c>
      <c r="BH38" s="669"/>
    </row>
    <row r="39" spans="1:60" s="1" customFormat="1" ht="20.100000000000001" hidden="1" customHeight="1" x14ac:dyDescent="0.2">
      <c r="A39" s="607" t="s">
        <v>188</v>
      </c>
      <c r="B39" s="608"/>
      <c r="C39" s="621" t="s">
        <v>296</v>
      </c>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3"/>
      <c r="AC39" s="633" t="s">
        <v>297</v>
      </c>
      <c r="AD39" s="634"/>
      <c r="AE39" s="709"/>
      <c r="AF39" s="710"/>
      <c r="AG39" s="710"/>
      <c r="AH39" s="711"/>
      <c r="AI39" s="709"/>
      <c r="AJ39" s="710"/>
      <c r="AK39" s="710"/>
      <c r="AL39" s="711"/>
      <c r="AM39" s="734"/>
      <c r="AN39" s="735"/>
      <c r="AO39" s="735"/>
      <c r="AP39" s="736"/>
      <c r="AQ39" s="459" t="s">
        <v>587</v>
      </c>
      <c r="AR39" s="460"/>
      <c r="AS39" s="460"/>
      <c r="AT39" s="461"/>
      <c r="AU39" s="734"/>
      <c r="AV39" s="735"/>
      <c r="AW39" s="735"/>
      <c r="AX39" s="736"/>
      <c r="AY39" s="459" t="s">
        <v>587</v>
      </c>
      <c r="AZ39" s="460"/>
      <c r="BA39" s="460"/>
      <c r="BB39" s="461"/>
      <c r="BC39" s="734"/>
      <c r="BD39" s="735"/>
      <c r="BE39" s="735"/>
      <c r="BF39" s="736"/>
      <c r="BG39" s="542" t="str">
        <f t="shared" si="0"/>
        <v>n.é.</v>
      </c>
      <c r="BH39" s="543"/>
    </row>
    <row r="40" spans="1:60" s="170" customFormat="1" ht="20.100000000000001" customHeight="1" x14ac:dyDescent="0.2">
      <c r="A40" s="742" t="s">
        <v>189</v>
      </c>
      <c r="B40" s="723"/>
      <c r="C40" s="743" t="s">
        <v>298</v>
      </c>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5"/>
      <c r="AC40" s="768" t="s">
        <v>299</v>
      </c>
      <c r="AD40" s="769"/>
      <c r="AE40" s="690">
        <f>AE29+AE30+AE31+AE32+AE38+AE39</f>
        <v>0</v>
      </c>
      <c r="AF40" s="691"/>
      <c r="AG40" s="691"/>
      <c r="AH40" s="692"/>
      <c r="AI40" s="690">
        <f>AI29+AI30+AI31+AI32+AI38+AI39</f>
        <v>0</v>
      </c>
      <c r="AJ40" s="691"/>
      <c r="AK40" s="691"/>
      <c r="AL40" s="692"/>
      <c r="AM40" s="690">
        <f>AM29+AM30+AM31+AM32+AM38+AM39</f>
        <v>0</v>
      </c>
      <c r="AN40" s="691"/>
      <c r="AO40" s="691"/>
      <c r="AP40" s="692"/>
      <c r="AQ40" s="480" t="s">
        <v>587</v>
      </c>
      <c r="AR40" s="481"/>
      <c r="AS40" s="481"/>
      <c r="AT40" s="482"/>
      <c r="AU40" s="690">
        <f>AU29+AU30+AU31+AU32+AU38+AU39</f>
        <v>0</v>
      </c>
      <c r="AV40" s="691"/>
      <c r="AW40" s="691"/>
      <c r="AX40" s="692"/>
      <c r="AY40" s="480" t="s">
        <v>587</v>
      </c>
      <c r="AZ40" s="481"/>
      <c r="BA40" s="481"/>
      <c r="BB40" s="482"/>
      <c r="BC40" s="690">
        <f>BC29+BC30+BC31+BC32+BC38+BC39</f>
        <v>0</v>
      </c>
      <c r="BD40" s="691"/>
      <c r="BE40" s="691"/>
      <c r="BF40" s="692"/>
      <c r="BG40" s="668" t="str">
        <f t="shared" si="0"/>
        <v>n.é.</v>
      </c>
      <c r="BH40" s="669"/>
    </row>
    <row r="41" spans="1:60" s="1" customFormat="1" ht="20.100000000000001" hidden="1" customHeight="1" x14ac:dyDescent="0.2">
      <c r="A41" s="607" t="s">
        <v>190</v>
      </c>
      <c r="B41" s="608"/>
      <c r="C41" s="621" t="s">
        <v>300</v>
      </c>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3"/>
      <c r="AC41" s="633" t="s">
        <v>301</v>
      </c>
      <c r="AD41" s="634"/>
      <c r="AE41" s="709"/>
      <c r="AF41" s="710"/>
      <c r="AG41" s="710"/>
      <c r="AH41" s="711"/>
      <c r="AI41" s="709"/>
      <c r="AJ41" s="710"/>
      <c r="AK41" s="710"/>
      <c r="AL41" s="711"/>
      <c r="AM41" s="734"/>
      <c r="AN41" s="735"/>
      <c r="AO41" s="735"/>
      <c r="AP41" s="736"/>
      <c r="AQ41" s="459" t="s">
        <v>587</v>
      </c>
      <c r="AR41" s="460"/>
      <c r="AS41" s="460"/>
      <c r="AT41" s="461"/>
      <c r="AU41" s="734"/>
      <c r="AV41" s="735"/>
      <c r="AW41" s="735"/>
      <c r="AX41" s="736"/>
      <c r="AY41" s="459" t="s">
        <v>587</v>
      </c>
      <c r="AZ41" s="460"/>
      <c r="BA41" s="460"/>
      <c r="BB41" s="461"/>
      <c r="BC41" s="734"/>
      <c r="BD41" s="735"/>
      <c r="BE41" s="735"/>
      <c r="BF41" s="736"/>
      <c r="BG41" s="542" t="str">
        <f t="shared" si="0"/>
        <v>n.é.</v>
      </c>
      <c r="BH41" s="543"/>
    </row>
    <row r="42" spans="1:60" ht="20.100000000000001" customHeight="1" x14ac:dyDescent="0.2">
      <c r="A42" s="682" t="s">
        <v>191</v>
      </c>
      <c r="B42" s="683"/>
      <c r="C42" s="621" t="s">
        <v>302</v>
      </c>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3"/>
      <c r="AC42" s="740" t="s">
        <v>303</v>
      </c>
      <c r="AD42" s="741"/>
      <c r="AE42" s="684">
        <f>SUM(AE43:AH44)</f>
        <v>3598425</v>
      </c>
      <c r="AF42" s="685"/>
      <c r="AG42" s="685"/>
      <c r="AH42" s="686"/>
      <c r="AI42" s="684">
        <f>SUM(AI43:AL44)</f>
        <v>3598425</v>
      </c>
      <c r="AJ42" s="685"/>
      <c r="AK42" s="685"/>
      <c r="AL42" s="686"/>
      <c r="AM42" s="684">
        <v>5175878</v>
      </c>
      <c r="AN42" s="685"/>
      <c r="AO42" s="685"/>
      <c r="AP42" s="686"/>
      <c r="AQ42" s="477" t="s">
        <v>587</v>
      </c>
      <c r="AR42" s="478"/>
      <c r="AS42" s="478"/>
      <c r="AT42" s="479"/>
      <c r="AU42" s="684">
        <v>0</v>
      </c>
      <c r="AV42" s="685"/>
      <c r="AW42" s="685"/>
      <c r="AX42" s="686"/>
      <c r="AY42" s="477" t="s">
        <v>587</v>
      </c>
      <c r="AZ42" s="478"/>
      <c r="BA42" s="478"/>
      <c r="BB42" s="479"/>
      <c r="BC42" s="684">
        <v>4607206</v>
      </c>
      <c r="BD42" s="685"/>
      <c r="BE42" s="685"/>
      <c r="BF42" s="686"/>
      <c r="BG42" s="726">
        <f t="shared" si="0"/>
        <v>1.2803395930163892</v>
      </c>
      <c r="BH42" s="727"/>
    </row>
    <row r="43" spans="1:60" s="171" customFormat="1" ht="20.100000000000001" hidden="1" customHeight="1" x14ac:dyDescent="0.2">
      <c r="A43" s="702" t="s">
        <v>472</v>
      </c>
      <c r="B43" s="703"/>
      <c r="C43" s="693" t="s">
        <v>800</v>
      </c>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5"/>
      <c r="AC43" s="704" t="s">
        <v>472</v>
      </c>
      <c r="AD43" s="705"/>
      <c r="AE43" s="699">
        <f>3348425+250000</f>
        <v>3598425</v>
      </c>
      <c r="AF43" s="700"/>
      <c r="AG43" s="700"/>
      <c r="AH43" s="701"/>
      <c r="AI43" s="699">
        <f>3348425+250000</f>
        <v>3598425</v>
      </c>
      <c r="AJ43" s="700"/>
      <c r="AK43" s="700"/>
      <c r="AL43" s="701"/>
      <c r="AM43" s="706" t="s">
        <v>587</v>
      </c>
      <c r="AN43" s="707"/>
      <c r="AO43" s="707"/>
      <c r="AP43" s="708"/>
      <c r="AQ43" s="706" t="s">
        <v>587</v>
      </c>
      <c r="AR43" s="707"/>
      <c r="AS43" s="707"/>
      <c r="AT43" s="708"/>
      <c r="AU43" s="706" t="s">
        <v>587</v>
      </c>
      <c r="AV43" s="707"/>
      <c r="AW43" s="707"/>
      <c r="AX43" s="708"/>
      <c r="AY43" s="706" t="s">
        <v>587</v>
      </c>
      <c r="AZ43" s="707"/>
      <c r="BA43" s="707"/>
      <c r="BB43" s="708"/>
      <c r="BC43" s="706" t="s">
        <v>587</v>
      </c>
      <c r="BD43" s="707"/>
      <c r="BE43" s="707"/>
      <c r="BF43" s="708"/>
      <c r="BG43" s="803" t="s">
        <v>589</v>
      </c>
      <c r="BH43" s="678"/>
    </row>
    <row r="44" spans="1:60" s="7" customFormat="1" ht="25.5" hidden="1" customHeight="1" x14ac:dyDescent="0.2">
      <c r="A44" s="746" t="s">
        <v>472</v>
      </c>
      <c r="B44" s="747"/>
      <c r="C44" s="693" t="s">
        <v>785</v>
      </c>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5"/>
      <c r="AC44" s="748" t="s">
        <v>472</v>
      </c>
      <c r="AD44" s="749"/>
      <c r="AE44" s="762"/>
      <c r="AF44" s="763"/>
      <c r="AG44" s="763"/>
      <c r="AH44" s="764"/>
      <c r="AI44" s="762"/>
      <c r="AJ44" s="763"/>
      <c r="AK44" s="763"/>
      <c r="AL44" s="764"/>
      <c r="AM44" s="737" t="s">
        <v>587</v>
      </c>
      <c r="AN44" s="738"/>
      <c r="AO44" s="738"/>
      <c r="AP44" s="739"/>
      <c r="AQ44" s="737" t="s">
        <v>587</v>
      </c>
      <c r="AR44" s="738"/>
      <c r="AS44" s="738"/>
      <c r="AT44" s="739"/>
      <c r="AU44" s="737" t="s">
        <v>587</v>
      </c>
      <c r="AV44" s="738"/>
      <c r="AW44" s="738"/>
      <c r="AX44" s="739"/>
      <c r="AY44" s="737" t="s">
        <v>587</v>
      </c>
      <c r="AZ44" s="738"/>
      <c r="BA44" s="738"/>
      <c r="BB44" s="739"/>
      <c r="BC44" s="737" t="s">
        <v>587</v>
      </c>
      <c r="BD44" s="738"/>
      <c r="BE44" s="738"/>
      <c r="BF44" s="739"/>
      <c r="BG44" s="732" t="s">
        <v>589</v>
      </c>
      <c r="BH44" s="733"/>
    </row>
    <row r="45" spans="1:60" s="1" customFormat="1" ht="15.75" hidden="1" customHeight="1" x14ac:dyDescent="0.2">
      <c r="A45" s="607" t="s">
        <v>192</v>
      </c>
      <c r="B45" s="608"/>
      <c r="C45" s="621" t="s">
        <v>304</v>
      </c>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3"/>
      <c r="AC45" s="633" t="s">
        <v>305</v>
      </c>
      <c r="AD45" s="634"/>
      <c r="AE45" s="709"/>
      <c r="AF45" s="710"/>
      <c r="AG45" s="710"/>
      <c r="AH45" s="711"/>
      <c r="AI45" s="709"/>
      <c r="AJ45" s="710"/>
      <c r="AK45" s="710"/>
      <c r="AL45" s="711"/>
      <c r="AM45" s="709"/>
      <c r="AN45" s="710"/>
      <c r="AO45" s="710"/>
      <c r="AP45" s="711"/>
      <c r="AQ45" s="712" t="s">
        <v>587</v>
      </c>
      <c r="AR45" s="713"/>
      <c r="AS45" s="713"/>
      <c r="AT45" s="714"/>
      <c r="AU45" s="709"/>
      <c r="AV45" s="710"/>
      <c r="AW45" s="710"/>
      <c r="AX45" s="711"/>
      <c r="AY45" s="712" t="s">
        <v>587</v>
      </c>
      <c r="AZ45" s="713"/>
      <c r="BA45" s="713"/>
      <c r="BB45" s="714"/>
      <c r="BC45" s="709"/>
      <c r="BD45" s="710"/>
      <c r="BE45" s="710"/>
      <c r="BF45" s="711"/>
      <c r="BG45" s="659" t="str">
        <f t="shared" si="0"/>
        <v>n.é.</v>
      </c>
      <c r="BH45" s="660"/>
    </row>
    <row r="46" spans="1:60" s="1" customFormat="1" ht="17.25" hidden="1" customHeight="1" x14ac:dyDescent="0.2">
      <c r="A46" s="607" t="s">
        <v>193</v>
      </c>
      <c r="B46" s="608"/>
      <c r="C46" s="621" t="s">
        <v>306</v>
      </c>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3"/>
      <c r="AC46" s="633" t="s">
        <v>307</v>
      </c>
      <c r="AD46" s="634"/>
      <c r="AE46" s="709"/>
      <c r="AF46" s="710"/>
      <c r="AG46" s="710"/>
      <c r="AH46" s="711"/>
      <c r="AI46" s="709"/>
      <c r="AJ46" s="710"/>
      <c r="AK46" s="710"/>
      <c r="AL46" s="711"/>
      <c r="AM46" s="709"/>
      <c r="AN46" s="710"/>
      <c r="AO46" s="710"/>
      <c r="AP46" s="711"/>
      <c r="AQ46" s="712" t="s">
        <v>587</v>
      </c>
      <c r="AR46" s="713"/>
      <c r="AS46" s="713"/>
      <c r="AT46" s="714"/>
      <c r="AU46" s="709"/>
      <c r="AV46" s="710"/>
      <c r="AW46" s="710"/>
      <c r="AX46" s="711"/>
      <c r="AY46" s="712" t="s">
        <v>587</v>
      </c>
      <c r="AZ46" s="713"/>
      <c r="BA46" s="713"/>
      <c r="BB46" s="714"/>
      <c r="BC46" s="709"/>
      <c r="BD46" s="710"/>
      <c r="BE46" s="710"/>
      <c r="BF46" s="711"/>
      <c r="BG46" s="659" t="str">
        <f t="shared" si="0"/>
        <v>n.é.</v>
      </c>
      <c r="BH46" s="660"/>
    </row>
    <row r="47" spans="1:60" ht="20.100000000000001" customHeight="1" x14ac:dyDescent="0.2">
      <c r="A47" s="682" t="s">
        <v>194</v>
      </c>
      <c r="B47" s="683"/>
      <c r="C47" s="621" t="s">
        <v>308</v>
      </c>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3"/>
      <c r="AC47" s="740" t="s">
        <v>309</v>
      </c>
      <c r="AD47" s="741"/>
      <c r="AE47" s="684">
        <f>SUM(AE48:AH51)</f>
        <v>7198190</v>
      </c>
      <c r="AF47" s="685"/>
      <c r="AG47" s="685"/>
      <c r="AH47" s="686"/>
      <c r="AI47" s="684">
        <f>SUM(AI48:AL51)</f>
        <v>7198190</v>
      </c>
      <c r="AJ47" s="685"/>
      <c r="AK47" s="685"/>
      <c r="AL47" s="686"/>
      <c r="AM47" s="684">
        <v>9638763</v>
      </c>
      <c r="AN47" s="685"/>
      <c r="AO47" s="685"/>
      <c r="AP47" s="686"/>
      <c r="AQ47" s="477" t="s">
        <v>587</v>
      </c>
      <c r="AR47" s="478"/>
      <c r="AS47" s="478"/>
      <c r="AT47" s="479"/>
      <c r="AU47" s="684">
        <v>0</v>
      </c>
      <c r="AV47" s="685"/>
      <c r="AW47" s="685"/>
      <c r="AX47" s="686"/>
      <c r="AY47" s="477" t="s">
        <v>587</v>
      </c>
      <c r="AZ47" s="478"/>
      <c r="BA47" s="478"/>
      <c r="BB47" s="479"/>
      <c r="BC47" s="684">
        <v>7612259</v>
      </c>
      <c r="BD47" s="685"/>
      <c r="BE47" s="685"/>
      <c r="BF47" s="686"/>
      <c r="BG47" s="726">
        <f t="shared" si="0"/>
        <v>1.0575240442388989</v>
      </c>
      <c r="BH47" s="727"/>
    </row>
    <row r="48" spans="1:60" s="171" customFormat="1" ht="20.100000000000001" hidden="1" customHeight="1" x14ac:dyDescent="0.2">
      <c r="A48" s="702" t="s">
        <v>472</v>
      </c>
      <c r="B48" s="703"/>
      <c r="C48" s="693" t="s">
        <v>786</v>
      </c>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5"/>
      <c r="AC48" s="704" t="s">
        <v>472</v>
      </c>
      <c r="AD48" s="705"/>
      <c r="AE48" s="699">
        <v>78540</v>
      </c>
      <c r="AF48" s="700"/>
      <c r="AG48" s="700"/>
      <c r="AH48" s="701"/>
      <c r="AI48" s="699">
        <v>78540</v>
      </c>
      <c r="AJ48" s="700"/>
      <c r="AK48" s="700"/>
      <c r="AL48" s="701"/>
      <c r="AM48" s="706" t="s">
        <v>587</v>
      </c>
      <c r="AN48" s="707"/>
      <c r="AO48" s="707"/>
      <c r="AP48" s="708"/>
      <c r="AQ48" s="706" t="s">
        <v>587</v>
      </c>
      <c r="AR48" s="707"/>
      <c r="AS48" s="707"/>
      <c r="AT48" s="708"/>
      <c r="AU48" s="706" t="s">
        <v>587</v>
      </c>
      <c r="AV48" s="707"/>
      <c r="AW48" s="707"/>
      <c r="AX48" s="708"/>
      <c r="AY48" s="706" t="s">
        <v>587</v>
      </c>
      <c r="AZ48" s="707"/>
      <c r="BA48" s="707"/>
      <c r="BB48" s="708"/>
      <c r="BC48" s="706" t="s">
        <v>587</v>
      </c>
      <c r="BD48" s="707"/>
      <c r="BE48" s="707"/>
      <c r="BF48" s="708"/>
      <c r="BG48" s="803" t="s">
        <v>589</v>
      </c>
      <c r="BH48" s="678"/>
    </row>
    <row r="49" spans="1:60" s="171" customFormat="1" ht="20.100000000000001" hidden="1" customHeight="1" x14ac:dyDescent="0.2">
      <c r="A49" s="702" t="s">
        <v>472</v>
      </c>
      <c r="B49" s="703"/>
      <c r="C49" s="693" t="s">
        <v>484</v>
      </c>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5"/>
      <c r="AC49" s="704" t="s">
        <v>472</v>
      </c>
      <c r="AD49" s="705"/>
      <c r="AE49" s="699">
        <v>149600</v>
      </c>
      <c r="AF49" s="700"/>
      <c r="AG49" s="700"/>
      <c r="AH49" s="701"/>
      <c r="AI49" s="699">
        <v>149600</v>
      </c>
      <c r="AJ49" s="700"/>
      <c r="AK49" s="700"/>
      <c r="AL49" s="701"/>
      <c r="AM49" s="706" t="s">
        <v>587</v>
      </c>
      <c r="AN49" s="707"/>
      <c r="AO49" s="707"/>
      <c r="AP49" s="708"/>
      <c r="AQ49" s="706" t="s">
        <v>587</v>
      </c>
      <c r="AR49" s="707"/>
      <c r="AS49" s="707"/>
      <c r="AT49" s="708"/>
      <c r="AU49" s="706" t="s">
        <v>587</v>
      </c>
      <c r="AV49" s="707"/>
      <c r="AW49" s="707"/>
      <c r="AX49" s="708"/>
      <c r="AY49" s="706" t="s">
        <v>587</v>
      </c>
      <c r="AZ49" s="707"/>
      <c r="BA49" s="707"/>
      <c r="BB49" s="708"/>
      <c r="BC49" s="706" t="s">
        <v>587</v>
      </c>
      <c r="BD49" s="707"/>
      <c r="BE49" s="707"/>
      <c r="BF49" s="708"/>
      <c r="BG49" s="803" t="s">
        <v>589</v>
      </c>
      <c r="BH49" s="678"/>
    </row>
    <row r="50" spans="1:60" s="171" customFormat="1" ht="20.100000000000001" hidden="1" customHeight="1" x14ac:dyDescent="0.2">
      <c r="A50" s="702" t="s">
        <v>472</v>
      </c>
      <c r="B50" s="703"/>
      <c r="C50" s="693" t="s">
        <v>485</v>
      </c>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5"/>
      <c r="AC50" s="704" t="s">
        <v>472</v>
      </c>
      <c r="AD50" s="705"/>
      <c r="AE50" s="699">
        <v>1615050</v>
      </c>
      <c r="AF50" s="700"/>
      <c r="AG50" s="700"/>
      <c r="AH50" s="701"/>
      <c r="AI50" s="699">
        <v>1615050</v>
      </c>
      <c r="AJ50" s="700"/>
      <c r="AK50" s="700"/>
      <c r="AL50" s="701"/>
      <c r="AM50" s="706" t="s">
        <v>587</v>
      </c>
      <c r="AN50" s="707"/>
      <c r="AO50" s="707"/>
      <c r="AP50" s="708"/>
      <c r="AQ50" s="706" t="s">
        <v>587</v>
      </c>
      <c r="AR50" s="707"/>
      <c r="AS50" s="707"/>
      <c r="AT50" s="708"/>
      <c r="AU50" s="706" t="s">
        <v>587</v>
      </c>
      <c r="AV50" s="707"/>
      <c r="AW50" s="707"/>
      <c r="AX50" s="708"/>
      <c r="AY50" s="706" t="s">
        <v>587</v>
      </c>
      <c r="AZ50" s="707"/>
      <c r="BA50" s="707"/>
      <c r="BB50" s="708"/>
      <c r="BC50" s="706" t="s">
        <v>587</v>
      </c>
      <c r="BD50" s="707"/>
      <c r="BE50" s="707"/>
      <c r="BF50" s="708"/>
      <c r="BG50" s="803" t="s">
        <v>589</v>
      </c>
      <c r="BH50" s="678"/>
    </row>
    <row r="51" spans="1:60" s="171" customFormat="1" ht="20.100000000000001" hidden="1" customHeight="1" x14ac:dyDescent="0.2">
      <c r="A51" s="702" t="s">
        <v>472</v>
      </c>
      <c r="B51" s="703"/>
      <c r="C51" s="693" t="s">
        <v>787</v>
      </c>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5"/>
      <c r="AC51" s="704" t="s">
        <v>472</v>
      </c>
      <c r="AD51" s="705"/>
      <c r="AE51" s="699">
        <v>5355000</v>
      </c>
      <c r="AF51" s="700"/>
      <c r="AG51" s="700"/>
      <c r="AH51" s="701"/>
      <c r="AI51" s="699">
        <v>5355000</v>
      </c>
      <c r="AJ51" s="700"/>
      <c r="AK51" s="700"/>
      <c r="AL51" s="701"/>
      <c r="AM51" s="706" t="s">
        <v>587</v>
      </c>
      <c r="AN51" s="707"/>
      <c r="AO51" s="707"/>
      <c r="AP51" s="708"/>
      <c r="AQ51" s="706" t="s">
        <v>587</v>
      </c>
      <c r="AR51" s="707"/>
      <c r="AS51" s="707"/>
      <c r="AT51" s="708"/>
      <c r="AU51" s="706" t="s">
        <v>587</v>
      </c>
      <c r="AV51" s="707"/>
      <c r="AW51" s="707"/>
      <c r="AX51" s="708"/>
      <c r="AY51" s="706" t="s">
        <v>587</v>
      </c>
      <c r="AZ51" s="707"/>
      <c r="BA51" s="707"/>
      <c r="BB51" s="708"/>
      <c r="BC51" s="706" t="s">
        <v>587</v>
      </c>
      <c r="BD51" s="707"/>
      <c r="BE51" s="707"/>
      <c r="BF51" s="708"/>
      <c r="BG51" s="803" t="s">
        <v>589</v>
      </c>
      <c r="BH51" s="678"/>
    </row>
    <row r="52" spans="1:60" ht="20.100000000000001" customHeight="1" x14ac:dyDescent="0.2">
      <c r="A52" s="682" t="s">
        <v>195</v>
      </c>
      <c r="B52" s="683"/>
      <c r="C52" s="621" t="s">
        <v>310</v>
      </c>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3"/>
      <c r="AC52" s="740" t="s">
        <v>311</v>
      </c>
      <c r="AD52" s="741"/>
      <c r="AE52" s="684">
        <v>2915087</v>
      </c>
      <c r="AF52" s="685"/>
      <c r="AG52" s="685"/>
      <c r="AH52" s="686"/>
      <c r="AI52" s="684">
        <v>2915087</v>
      </c>
      <c r="AJ52" s="685"/>
      <c r="AK52" s="685"/>
      <c r="AL52" s="686"/>
      <c r="AM52" s="684">
        <v>3734346</v>
      </c>
      <c r="AN52" s="685"/>
      <c r="AO52" s="685"/>
      <c r="AP52" s="686"/>
      <c r="AQ52" s="477" t="s">
        <v>587</v>
      </c>
      <c r="AR52" s="478"/>
      <c r="AS52" s="478"/>
      <c r="AT52" s="479"/>
      <c r="AU52" s="684">
        <v>0</v>
      </c>
      <c r="AV52" s="685"/>
      <c r="AW52" s="685"/>
      <c r="AX52" s="686"/>
      <c r="AY52" s="477" t="s">
        <v>587</v>
      </c>
      <c r="AZ52" s="478"/>
      <c r="BA52" s="478"/>
      <c r="BB52" s="479"/>
      <c r="BC52" s="684">
        <v>3291200</v>
      </c>
      <c r="BD52" s="685"/>
      <c r="BE52" s="685"/>
      <c r="BF52" s="686"/>
      <c r="BG52" s="726">
        <f t="shared" si="0"/>
        <v>1.1290229073780644</v>
      </c>
      <c r="BH52" s="727"/>
    </row>
    <row r="53" spans="1:60" s="1" customFormat="1" ht="20.100000000000001" hidden="1" customHeight="1" x14ac:dyDescent="0.2">
      <c r="A53" s="607" t="s">
        <v>196</v>
      </c>
      <c r="B53" s="608"/>
      <c r="C53" s="621" t="s">
        <v>312</v>
      </c>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3"/>
      <c r="AC53" s="633" t="s">
        <v>313</v>
      </c>
      <c r="AD53" s="634"/>
      <c r="AE53" s="709"/>
      <c r="AF53" s="710"/>
      <c r="AG53" s="710"/>
      <c r="AH53" s="711"/>
      <c r="AI53" s="709"/>
      <c r="AJ53" s="710"/>
      <c r="AK53" s="710"/>
      <c r="AL53" s="711"/>
      <c r="AM53" s="709"/>
      <c r="AN53" s="710"/>
      <c r="AO53" s="710"/>
      <c r="AP53" s="711"/>
      <c r="AQ53" s="712" t="s">
        <v>587</v>
      </c>
      <c r="AR53" s="713"/>
      <c r="AS53" s="713"/>
      <c r="AT53" s="714"/>
      <c r="AU53" s="709"/>
      <c r="AV53" s="710"/>
      <c r="AW53" s="710"/>
      <c r="AX53" s="711"/>
      <c r="AY53" s="712" t="s">
        <v>587</v>
      </c>
      <c r="AZ53" s="713"/>
      <c r="BA53" s="713"/>
      <c r="BB53" s="714"/>
      <c r="BC53" s="709"/>
      <c r="BD53" s="710"/>
      <c r="BE53" s="710"/>
      <c r="BF53" s="711"/>
      <c r="BG53" s="659" t="str">
        <f t="shared" si="0"/>
        <v>n.é.</v>
      </c>
      <c r="BH53" s="660"/>
    </row>
    <row r="54" spans="1:60" s="1" customFormat="1" ht="20.100000000000001" hidden="1" customHeight="1" x14ac:dyDescent="0.2">
      <c r="A54" s="607" t="s">
        <v>197</v>
      </c>
      <c r="B54" s="608"/>
      <c r="C54" s="621" t="s">
        <v>314</v>
      </c>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3"/>
      <c r="AC54" s="633" t="s">
        <v>315</v>
      </c>
      <c r="AD54" s="634"/>
      <c r="AE54" s="709"/>
      <c r="AF54" s="710"/>
      <c r="AG54" s="710"/>
      <c r="AH54" s="711"/>
      <c r="AI54" s="709"/>
      <c r="AJ54" s="710"/>
      <c r="AK54" s="710"/>
      <c r="AL54" s="711"/>
      <c r="AM54" s="709"/>
      <c r="AN54" s="710"/>
      <c r="AO54" s="710"/>
      <c r="AP54" s="711"/>
      <c r="AQ54" s="712" t="s">
        <v>587</v>
      </c>
      <c r="AR54" s="713"/>
      <c r="AS54" s="713"/>
      <c r="AT54" s="714"/>
      <c r="AU54" s="709"/>
      <c r="AV54" s="710"/>
      <c r="AW54" s="710"/>
      <c r="AX54" s="711"/>
      <c r="AY54" s="712" t="s">
        <v>587</v>
      </c>
      <c r="AZ54" s="713"/>
      <c r="BA54" s="713"/>
      <c r="BB54" s="714"/>
      <c r="BC54" s="709"/>
      <c r="BD54" s="710"/>
      <c r="BE54" s="710"/>
      <c r="BF54" s="711"/>
      <c r="BG54" s="659" t="str">
        <f t="shared" si="0"/>
        <v>n.é.</v>
      </c>
      <c r="BH54" s="660"/>
    </row>
    <row r="55" spans="1:60" s="1" customFormat="1" ht="20.100000000000001" hidden="1" customHeight="1" x14ac:dyDescent="0.2">
      <c r="A55" s="607" t="s">
        <v>198</v>
      </c>
      <c r="B55" s="608"/>
      <c r="C55" s="621" t="s">
        <v>316</v>
      </c>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3"/>
      <c r="AC55" s="633" t="s">
        <v>317</v>
      </c>
      <c r="AD55" s="634"/>
      <c r="AE55" s="709"/>
      <c r="AF55" s="710"/>
      <c r="AG55" s="710"/>
      <c r="AH55" s="711"/>
      <c r="AI55" s="709"/>
      <c r="AJ55" s="710"/>
      <c r="AK55" s="710"/>
      <c r="AL55" s="711"/>
      <c r="AM55" s="709"/>
      <c r="AN55" s="710"/>
      <c r="AO55" s="710"/>
      <c r="AP55" s="711"/>
      <c r="AQ55" s="712" t="s">
        <v>587</v>
      </c>
      <c r="AR55" s="713"/>
      <c r="AS55" s="713"/>
      <c r="AT55" s="714"/>
      <c r="AU55" s="709"/>
      <c r="AV55" s="710"/>
      <c r="AW55" s="710"/>
      <c r="AX55" s="711"/>
      <c r="AY55" s="712" t="s">
        <v>587</v>
      </c>
      <c r="AZ55" s="713"/>
      <c r="BA55" s="713"/>
      <c r="BB55" s="714"/>
      <c r="BC55" s="709"/>
      <c r="BD55" s="710"/>
      <c r="BE55" s="710"/>
      <c r="BF55" s="711"/>
      <c r="BG55" s="659" t="str">
        <f t="shared" si="0"/>
        <v>n.é.</v>
      </c>
      <c r="BH55" s="660"/>
    </row>
    <row r="56" spans="1:60" s="1" customFormat="1" ht="20.100000000000001" hidden="1" customHeight="1" x14ac:dyDescent="0.2">
      <c r="A56" s="607" t="s">
        <v>199</v>
      </c>
      <c r="B56" s="608"/>
      <c r="C56" s="621" t="s">
        <v>597</v>
      </c>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3"/>
      <c r="AC56" s="633" t="s">
        <v>319</v>
      </c>
      <c r="AD56" s="634"/>
      <c r="AE56" s="709"/>
      <c r="AF56" s="710"/>
      <c r="AG56" s="710"/>
      <c r="AH56" s="711"/>
      <c r="AI56" s="709"/>
      <c r="AJ56" s="710"/>
      <c r="AK56" s="710"/>
      <c r="AL56" s="711"/>
      <c r="AM56" s="709"/>
      <c r="AN56" s="710"/>
      <c r="AO56" s="710"/>
      <c r="AP56" s="711"/>
      <c r="AQ56" s="712" t="s">
        <v>587</v>
      </c>
      <c r="AR56" s="713"/>
      <c r="AS56" s="713"/>
      <c r="AT56" s="714"/>
      <c r="AU56" s="709"/>
      <c r="AV56" s="710"/>
      <c r="AW56" s="710"/>
      <c r="AX56" s="711"/>
      <c r="AY56" s="712" t="s">
        <v>587</v>
      </c>
      <c r="AZ56" s="713"/>
      <c r="BA56" s="713"/>
      <c r="BB56" s="714"/>
      <c r="BC56" s="709"/>
      <c r="BD56" s="710"/>
      <c r="BE56" s="710"/>
      <c r="BF56" s="711"/>
      <c r="BG56" s="659" t="str">
        <f t="shared" si="0"/>
        <v>n.é.</v>
      </c>
      <c r="BH56" s="660"/>
    </row>
    <row r="57" spans="1:60" ht="18.75" customHeight="1" x14ac:dyDescent="0.2">
      <c r="A57" s="682" t="s">
        <v>200</v>
      </c>
      <c r="B57" s="683"/>
      <c r="C57" s="621" t="s">
        <v>318</v>
      </c>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3"/>
      <c r="AC57" s="740" t="s">
        <v>596</v>
      </c>
      <c r="AD57" s="741"/>
      <c r="AE57" s="684">
        <v>0</v>
      </c>
      <c r="AF57" s="685"/>
      <c r="AG57" s="685"/>
      <c r="AH57" s="686"/>
      <c r="AI57" s="684">
        <v>0</v>
      </c>
      <c r="AJ57" s="685"/>
      <c r="AK57" s="685"/>
      <c r="AL57" s="686"/>
      <c r="AM57" s="684">
        <v>4138</v>
      </c>
      <c r="AN57" s="685"/>
      <c r="AO57" s="685"/>
      <c r="AP57" s="686"/>
      <c r="AQ57" s="477" t="s">
        <v>587</v>
      </c>
      <c r="AR57" s="478"/>
      <c r="AS57" s="478"/>
      <c r="AT57" s="479"/>
      <c r="AU57" s="684">
        <v>0</v>
      </c>
      <c r="AV57" s="685"/>
      <c r="AW57" s="685"/>
      <c r="AX57" s="686"/>
      <c r="AY57" s="477" t="s">
        <v>587</v>
      </c>
      <c r="AZ57" s="478"/>
      <c r="BA57" s="478"/>
      <c r="BB57" s="479"/>
      <c r="BC57" s="684">
        <v>4138</v>
      </c>
      <c r="BD57" s="685"/>
      <c r="BE57" s="685"/>
      <c r="BF57" s="686"/>
      <c r="BG57" s="726" t="str">
        <f t="shared" si="0"/>
        <v>n.é.</v>
      </c>
      <c r="BH57" s="727"/>
    </row>
    <row r="58" spans="1:60" s="170" customFormat="1" ht="20.100000000000001" customHeight="1" x14ac:dyDescent="0.2">
      <c r="A58" s="742" t="s">
        <v>201</v>
      </c>
      <c r="B58" s="723"/>
      <c r="C58" s="743" t="s">
        <v>598</v>
      </c>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5"/>
      <c r="AC58" s="768" t="s">
        <v>320</v>
      </c>
      <c r="AD58" s="769"/>
      <c r="AE58" s="690">
        <f>AE41+AE42+AE45+AE46+AE47+AE52+AE53+AE54+AE55+AE57</f>
        <v>13711702</v>
      </c>
      <c r="AF58" s="691"/>
      <c r="AG58" s="691"/>
      <c r="AH58" s="692"/>
      <c r="AI58" s="690">
        <f>AI41+AI42+AI45+AI46+AI47+AI52+AI53+AI54+AI55+AI57</f>
        <v>13711702</v>
      </c>
      <c r="AJ58" s="691"/>
      <c r="AK58" s="691"/>
      <c r="AL58" s="692"/>
      <c r="AM58" s="690">
        <f>AM41+AM42+AM45+AM46+AM47+AM52+AM53+AM54+AM55+AM57</f>
        <v>18553125</v>
      </c>
      <c r="AN58" s="691"/>
      <c r="AO58" s="691"/>
      <c r="AP58" s="692"/>
      <c r="AQ58" s="480" t="s">
        <v>587</v>
      </c>
      <c r="AR58" s="481"/>
      <c r="AS58" s="481"/>
      <c r="AT58" s="482"/>
      <c r="AU58" s="690">
        <f>AU41+AU42+AU45+AU46+AU47+AU52+AU53+AU54+AU55+AU57</f>
        <v>0</v>
      </c>
      <c r="AV58" s="691"/>
      <c r="AW58" s="691"/>
      <c r="AX58" s="692"/>
      <c r="AY58" s="480" t="s">
        <v>587</v>
      </c>
      <c r="AZ58" s="481"/>
      <c r="BA58" s="481"/>
      <c r="BB58" s="482"/>
      <c r="BC58" s="690">
        <f>BC41+BC42+BC45+BC46+BC47+BC52+BC53+BC54+BC55+BC57</f>
        <v>15514803</v>
      </c>
      <c r="BD58" s="691"/>
      <c r="BE58" s="691"/>
      <c r="BF58" s="692"/>
      <c r="BG58" s="668">
        <f t="shared" ref="BG58:BG129" si="9">IF(AI58&gt;0,BC58/AI58,"n.é.")</f>
        <v>1.1315008888028635</v>
      </c>
      <c r="BH58" s="669"/>
    </row>
    <row r="59" spans="1:60" s="1" customFormat="1" ht="20.100000000000001" hidden="1" customHeight="1" x14ac:dyDescent="0.2">
      <c r="A59" s="607" t="s">
        <v>202</v>
      </c>
      <c r="B59" s="608"/>
      <c r="C59" s="621" t="s">
        <v>321</v>
      </c>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3"/>
      <c r="AC59" s="633" t="s">
        <v>322</v>
      </c>
      <c r="AD59" s="634"/>
      <c r="AE59" s="709"/>
      <c r="AF59" s="710"/>
      <c r="AG59" s="710"/>
      <c r="AH59" s="711"/>
      <c r="AI59" s="709"/>
      <c r="AJ59" s="710"/>
      <c r="AK59" s="710"/>
      <c r="AL59" s="711"/>
      <c r="AM59" s="709"/>
      <c r="AN59" s="710"/>
      <c r="AO59" s="710"/>
      <c r="AP59" s="711"/>
      <c r="AQ59" s="712" t="s">
        <v>587</v>
      </c>
      <c r="AR59" s="713"/>
      <c r="AS59" s="713"/>
      <c r="AT59" s="714"/>
      <c r="AU59" s="709"/>
      <c r="AV59" s="710"/>
      <c r="AW59" s="710"/>
      <c r="AX59" s="711"/>
      <c r="AY59" s="712" t="s">
        <v>587</v>
      </c>
      <c r="AZ59" s="713"/>
      <c r="BA59" s="713"/>
      <c r="BB59" s="714"/>
      <c r="BC59" s="709"/>
      <c r="BD59" s="710"/>
      <c r="BE59" s="710"/>
      <c r="BF59" s="711"/>
      <c r="BG59" s="659" t="str">
        <f t="shared" si="9"/>
        <v>n.é.</v>
      </c>
      <c r="BH59" s="660"/>
    </row>
    <row r="60" spans="1:60" s="1" customFormat="1" ht="20.100000000000001" hidden="1" customHeight="1" x14ac:dyDescent="0.2">
      <c r="A60" s="607" t="s">
        <v>203</v>
      </c>
      <c r="B60" s="608"/>
      <c r="C60" s="621" t="s">
        <v>323</v>
      </c>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3"/>
      <c r="AC60" s="633" t="s">
        <v>324</v>
      </c>
      <c r="AD60" s="634"/>
      <c r="AE60" s="709"/>
      <c r="AF60" s="710"/>
      <c r="AG60" s="710"/>
      <c r="AH60" s="711"/>
      <c r="AI60" s="709"/>
      <c r="AJ60" s="710"/>
      <c r="AK60" s="710"/>
      <c r="AL60" s="711"/>
      <c r="AM60" s="709"/>
      <c r="AN60" s="710"/>
      <c r="AO60" s="710"/>
      <c r="AP60" s="711"/>
      <c r="AQ60" s="712" t="s">
        <v>587</v>
      </c>
      <c r="AR60" s="713"/>
      <c r="AS60" s="713"/>
      <c r="AT60" s="714"/>
      <c r="AU60" s="709"/>
      <c r="AV60" s="710"/>
      <c r="AW60" s="710"/>
      <c r="AX60" s="711"/>
      <c r="AY60" s="712" t="s">
        <v>587</v>
      </c>
      <c r="AZ60" s="713"/>
      <c r="BA60" s="713"/>
      <c r="BB60" s="714"/>
      <c r="BC60" s="709"/>
      <c r="BD60" s="710"/>
      <c r="BE60" s="710"/>
      <c r="BF60" s="711"/>
      <c r="BG60" s="659" t="str">
        <f t="shared" si="9"/>
        <v>n.é.</v>
      </c>
      <c r="BH60" s="660"/>
    </row>
    <row r="61" spans="1:60" s="1" customFormat="1" ht="20.100000000000001" hidden="1" customHeight="1" x14ac:dyDescent="0.2">
      <c r="A61" s="607" t="s">
        <v>204</v>
      </c>
      <c r="B61" s="608"/>
      <c r="C61" s="621" t="s">
        <v>325</v>
      </c>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3"/>
      <c r="AC61" s="633" t="s">
        <v>326</v>
      </c>
      <c r="AD61" s="634"/>
      <c r="AE61" s="709"/>
      <c r="AF61" s="710"/>
      <c r="AG61" s="710"/>
      <c r="AH61" s="711"/>
      <c r="AI61" s="709"/>
      <c r="AJ61" s="710"/>
      <c r="AK61" s="710"/>
      <c r="AL61" s="711"/>
      <c r="AM61" s="709"/>
      <c r="AN61" s="710"/>
      <c r="AO61" s="710"/>
      <c r="AP61" s="711"/>
      <c r="AQ61" s="712" t="s">
        <v>587</v>
      </c>
      <c r="AR61" s="713"/>
      <c r="AS61" s="713"/>
      <c r="AT61" s="714"/>
      <c r="AU61" s="709"/>
      <c r="AV61" s="710"/>
      <c r="AW61" s="710"/>
      <c r="AX61" s="711"/>
      <c r="AY61" s="712" t="s">
        <v>587</v>
      </c>
      <c r="AZ61" s="713"/>
      <c r="BA61" s="713"/>
      <c r="BB61" s="714"/>
      <c r="BC61" s="709"/>
      <c r="BD61" s="710"/>
      <c r="BE61" s="710"/>
      <c r="BF61" s="711"/>
      <c r="BG61" s="659" t="str">
        <f t="shared" si="9"/>
        <v>n.é.</v>
      </c>
      <c r="BH61" s="660"/>
    </row>
    <row r="62" spans="1:60" s="1" customFormat="1" ht="20.100000000000001" hidden="1" customHeight="1" x14ac:dyDescent="0.2">
      <c r="A62" s="607" t="s">
        <v>205</v>
      </c>
      <c r="B62" s="608"/>
      <c r="C62" s="621" t="s">
        <v>327</v>
      </c>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3"/>
      <c r="AC62" s="633" t="s">
        <v>328</v>
      </c>
      <c r="AD62" s="634"/>
      <c r="AE62" s="709"/>
      <c r="AF62" s="710"/>
      <c r="AG62" s="710"/>
      <c r="AH62" s="711"/>
      <c r="AI62" s="709"/>
      <c r="AJ62" s="710"/>
      <c r="AK62" s="710"/>
      <c r="AL62" s="711"/>
      <c r="AM62" s="709"/>
      <c r="AN62" s="710"/>
      <c r="AO62" s="710"/>
      <c r="AP62" s="711"/>
      <c r="AQ62" s="712" t="s">
        <v>587</v>
      </c>
      <c r="AR62" s="713"/>
      <c r="AS62" s="713"/>
      <c r="AT62" s="714"/>
      <c r="AU62" s="709"/>
      <c r="AV62" s="710"/>
      <c r="AW62" s="710"/>
      <c r="AX62" s="711"/>
      <c r="AY62" s="712" t="s">
        <v>587</v>
      </c>
      <c r="AZ62" s="713"/>
      <c r="BA62" s="713"/>
      <c r="BB62" s="714"/>
      <c r="BC62" s="709"/>
      <c r="BD62" s="710"/>
      <c r="BE62" s="710"/>
      <c r="BF62" s="711"/>
      <c r="BG62" s="659" t="str">
        <f t="shared" si="9"/>
        <v>n.é.</v>
      </c>
      <c r="BH62" s="660"/>
    </row>
    <row r="63" spans="1:60" s="1" customFormat="1" ht="20.100000000000001" hidden="1" customHeight="1" x14ac:dyDescent="0.2">
      <c r="A63" s="607" t="s">
        <v>206</v>
      </c>
      <c r="B63" s="608"/>
      <c r="C63" s="621" t="s">
        <v>329</v>
      </c>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3"/>
      <c r="AC63" s="633" t="s">
        <v>330</v>
      </c>
      <c r="AD63" s="634"/>
      <c r="AE63" s="709"/>
      <c r="AF63" s="710"/>
      <c r="AG63" s="710"/>
      <c r="AH63" s="711"/>
      <c r="AI63" s="709"/>
      <c r="AJ63" s="710"/>
      <c r="AK63" s="710"/>
      <c r="AL63" s="711"/>
      <c r="AM63" s="709"/>
      <c r="AN63" s="710"/>
      <c r="AO63" s="710"/>
      <c r="AP63" s="711"/>
      <c r="AQ63" s="712" t="s">
        <v>587</v>
      </c>
      <c r="AR63" s="713"/>
      <c r="AS63" s="713"/>
      <c r="AT63" s="714"/>
      <c r="AU63" s="709"/>
      <c r="AV63" s="710"/>
      <c r="AW63" s="710"/>
      <c r="AX63" s="711"/>
      <c r="AY63" s="712" t="s">
        <v>587</v>
      </c>
      <c r="AZ63" s="713"/>
      <c r="BA63" s="713"/>
      <c r="BB63" s="714"/>
      <c r="BC63" s="709"/>
      <c r="BD63" s="710"/>
      <c r="BE63" s="710"/>
      <c r="BF63" s="711"/>
      <c r="BG63" s="659" t="str">
        <f t="shared" si="9"/>
        <v>n.é.</v>
      </c>
      <c r="BH63" s="660"/>
    </row>
    <row r="64" spans="1:60" s="170" customFormat="1" ht="20.100000000000001" customHeight="1" x14ac:dyDescent="0.2">
      <c r="A64" s="742" t="s">
        <v>207</v>
      </c>
      <c r="B64" s="723"/>
      <c r="C64" s="743" t="s">
        <v>599</v>
      </c>
      <c r="D64" s="744"/>
      <c r="E64" s="744"/>
      <c r="F64" s="744"/>
      <c r="G64" s="744"/>
      <c r="H64" s="744"/>
      <c r="I64" s="744"/>
      <c r="J64" s="744"/>
      <c r="K64" s="744"/>
      <c r="L64" s="744"/>
      <c r="M64" s="744"/>
      <c r="N64" s="744"/>
      <c r="O64" s="744"/>
      <c r="P64" s="744"/>
      <c r="Q64" s="744"/>
      <c r="R64" s="744"/>
      <c r="S64" s="744"/>
      <c r="T64" s="744"/>
      <c r="U64" s="744"/>
      <c r="V64" s="744"/>
      <c r="W64" s="744"/>
      <c r="X64" s="744"/>
      <c r="Y64" s="744"/>
      <c r="Z64" s="744"/>
      <c r="AA64" s="744"/>
      <c r="AB64" s="745"/>
      <c r="AC64" s="768" t="s">
        <v>331</v>
      </c>
      <c r="AD64" s="769"/>
      <c r="AE64" s="690">
        <f>SUM(AE59:AH63)</f>
        <v>0</v>
      </c>
      <c r="AF64" s="691"/>
      <c r="AG64" s="691"/>
      <c r="AH64" s="692"/>
      <c r="AI64" s="690">
        <f t="shared" ref="AI64" si="10">SUM(AI59:AL63)</f>
        <v>0</v>
      </c>
      <c r="AJ64" s="691"/>
      <c r="AK64" s="691"/>
      <c r="AL64" s="692"/>
      <c r="AM64" s="690">
        <f t="shared" ref="AM64" si="11">SUM(AM59:AP63)</f>
        <v>0</v>
      </c>
      <c r="AN64" s="691"/>
      <c r="AO64" s="691"/>
      <c r="AP64" s="692"/>
      <c r="AQ64" s="480" t="s">
        <v>587</v>
      </c>
      <c r="AR64" s="481"/>
      <c r="AS64" s="481"/>
      <c r="AT64" s="482"/>
      <c r="AU64" s="690">
        <f t="shared" ref="AU64" si="12">SUM(AU59:AX63)</f>
        <v>0</v>
      </c>
      <c r="AV64" s="691"/>
      <c r="AW64" s="691"/>
      <c r="AX64" s="692"/>
      <c r="AY64" s="480" t="s">
        <v>587</v>
      </c>
      <c r="AZ64" s="481"/>
      <c r="BA64" s="481"/>
      <c r="BB64" s="482"/>
      <c r="BC64" s="690">
        <f t="shared" ref="BC64" si="13">SUM(BC59:BF63)</f>
        <v>0</v>
      </c>
      <c r="BD64" s="691"/>
      <c r="BE64" s="691"/>
      <c r="BF64" s="692"/>
      <c r="BG64" s="668" t="str">
        <f t="shared" si="9"/>
        <v>n.é.</v>
      </c>
      <c r="BH64" s="669"/>
    </row>
    <row r="65" spans="1:60" s="1" customFormat="1" ht="20.100000000000001" hidden="1" customHeight="1" x14ac:dyDescent="0.2">
      <c r="A65" s="607" t="s">
        <v>208</v>
      </c>
      <c r="B65" s="608"/>
      <c r="C65" s="621" t="s">
        <v>433</v>
      </c>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3"/>
      <c r="AC65" s="633" t="s">
        <v>332</v>
      </c>
      <c r="AD65" s="634"/>
      <c r="AE65" s="709"/>
      <c r="AF65" s="710"/>
      <c r="AG65" s="710"/>
      <c r="AH65" s="711"/>
      <c r="AI65" s="709"/>
      <c r="AJ65" s="710"/>
      <c r="AK65" s="710"/>
      <c r="AL65" s="711"/>
      <c r="AM65" s="709"/>
      <c r="AN65" s="710"/>
      <c r="AO65" s="710"/>
      <c r="AP65" s="711"/>
      <c r="AQ65" s="712" t="s">
        <v>587</v>
      </c>
      <c r="AR65" s="713"/>
      <c r="AS65" s="713"/>
      <c r="AT65" s="714"/>
      <c r="AU65" s="709"/>
      <c r="AV65" s="710"/>
      <c r="AW65" s="710"/>
      <c r="AX65" s="711"/>
      <c r="AY65" s="712" t="s">
        <v>587</v>
      </c>
      <c r="AZ65" s="713"/>
      <c r="BA65" s="713"/>
      <c r="BB65" s="714"/>
      <c r="BC65" s="709"/>
      <c r="BD65" s="710"/>
      <c r="BE65" s="710"/>
      <c r="BF65" s="711"/>
      <c r="BG65" s="659" t="str">
        <f t="shared" si="9"/>
        <v>n.é.</v>
      </c>
      <c r="BH65" s="660"/>
    </row>
    <row r="66" spans="1:60" s="1" customFormat="1" ht="20.100000000000001" hidden="1" customHeight="1" x14ac:dyDescent="0.2">
      <c r="A66" s="607" t="s">
        <v>209</v>
      </c>
      <c r="B66" s="608"/>
      <c r="C66" s="621" t="s">
        <v>600</v>
      </c>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3"/>
      <c r="AC66" s="633" t="s">
        <v>333</v>
      </c>
      <c r="AD66" s="634"/>
      <c r="AE66" s="709"/>
      <c r="AF66" s="710"/>
      <c r="AG66" s="710"/>
      <c r="AH66" s="711"/>
      <c r="AI66" s="709"/>
      <c r="AJ66" s="710"/>
      <c r="AK66" s="710"/>
      <c r="AL66" s="711"/>
      <c r="AM66" s="709"/>
      <c r="AN66" s="710"/>
      <c r="AO66" s="710"/>
      <c r="AP66" s="711"/>
      <c r="AQ66" s="712" t="s">
        <v>587</v>
      </c>
      <c r="AR66" s="713"/>
      <c r="AS66" s="713"/>
      <c r="AT66" s="714"/>
      <c r="AU66" s="709"/>
      <c r="AV66" s="710"/>
      <c r="AW66" s="710"/>
      <c r="AX66" s="711"/>
      <c r="AY66" s="712" t="s">
        <v>587</v>
      </c>
      <c r="AZ66" s="713"/>
      <c r="BA66" s="713"/>
      <c r="BB66" s="714"/>
      <c r="BC66" s="709"/>
      <c r="BD66" s="710"/>
      <c r="BE66" s="710"/>
      <c r="BF66" s="711"/>
      <c r="BG66" s="659" t="str">
        <f t="shared" si="9"/>
        <v>n.é.</v>
      </c>
      <c r="BH66" s="660"/>
    </row>
    <row r="67" spans="1:60" s="1" customFormat="1" ht="20.100000000000001" hidden="1" customHeight="1" x14ac:dyDescent="0.2">
      <c r="A67" s="607" t="s">
        <v>210</v>
      </c>
      <c r="B67" s="608"/>
      <c r="C67" s="621" t="s">
        <v>603</v>
      </c>
      <c r="D67" s="622"/>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3"/>
      <c r="AC67" s="633" t="s">
        <v>335</v>
      </c>
      <c r="AD67" s="634"/>
      <c r="AE67" s="709"/>
      <c r="AF67" s="710"/>
      <c r="AG67" s="710"/>
      <c r="AH67" s="711"/>
      <c r="AI67" s="709"/>
      <c r="AJ67" s="710"/>
      <c r="AK67" s="710"/>
      <c r="AL67" s="711"/>
      <c r="AM67" s="709"/>
      <c r="AN67" s="710"/>
      <c r="AO67" s="710"/>
      <c r="AP67" s="711"/>
      <c r="AQ67" s="712" t="s">
        <v>587</v>
      </c>
      <c r="AR67" s="713"/>
      <c r="AS67" s="713"/>
      <c r="AT67" s="714"/>
      <c r="AU67" s="709"/>
      <c r="AV67" s="710"/>
      <c r="AW67" s="710"/>
      <c r="AX67" s="711"/>
      <c r="AY67" s="712" t="s">
        <v>587</v>
      </c>
      <c r="AZ67" s="713"/>
      <c r="BA67" s="713"/>
      <c r="BB67" s="714"/>
      <c r="BC67" s="709"/>
      <c r="BD67" s="710"/>
      <c r="BE67" s="710"/>
      <c r="BF67" s="711"/>
      <c r="BG67" s="659" t="str">
        <f t="shared" si="9"/>
        <v>n.é.</v>
      </c>
      <c r="BH67" s="660"/>
    </row>
    <row r="68" spans="1:60" s="1" customFormat="1" ht="20.100000000000001" hidden="1" customHeight="1" x14ac:dyDescent="0.2">
      <c r="A68" s="607" t="s">
        <v>211</v>
      </c>
      <c r="B68" s="608"/>
      <c r="C68" s="621" t="s">
        <v>434</v>
      </c>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3"/>
      <c r="AC68" s="633" t="s">
        <v>601</v>
      </c>
      <c r="AD68" s="634"/>
      <c r="AE68" s="709"/>
      <c r="AF68" s="710"/>
      <c r="AG68" s="710"/>
      <c r="AH68" s="711"/>
      <c r="AI68" s="709"/>
      <c r="AJ68" s="710"/>
      <c r="AK68" s="710"/>
      <c r="AL68" s="711"/>
      <c r="AM68" s="709"/>
      <c r="AN68" s="710"/>
      <c r="AO68" s="710"/>
      <c r="AP68" s="711"/>
      <c r="AQ68" s="712" t="s">
        <v>587</v>
      </c>
      <c r="AR68" s="713"/>
      <c r="AS68" s="713"/>
      <c r="AT68" s="714"/>
      <c r="AU68" s="709"/>
      <c r="AV68" s="710"/>
      <c r="AW68" s="710"/>
      <c r="AX68" s="711"/>
      <c r="AY68" s="712" t="s">
        <v>587</v>
      </c>
      <c r="AZ68" s="713"/>
      <c r="BA68" s="713"/>
      <c r="BB68" s="714"/>
      <c r="BC68" s="709"/>
      <c r="BD68" s="710"/>
      <c r="BE68" s="710"/>
      <c r="BF68" s="711"/>
      <c r="BG68" s="659" t="str">
        <f t="shared" si="9"/>
        <v>n.é.</v>
      </c>
      <c r="BH68" s="660"/>
    </row>
    <row r="69" spans="1:60" s="1" customFormat="1" ht="20.100000000000001" hidden="1" customHeight="1" x14ac:dyDescent="0.2">
      <c r="A69" s="607" t="s">
        <v>212</v>
      </c>
      <c r="B69" s="608"/>
      <c r="C69" s="621" t="s">
        <v>334</v>
      </c>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3"/>
      <c r="AC69" s="633" t="s">
        <v>602</v>
      </c>
      <c r="AD69" s="634"/>
      <c r="AE69" s="709"/>
      <c r="AF69" s="710"/>
      <c r="AG69" s="710"/>
      <c r="AH69" s="711"/>
      <c r="AI69" s="709"/>
      <c r="AJ69" s="710"/>
      <c r="AK69" s="710"/>
      <c r="AL69" s="711"/>
      <c r="AM69" s="709"/>
      <c r="AN69" s="710"/>
      <c r="AO69" s="710"/>
      <c r="AP69" s="711"/>
      <c r="AQ69" s="712" t="s">
        <v>587</v>
      </c>
      <c r="AR69" s="713"/>
      <c r="AS69" s="713"/>
      <c r="AT69" s="714"/>
      <c r="AU69" s="709"/>
      <c r="AV69" s="710"/>
      <c r="AW69" s="710"/>
      <c r="AX69" s="711"/>
      <c r="AY69" s="712" t="s">
        <v>587</v>
      </c>
      <c r="AZ69" s="713"/>
      <c r="BA69" s="713"/>
      <c r="BB69" s="714"/>
      <c r="BC69" s="709"/>
      <c r="BD69" s="710"/>
      <c r="BE69" s="710"/>
      <c r="BF69" s="711"/>
      <c r="BG69" s="659" t="str">
        <f t="shared" si="9"/>
        <v>n.é.</v>
      </c>
      <c r="BH69" s="660"/>
    </row>
    <row r="70" spans="1:60" s="170" customFormat="1" ht="20.100000000000001" customHeight="1" x14ac:dyDescent="0.2">
      <c r="A70" s="742" t="s">
        <v>213</v>
      </c>
      <c r="B70" s="723"/>
      <c r="C70" s="743" t="s">
        <v>608</v>
      </c>
      <c r="D70" s="744"/>
      <c r="E70" s="744"/>
      <c r="F70" s="744"/>
      <c r="G70" s="744"/>
      <c r="H70" s="744"/>
      <c r="I70" s="744"/>
      <c r="J70" s="744"/>
      <c r="K70" s="744"/>
      <c r="L70" s="744"/>
      <c r="M70" s="744"/>
      <c r="N70" s="744"/>
      <c r="O70" s="744"/>
      <c r="P70" s="744"/>
      <c r="Q70" s="744"/>
      <c r="R70" s="744"/>
      <c r="S70" s="744"/>
      <c r="T70" s="744"/>
      <c r="U70" s="744"/>
      <c r="V70" s="744"/>
      <c r="W70" s="744"/>
      <c r="X70" s="744"/>
      <c r="Y70" s="744"/>
      <c r="Z70" s="744"/>
      <c r="AA70" s="744"/>
      <c r="AB70" s="745"/>
      <c r="AC70" s="768" t="s">
        <v>336</v>
      </c>
      <c r="AD70" s="769"/>
      <c r="AE70" s="690">
        <f>SUM(AE65:AH69)</f>
        <v>0</v>
      </c>
      <c r="AF70" s="691"/>
      <c r="AG70" s="691"/>
      <c r="AH70" s="692"/>
      <c r="AI70" s="690">
        <f t="shared" ref="AI70" si="14">SUM(AI65:AL69)</f>
        <v>0</v>
      </c>
      <c r="AJ70" s="691"/>
      <c r="AK70" s="691"/>
      <c r="AL70" s="692"/>
      <c r="AM70" s="690">
        <f t="shared" ref="AM70" si="15">SUM(AM65:AP69)</f>
        <v>0</v>
      </c>
      <c r="AN70" s="691"/>
      <c r="AO70" s="691"/>
      <c r="AP70" s="692"/>
      <c r="AQ70" s="480" t="s">
        <v>587</v>
      </c>
      <c r="AR70" s="481"/>
      <c r="AS70" s="481"/>
      <c r="AT70" s="482"/>
      <c r="AU70" s="690">
        <f t="shared" ref="AU70" si="16">SUM(AU65:AX69)</f>
        <v>0</v>
      </c>
      <c r="AV70" s="691"/>
      <c r="AW70" s="691"/>
      <c r="AX70" s="692"/>
      <c r="AY70" s="480" t="s">
        <v>587</v>
      </c>
      <c r="AZ70" s="481"/>
      <c r="BA70" s="481"/>
      <c r="BB70" s="482"/>
      <c r="BC70" s="690">
        <f t="shared" ref="BC70" si="17">SUM(BC65:BF69)</f>
        <v>0</v>
      </c>
      <c r="BD70" s="691"/>
      <c r="BE70" s="691"/>
      <c r="BF70" s="692"/>
      <c r="BG70" s="668" t="str">
        <f t="shared" si="9"/>
        <v>n.é.</v>
      </c>
      <c r="BH70" s="669"/>
    </row>
    <row r="71" spans="1:60" s="1" customFormat="1" ht="20.100000000000001" hidden="1" customHeight="1" x14ac:dyDescent="0.2">
      <c r="A71" s="607" t="s">
        <v>214</v>
      </c>
      <c r="B71" s="608"/>
      <c r="C71" s="621" t="s">
        <v>435</v>
      </c>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3"/>
      <c r="AC71" s="633" t="s">
        <v>337</v>
      </c>
      <c r="AD71" s="634"/>
      <c r="AE71" s="709"/>
      <c r="AF71" s="710"/>
      <c r="AG71" s="710"/>
      <c r="AH71" s="711"/>
      <c r="AI71" s="709"/>
      <c r="AJ71" s="710"/>
      <c r="AK71" s="710"/>
      <c r="AL71" s="711"/>
      <c r="AM71" s="709"/>
      <c r="AN71" s="710"/>
      <c r="AO71" s="710"/>
      <c r="AP71" s="711"/>
      <c r="AQ71" s="712" t="s">
        <v>587</v>
      </c>
      <c r="AR71" s="713"/>
      <c r="AS71" s="713"/>
      <c r="AT71" s="714"/>
      <c r="AU71" s="709"/>
      <c r="AV71" s="710"/>
      <c r="AW71" s="710"/>
      <c r="AX71" s="711"/>
      <c r="AY71" s="712" t="s">
        <v>587</v>
      </c>
      <c r="AZ71" s="713"/>
      <c r="BA71" s="713"/>
      <c r="BB71" s="714"/>
      <c r="BC71" s="709"/>
      <c r="BD71" s="710"/>
      <c r="BE71" s="710"/>
      <c r="BF71" s="711"/>
      <c r="BG71" s="659" t="str">
        <f t="shared" si="9"/>
        <v>n.é.</v>
      </c>
      <c r="BH71" s="660"/>
    </row>
    <row r="72" spans="1:60" s="1" customFormat="1" ht="20.100000000000001" hidden="1" customHeight="1" x14ac:dyDescent="0.2">
      <c r="A72" s="607" t="s">
        <v>215</v>
      </c>
      <c r="B72" s="608"/>
      <c r="C72" s="621" t="s">
        <v>606</v>
      </c>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3"/>
      <c r="AC72" s="633" t="s">
        <v>338</v>
      </c>
      <c r="AD72" s="634"/>
      <c r="AE72" s="709"/>
      <c r="AF72" s="710"/>
      <c r="AG72" s="710"/>
      <c r="AH72" s="711"/>
      <c r="AI72" s="709"/>
      <c r="AJ72" s="710"/>
      <c r="AK72" s="710"/>
      <c r="AL72" s="711"/>
      <c r="AM72" s="709"/>
      <c r="AN72" s="710"/>
      <c r="AO72" s="710"/>
      <c r="AP72" s="711"/>
      <c r="AQ72" s="712" t="s">
        <v>587</v>
      </c>
      <c r="AR72" s="713"/>
      <c r="AS72" s="713"/>
      <c r="AT72" s="714"/>
      <c r="AU72" s="709"/>
      <c r="AV72" s="710"/>
      <c r="AW72" s="710"/>
      <c r="AX72" s="711"/>
      <c r="AY72" s="712" t="s">
        <v>587</v>
      </c>
      <c r="AZ72" s="713"/>
      <c r="BA72" s="713"/>
      <c r="BB72" s="714"/>
      <c r="BC72" s="709"/>
      <c r="BD72" s="710"/>
      <c r="BE72" s="710"/>
      <c r="BF72" s="711"/>
      <c r="BG72" s="659" t="str">
        <f t="shared" si="9"/>
        <v>n.é.</v>
      </c>
      <c r="BH72" s="660"/>
    </row>
    <row r="73" spans="1:60" s="1" customFormat="1" ht="20.100000000000001" hidden="1" customHeight="1" x14ac:dyDescent="0.2">
      <c r="A73" s="607" t="s">
        <v>216</v>
      </c>
      <c r="B73" s="608"/>
      <c r="C73" s="621" t="s">
        <v>607</v>
      </c>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3"/>
      <c r="AC73" s="633" t="s">
        <v>340</v>
      </c>
      <c r="AD73" s="634"/>
      <c r="AE73" s="709"/>
      <c r="AF73" s="710"/>
      <c r="AG73" s="710"/>
      <c r="AH73" s="711"/>
      <c r="AI73" s="709"/>
      <c r="AJ73" s="710"/>
      <c r="AK73" s="710"/>
      <c r="AL73" s="711"/>
      <c r="AM73" s="709"/>
      <c r="AN73" s="710"/>
      <c r="AO73" s="710"/>
      <c r="AP73" s="711"/>
      <c r="AQ73" s="712" t="s">
        <v>587</v>
      </c>
      <c r="AR73" s="713"/>
      <c r="AS73" s="713"/>
      <c r="AT73" s="714"/>
      <c r="AU73" s="709"/>
      <c r="AV73" s="710"/>
      <c r="AW73" s="710"/>
      <c r="AX73" s="711"/>
      <c r="AY73" s="712" t="s">
        <v>587</v>
      </c>
      <c r="AZ73" s="713"/>
      <c r="BA73" s="713"/>
      <c r="BB73" s="714"/>
      <c r="BC73" s="709"/>
      <c r="BD73" s="710"/>
      <c r="BE73" s="710"/>
      <c r="BF73" s="711"/>
      <c r="BG73" s="659" t="str">
        <f t="shared" si="9"/>
        <v>n.é.</v>
      </c>
      <c r="BH73" s="660"/>
    </row>
    <row r="74" spans="1:60" s="1" customFormat="1" ht="20.100000000000001" hidden="1" customHeight="1" x14ac:dyDescent="0.2">
      <c r="A74" s="607" t="s">
        <v>217</v>
      </c>
      <c r="B74" s="608"/>
      <c r="C74" s="621" t="s">
        <v>436</v>
      </c>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3"/>
      <c r="AC74" s="633" t="s">
        <v>604</v>
      </c>
      <c r="AD74" s="634"/>
      <c r="AE74" s="709"/>
      <c r="AF74" s="710"/>
      <c r="AG74" s="710"/>
      <c r="AH74" s="711"/>
      <c r="AI74" s="709"/>
      <c r="AJ74" s="710"/>
      <c r="AK74" s="710"/>
      <c r="AL74" s="711"/>
      <c r="AM74" s="709"/>
      <c r="AN74" s="710"/>
      <c r="AO74" s="710"/>
      <c r="AP74" s="711"/>
      <c r="AQ74" s="712" t="s">
        <v>587</v>
      </c>
      <c r="AR74" s="713"/>
      <c r="AS74" s="713"/>
      <c r="AT74" s="714"/>
      <c r="AU74" s="709"/>
      <c r="AV74" s="710"/>
      <c r="AW74" s="710"/>
      <c r="AX74" s="711"/>
      <c r="AY74" s="712" t="s">
        <v>587</v>
      </c>
      <c r="AZ74" s="713"/>
      <c r="BA74" s="713"/>
      <c r="BB74" s="714"/>
      <c r="BC74" s="709"/>
      <c r="BD74" s="710"/>
      <c r="BE74" s="710"/>
      <c r="BF74" s="711"/>
      <c r="BG74" s="659" t="str">
        <f t="shared" si="9"/>
        <v>n.é.</v>
      </c>
      <c r="BH74" s="660"/>
    </row>
    <row r="75" spans="1:60" s="1" customFormat="1" ht="20.100000000000001" hidden="1" customHeight="1" x14ac:dyDescent="0.2">
      <c r="A75" s="607" t="s">
        <v>218</v>
      </c>
      <c r="B75" s="608"/>
      <c r="C75" s="621" t="s">
        <v>339</v>
      </c>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3"/>
      <c r="AC75" s="633" t="s">
        <v>605</v>
      </c>
      <c r="AD75" s="634"/>
      <c r="AE75" s="709"/>
      <c r="AF75" s="710"/>
      <c r="AG75" s="710"/>
      <c r="AH75" s="711"/>
      <c r="AI75" s="709"/>
      <c r="AJ75" s="710"/>
      <c r="AK75" s="710"/>
      <c r="AL75" s="711"/>
      <c r="AM75" s="709"/>
      <c r="AN75" s="710"/>
      <c r="AO75" s="710"/>
      <c r="AP75" s="711"/>
      <c r="AQ75" s="712" t="s">
        <v>587</v>
      </c>
      <c r="AR75" s="713"/>
      <c r="AS75" s="713"/>
      <c r="AT75" s="714"/>
      <c r="AU75" s="709"/>
      <c r="AV75" s="710"/>
      <c r="AW75" s="710"/>
      <c r="AX75" s="711"/>
      <c r="AY75" s="712" t="s">
        <v>587</v>
      </c>
      <c r="AZ75" s="713"/>
      <c r="BA75" s="713"/>
      <c r="BB75" s="714"/>
      <c r="BC75" s="709"/>
      <c r="BD75" s="710"/>
      <c r="BE75" s="710"/>
      <c r="BF75" s="711"/>
      <c r="BG75" s="659" t="str">
        <f t="shared" si="9"/>
        <v>n.é.</v>
      </c>
      <c r="BH75" s="660"/>
    </row>
    <row r="76" spans="1:60" s="170" customFormat="1" ht="20.100000000000001" customHeight="1" x14ac:dyDescent="0.2">
      <c r="A76" s="742" t="s">
        <v>219</v>
      </c>
      <c r="B76" s="723"/>
      <c r="C76" s="743" t="s">
        <v>609</v>
      </c>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4"/>
      <c r="AB76" s="745"/>
      <c r="AC76" s="768" t="s">
        <v>341</v>
      </c>
      <c r="AD76" s="769"/>
      <c r="AE76" s="690">
        <f>SUM(AE71:AH75)</f>
        <v>0</v>
      </c>
      <c r="AF76" s="691"/>
      <c r="AG76" s="691"/>
      <c r="AH76" s="692"/>
      <c r="AI76" s="690">
        <f>SUM(AI71:AL75)</f>
        <v>0</v>
      </c>
      <c r="AJ76" s="691"/>
      <c r="AK76" s="691"/>
      <c r="AL76" s="692"/>
      <c r="AM76" s="690">
        <f>SUM(AM71:AP75)</f>
        <v>0</v>
      </c>
      <c r="AN76" s="691"/>
      <c r="AO76" s="691"/>
      <c r="AP76" s="692"/>
      <c r="AQ76" s="480" t="s">
        <v>587</v>
      </c>
      <c r="AR76" s="481"/>
      <c r="AS76" s="481"/>
      <c r="AT76" s="482"/>
      <c r="AU76" s="690">
        <f>SUM(AU71:AX75)</f>
        <v>0</v>
      </c>
      <c r="AV76" s="691"/>
      <c r="AW76" s="691"/>
      <c r="AX76" s="692"/>
      <c r="AY76" s="480" t="s">
        <v>587</v>
      </c>
      <c r="AZ76" s="481"/>
      <c r="BA76" s="481"/>
      <c r="BB76" s="482"/>
      <c r="BC76" s="690">
        <f>SUM(BC71:BF75)</f>
        <v>0</v>
      </c>
      <c r="BD76" s="691"/>
      <c r="BE76" s="691"/>
      <c r="BF76" s="692"/>
      <c r="BG76" s="668" t="str">
        <f t="shared" si="9"/>
        <v>n.é.</v>
      </c>
      <c r="BH76" s="669"/>
    </row>
    <row r="77" spans="1:60" s="170" customFormat="1" ht="19.5" customHeight="1" x14ac:dyDescent="0.2">
      <c r="A77" s="807" t="s">
        <v>220</v>
      </c>
      <c r="B77" s="808"/>
      <c r="C77" s="635" t="s">
        <v>610</v>
      </c>
      <c r="D77" s="636"/>
      <c r="E77" s="636"/>
      <c r="F77" s="636"/>
      <c r="G77" s="636"/>
      <c r="H77" s="636"/>
      <c r="I77" s="636"/>
      <c r="J77" s="636"/>
      <c r="K77" s="636"/>
      <c r="L77" s="636"/>
      <c r="M77" s="636"/>
      <c r="N77" s="636"/>
      <c r="O77" s="636"/>
      <c r="P77" s="636"/>
      <c r="Q77" s="636"/>
      <c r="R77" s="636"/>
      <c r="S77" s="636"/>
      <c r="T77" s="636"/>
      <c r="U77" s="636"/>
      <c r="V77" s="636"/>
      <c r="W77" s="636"/>
      <c r="X77" s="636"/>
      <c r="Y77" s="636"/>
      <c r="Z77" s="636"/>
      <c r="AA77" s="636"/>
      <c r="AB77" s="637"/>
      <c r="AC77" s="827" t="s">
        <v>342</v>
      </c>
      <c r="AD77" s="828"/>
      <c r="AE77" s="795">
        <f>AE20+AE26+AE40+AE58+AE64+AE70+AE76</f>
        <v>13711702</v>
      </c>
      <c r="AF77" s="796"/>
      <c r="AG77" s="796"/>
      <c r="AH77" s="797"/>
      <c r="AI77" s="795">
        <f>AI20+AI26+AI40+AI58+AI64+AI70+AI76</f>
        <v>13711702</v>
      </c>
      <c r="AJ77" s="796"/>
      <c r="AK77" s="796"/>
      <c r="AL77" s="797"/>
      <c r="AM77" s="795">
        <f>AM20+AM26+AM40+AM58+AM64+AM70+AM76</f>
        <v>18715163</v>
      </c>
      <c r="AN77" s="796"/>
      <c r="AO77" s="796"/>
      <c r="AP77" s="797"/>
      <c r="AQ77" s="815" t="s">
        <v>587</v>
      </c>
      <c r="AR77" s="816"/>
      <c r="AS77" s="816"/>
      <c r="AT77" s="817"/>
      <c r="AU77" s="795">
        <f>AU20+AU26+AU40+AU58+AU64+AU70+AU76</f>
        <v>0</v>
      </c>
      <c r="AV77" s="796"/>
      <c r="AW77" s="796"/>
      <c r="AX77" s="797"/>
      <c r="AY77" s="815" t="s">
        <v>587</v>
      </c>
      <c r="AZ77" s="816"/>
      <c r="BA77" s="816"/>
      <c r="BB77" s="817"/>
      <c r="BC77" s="795">
        <f>BC20+BC26+BC40+BC58+BC64+BC70+BC76</f>
        <v>15676841</v>
      </c>
      <c r="BD77" s="796"/>
      <c r="BE77" s="796"/>
      <c r="BF77" s="797"/>
      <c r="BG77" s="779">
        <f t="shared" si="9"/>
        <v>1.1433183860034297</v>
      </c>
      <c r="BH77" s="780"/>
    </row>
    <row r="78" spans="1:60" s="1" customFormat="1" hidden="1" x14ac:dyDescent="0.2">
      <c r="A78" s="607" t="s">
        <v>221</v>
      </c>
      <c r="B78" s="608"/>
      <c r="C78" s="609" t="s">
        <v>611</v>
      </c>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1"/>
      <c r="AC78" s="601" t="s">
        <v>343</v>
      </c>
      <c r="AD78" s="602"/>
      <c r="AE78" s="709"/>
      <c r="AF78" s="710"/>
      <c r="AG78" s="710"/>
      <c r="AH78" s="711"/>
      <c r="AI78" s="709"/>
      <c r="AJ78" s="710"/>
      <c r="AK78" s="710"/>
      <c r="AL78" s="711"/>
      <c r="AM78" s="709"/>
      <c r="AN78" s="710"/>
      <c r="AO78" s="710"/>
      <c r="AP78" s="711"/>
      <c r="AQ78" s="712" t="s">
        <v>587</v>
      </c>
      <c r="AR78" s="713"/>
      <c r="AS78" s="713"/>
      <c r="AT78" s="714"/>
      <c r="AU78" s="709"/>
      <c r="AV78" s="710"/>
      <c r="AW78" s="710"/>
      <c r="AX78" s="711"/>
      <c r="AY78" s="712" t="s">
        <v>587</v>
      </c>
      <c r="AZ78" s="713"/>
      <c r="BA78" s="713"/>
      <c r="BB78" s="714"/>
      <c r="BC78" s="709"/>
      <c r="BD78" s="710"/>
      <c r="BE78" s="710"/>
      <c r="BF78" s="711"/>
      <c r="BG78" s="659" t="str">
        <f t="shared" si="9"/>
        <v>n.é.</v>
      </c>
      <c r="BH78" s="660"/>
    </row>
    <row r="79" spans="1:60" s="1" customFormat="1" hidden="1" x14ac:dyDescent="0.2">
      <c r="A79" s="607" t="s">
        <v>222</v>
      </c>
      <c r="B79" s="608"/>
      <c r="C79" s="621" t="s">
        <v>344</v>
      </c>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3"/>
      <c r="AC79" s="601" t="s">
        <v>345</v>
      </c>
      <c r="AD79" s="602"/>
      <c r="AE79" s="709"/>
      <c r="AF79" s="710"/>
      <c r="AG79" s="710"/>
      <c r="AH79" s="711"/>
      <c r="AI79" s="709"/>
      <c r="AJ79" s="710"/>
      <c r="AK79" s="710"/>
      <c r="AL79" s="711"/>
      <c r="AM79" s="709"/>
      <c r="AN79" s="710"/>
      <c r="AO79" s="710"/>
      <c r="AP79" s="711"/>
      <c r="AQ79" s="712" t="s">
        <v>587</v>
      </c>
      <c r="AR79" s="713"/>
      <c r="AS79" s="713"/>
      <c r="AT79" s="714"/>
      <c r="AU79" s="709"/>
      <c r="AV79" s="710"/>
      <c r="AW79" s="710"/>
      <c r="AX79" s="711"/>
      <c r="AY79" s="712" t="s">
        <v>587</v>
      </c>
      <c r="AZ79" s="713"/>
      <c r="BA79" s="713"/>
      <c r="BB79" s="714"/>
      <c r="BC79" s="709"/>
      <c r="BD79" s="710"/>
      <c r="BE79" s="710"/>
      <c r="BF79" s="711"/>
      <c r="BG79" s="659" t="str">
        <f t="shared" si="9"/>
        <v>n.é.</v>
      </c>
      <c r="BH79" s="660"/>
    </row>
    <row r="80" spans="1:60" s="1" customFormat="1" hidden="1" x14ac:dyDescent="0.2">
      <c r="A80" s="607" t="s">
        <v>223</v>
      </c>
      <c r="B80" s="608"/>
      <c r="C80" s="609" t="s">
        <v>612</v>
      </c>
      <c r="D80" s="610"/>
      <c r="E80" s="610"/>
      <c r="F80" s="610"/>
      <c r="G80" s="610"/>
      <c r="H80" s="610"/>
      <c r="I80" s="610"/>
      <c r="J80" s="610"/>
      <c r="K80" s="610"/>
      <c r="L80" s="610"/>
      <c r="M80" s="610"/>
      <c r="N80" s="610"/>
      <c r="O80" s="610"/>
      <c r="P80" s="610"/>
      <c r="Q80" s="610"/>
      <c r="R80" s="610"/>
      <c r="S80" s="610"/>
      <c r="T80" s="610"/>
      <c r="U80" s="610"/>
      <c r="V80" s="610"/>
      <c r="W80" s="610"/>
      <c r="X80" s="610"/>
      <c r="Y80" s="610"/>
      <c r="Z80" s="610"/>
      <c r="AA80" s="610"/>
      <c r="AB80" s="611"/>
      <c r="AC80" s="601" t="s">
        <v>346</v>
      </c>
      <c r="AD80" s="602"/>
      <c r="AE80" s="709"/>
      <c r="AF80" s="710"/>
      <c r="AG80" s="710"/>
      <c r="AH80" s="711"/>
      <c r="AI80" s="709"/>
      <c r="AJ80" s="710"/>
      <c r="AK80" s="710"/>
      <c r="AL80" s="711"/>
      <c r="AM80" s="709"/>
      <c r="AN80" s="710"/>
      <c r="AO80" s="710"/>
      <c r="AP80" s="711"/>
      <c r="AQ80" s="712" t="s">
        <v>587</v>
      </c>
      <c r="AR80" s="713"/>
      <c r="AS80" s="713"/>
      <c r="AT80" s="714"/>
      <c r="AU80" s="709"/>
      <c r="AV80" s="710"/>
      <c r="AW80" s="710"/>
      <c r="AX80" s="711"/>
      <c r="AY80" s="712" t="s">
        <v>587</v>
      </c>
      <c r="AZ80" s="713"/>
      <c r="BA80" s="713"/>
      <c r="BB80" s="714"/>
      <c r="BC80" s="709"/>
      <c r="BD80" s="710"/>
      <c r="BE80" s="710"/>
      <c r="BF80" s="711"/>
      <c r="BG80" s="659" t="str">
        <f t="shared" si="9"/>
        <v>n.é.</v>
      </c>
      <c r="BH80" s="660"/>
    </row>
    <row r="81" spans="1:60" s="170" customFormat="1" ht="15.75" customHeight="1" x14ac:dyDescent="0.2">
      <c r="A81" s="742" t="s">
        <v>224</v>
      </c>
      <c r="B81" s="723"/>
      <c r="C81" s="743" t="s">
        <v>615</v>
      </c>
      <c r="D81" s="744"/>
      <c r="E81" s="744"/>
      <c r="F81" s="744"/>
      <c r="G81" s="744"/>
      <c r="H81" s="744"/>
      <c r="I81" s="744"/>
      <c r="J81" s="744"/>
      <c r="K81" s="744"/>
      <c r="L81" s="744"/>
      <c r="M81" s="744"/>
      <c r="N81" s="744"/>
      <c r="O81" s="744"/>
      <c r="P81" s="744"/>
      <c r="Q81" s="744"/>
      <c r="R81" s="744"/>
      <c r="S81" s="744"/>
      <c r="T81" s="744"/>
      <c r="U81" s="744"/>
      <c r="V81" s="744"/>
      <c r="W81" s="744"/>
      <c r="X81" s="744"/>
      <c r="Y81" s="744"/>
      <c r="Z81" s="744"/>
      <c r="AA81" s="744"/>
      <c r="AB81" s="745"/>
      <c r="AC81" s="675" t="s">
        <v>347</v>
      </c>
      <c r="AD81" s="676"/>
      <c r="AE81" s="690">
        <f>SUM(AE78:AH80)</f>
        <v>0</v>
      </c>
      <c r="AF81" s="691"/>
      <c r="AG81" s="691"/>
      <c r="AH81" s="692"/>
      <c r="AI81" s="690">
        <f t="shared" ref="AI81" si="18">SUM(AI78:AL80)</f>
        <v>0</v>
      </c>
      <c r="AJ81" s="691"/>
      <c r="AK81" s="691"/>
      <c r="AL81" s="692"/>
      <c r="AM81" s="690">
        <f t="shared" ref="AM81" si="19">SUM(AM78:AP80)</f>
        <v>0</v>
      </c>
      <c r="AN81" s="691"/>
      <c r="AO81" s="691"/>
      <c r="AP81" s="692"/>
      <c r="AQ81" s="480" t="s">
        <v>587</v>
      </c>
      <c r="AR81" s="481"/>
      <c r="AS81" s="481"/>
      <c r="AT81" s="482"/>
      <c r="AU81" s="690">
        <f t="shared" ref="AU81" si="20">SUM(AU78:AX80)</f>
        <v>0</v>
      </c>
      <c r="AV81" s="691"/>
      <c r="AW81" s="691"/>
      <c r="AX81" s="692"/>
      <c r="AY81" s="480" t="s">
        <v>587</v>
      </c>
      <c r="AZ81" s="481"/>
      <c r="BA81" s="481"/>
      <c r="BB81" s="482"/>
      <c r="BC81" s="690">
        <f t="shared" ref="BC81" si="21">SUM(BC78:BF80)</f>
        <v>0</v>
      </c>
      <c r="BD81" s="691"/>
      <c r="BE81" s="691"/>
      <c r="BF81" s="692"/>
      <c r="BG81" s="668" t="str">
        <f t="shared" si="9"/>
        <v>n.é.</v>
      </c>
      <c r="BH81" s="669"/>
    </row>
    <row r="82" spans="1:60" s="1" customFormat="1" hidden="1" x14ac:dyDescent="0.2">
      <c r="A82" s="607" t="s">
        <v>225</v>
      </c>
      <c r="B82" s="608"/>
      <c r="C82" s="621" t="s">
        <v>348</v>
      </c>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3"/>
      <c r="AC82" s="601" t="s">
        <v>349</v>
      </c>
      <c r="AD82" s="602"/>
      <c r="AE82" s="709"/>
      <c r="AF82" s="710"/>
      <c r="AG82" s="710"/>
      <c r="AH82" s="711"/>
      <c r="AI82" s="709"/>
      <c r="AJ82" s="710"/>
      <c r="AK82" s="710"/>
      <c r="AL82" s="711"/>
      <c r="AM82" s="709"/>
      <c r="AN82" s="710"/>
      <c r="AO82" s="710"/>
      <c r="AP82" s="711"/>
      <c r="AQ82" s="712" t="s">
        <v>587</v>
      </c>
      <c r="AR82" s="713"/>
      <c r="AS82" s="713"/>
      <c r="AT82" s="714"/>
      <c r="AU82" s="709"/>
      <c r="AV82" s="710"/>
      <c r="AW82" s="710"/>
      <c r="AX82" s="711"/>
      <c r="AY82" s="712" t="s">
        <v>587</v>
      </c>
      <c r="AZ82" s="713"/>
      <c r="BA82" s="713"/>
      <c r="BB82" s="714"/>
      <c r="BC82" s="709"/>
      <c r="BD82" s="710"/>
      <c r="BE82" s="710"/>
      <c r="BF82" s="711"/>
      <c r="BG82" s="659" t="str">
        <f t="shared" si="9"/>
        <v>n.é.</v>
      </c>
      <c r="BH82" s="660"/>
    </row>
    <row r="83" spans="1:60" s="1" customFormat="1" hidden="1" x14ac:dyDescent="0.2">
      <c r="A83" s="607" t="s">
        <v>226</v>
      </c>
      <c r="B83" s="608"/>
      <c r="C83" s="609" t="s">
        <v>613</v>
      </c>
      <c r="D83" s="610"/>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1"/>
      <c r="AC83" s="601" t="s">
        <v>350</v>
      </c>
      <c r="AD83" s="602"/>
      <c r="AE83" s="709"/>
      <c r="AF83" s="710"/>
      <c r="AG83" s="710"/>
      <c r="AH83" s="711"/>
      <c r="AI83" s="709"/>
      <c r="AJ83" s="710"/>
      <c r="AK83" s="710"/>
      <c r="AL83" s="711"/>
      <c r="AM83" s="709"/>
      <c r="AN83" s="710"/>
      <c r="AO83" s="710"/>
      <c r="AP83" s="711"/>
      <c r="AQ83" s="712" t="s">
        <v>587</v>
      </c>
      <c r="AR83" s="713"/>
      <c r="AS83" s="713"/>
      <c r="AT83" s="714"/>
      <c r="AU83" s="709"/>
      <c r="AV83" s="710"/>
      <c r="AW83" s="710"/>
      <c r="AX83" s="711"/>
      <c r="AY83" s="712" t="s">
        <v>587</v>
      </c>
      <c r="AZ83" s="713"/>
      <c r="BA83" s="713"/>
      <c r="BB83" s="714"/>
      <c r="BC83" s="709"/>
      <c r="BD83" s="710"/>
      <c r="BE83" s="710"/>
      <c r="BF83" s="711"/>
      <c r="BG83" s="659" t="str">
        <f t="shared" si="9"/>
        <v>n.é.</v>
      </c>
      <c r="BH83" s="660"/>
    </row>
    <row r="84" spans="1:60" s="1" customFormat="1" hidden="1" x14ac:dyDescent="0.2">
      <c r="A84" s="607" t="s">
        <v>227</v>
      </c>
      <c r="B84" s="608"/>
      <c r="C84" s="621" t="s">
        <v>351</v>
      </c>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3"/>
      <c r="AC84" s="601" t="s">
        <v>352</v>
      </c>
      <c r="AD84" s="602"/>
      <c r="AE84" s="709"/>
      <c r="AF84" s="710"/>
      <c r="AG84" s="710"/>
      <c r="AH84" s="711"/>
      <c r="AI84" s="709"/>
      <c r="AJ84" s="710"/>
      <c r="AK84" s="710"/>
      <c r="AL84" s="711"/>
      <c r="AM84" s="709"/>
      <c r="AN84" s="710"/>
      <c r="AO84" s="710"/>
      <c r="AP84" s="711"/>
      <c r="AQ84" s="712" t="s">
        <v>587</v>
      </c>
      <c r="AR84" s="713"/>
      <c r="AS84" s="713"/>
      <c r="AT84" s="714"/>
      <c r="AU84" s="709"/>
      <c r="AV84" s="710"/>
      <c r="AW84" s="710"/>
      <c r="AX84" s="711"/>
      <c r="AY84" s="712" t="s">
        <v>587</v>
      </c>
      <c r="AZ84" s="713"/>
      <c r="BA84" s="713"/>
      <c r="BB84" s="714"/>
      <c r="BC84" s="709"/>
      <c r="BD84" s="710"/>
      <c r="BE84" s="710"/>
      <c r="BF84" s="711"/>
      <c r="BG84" s="659" t="str">
        <f t="shared" si="9"/>
        <v>n.é.</v>
      </c>
      <c r="BH84" s="660"/>
    </row>
    <row r="85" spans="1:60" s="1" customFormat="1" hidden="1" x14ac:dyDescent="0.2">
      <c r="A85" s="607" t="s">
        <v>228</v>
      </c>
      <c r="B85" s="608"/>
      <c r="C85" s="609" t="s">
        <v>614</v>
      </c>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1"/>
      <c r="AC85" s="601" t="s">
        <v>353</v>
      </c>
      <c r="AD85" s="602"/>
      <c r="AE85" s="709"/>
      <c r="AF85" s="710"/>
      <c r="AG85" s="710"/>
      <c r="AH85" s="711"/>
      <c r="AI85" s="709"/>
      <c r="AJ85" s="710"/>
      <c r="AK85" s="710"/>
      <c r="AL85" s="711"/>
      <c r="AM85" s="709"/>
      <c r="AN85" s="710"/>
      <c r="AO85" s="710"/>
      <c r="AP85" s="711"/>
      <c r="AQ85" s="712" t="s">
        <v>587</v>
      </c>
      <c r="AR85" s="713"/>
      <c r="AS85" s="713"/>
      <c r="AT85" s="714"/>
      <c r="AU85" s="709"/>
      <c r="AV85" s="710"/>
      <c r="AW85" s="710"/>
      <c r="AX85" s="711"/>
      <c r="AY85" s="712" t="s">
        <v>587</v>
      </c>
      <c r="AZ85" s="713"/>
      <c r="BA85" s="713"/>
      <c r="BB85" s="714"/>
      <c r="BC85" s="709"/>
      <c r="BD85" s="710"/>
      <c r="BE85" s="710"/>
      <c r="BF85" s="711"/>
      <c r="BG85" s="659" t="str">
        <f t="shared" si="9"/>
        <v>n.é.</v>
      </c>
      <c r="BH85" s="660"/>
    </row>
    <row r="86" spans="1:60" s="170" customFormat="1" ht="18.75" customHeight="1" x14ac:dyDescent="0.2">
      <c r="A86" s="742" t="s">
        <v>229</v>
      </c>
      <c r="B86" s="723"/>
      <c r="C86" s="672" t="s">
        <v>616</v>
      </c>
      <c r="D86" s="673"/>
      <c r="E86" s="673"/>
      <c r="F86" s="673"/>
      <c r="G86" s="673"/>
      <c r="H86" s="673"/>
      <c r="I86" s="673"/>
      <c r="J86" s="673"/>
      <c r="K86" s="673"/>
      <c r="L86" s="673"/>
      <c r="M86" s="673"/>
      <c r="N86" s="673"/>
      <c r="O86" s="673"/>
      <c r="P86" s="673"/>
      <c r="Q86" s="673"/>
      <c r="R86" s="673"/>
      <c r="S86" s="673"/>
      <c r="T86" s="673"/>
      <c r="U86" s="673"/>
      <c r="V86" s="673"/>
      <c r="W86" s="673"/>
      <c r="X86" s="673"/>
      <c r="Y86" s="673"/>
      <c r="Z86" s="673"/>
      <c r="AA86" s="673"/>
      <c r="AB86" s="674"/>
      <c r="AC86" s="675" t="s">
        <v>354</v>
      </c>
      <c r="AD86" s="676"/>
      <c r="AE86" s="690">
        <f>SUM(AE82:AH85)</f>
        <v>0</v>
      </c>
      <c r="AF86" s="691"/>
      <c r="AG86" s="691"/>
      <c r="AH86" s="692"/>
      <c r="AI86" s="690">
        <f t="shared" ref="AI86" si="22">SUM(AI82:AL85)</f>
        <v>0</v>
      </c>
      <c r="AJ86" s="691"/>
      <c r="AK86" s="691"/>
      <c r="AL86" s="692"/>
      <c r="AM86" s="690">
        <f t="shared" ref="AM86" si="23">SUM(AM82:AP85)</f>
        <v>0</v>
      </c>
      <c r="AN86" s="691"/>
      <c r="AO86" s="691"/>
      <c r="AP86" s="692"/>
      <c r="AQ86" s="480" t="s">
        <v>587</v>
      </c>
      <c r="AR86" s="481"/>
      <c r="AS86" s="481"/>
      <c r="AT86" s="482"/>
      <c r="AU86" s="690">
        <f t="shared" ref="AU86:AU87" si="24">SUM(AU83:AX85)</f>
        <v>0</v>
      </c>
      <c r="AV86" s="691"/>
      <c r="AW86" s="691"/>
      <c r="AX86" s="692"/>
      <c r="AY86" s="480" t="s">
        <v>587</v>
      </c>
      <c r="AZ86" s="481"/>
      <c r="BA86" s="481"/>
      <c r="BB86" s="482"/>
      <c r="BC86" s="690">
        <f t="shared" ref="BC86" si="25">SUM(BC83:BF85)</f>
        <v>0</v>
      </c>
      <c r="BD86" s="691"/>
      <c r="BE86" s="691"/>
      <c r="BF86" s="692"/>
      <c r="BG86" s="668" t="str">
        <f t="shared" si="9"/>
        <v>n.é.</v>
      </c>
      <c r="BH86" s="669"/>
    </row>
    <row r="87" spans="1:60" ht="16.5" customHeight="1" x14ac:dyDescent="0.2">
      <c r="A87" s="682" t="s">
        <v>230</v>
      </c>
      <c r="B87" s="683"/>
      <c r="C87" s="621" t="s">
        <v>355</v>
      </c>
      <c r="D87" s="622"/>
      <c r="E87" s="622"/>
      <c r="F87" s="622"/>
      <c r="G87" s="622"/>
      <c r="H87" s="622"/>
      <c r="I87" s="622"/>
      <c r="J87" s="622"/>
      <c r="K87" s="622"/>
      <c r="L87" s="622"/>
      <c r="M87" s="622"/>
      <c r="N87" s="622"/>
      <c r="O87" s="622"/>
      <c r="P87" s="622"/>
      <c r="Q87" s="622"/>
      <c r="R87" s="622"/>
      <c r="S87" s="622"/>
      <c r="T87" s="622"/>
      <c r="U87" s="622"/>
      <c r="V87" s="622"/>
      <c r="W87" s="622"/>
      <c r="X87" s="622"/>
      <c r="Y87" s="622"/>
      <c r="Z87" s="622"/>
      <c r="AA87" s="622"/>
      <c r="AB87" s="623"/>
      <c r="AC87" s="793" t="s">
        <v>356</v>
      </c>
      <c r="AD87" s="794"/>
      <c r="AE87" s="684">
        <v>0</v>
      </c>
      <c r="AF87" s="685"/>
      <c r="AG87" s="685"/>
      <c r="AH87" s="686"/>
      <c r="AI87" s="684">
        <v>557197</v>
      </c>
      <c r="AJ87" s="685"/>
      <c r="AK87" s="685"/>
      <c r="AL87" s="686"/>
      <c r="AM87" s="684">
        <v>557197</v>
      </c>
      <c r="AN87" s="685"/>
      <c r="AO87" s="685"/>
      <c r="AP87" s="686"/>
      <c r="AQ87" s="477" t="s">
        <v>587</v>
      </c>
      <c r="AR87" s="478"/>
      <c r="AS87" s="478"/>
      <c r="AT87" s="479"/>
      <c r="AU87" s="690">
        <f t="shared" si="24"/>
        <v>0</v>
      </c>
      <c r="AV87" s="691"/>
      <c r="AW87" s="691"/>
      <c r="AX87" s="692"/>
      <c r="AY87" s="477" t="s">
        <v>587</v>
      </c>
      <c r="AZ87" s="478"/>
      <c r="BA87" s="478"/>
      <c r="BB87" s="479"/>
      <c r="BC87" s="684">
        <v>557197</v>
      </c>
      <c r="BD87" s="685"/>
      <c r="BE87" s="685"/>
      <c r="BF87" s="686"/>
      <c r="BG87" s="726">
        <f t="shared" si="9"/>
        <v>1</v>
      </c>
      <c r="BH87" s="727"/>
    </row>
    <row r="88" spans="1:60" s="1" customFormat="1" hidden="1" x14ac:dyDescent="0.2">
      <c r="A88" s="607" t="s">
        <v>231</v>
      </c>
      <c r="B88" s="608"/>
      <c r="C88" s="621" t="s">
        <v>357</v>
      </c>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3"/>
      <c r="AC88" s="601" t="s">
        <v>358</v>
      </c>
      <c r="AD88" s="602"/>
      <c r="AE88" s="709"/>
      <c r="AF88" s="710"/>
      <c r="AG88" s="710"/>
      <c r="AH88" s="711"/>
      <c r="AI88" s="709"/>
      <c r="AJ88" s="710"/>
      <c r="AK88" s="710"/>
      <c r="AL88" s="711"/>
      <c r="AM88" s="709"/>
      <c r="AN88" s="710"/>
      <c r="AO88" s="710"/>
      <c r="AP88" s="711"/>
      <c r="AQ88" s="712" t="s">
        <v>587</v>
      </c>
      <c r="AR88" s="713"/>
      <c r="AS88" s="713"/>
      <c r="AT88" s="714"/>
      <c r="AU88" s="709"/>
      <c r="AV88" s="710"/>
      <c r="AW88" s="710"/>
      <c r="AX88" s="711"/>
      <c r="AY88" s="712" t="s">
        <v>587</v>
      </c>
      <c r="AZ88" s="713"/>
      <c r="BA88" s="713"/>
      <c r="BB88" s="714"/>
      <c r="BC88" s="709"/>
      <c r="BD88" s="710"/>
      <c r="BE88" s="710"/>
      <c r="BF88" s="711"/>
      <c r="BG88" s="659" t="str">
        <f t="shared" si="9"/>
        <v>n.é.</v>
      </c>
      <c r="BH88" s="660"/>
    </row>
    <row r="89" spans="1:60" s="170" customFormat="1" ht="16.5" customHeight="1" x14ac:dyDescent="0.2">
      <c r="A89" s="742" t="s">
        <v>232</v>
      </c>
      <c r="B89" s="723"/>
      <c r="C89" s="743" t="s">
        <v>618</v>
      </c>
      <c r="D89" s="744"/>
      <c r="E89" s="744"/>
      <c r="F89" s="744"/>
      <c r="G89" s="744"/>
      <c r="H89" s="744"/>
      <c r="I89" s="744"/>
      <c r="J89" s="744"/>
      <c r="K89" s="744"/>
      <c r="L89" s="744"/>
      <c r="M89" s="744"/>
      <c r="N89" s="744"/>
      <c r="O89" s="744"/>
      <c r="P89" s="744"/>
      <c r="Q89" s="744"/>
      <c r="R89" s="744"/>
      <c r="S89" s="744"/>
      <c r="T89" s="744"/>
      <c r="U89" s="744"/>
      <c r="V89" s="744"/>
      <c r="W89" s="744"/>
      <c r="X89" s="744"/>
      <c r="Y89" s="744"/>
      <c r="Z89" s="744"/>
      <c r="AA89" s="744"/>
      <c r="AB89" s="745"/>
      <c r="AC89" s="675" t="s">
        <v>359</v>
      </c>
      <c r="AD89" s="676"/>
      <c r="AE89" s="821">
        <f>SUM(AE87:AH88)</f>
        <v>0</v>
      </c>
      <c r="AF89" s="822"/>
      <c r="AG89" s="822"/>
      <c r="AH89" s="823"/>
      <c r="AI89" s="821">
        <f t="shared" ref="AI89" si="26">SUM(AI87:AL88)</f>
        <v>557197</v>
      </c>
      <c r="AJ89" s="822"/>
      <c r="AK89" s="822"/>
      <c r="AL89" s="823"/>
      <c r="AM89" s="821">
        <f t="shared" ref="AM89" si="27">SUM(AM87:AP88)</f>
        <v>557197</v>
      </c>
      <c r="AN89" s="822"/>
      <c r="AO89" s="822"/>
      <c r="AP89" s="823"/>
      <c r="AQ89" s="824" t="s">
        <v>587</v>
      </c>
      <c r="AR89" s="825"/>
      <c r="AS89" s="825"/>
      <c r="AT89" s="826"/>
      <c r="AU89" s="690">
        <f t="shared" ref="AU89" si="28">SUM(AU86:AX88)</f>
        <v>0</v>
      </c>
      <c r="AV89" s="691"/>
      <c r="AW89" s="691"/>
      <c r="AX89" s="692"/>
      <c r="AY89" s="824" t="s">
        <v>587</v>
      </c>
      <c r="AZ89" s="825"/>
      <c r="BA89" s="825"/>
      <c r="BB89" s="826"/>
      <c r="BC89" s="821">
        <f t="shared" ref="BC89" si="29">SUM(BC87:BF88)</f>
        <v>557197</v>
      </c>
      <c r="BD89" s="822"/>
      <c r="BE89" s="822"/>
      <c r="BF89" s="823"/>
      <c r="BG89" s="668">
        <f t="shared" si="9"/>
        <v>1</v>
      </c>
      <c r="BH89" s="669"/>
    </row>
    <row r="90" spans="1:60" s="1" customFormat="1" hidden="1" x14ac:dyDescent="0.2">
      <c r="A90" s="607" t="s">
        <v>233</v>
      </c>
      <c r="B90" s="608"/>
      <c r="C90" s="609" t="s">
        <v>360</v>
      </c>
      <c r="D90" s="610"/>
      <c r="E90" s="610"/>
      <c r="F90" s="610"/>
      <c r="G90" s="610"/>
      <c r="H90" s="610"/>
      <c r="I90" s="610"/>
      <c r="J90" s="610"/>
      <c r="K90" s="610"/>
      <c r="L90" s="610"/>
      <c r="M90" s="610"/>
      <c r="N90" s="610"/>
      <c r="O90" s="610"/>
      <c r="P90" s="610"/>
      <c r="Q90" s="610"/>
      <c r="R90" s="610"/>
      <c r="S90" s="610"/>
      <c r="T90" s="610"/>
      <c r="U90" s="610"/>
      <c r="V90" s="610"/>
      <c r="W90" s="610"/>
      <c r="X90" s="610"/>
      <c r="Y90" s="610"/>
      <c r="Z90" s="610"/>
      <c r="AA90" s="610"/>
      <c r="AB90" s="611"/>
      <c r="AC90" s="601" t="s">
        <v>361</v>
      </c>
      <c r="AD90" s="602"/>
      <c r="AE90" s="709"/>
      <c r="AF90" s="710"/>
      <c r="AG90" s="710"/>
      <c r="AH90" s="711"/>
      <c r="AI90" s="709"/>
      <c r="AJ90" s="710"/>
      <c r="AK90" s="710"/>
      <c r="AL90" s="711"/>
      <c r="AM90" s="709"/>
      <c r="AN90" s="710"/>
      <c r="AO90" s="710"/>
      <c r="AP90" s="711"/>
      <c r="AQ90" s="712" t="s">
        <v>587</v>
      </c>
      <c r="AR90" s="713"/>
      <c r="AS90" s="713"/>
      <c r="AT90" s="714"/>
      <c r="AU90" s="709"/>
      <c r="AV90" s="710"/>
      <c r="AW90" s="710"/>
      <c r="AX90" s="711"/>
      <c r="AY90" s="712" t="s">
        <v>587</v>
      </c>
      <c r="AZ90" s="713"/>
      <c r="BA90" s="713"/>
      <c r="BB90" s="714"/>
      <c r="BC90" s="709"/>
      <c r="BD90" s="710"/>
      <c r="BE90" s="710"/>
      <c r="BF90" s="711"/>
      <c r="BG90" s="659" t="str">
        <f t="shared" si="9"/>
        <v>n.é.</v>
      </c>
      <c r="BH90" s="660"/>
    </row>
    <row r="91" spans="1:60" s="1" customFormat="1" hidden="1" x14ac:dyDescent="0.2">
      <c r="A91" s="607" t="s">
        <v>234</v>
      </c>
      <c r="B91" s="608"/>
      <c r="C91" s="609" t="s">
        <v>362</v>
      </c>
      <c r="D91" s="610"/>
      <c r="E91" s="610"/>
      <c r="F91" s="610"/>
      <c r="G91" s="610"/>
      <c r="H91" s="610"/>
      <c r="I91" s="610"/>
      <c r="J91" s="610"/>
      <c r="K91" s="610"/>
      <c r="L91" s="610"/>
      <c r="M91" s="610"/>
      <c r="N91" s="610"/>
      <c r="O91" s="610"/>
      <c r="P91" s="610"/>
      <c r="Q91" s="610"/>
      <c r="R91" s="610"/>
      <c r="S91" s="610"/>
      <c r="T91" s="610"/>
      <c r="U91" s="610"/>
      <c r="V91" s="610"/>
      <c r="W91" s="610"/>
      <c r="X91" s="610"/>
      <c r="Y91" s="610"/>
      <c r="Z91" s="610"/>
      <c r="AA91" s="610"/>
      <c r="AB91" s="611"/>
      <c r="AC91" s="601" t="s">
        <v>363</v>
      </c>
      <c r="AD91" s="602"/>
      <c r="AE91" s="709"/>
      <c r="AF91" s="710"/>
      <c r="AG91" s="710"/>
      <c r="AH91" s="711"/>
      <c r="AI91" s="709"/>
      <c r="AJ91" s="710"/>
      <c r="AK91" s="710"/>
      <c r="AL91" s="711"/>
      <c r="AM91" s="709"/>
      <c r="AN91" s="710"/>
      <c r="AO91" s="710"/>
      <c r="AP91" s="711"/>
      <c r="AQ91" s="712" t="s">
        <v>587</v>
      </c>
      <c r="AR91" s="713"/>
      <c r="AS91" s="713"/>
      <c r="AT91" s="714"/>
      <c r="AU91" s="709"/>
      <c r="AV91" s="710"/>
      <c r="AW91" s="710"/>
      <c r="AX91" s="711"/>
      <c r="AY91" s="712" t="s">
        <v>587</v>
      </c>
      <c r="AZ91" s="713"/>
      <c r="BA91" s="713"/>
      <c r="BB91" s="714"/>
      <c r="BC91" s="709"/>
      <c r="BD91" s="710"/>
      <c r="BE91" s="710"/>
      <c r="BF91" s="711"/>
      <c r="BG91" s="659" t="str">
        <f t="shared" si="9"/>
        <v>n.é.</v>
      </c>
      <c r="BH91" s="660"/>
    </row>
    <row r="92" spans="1:60" ht="19.5" customHeight="1" x14ac:dyDescent="0.2">
      <c r="A92" s="682" t="s">
        <v>235</v>
      </c>
      <c r="B92" s="683"/>
      <c r="C92" s="609" t="s">
        <v>364</v>
      </c>
      <c r="D92" s="610"/>
      <c r="E92" s="610"/>
      <c r="F92" s="610"/>
      <c r="G92" s="610"/>
      <c r="H92" s="610"/>
      <c r="I92" s="610"/>
      <c r="J92" s="610"/>
      <c r="K92" s="610"/>
      <c r="L92" s="610"/>
      <c r="M92" s="610"/>
      <c r="N92" s="610"/>
      <c r="O92" s="610"/>
      <c r="P92" s="610"/>
      <c r="Q92" s="610"/>
      <c r="R92" s="610"/>
      <c r="S92" s="610"/>
      <c r="T92" s="610"/>
      <c r="U92" s="610"/>
      <c r="V92" s="610"/>
      <c r="W92" s="610"/>
      <c r="X92" s="610"/>
      <c r="Y92" s="610"/>
      <c r="Z92" s="610"/>
      <c r="AA92" s="610"/>
      <c r="AB92" s="611"/>
      <c r="AC92" s="793" t="s">
        <v>365</v>
      </c>
      <c r="AD92" s="794"/>
      <c r="AE92" s="684">
        <v>13128468</v>
      </c>
      <c r="AF92" s="685"/>
      <c r="AG92" s="685"/>
      <c r="AH92" s="686"/>
      <c r="AI92" s="684">
        <v>14583271</v>
      </c>
      <c r="AJ92" s="685"/>
      <c r="AK92" s="685"/>
      <c r="AL92" s="686"/>
      <c r="AM92" s="684">
        <v>12720843</v>
      </c>
      <c r="AN92" s="685"/>
      <c r="AO92" s="685"/>
      <c r="AP92" s="686"/>
      <c r="AQ92" s="477" t="s">
        <v>587</v>
      </c>
      <c r="AR92" s="478"/>
      <c r="AS92" s="478"/>
      <c r="AT92" s="479"/>
      <c r="AU92" s="690">
        <f t="shared" ref="AU92" si="30">SUM(AU89:AX91)</f>
        <v>0</v>
      </c>
      <c r="AV92" s="691"/>
      <c r="AW92" s="691"/>
      <c r="AX92" s="692"/>
      <c r="AY92" s="477" t="s">
        <v>587</v>
      </c>
      <c r="AZ92" s="478"/>
      <c r="BA92" s="478"/>
      <c r="BB92" s="479"/>
      <c r="BC92" s="684">
        <v>12720843</v>
      </c>
      <c r="BD92" s="685"/>
      <c r="BE92" s="685"/>
      <c r="BF92" s="686"/>
      <c r="BG92" s="726">
        <f t="shared" si="9"/>
        <v>0.87229010555999409</v>
      </c>
      <c r="BH92" s="727"/>
    </row>
    <row r="93" spans="1:60" s="1" customFormat="1" ht="20.100000000000001" hidden="1" customHeight="1" x14ac:dyDescent="0.2">
      <c r="A93" s="607" t="s">
        <v>236</v>
      </c>
      <c r="B93" s="608"/>
      <c r="C93" s="609" t="s">
        <v>617</v>
      </c>
      <c r="D93" s="610"/>
      <c r="E93" s="610"/>
      <c r="F93" s="610"/>
      <c r="G93" s="610"/>
      <c r="H93" s="610"/>
      <c r="I93" s="610"/>
      <c r="J93" s="610"/>
      <c r="K93" s="610"/>
      <c r="L93" s="610"/>
      <c r="M93" s="610"/>
      <c r="N93" s="610"/>
      <c r="O93" s="610"/>
      <c r="P93" s="610"/>
      <c r="Q93" s="610"/>
      <c r="R93" s="610"/>
      <c r="S93" s="610"/>
      <c r="T93" s="610"/>
      <c r="U93" s="610"/>
      <c r="V93" s="610"/>
      <c r="W93" s="610"/>
      <c r="X93" s="610"/>
      <c r="Y93" s="610"/>
      <c r="Z93" s="610"/>
      <c r="AA93" s="610"/>
      <c r="AB93" s="611"/>
      <c r="AC93" s="601" t="s">
        <v>366</v>
      </c>
      <c r="AD93" s="602"/>
      <c r="AE93" s="709"/>
      <c r="AF93" s="710"/>
      <c r="AG93" s="710"/>
      <c r="AH93" s="711"/>
      <c r="AI93" s="709"/>
      <c r="AJ93" s="710"/>
      <c r="AK93" s="710"/>
      <c r="AL93" s="711"/>
      <c r="AM93" s="709"/>
      <c r="AN93" s="710"/>
      <c r="AO93" s="710"/>
      <c r="AP93" s="711"/>
      <c r="AQ93" s="712" t="s">
        <v>587</v>
      </c>
      <c r="AR93" s="713"/>
      <c r="AS93" s="713"/>
      <c r="AT93" s="714"/>
      <c r="AU93" s="709"/>
      <c r="AV93" s="710"/>
      <c r="AW93" s="710"/>
      <c r="AX93" s="711"/>
      <c r="AY93" s="712" t="s">
        <v>587</v>
      </c>
      <c r="AZ93" s="713"/>
      <c r="BA93" s="713"/>
      <c r="BB93" s="714"/>
      <c r="BC93" s="709"/>
      <c r="BD93" s="710"/>
      <c r="BE93" s="710"/>
      <c r="BF93" s="711"/>
      <c r="BG93" s="659" t="str">
        <f t="shared" si="9"/>
        <v>n.é.</v>
      </c>
      <c r="BH93" s="660"/>
    </row>
    <row r="94" spans="1:60" s="1" customFormat="1" ht="20.100000000000001" hidden="1" customHeight="1" x14ac:dyDescent="0.2">
      <c r="A94" s="607" t="s">
        <v>237</v>
      </c>
      <c r="B94" s="608"/>
      <c r="C94" s="621" t="s">
        <v>367</v>
      </c>
      <c r="D94" s="622"/>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3"/>
      <c r="AC94" s="601" t="s">
        <v>368</v>
      </c>
      <c r="AD94" s="602"/>
      <c r="AE94" s="709"/>
      <c r="AF94" s="710"/>
      <c r="AG94" s="710"/>
      <c r="AH94" s="711"/>
      <c r="AI94" s="709"/>
      <c r="AJ94" s="710"/>
      <c r="AK94" s="710"/>
      <c r="AL94" s="711"/>
      <c r="AM94" s="709"/>
      <c r="AN94" s="710"/>
      <c r="AO94" s="710"/>
      <c r="AP94" s="711"/>
      <c r="AQ94" s="712" t="s">
        <v>587</v>
      </c>
      <c r="AR94" s="713"/>
      <c r="AS94" s="713"/>
      <c r="AT94" s="714"/>
      <c r="AU94" s="709"/>
      <c r="AV94" s="710"/>
      <c r="AW94" s="710"/>
      <c r="AX94" s="711"/>
      <c r="AY94" s="712" t="s">
        <v>587</v>
      </c>
      <c r="AZ94" s="713"/>
      <c r="BA94" s="713"/>
      <c r="BB94" s="714"/>
      <c r="BC94" s="709"/>
      <c r="BD94" s="710"/>
      <c r="BE94" s="710"/>
      <c r="BF94" s="711"/>
      <c r="BG94" s="659" t="str">
        <f t="shared" si="9"/>
        <v>n.é.</v>
      </c>
      <c r="BH94" s="660"/>
    </row>
    <row r="95" spans="1:60" s="1" customFormat="1" ht="20.100000000000001" hidden="1" customHeight="1" x14ac:dyDescent="0.2">
      <c r="A95" s="607" t="s">
        <v>238</v>
      </c>
      <c r="B95" s="608"/>
      <c r="C95" s="621" t="s">
        <v>622</v>
      </c>
      <c r="D95" s="622"/>
      <c r="E95" s="622"/>
      <c r="F95" s="622"/>
      <c r="G95" s="622"/>
      <c r="H95" s="622"/>
      <c r="I95" s="622"/>
      <c r="J95" s="622"/>
      <c r="K95" s="622"/>
      <c r="L95" s="622"/>
      <c r="M95" s="622"/>
      <c r="N95" s="622"/>
      <c r="O95" s="622"/>
      <c r="P95" s="622"/>
      <c r="Q95" s="622"/>
      <c r="R95" s="622"/>
      <c r="S95" s="622"/>
      <c r="T95" s="622"/>
      <c r="U95" s="622"/>
      <c r="V95" s="622"/>
      <c r="W95" s="622"/>
      <c r="X95" s="622"/>
      <c r="Y95" s="622"/>
      <c r="Z95" s="622"/>
      <c r="AA95" s="622"/>
      <c r="AB95" s="623"/>
      <c r="AC95" s="601" t="s">
        <v>620</v>
      </c>
      <c r="AD95" s="602"/>
      <c r="AE95" s="709"/>
      <c r="AF95" s="710"/>
      <c r="AG95" s="710"/>
      <c r="AH95" s="711"/>
      <c r="AI95" s="709"/>
      <c r="AJ95" s="710"/>
      <c r="AK95" s="710"/>
      <c r="AL95" s="711"/>
      <c r="AM95" s="709"/>
      <c r="AN95" s="710"/>
      <c r="AO95" s="710"/>
      <c r="AP95" s="711"/>
      <c r="AQ95" s="712" t="s">
        <v>587</v>
      </c>
      <c r="AR95" s="713"/>
      <c r="AS95" s="713"/>
      <c r="AT95" s="714"/>
      <c r="AU95" s="709"/>
      <c r="AV95" s="710"/>
      <c r="AW95" s="710"/>
      <c r="AX95" s="711"/>
      <c r="AY95" s="712" t="s">
        <v>587</v>
      </c>
      <c r="AZ95" s="713"/>
      <c r="BA95" s="713"/>
      <c r="BB95" s="714"/>
      <c r="BC95" s="709"/>
      <c r="BD95" s="710"/>
      <c r="BE95" s="710"/>
      <c r="BF95" s="711"/>
      <c r="BG95" s="659" t="str">
        <f t="shared" si="9"/>
        <v>n.é.</v>
      </c>
      <c r="BH95" s="660"/>
    </row>
    <row r="96" spans="1:60" s="1" customFormat="1" ht="20.100000000000001" hidden="1" customHeight="1" x14ac:dyDescent="0.2">
      <c r="A96" s="607" t="s">
        <v>239</v>
      </c>
      <c r="B96" s="608"/>
      <c r="C96" s="621" t="s">
        <v>623</v>
      </c>
      <c r="D96" s="622"/>
      <c r="E96" s="622"/>
      <c r="F96" s="622"/>
      <c r="G96" s="622"/>
      <c r="H96" s="622"/>
      <c r="I96" s="622"/>
      <c r="J96" s="622"/>
      <c r="K96" s="622"/>
      <c r="L96" s="622"/>
      <c r="M96" s="622"/>
      <c r="N96" s="622"/>
      <c r="O96" s="622"/>
      <c r="P96" s="622"/>
      <c r="Q96" s="622"/>
      <c r="R96" s="622"/>
      <c r="S96" s="622"/>
      <c r="T96" s="622"/>
      <c r="U96" s="622"/>
      <c r="V96" s="622"/>
      <c r="W96" s="622"/>
      <c r="X96" s="622"/>
      <c r="Y96" s="622"/>
      <c r="Z96" s="622"/>
      <c r="AA96" s="622"/>
      <c r="AB96" s="623"/>
      <c r="AC96" s="601" t="s">
        <v>621</v>
      </c>
      <c r="AD96" s="602"/>
      <c r="AE96" s="709"/>
      <c r="AF96" s="710"/>
      <c r="AG96" s="710"/>
      <c r="AH96" s="711"/>
      <c r="AI96" s="709"/>
      <c r="AJ96" s="710"/>
      <c r="AK96" s="710"/>
      <c r="AL96" s="711"/>
      <c r="AM96" s="709"/>
      <c r="AN96" s="710"/>
      <c r="AO96" s="710"/>
      <c r="AP96" s="711"/>
      <c r="AQ96" s="712" t="s">
        <v>587</v>
      </c>
      <c r="AR96" s="713"/>
      <c r="AS96" s="713"/>
      <c r="AT96" s="714"/>
      <c r="AU96" s="709"/>
      <c r="AV96" s="710"/>
      <c r="AW96" s="710"/>
      <c r="AX96" s="711"/>
      <c r="AY96" s="712" t="s">
        <v>587</v>
      </c>
      <c r="AZ96" s="713"/>
      <c r="BA96" s="713"/>
      <c r="BB96" s="714"/>
      <c r="BC96" s="709"/>
      <c r="BD96" s="710"/>
      <c r="BE96" s="710"/>
      <c r="BF96" s="711"/>
      <c r="BG96" s="659" t="str">
        <f t="shared" si="9"/>
        <v>n.é.</v>
      </c>
      <c r="BH96" s="660"/>
    </row>
    <row r="97" spans="1:60" s="170" customFormat="1" ht="20.100000000000001" customHeight="1" x14ac:dyDescent="0.2">
      <c r="A97" s="742" t="s">
        <v>240</v>
      </c>
      <c r="B97" s="723"/>
      <c r="C97" s="743" t="s">
        <v>625</v>
      </c>
      <c r="D97" s="744"/>
      <c r="E97" s="744"/>
      <c r="F97" s="744"/>
      <c r="G97" s="744"/>
      <c r="H97" s="744"/>
      <c r="I97" s="744"/>
      <c r="J97" s="744"/>
      <c r="K97" s="744"/>
      <c r="L97" s="744"/>
      <c r="M97" s="744"/>
      <c r="N97" s="744"/>
      <c r="O97" s="744"/>
      <c r="P97" s="744"/>
      <c r="Q97" s="744"/>
      <c r="R97" s="744"/>
      <c r="S97" s="744"/>
      <c r="T97" s="744"/>
      <c r="U97" s="744"/>
      <c r="V97" s="744"/>
      <c r="W97" s="744"/>
      <c r="X97" s="744"/>
      <c r="Y97" s="744"/>
      <c r="Z97" s="744"/>
      <c r="AA97" s="744"/>
      <c r="AB97" s="745"/>
      <c r="AC97" s="675" t="s">
        <v>619</v>
      </c>
      <c r="AD97" s="676"/>
      <c r="AE97" s="818">
        <f>SUM(AE95:AH96)</f>
        <v>0</v>
      </c>
      <c r="AF97" s="819"/>
      <c r="AG97" s="819"/>
      <c r="AH97" s="820"/>
      <c r="AI97" s="818">
        <f t="shared" ref="AI97" si="31">SUM(AI95:AL96)</f>
        <v>0</v>
      </c>
      <c r="AJ97" s="819"/>
      <c r="AK97" s="819"/>
      <c r="AL97" s="820"/>
      <c r="AM97" s="818">
        <f t="shared" ref="AM97" si="32">SUM(AM95:AP96)</f>
        <v>0</v>
      </c>
      <c r="AN97" s="819"/>
      <c r="AO97" s="819"/>
      <c r="AP97" s="820"/>
      <c r="AQ97" s="483" t="s">
        <v>587</v>
      </c>
      <c r="AR97" s="484"/>
      <c r="AS97" s="484"/>
      <c r="AT97" s="485"/>
      <c r="AU97" s="690">
        <f t="shared" ref="AU97:AU98" si="33">SUM(AU94:AX96)</f>
        <v>0</v>
      </c>
      <c r="AV97" s="691"/>
      <c r="AW97" s="691"/>
      <c r="AX97" s="692"/>
      <c r="AY97" s="483" t="s">
        <v>587</v>
      </c>
      <c r="AZ97" s="484"/>
      <c r="BA97" s="484"/>
      <c r="BB97" s="485"/>
      <c r="BC97" s="818">
        <f t="shared" ref="BC97" si="34">SUM(BC95:BF96)</f>
        <v>0</v>
      </c>
      <c r="BD97" s="819"/>
      <c r="BE97" s="819"/>
      <c r="BF97" s="820"/>
      <c r="BG97" s="668" t="str">
        <f t="shared" si="9"/>
        <v>n.é.</v>
      </c>
      <c r="BH97" s="669"/>
    </row>
    <row r="98" spans="1:60" s="170" customFormat="1" ht="20.100000000000001" customHeight="1" x14ac:dyDescent="0.2">
      <c r="A98" s="742" t="s">
        <v>495</v>
      </c>
      <c r="B98" s="723"/>
      <c r="C98" s="743" t="s">
        <v>624</v>
      </c>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5"/>
      <c r="AC98" s="675" t="s">
        <v>369</v>
      </c>
      <c r="AD98" s="676"/>
      <c r="AE98" s="690">
        <f>AE81+AE86+SUM(AE89:AH94)</f>
        <v>13128468</v>
      </c>
      <c r="AF98" s="691"/>
      <c r="AG98" s="691"/>
      <c r="AH98" s="692"/>
      <c r="AI98" s="690">
        <f t="shared" ref="AI98" si="35">AI81+AI86+SUM(AI89:AL94)</f>
        <v>15140468</v>
      </c>
      <c r="AJ98" s="691"/>
      <c r="AK98" s="691"/>
      <c r="AL98" s="692"/>
      <c r="AM98" s="690">
        <f t="shared" ref="AM98" si="36">AM81+AM86+SUM(AM89:AP94)</f>
        <v>13278040</v>
      </c>
      <c r="AN98" s="691"/>
      <c r="AO98" s="691"/>
      <c r="AP98" s="692"/>
      <c r="AQ98" s="480" t="s">
        <v>587</v>
      </c>
      <c r="AR98" s="481"/>
      <c r="AS98" s="481"/>
      <c r="AT98" s="482"/>
      <c r="AU98" s="690">
        <f t="shared" si="33"/>
        <v>0</v>
      </c>
      <c r="AV98" s="691"/>
      <c r="AW98" s="691"/>
      <c r="AX98" s="692"/>
      <c r="AY98" s="480" t="s">
        <v>587</v>
      </c>
      <c r="AZ98" s="481"/>
      <c r="BA98" s="481"/>
      <c r="BB98" s="482"/>
      <c r="BC98" s="690">
        <f t="shared" ref="BC98" si="37">BC81+BC86+SUM(BC89:BF94)</f>
        <v>13278040</v>
      </c>
      <c r="BD98" s="691"/>
      <c r="BE98" s="691"/>
      <c r="BF98" s="692"/>
      <c r="BG98" s="668">
        <f t="shared" si="9"/>
        <v>0.87699006397952828</v>
      </c>
      <c r="BH98" s="669"/>
    </row>
    <row r="99" spans="1:60" s="1" customFormat="1" ht="20.100000000000001" hidden="1" customHeight="1" x14ac:dyDescent="0.2">
      <c r="A99" s="607" t="s">
        <v>496</v>
      </c>
      <c r="B99" s="608"/>
      <c r="C99" s="621" t="s">
        <v>370</v>
      </c>
      <c r="D99" s="622"/>
      <c r="E99" s="622"/>
      <c r="F99" s="622"/>
      <c r="G99" s="622"/>
      <c r="H99" s="622"/>
      <c r="I99" s="622"/>
      <c r="J99" s="622"/>
      <c r="K99" s="622"/>
      <c r="L99" s="622"/>
      <c r="M99" s="622"/>
      <c r="N99" s="622"/>
      <c r="O99" s="622"/>
      <c r="P99" s="622"/>
      <c r="Q99" s="622"/>
      <c r="R99" s="622"/>
      <c r="S99" s="622"/>
      <c r="T99" s="622"/>
      <c r="U99" s="622"/>
      <c r="V99" s="622"/>
      <c r="W99" s="622"/>
      <c r="X99" s="622"/>
      <c r="Y99" s="622"/>
      <c r="Z99" s="622"/>
      <c r="AA99" s="622"/>
      <c r="AB99" s="623"/>
      <c r="AC99" s="601" t="s">
        <v>371</v>
      </c>
      <c r="AD99" s="602"/>
      <c r="AE99" s="709"/>
      <c r="AF99" s="710"/>
      <c r="AG99" s="710"/>
      <c r="AH99" s="711"/>
      <c r="AI99" s="709"/>
      <c r="AJ99" s="710"/>
      <c r="AK99" s="710"/>
      <c r="AL99" s="711"/>
      <c r="AM99" s="709"/>
      <c r="AN99" s="710"/>
      <c r="AO99" s="710"/>
      <c r="AP99" s="711"/>
      <c r="AQ99" s="712" t="s">
        <v>587</v>
      </c>
      <c r="AR99" s="713"/>
      <c r="AS99" s="713"/>
      <c r="AT99" s="714"/>
      <c r="AU99" s="709"/>
      <c r="AV99" s="710"/>
      <c r="AW99" s="710"/>
      <c r="AX99" s="711"/>
      <c r="AY99" s="712" t="s">
        <v>587</v>
      </c>
      <c r="AZ99" s="713"/>
      <c r="BA99" s="713"/>
      <c r="BB99" s="714"/>
      <c r="BC99" s="709"/>
      <c r="BD99" s="710"/>
      <c r="BE99" s="710"/>
      <c r="BF99" s="711"/>
      <c r="BG99" s="659" t="str">
        <f t="shared" si="9"/>
        <v>n.é.</v>
      </c>
      <c r="BH99" s="660"/>
    </row>
    <row r="100" spans="1:60" s="1" customFormat="1" ht="20.100000000000001" hidden="1" customHeight="1" x14ac:dyDescent="0.2">
      <c r="A100" s="607" t="s">
        <v>497</v>
      </c>
      <c r="B100" s="608"/>
      <c r="C100" s="621" t="s">
        <v>372</v>
      </c>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3"/>
      <c r="AC100" s="601" t="s">
        <v>373</v>
      </c>
      <c r="AD100" s="602"/>
      <c r="AE100" s="709"/>
      <c r="AF100" s="710"/>
      <c r="AG100" s="710"/>
      <c r="AH100" s="711"/>
      <c r="AI100" s="709"/>
      <c r="AJ100" s="710"/>
      <c r="AK100" s="710"/>
      <c r="AL100" s="711"/>
      <c r="AM100" s="709"/>
      <c r="AN100" s="710"/>
      <c r="AO100" s="710"/>
      <c r="AP100" s="711"/>
      <c r="AQ100" s="712" t="s">
        <v>587</v>
      </c>
      <c r="AR100" s="713"/>
      <c r="AS100" s="713"/>
      <c r="AT100" s="714"/>
      <c r="AU100" s="709"/>
      <c r="AV100" s="710"/>
      <c r="AW100" s="710"/>
      <c r="AX100" s="711"/>
      <c r="AY100" s="712" t="s">
        <v>587</v>
      </c>
      <c r="AZ100" s="713"/>
      <c r="BA100" s="713"/>
      <c r="BB100" s="714"/>
      <c r="BC100" s="709"/>
      <c r="BD100" s="710"/>
      <c r="BE100" s="710"/>
      <c r="BF100" s="711"/>
      <c r="BG100" s="659" t="str">
        <f t="shared" si="9"/>
        <v>n.é.</v>
      </c>
      <c r="BH100" s="660"/>
    </row>
    <row r="101" spans="1:60" s="1" customFormat="1" ht="20.100000000000001" hidden="1" customHeight="1" x14ac:dyDescent="0.2">
      <c r="A101" s="607" t="s">
        <v>498</v>
      </c>
      <c r="B101" s="608"/>
      <c r="C101" s="609" t="s">
        <v>374</v>
      </c>
      <c r="D101" s="610"/>
      <c r="E101" s="610"/>
      <c r="F101" s="610"/>
      <c r="G101" s="610"/>
      <c r="H101" s="610"/>
      <c r="I101" s="610"/>
      <c r="J101" s="610"/>
      <c r="K101" s="610"/>
      <c r="L101" s="610"/>
      <c r="M101" s="610"/>
      <c r="N101" s="610"/>
      <c r="O101" s="610"/>
      <c r="P101" s="610"/>
      <c r="Q101" s="610"/>
      <c r="R101" s="610"/>
      <c r="S101" s="610"/>
      <c r="T101" s="610"/>
      <c r="U101" s="610"/>
      <c r="V101" s="610"/>
      <c r="W101" s="610"/>
      <c r="X101" s="610"/>
      <c r="Y101" s="610"/>
      <c r="Z101" s="610"/>
      <c r="AA101" s="610"/>
      <c r="AB101" s="611"/>
      <c r="AC101" s="601" t="s">
        <v>375</v>
      </c>
      <c r="AD101" s="602"/>
      <c r="AE101" s="709"/>
      <c r="AF101" s="710"/>
      <c r="AG101" s="710"/>
      <c r="AH101" s="711"/>
      <c r="AI101" s="709"/>
      <c r="AJ101" s="710"/>
      <c r="AK101" s="710"/>
      <c r="AL101" s="711"/>
      <c r="AM101" s="709"/>
      <c r="AN101" s="710"/>
      <c r="AO101" s="710"/>
      <c r="AP101" s="711"/>
      <c r="AQ101" s="712" t="s">
        <v>587</v>
      </c>
      <c r="AR101" s="713"/>
      <c r="AS101" s="713"/>
      <c r="AT101" s="714"/>
      <c r="AU101" s="709"/>
      <c r="AV101" s="710"/>
      <c r="AW101" s="710"/>
      <c r="AX101" s="711"/>
      <c r="AY101" s="712" t="s">
        <v>587</v>
      </c>
      <c r="AZ101" s="713"/>
      <c r="BA101" s="713"/>
      <c r="BB101" s="714"/>
      <c r="BC101" s="709"/>
      <c r="BD101" s="710"/>
      <c r="BE101" s="710"/>
      <c r="BF101" s="711"/>
      <c r="BG101" s="659" t="str">
        <f t="shared" si="9"/>
        <v>n.é.</v>
      </c>
      <c r="BH101" s="660"/>
    </row>
    <row r="102" spans="1:60" s="1" customFormat="1" ht="20.100000000000001" hidden="1" customHeight="1" x14ac:dyDescent="0.2">
      <c r="A102" s="607" t="s">
        <v>499</v>
      </c>
      <c r="B102" s="608"/>
      <c r="C102" s="609" t="s">
        <v>628</v>
      </c>
      <c r="D102" s="610"/>
      <c r="E102" s="610"/>
      <c r="F102" s="610"/>
      <c r="G102" s="610"/>
      <c r="H102" s="610"/>
      <c r="I102" s="610"/>
      <c r="J102" s="610"/>
      <c r="K102" s="610"/>
      <c r="L102" s="610"/>
      <c r="M102" s="610"/>
      <c r="N102" s="610"/>
      <c r="O102" s="610"/>
      <c r="P102" s="610"/>
      <c r="Q102" s="610"/>
      <c r="R102" s="610"/>
      <c r="S102" s="610"/>
      <c r="T102" s="610"/>
      <c r="U102" s="610"/>
      <c r="V102" s="610"/>
      <c r="W102" s="610"/>
      <c r="X102" s="610"/>
      <c r="Y102" s="610"/>
      <c r="Z102" s="610"/>
      <c r="AA102" s="610"/>
      <c r="AB102" s="611"/>
      <c r="AC102" s="601" t="s">
        <v>376</v>
      </c>
      <c r="AD102" s="602"/>
      <c r="AE102" s="709"/>
      <c r="AF102" s="710"/>
      <c r="AG102" s="710"/>
      <c r="AH102" s="711"/>
      <c r="AI102" s="709"/>
      <c r="AJ102" s="710"/>
      <c r="AK102" s="710"/>
      <c r="AL102" s="711"/>
      <c r="AM102" s="709"/>
      <c r="AN102" s="710"/>
      <c r="AO102" s="710"/>
      <c r="AP102" s="711"/>
      <c r="AQ102" s="712" t="s">
        <v>587</v>
      </c>
      <c r="AR102" s="713"/>
      <c r="AS102" s="713"/>
      <c r="AT102" s="714"/>
      <c r="AU102" s="709"/>
      <c r="AV102" s="710"/>
      <c r="AW102" s="710"/>
      <c r="AX102" s="711"/>
      <c r="AY102" s="712" t="s">
        <v>587</v>
      </c>
      <c r="AZ102" s="713"/>
      <c r="BA102" s="713"/>
      <c r="BB102" s="714"/>
      <c r="BC102" s="709"/>
      <c r="BD102" s="710"/>
      <c r="BE102" s="710"/>
      <c r="BF102" s="711"/>
      <c r="BG102" s="659" t="str">
        <f t="shared" si="9"/>
        <v>n.é.</v>
      </c>
      <c r="BH102" s="660"/>
    </row>
    <row r="103" spans="1:60" s="1" customFormat="1" ht="20.100000000000001" hidden="1" customHeight="1" x14ac:dyDescent="0.2">
      <c r="A103" s="607" t="s">
        <v>500</v>
      </c>
      <c r="B103" s="608"/>
      <c r="C103" s="609" t="s">
        <v>627</v>
      </c>
      <c r="D103" s="610"/>
      <c r="E103" s="610"/>
      <c r="F103" s="610"/>
      <c r="G103" s="610"/>
      <c r="H103" s="610"/>
      <c r="I103" s="610"/>
      <c r="J103" s="610"/>
      <c r="K103" s="610"/>
      <c r="L103" s="610"/>
      <c r="M103" s="610"/>
      <c r="N103" s="610"/>
      <c r="O103" s="610"/>
      <c r="P103" s="610"/>
      <c r="Q103" s="610"/>
      <c r="R103" s="610"/>
      <c r="S103" s="610"/>
      <c r="T103" s="610"/>
      <c r="U103" s="610"/>
      <c r="V103" s="610"/>
      <c r="W103" s="610"/>
      <c r="X103" s="610"/>
      <c r="Y103" s="610"/>
      <c r="Z103" s="610"/>
      <c r="AA103" s="610"/>
      <c r="AB103" s="611"/>
      <c r="AC103" s="601" t="s">
        <v>629</v>
      </c>
      <c r="AD103" s="602"/>
      <c r="AE103" s="709"/>
      <c r="AF103" s="710"/>
      <c r="AG103" s="710"/>
      <c r="AH103" s="711"/>
      <c r="AI103" s="709"/>
      <c r="AJ103" s="710"/>
      <c r="AK103" s="710"/>
      <c r="AL103" s="711"/>
      <c r="AM103" s="709"/>
      <c r="AN103" s="710"/>
      <c r="AO103" s="710"/>
      <c r="AP103" s="711"/>
      <c r="AQ103" s="712" t="s">
        <v>587</v>
      </c>
      <c r="AR103" s="713"/>
      <c r="AS103" s="713"/>
      <c r="AT103" s="714"/>
      <c r="AU103" s="709"/>
      <c r="AV103" s="710"/>
      <c r="AW103" s="710"/>
      <c r="AX103" s="711"/>
      <c r="AY103" s="712" t="s">
        <v>587</v>
      </c>
      <c r="AZ103" s="713"/>
      <c r="BA103" s="713"/>
      <c r="BB103" s="714"/>
      <c r="BC103" s="709"/>
      <c r="BD103" s="710"/>
      <c r="BE103" s="710"/>
      <c r="BF103" s="711"/>
      <c r="BG103" s="659" t="str">
        <f t="shared" si="9"/>
        <v>n.é.</v>
      </c>
      <c r="BH103" s="660"/>
    </row>
    <row r="104" spans="1:60" s="170" customFormat="1" ht="20.100000000000001" customHeight="1" x14ac:dyDescent="0.2">
      <c r="A104" s="742" t="s">
        <v>501</v>
      </c>
      <c r="B104" s="723"/>
      <c r="C104" s="672" t="s">
        <v>626</v>
      </c>
      <c r="D104" s="673"/>
      <c r="E104" s="673"/>
      <c r="F104" s="673"/>
      <c r="G104" s="673"/>
      <c r="H104" s="673"/>
      <c r="I104" s="673"/>
      <c r="J104" s="673"/>
      <c r="K104" s="673"/>
      <c r="L104" s="673"/>
      <c r="M104" s="673"/>
      <c r="N104" s="673"/>
      <c r="O104" s="673"/>
      <c r="P104" s="673"/>
      <c r="Q104" s="673"/>
      <c r="R104" s="673"/>
      <c r="S104" s="673"/>
      <c r="T104" s="673"/>
      <c r="U104" s="673"/>
      <c r="V104" s="673"/>
      <c r="W104" s="673"/>
      <c r="X104" s="673"/>
      <c r="Y104" s="673"/>
      <c r="Z104" s="673"/>
      <c r="AA104" s="673"/>
      <c r="AB104" s="674"/>
      <c r="AC104" s="675" t="s">
        <v>377</v>
      </c>
      <c r="AD104" s="676"/>
      <c r="AE104" s="690">
        <f>SUM(AE99:AH103)</f>
        <v>0</v>
      </c>
      <c r="AF104" s="691"/>
      <c r="AG104" s="691"/>
      <c r="AH104" s="692"/>
      <c r="AI104" s="690">
        <f t="shared" ref="AI104" si="38">SUM(AI99:AL102)</f>
        <v>0</v>
      </c>
      <c r="AJ104" s="691"/>
      <c r="AK104" s="691"/>
      <c r="AL104" s="692"/>
      <c r="AM104" s="690">
        <f t="shared" ref="AM104" si="39">SUM(AM99:AP102)</f>
        <v>0</v>
      </c>
      <c r="AN104" s="691"/>
      <c r="AO104" s="691"/>
      <c r="AP104" s="692"/>
      <c r="AQ104" s="480" t="s">
        <v>587</v>
      </c>
      <c r="AR104" s="481"/>
      <c r="AS104" s="481"/>
      <c r="AT104" s="482"/>
      <c r="AU104" s="690">
        <f t="shared" ref="AU104" si="40">SUM(AU99:AX102)</f>
        <v>0</v>
      </c>
      <c r="AV104" s="691"/>
      <c r="AW104" s="691"/>
      <c r="AX104" s="692"/>
      <c r="AY104" s="480" t="s">
        <v>587</v>
      </c>
      <c r="AZ104" s="481"/>
      <c r="BA104" s="481"/>
      <c r="BB104" s="482"/>
      <c r="BC104" s="690">
        <f t="shared" ref="BC104" si="41">SUM(BC99:BF102)</f>
        <v>0</v>
      </c>
      <c r="BD104" s="691"/>
      <c r="BE104" s="691"/>
      <c r="BF104" s="692"/>
      <c r="BG104" s="668" t="str">
        <f t="shared" si="9"/>
        <v>n.é.</v>
      </c>
      <c r="BH104" s="669"/>
    </row>
    <row r="105" spans="1:60" s="3" customFormat="1" ht="20.100000000000001" hidden="1" customHeight="1" x14ac:dyDescent="0.2">
      <c r="A105" s="607" t="s">
        <v>502</v>
      </c>
      <c r="B105" s="608"/>
      <c r="C105" s="621" t="s">
        <v>378</v>
      </c>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3"/>
      <c r="AC105" s="601" t="s">
        <v>379</v>
      </c>
      <c r="AD105" s="602"/>
      <c r="AE105" s="709"/>
      <c r="AF105" s="710"/>
      <c r="AG105" s="710"/>
      <c r="AH105" s="711"/>
      <c r="AI105" s="709"/>
      <c r="AJ105" s="710"/>
      <c r="AK105" s="710"/>
      <c r="AL105" s="711"/>
      <c r="AM105" s="709"/>
      <c r="AN105" s="710"/>
      <c r="AO105" s="710"/>
      <c r="AP105" s="711"/>
      <c r="AQ105" s="712" t="s">
        <v>587</v>
      </c>
      <c r="AR105" s="713"/>
      <c r="AS105" s="713"/>
      <c r="AT105" s="714"/>
      <c r="AU105" s="709"/>
      <c r="AV105" s="710"/>
      <c r="AW105" s="710"/>
      <c r="AX105" s="711"/>
      <c r="AY105" s="712" t="s">
        <v>587</v>
      </c>
      <c r="AZ105" s="713"/>
      <c r="BA105" s="713"/>
      <c r="BB105" s="714"/>
      <c r="BC105" s="709"/>
      <c r="BD105" s="710"/>
      <c r="BE105" s="710"/>
      <c r="BF105" s="711"/>
      <c r="BG105" s="659" t="str">
        <f t="shared" si="9"/>
        <v>n.é.</v>
      </c>
      <c r="BH105" s="660"/>
    </row>
    <row r="106" spans="1:60" s="1" customFormat="1" ht="20.100000000000001" hidden="1" customHeight="1" x14ac:dyDescent="0.2">
      <c r="A106" s="607" t="s">
        <v>503</v>
      </c>
      <c r="B106" s="608"/>
      <c r="C106" s="621" t="s">
        <v>633</v>
      </c>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3"/>
      <c r="AC106" s="601" t="s">
        <v>631</v>
      </c>
      <c r="AD106" s="602"/>
      <c r="AE106" s="709"/>
      <c r="AF106" s="710"/>
      <c r="AG106" s="710"/>
      <c r="AH106" s="711"/>
      <c r="AI106" s="709"/>
      <c r="AJ106" s="710"/>
      <c r="AK106" s="710"/>
      <c r="AL106" s="711"/>
      <c r="AM106" s="709"/>
      <c r="AN106" s="710"/>
      <c r="AO106" s="710"/>
      <c r="AP106" s="711"/>
      <c r="AQ106" s="712" t="s">
        <v>587</v>
      </c>
      <c r="AR106" s="713"/>
      <c r="AS106" s="713"/>
      <c r="AT106" s="714"/>
      <c r="AU106" s="709"/>
      <c r="AV106" s="710"/>
      <c r="AW106" s="710"/>
      <c r="AX106" s="711"/>
      <c r="AY106" s="712" t="s">
        <v>587</v>
      </c>
      <c r="AZ106" s="713"/>
      <c r="BA106" s="713"/>
      <c r="BB106" s="714"/>
      <c r="BC106" s="709"/>
      <c r="BD106" s="710"/>
      <c r="BE106" s="710"/>
      <c r="BF106" s="711"/>
      <c r="BG106" s="659" t="str">
        <f t="shared" si="9"/>
        <v>n.é.</v>
      </c>
      <c r="BH106" s="660"/>
    </row>
    <row r="107" spans="1:60" s="170" customFormat="1" ht="20.100000000000001" customHeight="1" x14ac:dyDescent="0.2">
      <c r="A107" s="807" t="s">
        <v>504</v>
      </c>
      <c r="B107" s="808"/>
      <c r="C107" s="788" t="s">
        <v>632</v>
      </c>
      <c r="D107" s="789"/>
      <c r="E107" s="789"/>
      <c r="F107" s="789"/>
      <c r="G107" s="789"/>
      <c r="H107" s="789"/>
      <c r="I107" s="789"/>
      <c r="J107" s="789"/>
      <c r="K107" s="789"/>
      <c r="L107" s="789"/>
      <c r="M107" s="789"/>
      <c r="N107" s="789"/>
      <c r="O107" s="789"/>
      <c r="P107" s="789"/>
      <c r="Q107" s="789"/>
      <c r="R107" s="789"/>
      <c r="S107" s="789"/>
      <c r="T107" s="789"/>
      <c r="U107" s="789"/>
      <c r="V107" s="789"/>
      <c r="W107" s="789"/>
      <c r="X107" s="789"/>
      <c r="Y107" s="789"/>
      <c r="Z107" s="789"/>
      <c r="AA107" s="789"/>
      <c r="AB107" s="790"/>
      <c r="AC107" s="791" t="s">
        <v>380</v>
      </c>
      <c r="AD107" s="792"/>
      <c r="AE107" s="795">
        <f>AE98+AE104+AE106</f>
        <v>13128468</v>
      </c>
      <c r="AF107" s="796"/>
      <c r="AG107" s="796"/>
      <c r="AH107" s="797"/>
      <c r="AI107" s="795">
        <f t="shared" ref="AI107" si="42">AI98+AI104+AI106</f>
        <v>15140468</v>
      </c>
      <c r="AJ107" s="796"/>
      <c r="AK107" s="796"/>
      <c r="AL107" s="797"/>
      <c r="AM107" s="795">
        <f t="shared" ref="AM107" si="43">AM98+AM104+AM106</f>
        <v>13278040</v>
      </c>
      <c r="AN107" s="796"/>
      <c r="AO107" s="796"/>
      <c r="AP107" s="797"/>
      <c r="AQ107" s="815" t="s">
        <v>587</v>
      </c>
      <c r="AR107" s="816"/>
      <c r="AS107" s="816"/>
      <c r="AT107" s="817"/>
      <c r="AU107" s="795">
        <f t="shared" ref="AU107" si="44">AU98+AU104+AU106</f>
        <v>0</v>
      </c>
      <c r="AV107" s="796"/>
      <c r="AW107" s="796"/>
      <c r="AX107" s="797"/>
      <c r="AY107" s="815" t="s">
        <v>587</v>
      </c>
      <c r="AZ107" s="816"/>
      <c r="BA107" s="816"/>
      <c r="BB107" s="817"/>
      <c r="BC107" s="795">
        <f t="shared" ref="BC107" si="45">BC98+BC104+BC106</f>
        <v>13278040</v>
      </c>
      <c r="BD107" s="796"/>
      <c r="BE107" s="796"/>
      <c r="BF107" s="797"/>
      <c r="BG107" s="779">
        <f t="shared" si="9"/>
        <v>0.87699006397952828</v>
      </c>
      <c r="BH107" s="780"/>
    </row>
    <row r="108" spans="1:60" s="170" customFormat="1" ht="20.100000000000001" customHeight="1" x14ac:dyDescent="0.2">
      <c r="A108" s="781" t="s">
        <v>505</v>
      </c>
      <c r="B108" s="782"/>
      <c r="C108" s="201" t="s">
        <v>630</v>
      </c>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3"/>
      <c r="AC108" s="5"/>
      <c r="AD108" s="6"/>
      <c r="AE108" s="809">
        <f>AE77+AE107</f>
        <v>26840170</v>
      </c>
      <c r="AF108" s="810"/>
      <c r="AG108" s="810"/>
      <c r="AH108" s="811"/>
      <c r="AI108" s="809">
        <f t="shared" ref="AI108" si="46">AI77+AI107</f>
        <v>28852170</v>
      </c>
      <c r="AJ108" s="810"/>
      <c r="AK108" s="810"/>
      <c r="AL108" s="811"/>
      <c r="AM108" s="809">
        <f t="shared" ref="AM108" si="47">AM77+AM107</f>
        <v>31993203</v>
      </c>
      <c r="AN108" s="810"/>
      <c r="AO108" s="810"/>
      <c r="AP108" s="811"/>
      <c r="AQ108" s="812">
        <v>0</v>
      </c>
      <c r="AR108" s="813"/>
      <c r="AS108" s="813"/>
      <c r="AT108" s="814"/>
      <c r="AU108" s="809">
        <f t="shared" ref="AU108" si="48">AU77+AU107</f>
        <v>0</v>
      </c>
      <c r="AV108" s="810"/>
      <c r="AW108" s="810"/>
      <c r="AX108" s="811"/>
      <c r="AY108" s="812">
        <v>0</v>
      </c>
      <c r="AZ108" s="813"/>
      <c r="BA108" s="813"/>
      <c r="BB108" s="814"/>
      <c r="BC108" s="809">
        <f t="shared" ref="BC108" si="49">BC77+BC107</f>
        <v>28954881</v>
      </c>
      <c r="BD108" s="810"/>
      <c r="BE108" s="810"/>
      <c r="BF108" s="811"/>
      <c r="BG108" s="776">
        <f t="shared" si="9"/>
        <v>1.0035599055460993</v>
      </c>
      <c r="BH108" s="777"/>
    </row>
    <row r="109" spans="1:60" ht="16.5" customHeight="1" x14ac:dyDescent="0.2">
      <c r="A109" s="682" t="s">
        <v>506</v>
      </c>
      <c r="B109" s="683"/>
      <c r="C109" s="759" t="s">
        <v>20</v>
      </c>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1"/>
      <c r="AC109" s="805" t="s">
        <v>51</v>
      </c>
      <c r="AD109" s="806"/>
      <c r="AE109" s="684">
        <v>8503200</v>
      </c>
      <c r="AF109" s="685"/>
      <c r="AG109" s="685"/>
      <c r="AH109" s="686"/>
      <c r="AI109" s="684">
        <v>8449900</v>
      </c>
      <c r="AJ109" s="685"/>
      <c r="AK109" s="685"/>
      <c r="AL109" s="686"/>
      <c r="AM109" s="684">
        <v>0</v>
      </c>
      <c r="AN109" s="685"/>
      <c r="AO109" s="685"/>
      <c r="AP109" s="686"/>
      <c r="AQ109" s="684">
        <v>8272966</v>
      </c>
      <c r="AR109" s="685"/>
      <c r="AS109" s="685"/>
      <c r="AT109" s="686"/>
      <c r="AU109" s="684">
        <v>17006400</v>
      </c>
      <c r="AV109" s="685"/>
      <c r="AW109" s="685"/>
      <c r="AX109" s="686"/>
      <c r="AY109" s="684">
        <v>0</v>
      </c>
      <c r="AZ109" s="685"/>
      <c r="BA109" s="685"/>
      <c r="BB109" s="686"/>
      <c r="BC109" s="684">
        <v>8272966</v>
      </c>
      <c r="BD109" s="685"/>
      <c r="BE109" s="685"/>
      <c r="BF109" s="686"/>
      <c r="BG109" s="726">
        <f t="shared" si="9"/>
        <v>0.97906081728777861</v>
      </c>
      <c r="BH109" s="727"/>
    </row>
    <row r="110" spans="1:60" s="1" customFormat="1" hidden="1" x14ac:dyDescent="0.2">
      <c r="A110" s="607" t="s">
        <v>507</v>
      </c>
      <c r="B110" s="608"/>
      <c r="C110" s="759" t="s">
        <v>47</v>
      </c>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0"/>
      <c r="AA110" s="760"/>
      <c r="AB110" s="761"/>
      <c r="AC110" s="612" t="s">
        <v>50</v>
      </c>
      <c r="AD110" s="613"/>
      <c r="AE110" s="687"/>
      <c r="AF110" s="688"/>
      <c r="AG110" s="688"/>
      <c r="AH110" s="689"/>
      <c r="AI110" s="687"/>
      <c r="AJ110" s="688"/>
      <c r="AK110" s="688"/>
      <c r="AL110" s="689"/>
      <c r="AM110" s="687"/>
      <c r="AN110" s="688"/>
      <c r="AO110" s="688"/>
      <c r="AP110" s="689"/>
      <c r="AQ110" s="687"/>
      <c r="AR110" s="688"/>
      <c r="AS110" s="688"/>
      <c r="AT110" s="689"/>
      <c r="AU110" s="687"/>
      <c r="AV110" s="688"/>
      <c r="AW110" s="688"/>
      <c r="AX110" s="689"/>
      <c r="AY110" s="687"/>
      <c r="AZ110" s="688"/>
      <c r="BA110" s="688"/>
      <c r="BB110" s="689"/>
      <c r="BC110" s="687"/>
      <c r="BD110" s="688"/>
      <c r="BE110" s="688"/>
      <c r="BF110" s="689"/>
      <c r="BG110" s="724" t="str">
        <f t="shared" si="9"/>
        <v>n.é.</v>
      </c>
      <c r="BH110" s="725"/>
    </row>
    <row r="111" spans="1:60" s="1" customFormat="1" hidden="1" x14ac:dyDescent="0.2">
      <c r="A111" s="607" t="s">
        <v>508</v>
      </c>
      <c r="B111" s="608"/>
      <c r="C111" s="759" t="s">
        <v>46</v>
      </c>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760"/>
      <c r="AA111" s="760"/>
      <c r="AB111" s="761"/>
      <c r="AC111" s="612" t="s">
        <v>49</v>
      </c>
      <c r="AD111" s="613"/>
      <c r="AE111" s="687">
        <v>0</v>
      </c>
      <c r="AF111" s="688"/>
      <c r="AG111" s="688"/>
      <c r="AH111" s="689"/>
      <c r="AI111" s="687"/>
      <c r="AJ111" s="688"/>
      <c r="AK111" s="688"/>
      <c r="AL111" s="689"/>
      <c r="AM111" s="687"/>
      <c r="AN111" s="688"/>
      <c r="AO111" s="688"/>
      <c r="AP111" s="689"/>
      <c r="AQ111" s="687"/>
      <c r="AR111" s="688"/>
      <c r="AS111" s="688"/>
      <c r="AT111" s="689"/>
      <c r="AU111" s="687"/>
      <c r="AV111" s="688"/>
      <c r="AW111" s="688"/>
      <c r="AX111" s="689"/>
      <c r="AY111" s="687"/>
      <c r="AZ111" s="688"/>
      <c r="BA111" s="688"/>
      <c r="BB111" s="689"/>
      <c r="BC111" s="687"/>
      <c r="BD111" s="688"/>
      <c r="BE111" s="688"/>
      <c r="BF111" s="689"/>
      <c r="BG111" s="724" t="str">
        <f t="shared" si="9"/>
        <v>n.é.</v>
      </c>
      <c r="BH111" s="725"/>
    </row>
    <row r="112" spans="1:60" s="1" customFormat="1" hidden="1" x14ac:dyDescent="0.2">
      <c r="A112" s="607" t="s">
        <v>509</v>
      </c>
      <c r="B112" s="608"/>
      <c r="C112" s="720" t="s">
        <v>19</v>
      </c>
      <c r="D112" s="721"/>
      <c r="E112" s="721"/>
      <c r="F112" s="721"/>
      <c r="G112" s="721"/>
      <c r="H112" s="721"/>
      <c r="I112" s="721"/>
      <c r="J112" s="721"/>
      <c r="K112" s="721"/>
      <c r="L112" s="721"/>
      <c r="M112" s="721"/>
      <c r="N112" s="721"/>
      <c r="O112" s="721"/>
      <c r="P112" s="721"/>
      <c r="Q112" s="721"/>
      <c r="R112" s="721"/>
      <c r="S112" s="721"/>
      <c r="T112" s="721"/>
      <c r="U112" s="721"/>
      <c r="V112" s="721"/>
      <c r="W112" s="721"/>
      <c r="X112" s="721"/>
      <c r="Y112" s="721"/>
      <c r="Z112" s="721"/>
      <c r="AA112" s="721"/>
      <c r="AB112" s="722"/>
      <c r="AC112" s="612" t="s">
        <v>48</v>
      </c>
      <c r="AD112" s="613"/>
      <c r="AE112" s="687"/>
      <c r="AF112" s="688"/>
      <c r="AG112" s="688"/>
      <c r="AH112" s="689"/>
      <c r="AI112" s="687"/>
      <c r="AJ112" s="688"/>
      <c r="AK112" s="688"/>
      <c r="AL112" s="689"/>
      <c r="AM112" s="687"/>
      <c r="AN112" s="688"/>
      <c r="AO112" s="688"/>
      <c r="AP112" s="689"/>
      <c r="AQ112" s="687"/>
      <c r="AR112" s="688"/>
      <c r="AS112" s="688"/>
      <c r="AT112" s="689"/>
      <c r="AU112" s="687"/>
      <c r="AV112" s="688"/>
      <c r="AW112" s="688"/>
      <c r="AX112" s="689"/>
      <c r="AY112" s="687"/>
      <c r="AZ112" s="688"/>
      <c r="BA112" s="688"/>
      <c r="BB112" s="689"/>
      <c r="BC112" s="687"/>
      <c r="BD112" s="688"/>
      <c r="BE112" s="688"/>
      <c r="BF112" s="689"/>
      <c r="BG112" s="724" t="str">
        <f t="shared" si="9"/>
        <v>n.é.</v>
      </c>
      <c r="BH112" s="725"/>
    </row>
    <row r="113" spans="1:60" s="1" customFormat="1" hidden="1" x14ac:dyDescent="0.2">
      <c r="A113" s="607" t="s">
        <v>510</v>
      </c>
      <c r="B113" s="608"/>
      <c r="C113" s="720" t="s">
        <v>16</v>
      </c>
      <c r="D113" s="721"/>
      <c r="E113" s="721"/>
      <c r="F113" s="721"/>
      <c r="G113" s="721"/>
      <c r="H113" s="721"/>
      <c r="I113" s="721"/>
      <c r="J113" s="721"/>
      <c r="K113" s="721"/>
      <c r="L113" s="721"/>
      <c r="M113" s="721"/>
      <c r="N113" s="721"/>
      <c r="O113" s="721"/>
      <c r="P113" s="721"/>
      <c r="Q113" s="721"/>
      <c r="R113" s="721"/>
      <c r="S113" s="721"/>
      <c r="T113" s="721"/>
      <c r="U113" s="721"/>
      <c r="V113" s="721"/>
      <c r="W113" s="721"/>
      <c r="X113" s="721"/>
      <c r="Y113" s="721"/>
      <c r="Z113" s="721"/>
      <c r="AA113" s="721"/>
      <c r="AB113" s="722"/>
      <c r="AC113" s="612" t="s">
        <v>45</v>
      </c>
      <c r="AD113" s="613"/>
      <c r="AE113" s="687"/>
      <c r="AF113" s="688"/>
      <c r="AG113" s="688"/>
      <c r="AH113" s="689"/>
      <c r="AI113" s="687"/>
      <c r="AJ113" s="688"/>
      <c r="AK113" s="688"/>
      <c r="AL113" s="689"/>
      <c r="AM113" s="687"/>
      <c r="AN113" s="688"/>
      <c r="AO113" s="688"/>
      <c r="AP113" s="689"/>
      <c r="AQ113" s="687"/>
      <c r="AR113" s="688"/>
      <c r="AS113" s="688"/>
      <c r="AT113" s="689"/>
      <c r="AU113" s="687"/>
      <c r="AV113" s="688"/>
      <c r="AW113" s="688"/>
      <c r="AX113" s="689"/>
      <c r="AY113" s="687"/>
      <c r="AZ113" s="688"/>
      <c r="BA113" s="688"/>
      <c r="BB113" s="689"/>
      <c r="BC113" s="687"/>
      <c r="BD113" s="688"/>
      <c r="BE113" s="688"/>
      <c r="BF113" s="689"/>
      <c r="BG113" s="724" t="str">
        <f t="shared" si="9"/>
        <v>n.é.</v>
      </c>
      <c r="BH113" s="725"/>
    </row>
    <row r="114" spans="1:60" s="1" customFormat="1" hidden="1" x14ac:dyDescent="0.2">
      <c r="A114" s="607" t="s">
        <v>511</v>
      </c>
      <c r="B114" s="608"/>
      <c r="C114" s="720" t="s">
        <v>17</v>
      </c>
      <c r="D114" s="721"/>
      <c r="E114" s="721"/>
      <c r="F114" s="721"/>
      <c r="G114" s="721"/>
      <c r="H114" s="721"/>
      <c r="I114" s="721"/>
      <c r="J114" s="721"/>
      <c r="K114" s="721"/>
      <c r="L114" s="721"/>
      <c r="M114" s="721"/>
      <c r="N114" s="721"/>
      <c r="O114" s="721"/>
      <c r="P114" s="721"/>
      <c r="Q114" s="721"/>
      <c r="R114" s="721"/>
      <c r="S114" s="721"/>
      <c r="T114" s="721"/>
      <c r="U114" s="721"/>
      <c r="V114" s="721"/>
      <c r="W114" s="721"/>
      <c r="X114" s="721"/>
      <c r="Y114" s="721"/>
      <c r="Z114" s="721"/>
      <c r="AA114" s="721"/>
      <c r="AB114" s="722"/>
      <c r="AC114" s="612" t="s">
        <v>44</v>
      </c>
      <c r="AD114" s="613"/>
      <c r="AE114" s="687"/>
      <c r="AF114" s="688"/>
      <c r="AG114" s="688"/>
      <c r="AH114" s="689"/>
      <c r="AI114" s="687"/>
      <c r="AJ114" s="688"/>
      <c r="AK114" s="688"/>
      <c r="AL114" s="689"/>
      <c r="AM114" s="687"/>
      <c r="AN114" s="688"/>
      <c r="AO114" s="688"/>
      <c r="AP114" s="689"/>
      <c r="AQ114" s="687"/>
      <c r="AR114" s="688"/>
      <c r="AS114" s="688"/>
      <c r="AT114" s="689"/>
      <c r="AU114" s="687"/>
      <c r="AV114" s="688"/>
      <c r="AW114" s="688"/>
      <c r="AX114" s="689"/>
      <c r="AY114" s="687"/>
      <c r="AZ114" s="688"/>
      <c r="BA114" s="688"/>
      <c r="BB114" s="689"/>
      <c r="BC114" s="687"/>
      <c r="BD114" s="688"/>
      <c r="BE114" s="688"/>
      <c r="BF114" s="689"/>
      <c r="BG114" s="724" t="str">
        <f t="shared" si="9"/>
        <v>n.é.</v>
      </c>
      <c r="BH114" s="725"/>
    </row>
    <row r="115" spans="1:60" s="1" customFormat="1" hidden="1" x14ac:dyDescent="0.2">
      <c r="A115" s="607" t="s">
        <v>512</v>
      </c>
      <c r="B115" s="608"/>
      <c r="C115" s="720" t="s">
        <v>21</v>
      </c>
      <c r="D115" s="721"/>
      <c r="E115" s="721"/>
      <c r="F115" s="721"/>
      <c r="G115" s="721"/>
      <c r="H115" s="721"/>
      <c r="I115" s="721"/>
      <c r="J115" s="721"/>
      <c r="K115" s="721"/>
      <c r="L115" s="721"/>
      <c r="M115" s="721"/>
      <c r="N115" s="721"/>
      <c r="O115" s="721"/>
      <c r="P115" s="721"/>
      <c r="Q115" s="721"/>
      <c r="R115" s="721"/>
      <c r="S115" s="721"/>
      <c r="T115" s="721"/>
      <c r="U115" s="721"/>
      <c r="V115" s="721"/>
      <c r="W115" s="721"/>
      <c r="X115" s="721"/>
      <c r="Y115" s="721"/>
      <c r="Z115" s="721"/>
      <c r="AA115" s="721"/>
      <c r="AB115" s="722"/>
      <c r="AC115" s="612" t="s">
        <v>43</v>
      </c>
      <c r="AD115" s="613"/>
      <c r="AE115" s="709">
        <v>0</v>
      </c>
      <c r="AF115" s="688"/>
      <c r="AG115" s="688"/>
      <c r="AH115" s="689"/>
      <c r="AI115" s="687"/>
      <c r="AJ115" s="688"/>
      <c r="AK115" s="688"/>
      <c r="AL115" s="689"/>
      <c r="AM115" s="687"/>
      <c r="AN115" s="688"/>
      <c r="AO115" s="688"/>
      <c r="AP115" s="689"/>
      <c r="AQ115" s="687"/>
      <c r="AR115" s="688"/>
      <c r="AS115" s="688"/>
      <c r="AT115" s="689"/>
      <c r="AU115" s="687"/>
      <c r="AV115" s="688"/>
      <c r="AW115" s="688"/>
      <c r="AX115" s="689"/>
      <c r="AY115" s="687"/>
      <c r="AZ115" s="688"/>
      <c r="BA115" s="688"/>
      <c r="BB115" s="689"/>
      <c r="BC115" s="687"/>
      <c r="BD115" s="688"/>
      <c r="BE115" s="688"/>
      <c r="BF115" s="689"/>
      <c r="BG115" s="724" t="str">
        <f t="shared" si="9"/>
        <v>n.é.</v>
      </c>
      <c r="BH115" s="725"/>
    </row>
    <row r="116" spans="1:60" s="1" customFormat="1" hidden="1" x14ac:dyDescent="0.2">
      <c r="A116" s="607" t="s">
        <v>513</v>
      </c>
      <c r="B116" s="608"/>
      <c r="C116" s="720" t="s">
        <v>41</v>
      </c>
      <c r="D116" s="721"/>
      <c r="E116" s="721"/>
      <c r="F116" s="721"/>
      <c r="G116" s="721"/>
      <c r="H116" s="721"/>
      <c r="I116" s="721"/>
      <c r="J116" s="721"/>
      <c r="K116" s="721"/>
      <c r="L116" s="721"/>
      <c r="M116" s="721"/>
      <c r="N116" s="721"/>
      <c r="O116" s="721"/>
      <c r="P116" s="721"/>
      <c r="Q116" s="721"/>
      <c r="R116" s="721"/>
      <c r="S116" s="721"/>
      <c r="T116" s="721"/>
      <c r="U116" s="721"/>
      <c r="V116" s="721"/>
      <c r="W116" s="721"/>
      <c r="X116" s="721"/>
      <c r="Y116" s="721"/>
      <c r="Z116" s="721"/>
      <c r="AA116" s="721"/>
      <c r="AB116" s="722"/>
      <c r="AC116" s="612" t="s">
        <v>42</v>
      </c>
      <c r="AD116" s="613"/>
      <c r="AE116" s="687"/>
      <c r="AF116" s="688"/>
      <c r="AG116" s="688"/>
      <c r="AH116" s="689"/>
      <c r="AI116" s="687"/>
      <c r="AJ116" s="688"/>
      <c r="AK116" s="688"/>
      <c r="AL116" s="689"/>
      <c r="AM116" s="687"/>
      <c r="AN116" s="688"/>
      <c r="AO116" s="688"/>
      <c r="AP116" s="689"/>
      <c r="AQ116" s="687"/>
      <c r="AR116" s="688"/>
      <c r="AS116" s="688"/>
      <c r="AT116" s="689"/>
      <c r="AU116" s="687"/>
      <c r="AV116" s="688"/>
      <c r="AW116" s="688"/>
      <c r="AX116" s="689"/>
      <c r="AY116" s="687"/>
      <c r="AZ116" s="688"/>
      <c r="BA116" s="688"/>
      <c r="BB116" s="689"/>
      <c r="BC116" s="687"/>
      <c r="BD116" s="688"/>
      <c r="BE116" s="688"/>
      <c r="BF116" s="689"/>
      <c r="BG116" s="724" t="str">
        <f t="shared" si="9"/>
        <v>n.é.</v>
      </c>
      <c r="BH116" s="725"/>
    </row>
    <row r="117" spans="1:60" s="1" customFormat="1" hidden="1" x14ac:dyDescent="0.2">
      <c r="A117" s="607" t="s">
        <v>514</v>
      </c>
      <c r="B117" s="608"/>
      <c r="C117" s="621" t="s">
        <v>18</v>
      </c>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3"/>
      <c r="AC117" s="612" t="s">
        <v>40</v>
      </c>
      <c r="AD117" s="613"/>
      <c r="AE117" s="687"/>
      <c r="AF117" s="688"/>
      <c r="AG117" s="688"/>
      <c r="AH117" s="689"/>
      <c r="AI117" s="687"/>
      <c r="AJ117" s="688"/>
      <c r="AK117" s="688"/>
      <c r="AL117" s="689"/>
      <c r="AM117" s="687"/>
      <c r="AN117" s="688"/>
      <c r="AO117" s="688"/>
      <c r="AP117" s="689"/>
      <c r="AQ117" s="687"/>
      <c r="AR117" s="688"/>
      <c r="AS117" s="688"/>
      <c r="AT117" s="689"/>
      <c r="AU117" s="687"/>
      <c r="AV117" s="688"/>
      <c r="AW117" s="688"/>
      <c r="AX117" s="689"/>
      <c r="AY117" s="687"/>
      <c r="AZ117" s="688"/>
      <c r="BA117" s="688"/>
      <c r="BB117" s="689"/>
      <c r="BC117" s="687"/>
      <c r="BD117" s="688"/>
      <c r="BE117" s="688"/>
      <c r="BF117" s="689"/>
      <c r="BG117" s="724" t="str">
        <f t="shared" si="9"/>
        <v>n.é.</v>
      </c>
      <c r="BH117" s="725"/>
    </row>
    <row r="118" spans="1:60" ht="16.5" customHeight="1" x14ac:dyDescent="0.2">
      <c r="A118" s="682" t="s">
        <v>515</v>
      </c>
      <c r="B118" s="683"/>
      <c r="C118" s="621" t="s">
        <v>37</v>
      </c>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3"/>
      <c r="AC118" s="697" t="s">
        <v>39</v>
      </c>
      <c r="AD118" s="698"/>
      <c r="AE118" s="684">
        <v>0</v>
      </c>
      <c r="AF118" s="685"/>
      <c r="AG118" s="685"/>
      <c r="AH118" s="686"/>
      <c r="AI118" s="684">
        <v>48000</v>
      </c>
      <c r="AJ118" s="685"/>
      <c r="AK118" s="685"/>
      <c r="AL118" s="686"/>
      <c r="AM118" s="684">
        <v>0</v>
      </c>
      <c r="AN118" s="685"/>
      <c r="AO118" s="685"/>
      <c r="AP118" s="686"/>
      <c r="AQ118" s="684">
        <v>48000</v>
      </c>
      <c r="AR118" s="685"/>
      <c r="AS118" s="685"/>
      <c r="AT118" s="686"/>
      <c r="AU118" s="684">
        <v>0</v>
      </c>
      <c r="AV118" s="685"/>
      <c r="AW118" s="685"/>
      <c r="AX118" s="686"/>
      <c r="AY118" s="684">
        <v>0</v>
      </c>
      <c r="AZ118" s="685"/>
      <c r="BA118" s="685"/>
      <c r="BB118" s="686"/>
      <c r="BC118" s="684">
        <v>48000</v>
      </c>
      <c r="BD118" s="685"/>
      <c r="BE118" s="685"/>
      <c r="BF118" s="686"/>
      <c r="BG118" s="726">
        <f t="shared" si="9"/>
        <v>1</v>
      </c>
      <c r="BH118" s="727"/>
    </row>
    <row r="119" spans="1:60" s="1" customFormat="1" hidden="1" x14ac:dyDescent="0.2">
      <c r="A119" s="607" t="s">
        <v>516</v>
      </c>
      <c r="B119" s="608"/>
      <c r="C119" s="621" t="s">
        <v>36</v>
      </c>
      <c r="D119" s="622"/>
      <c r="E119" s="622"/>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3"/>
      <c r="AC119" s="612" t="s">
        <v>38</v>
      </c>
      <c r="AD119" s="613"/>
      <c r="AE119" s="687"/>
      <c r="AF119" s="688"/>
      <c r="AG119" s="688"/>
      <c r="AH119" s="689"/>
      <c r="AI119" s="687"/>
      <c r="AJ119" s="688"/>
      <c r="AK119" s="688"/>
      <c r="AL119" s="689"/>
      <c r="AM119" s="687"/>
      <c r="AN119" s="688"/>
      <c r="AO119" s="688"/>
      <c r="AP119" s="689"/>
      <c r="AQ119" s="687"/>
      <c r="AR119" s="688"/>
      <c r="AS119" s="688"/>
      <c r="AT119" s="689"/>
      <c r="AU119" s="687"/>
      <c r="AV119" s="688"/>
      <c r="AW119" s="688"/>
      <c r="AX119" s="689"/>
      <c r="AY119" s="687"/>
      <c r="AZ119" s="688"/>
      <c r="BA119" s="688"/>
      <c r="BB119" s="689"/>
      <c r="BC119" s="687"/>
      <c r="BD119" s="688"/>
      <c r="BE119" s="688"/>
      <c r="BF119" s="689"/>
      <c r="BG119" s="724" t="str">
        <f t="shared" si="9"/>
        <v>n.é.</v>
      </c>
      <c r="BH119" s="725"/>
    </row>
    <row r="120" spans="1:60" s="2" customFormat="1" hidden="1" x14ac:dyDescent="0.2">
      <c r="A120" s="607" t="s">
        <v>517</v>
      </c>
      <c r="B120" s="608"/>
      <c r="C120" s="621" t="s">
        <v>35</v>
      </c>
      <c r="D120" s="622"/>
      <c r="E120" s="622"/>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3"/>
      <c r="AC120" s="612" t="s">
        <v>34</v>
      </c>
      <c r="AD120" s="613"/>
      <c r="AE120" s="687"/>
      <c r="AF120" s="688"/>
      <c r="AG120" s="688"/>
      <c r="AH120" s="689"/>
      <c r="AI120" s="687"/>
      <c r="AJ120" s="688"/>
      <c r="AK120" s="688"/>
      <c r="AL120" s="689"/>
      <c r="AM120" s="687"/>
      <c r="AN120" s="688"/>
      <c r="AO120" s="688"/>
      <c r="AP120" s="689"/>
      <c r="AQ120" s="687"/>
      <c r="AR120" s="688"/>
      <c r="AS120" s="688"/>
      <c r="AT120" s="689"/>
      <c r="AU120" s="687"/>
      <c r="AV120" s="688"/>
      <c r="AW120" s="688"/>
      <c r="AX120" s="689"/>
      <c r="AY120" s="687"/>
      <c r="AZ120" s="688"/>
      <c r="BA120" s="688"/>
      <c r="BB120" s="689"/>
      <c r="BC120" s="687"/>
      <c r="BD120" s="688"/>
      <c r="BE120" s="688"/>
      <c r="BF120" s="689"/>
      <c r="BG120" s="724" t="str">
        <f t="shared" si="9"/>
        <v>n.é.</v>
      </c>
      <c r="BH120" s="725"/>
    </row>
    <row r="121" spans="1:60" s="169" customFormat="1" ht="16.5" customHeight="1" x14ac:dyDescent="0.2">
      <c r="A121" s="682" t="s">
        <v>518</v>
      </c>
      <c r="B121" s="683"/>
      <c r="C121" s="621" t="s">
        <v>25</v>
      </c>
      <c r="D121" s="622"/>
      <c r="E121" s="622"/>
      <c r="F121" s="622"/>
      <c r="G121" s="622"/>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97" t="s">
        <v>33</v>
      </c>
      <c r="AD121" s="698"/>
      <c r="AE121" s="684">
        <v>0</v>
      </c>
      <c r="AF121" s="685"/>
      <c r="AG121" s="685"/>
      <c r="AH121" s="686"/>
      <c r="AI121" s="684">
        <v>5300</v>
      </c>
      <c r="AJ121" s="685"/>
      <c r="AK121" s="685"/>
      <c r="AL121" s="686"/>
      <c r="AM121" s="684">
        <v>0</v>
      </c>
      <c r="AN121" s="685"/>
      <c r="AO121" s="685"/>
      <c r="AP121" s="686"/>
      <c r="AQ121" s="684">
        <v>5300</v>
      </c>
      <c r="AR121" s="685"/>
      <c r="AS121" s="685"/>
      <c r="AT121" s="686"/>
      <c r="AU121" s="684">
        <v>0</v>
      </c>
      <c r="AV121" s="685"/>
      <c r="AW121" s="685"/>
      <c r="AX121" s="686"/>
      <c r="AY121" s="684">
        <v>0</v>
      </c>
      <c r="AZ121" s="685"/>
      <c r="BA121" s="685"/>
      <c r="BB121" s="686"/>
      <c r="BC121" s="684">
        <v>5300</v>
      </c>
      <c r="BD121" s="685"/>
      <c r="BE121" s="685"/>
      <c r="BF121" s="686"/>
      <c r="BG121" s="726">
        <f t="shared" si="9"/>
        <v>1</v>
      </c>
      <c r="BH121" s="727"/>
    </row>
    <row r="122" spans="1:60" s="169" customFormat="1" x14ac:dyDescent="0.2">
      <c r="A122" s="742" t="s">
        <v>519</v>
      </c>
      <c r="B122" s="723"/>
      <c r="C122" s="770" t="s">
        <v>769</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1"/>
      <c r="AA122" s="771"/>
      <c r="AB122" s="772"/>
      <c r="AC122" s="757" t="s">
        <v>27</v>
      </c>
      <c r="AD122" s="758"/>
      <c r="AE122" s="690">
        <f>SUM(AE109:AH121)</f>
        <v>8503200</v>
      </c>
      <c r="AF122" s="691"/>
      <c r="AG122" s="691"/>
      <c r="AH122" s="692"/>
      <c r="AI122" s="690">
        <f t="shared" ref="AI122" si="50">SUM(AI109:AL121)</f>
        <v>8503200</v>
      </c>
      <c r="AJ122" s="691"/>
      <c r="AK122" s="691"/>
      <c r="AL122" s="692"/>
      <c r="AM122" s="690">
        <f t="shared" ref="AM122" si="51">SUM(AM109:AP121)</f>
        <v>0</v>
      </c>
      <c r="AN122" s="691"/>
      <c r="AO122" s="691"/>
      <c r="AP122" s="692"/>
      <c r="AQ122" s="690">
        <f t="shared" ref="AQ122" si="52">SUM(AQ109:AT121)</f>
        <v>8326266</v>
      </c>
      <c r="AR122" s="691"/>
      <c r="AS122" s="691"/>
      <c r="AT122" s="692"/>
      <c r="AU122" s="690">
        <f t="shared" ref="AU122" si="53">SUM(AU109:AX121)</f>
        <v>17006400</v>
      </c>
      <c r="AV122" s="691"/>
      <c r="AW122" s="691"/>
      <c r="AX122" s="692"/>
      <c r="AY122" s="690">
        <f t="shared" ref="AY122" si="54">SUM(AY109:BB121)</f>
        <v>0</v>
      </c>
      <c r="AZ122" s="691"/>
      <c r="BA122" s="691"/>
      <c r="BB122" s="692"/>
      <c r="BC122" s="690">
        <f t="shared" ref="BC122" si="55">SUM(BC109:BF121)</f>
        <v>8326266</v>
      </c>
      <c r="BD122" s="691"/>
      <c r="BE122" s="691"/>
      <c r="BF122" s="692"/>
      <c r="BG122" s="668">
        <f t="shared" si="9"/>
        <v>0.97919206886819077</v>
      </c>
      <c r="BH122" s="669"/>
    </row>
    <row r="123" spans="1:60" s="1" customFormat="1" ht="20.100000000000001" hidden="1" customHeight="1" x14ac:dyDescent="0.2">
      <c r="A123" s="607" t="s">
        <v>520</v>
      </c>
      <c r="B123" s="608"/>
      <c r="C123" s="621" t="s">
        <v>22</v>
      </c>
      <c r="D123" s="622"/>
      <c r="E123" s="622"/>
      <c r="F123" s="622"/>
      <c r="G123" s="622"/>
      <c r="H123" s="622"/>
      <c r="I123" s="622"/>
      <c r="J123" s="622"/>
      <c r="K123" s="622"/>
      <c r="L123" s="622"/>
      <c r="M123" s="622"/>
      <c r="N123" s="622"/>
      <c r="O123" s="622"/>
      <c r="P123" s="622"/>
      <c r="Q123" s="622"/>
      <c r="R123" s="622"/>
      <c r="S123" s="622"/>
      <c r="T123" s="622"/>
      <c r="U123" s="622"/>
      <c r="V123" s="622"/>
      <c r="W123" s="622"/>
      <c r="X123" s="622"/>
      <c r="Y123" s="622"/>
      <c r="Z123" s="622"/>
      <c r="AA123" s="622"/>
      <c r="AB123" s="623"/>
      <c r="AC123" s="612" t="s">
        <v>28</v>
      </c>
      <c r="AD123" s="613"/>
      <c r="AE123" s="709"/>
      <c r="AF123" s="688"/>
      <c r="AG123" s="688"/>
      <c r="AH123" s="689"/>
      <c r="AI123" s="687"/>
      <c r="AJ123" s="688"/>
      <c r="AK123" s="688"/>
      <c r="AL123" s="689"/>
      <c r="AM123" s="687"/>
      <c r="AN123" s="688"/>
      <c r="AO123" s="688"/>
      <c r="AP123" s="689"/>
      <c r="AQ123" s="687"/>
      <c r="AR123" s="688"/>
      <c r="AS123" s="688"/>
      <c r="AT123" s="689"/>
      <c r="AU123" s="687"/>
      <c r="AV123" s="688"/>
      <c r="AW123" s="688"/>
      <c r="AX123" s="689"/>
      <c r="AY123" s="687"/>
      <c r="AZ123" s="688"/>
      <c r="BA123" s="688"/>
      <c r="BB123" s="689"/>
      <c r="BC123" s="687"/>
      <c r="BD123" s="688"/>
      <c r="BE123" s="688"/>
      <c r="BF123" s="689"/>
      <c r="BG123" s="724" t="str">
        <f t="shared" si="9"/>
        <v>n.é.</v>
      </c>
      <c r="BH123" s="725"/>
    </row>
    <row r="124" spans="1:60" s="1" customFormat="1" ht="20.100000000000001" hidden="1" customHeight="1" x14ac:dyDescent="0.2">
      <c r="A124" s="607" t="s">
        <v>521</v>
      </c>
      <c r="B124" s="608"/>
      <c r="C124" s="621" t="s">
        <v>426</v>
      </c>
      <c r="D124" s="622"/>
      <c r="E124" s="622"/>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3"/>
      <c r="AC124" s="612" t="s">
        <v>29</v>
      </c>
      <c r="AD124" s="613"/>
      <c r="AE124" s="687"/>
      <c r="AF124" s="688"/>
      <c r="AG124" s="688"/>
      <c r="AH124" s="689"/>
      <c r="AI124" s="687"/>
      <c r="AJ124" s="688"/>
      <c r="AK124" s="688"/>
      <c r="AL124" s="689"/>
      <c r="AM124" s="687"/>
      <c r="AN124" s="688"/>
      <c r="AO124" s="688"/>
      <c r="AP124" s="689"/>
      <c r="AQ124" s="687"/>
      <c r="AR124" s="688"/>
      <c r="AS124" s="688"/>
      <c r="AT124" s="689"/>
      <c r="AU124" s="687"/>
      <c r="AV124" s="688"/>
      <c r="AW124" s="688"/>
      <c r="AX124" s="689"/>
      <c r="AY124" s="687"/>
      <c r="AZ124" s="688"/>
      <c r="BA124" s="688"/>
      <c r="BB124" s="689"/>
      <c r="BC124" s="687"/>
      <c r="BD124" s="688"/>
      <c r="BE124" s="688"/>
      <c r="BF124" s="689"/>
      <c r="BG124" s="724" t="str">
        <f t="shared" si="9"/>
        <v>n.é.</v>
      </c>
      <c r="BH124" s="725"/>
    </row>
    <row r="125" spans="1:60" s="1" customFormat="1" ht="20.100000000000001" hidden="1" customHeight="1" x14ac:dyDescent="0.2">
      <c r="A125" s="607" t="s">
        <v>522</v>
      </c>
      <c r="B125" s="608"/>
      <c r="C125" s="609" t="s">
        <v>23</v>
      </c>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610"/>
      <c r="Z125" s="610"/>
      <c r="AA125" s="610"/>
      <c r="AB125" s="611"/>
      <c r="AC125" s="612" t="s">
        <v>30</v>
      </c>
      <c r="AD125" s="613"/>
      <c r="AE125" s="709"/>
      <c r="AF125" s="688"/>
      <c r="AG125" s="688"/>
      <c r="AH125" s="689"/>
      <c r="AI125" s="687"/>
      <c r="AJ125" s="688"/>
      <c r="AK125" s="688"/>
      <c r="AL125" s="689"/>
      <c r="AM125" s="687"/>
      <c r="AN125" s="688"/>
      <c r="AO125" s="688"/>
      <c r="AP125" s="689"/>
      <c r="AQ125" s="687"/>
      <c r="AR125" s="688"/>
      <c r="AS125" s="688"/>
      <c r="AT125" s="689"/>
      <c r="AU125" s="687"/>
      <c r="AV125" s="688"/>
      <c r="AW125" s="688"/>
      <c r="AX125" s="689"/>
      <c r="AY125" s="687"/>
      <c r="AZ125" s="688"/>
      <c r="BA125" s="688"/>
      <c r="BB125" s="689"/>
      <c r="BC125" s="687"/>
      <c r="BD125" s="688"/>
      <c r="BE125" s="688"/>
      <c r="BF125" s="689"/>
      <c r="BG125" s="724" t="str">
        <f t="shared" si="9"/>
        <v>n.é.</v>
      </c>
      <c r="BH125" s="725"/>
    </row>
    <row r="126" spans="1:60" ht="20.100000000000001" customHeight="1" x14ac:dyDescent="0.2">
      <c r="A126" s="742" t="s">
        <v>523</v>
      </c>
      <c r="B126" s="723"/>
      <c r="C126" s="743" t="s">
        <v>770</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4"/>
      <c r="AA126" s="744"/>
      <c r="AB126" s="745"/>
      <c r="AC126" s="757" t="s">
        <v>31</v>
      </c>
      <c r="AD126" s="758"/>
      <c r="AE126" s="690">
        <f>SUM(AE123:AH125)</f>
        <v>0</v>
      </c>
      <c r="AF126" s="691"/>
      <c r="AG126" s="691"/>
      <c r="AH126" s="692"/>
      <c r="AI126" s="690">
        <f t="shared" ref="AI126" si="56">SUM(AI123:AL125)</f>
        <v>0</v>
      </c>
      <c r="AJ126" s="691"/>
      <c r="AK126" s="691"/>
      <c r="AL126" s="692"/>
      <c r="AM126" s="690">
        <f t="shared" ref="AM126" si="57">SUM(AM123:AP125)</f>
        <v>0</v>
      </c>
      <c r="AN126" s="691"/>
      <c r="AO126" s="691"/>
      <c r="AP126" s="692"/>
      <c r="AQ126" s="690">
        <f t="shared" ref="AQ126" si="58">SUM(AQ123:AT125)</f>
        <v>0</v>
      </c>
      <c r="AR126" s="691"/>
      <c r="AS126" s="691"/>
      <c r="AT126" s="692"/>
      <c r="AU126" s="690">
        <f t="shared" ref="AU126" si="59">SUM(AU123:AX125)</f>
        <v>0</v>
      </c>
      <c r="AV126" s="691"/>
      <c r="AW126" s="691"/>
      <c r="AX126" s="692"/>
      <c r="AY126" s="690">
        <f t="shared" ref="AY126" si="60">SUM(AY123:BB125)</f>
        <v>0</v>
      </c>
      <c r="AZ126" s="691"/>
      <c r="BA126" s="691"/>
      <c r="BB126" s="692"/>
      <c r="BC126" s="690">
        <f t="shared" ref="BC126" si="61">SUM(BC123:BF125)</f>
        <v>0</v>
      </c>
      <c r="BD126" s="691"/>
      <c r="BE126" s="691"/>
      <c r="BF126" s="692"/>
      <c r="BG126" s="668" t="str">
        <f t="shared" si="9"/>
        <v>n.é.</v>
      </c>
      <c r="BH126" s="669"/>
    </row>
    <row r="127" spans="1:60" ht="20.100000000000001" customHeight="1" x14ac:dyDescent="0.2">
      <c r="A127" s="742" t="s">
        <v>524</v>
      </c>
      <c r="B127" s="723"/>
      <c r="C127" s="770" t="s">
        <v>771</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2"/>
      <c r="AC127" s="757" t="s">
        <v>32</v>
      </c>
      <c r="AD127" s="758"/>
      <c r="AE127" s="690">
        <f>AE122+AE126</f>
        <v>8503200</v>
      </c>
      <c r="AF127" s="691"/>
      <c r="AG127" s="691"/>
      <c r="AH127" s="692"/>
      <c r="AI127" s="690">
        <f t="shared" ref="AI127" si="62">AI122+AI126</f>
        <v>8503200</v>
      </c>
      <c r="AJ127" s="691"/>
      <c r="AK127" s="691"/>
      <c r="AL127" s="692"/>
      <c r="AM127" s="690">
        <f t="shared" ref="AM127" si="63">AM122+AM126</f>
        <v>0</v>
      </c>
      <c r="AN127" s="691"/>
      <c r="AO127" s="691"/>
      <c r="AP127" s="692"/>
      <c r="AQ127" s="690">
        <f t="shared" ref="AQ127" si="64">AQ122+AQ126</f>
        <v>8326266</v>
      </c>
      <c r="AR127" s="691"/>
      <c r="AS127" s="691"/>
      <c r="AT127" s="692"/>
      <c r="AU127" s="690">
        <f t="shared" ref="AU127" si="65">AU122+AU126</f>
        <v>17006400</v>
      </c>
      <c r="AV127" s="691"/>
      <c r="AW127" s="691"/>
      <c r="AX127" s="692"/>
      <c r="AY127" s="690">
        <f t="shared" ref="AY127" si="66">AY122+AY126</f>
        <v>0</v>
      </c>
      <c r="AZ127" s="691"/>
      <c r="BA127" s="691"/>
      <c r="BB127" s="692"/>
      <c r="BC127" s="690">
        <f t="shared" ref="BC127" si="67">BC122+BC126</f>
        <v>8326266</v>
      </c>
      <c r="BD127" s="691"/>
      <c r="BE127" s="691"/>
      <c r="BF127" s="692"/>
      <c r="BG127" s="668">
        <f t="shared" si="9"/>
        <v>0.97919206886819077</v>
      </c>
      <c r="BH127" s="669"/>
    </row>
    <row r="128" spans="1:60" s="170" customFormat="1" x14ac:dyDescent="0.2">
      <c r="A128" s="742" t="s">
        <v>525</v>
      </c>
      <c r="B128" s="723"/>
      <c r="C128" s="743" t="s">
        <v>24</v>
      </c>
      <c r="D128" s="744"/>
      <c r="E128" s="744"/>
      <c r="F128" s="744"/>
      <c r="G128" s="744"/>
      <c r="H128" s="744"/>
      <c r="I128" s="744"/>
      <c r="J128" s="744"/>
      <c r="K128" s="744"/>
      <c r="L128" s="744"/>
      <c r="M128" s="744"/>
      <c r="N128" s="744"/>
      <c r="O128" s="744"/>
      <c r="P128" s="744"/>
      <c r="Q128" s="744"/>
      <c r="R128" s="744"/>
      <c r="S128" s="744"/>
      <c r="T128" s="744"/>
      <c r="U128" s="744"/>
      <c r="V128" s="744"/>
      <c r="W128" s="744"/>
      <c r="X128" s="744"/>
      <c r="Y128" s="744"/>
      <c r="Z128" s="744"/>
      <c r="AA128" s="744"/>
      <c r="AB128" s="745"/>
      <c r="AC128" s="757" t="s">
        <v>52</v>
      </c>
      <c r="AD128" s="758"/>
      <c r="AE128" s="690">
        <v>1488060</v>
      </c>
      <c r="AF128" s="691"/>
      <c r="AG128" s="691"/>
      <c r="AH128" s="692"/>
      <c r="AI128" s="690">
        <v>1488060</v>
      </c>
      <c r="AJ128" s="691"/>
      <c r="AK128" s="691"/>
      <c r="AL128" s="692"/>
      <c r="AM128" s="690">
        <v>0</v>
      </c>
      <c r="AN128" s="691"/>
      <c r="AO128" s="691"/>
      <c r="AP128" s="692"/>
      <c r="AQ128" s="690">
        <v>1397510</v>
      </c>
      <c r="AR128" s="691"/>
      <c r="AS128" s="691"/>
      <c r="AT128" s="692"/>
      <c r="AU128" s="690">
        <v>2976102</v>
      </c>
      <c r="AV128" s="691"/>
      <c r="AW128" s="691"/>
      <c r="AX128" s="692"/>
      <c r="AY128" s="690">
        <v>0</v>
      </c>
      <c r="AZ128" s="691"/>
      <c r="BA128" s="691"/>
      <c r="BB128" s="692"/>
      <c r="BC128" s="690">
        <v>1397510</v>
      </c>
      <c r="BD128" s="691"/>
      <c r="BE128" s="691"/>
      <c r="BF128" s="692"/>
      <c r="BG128" s="668">
        <f t="shared" si="9"/>
        <v>0.9391489590473503</v>
      </c>
      <c r="BH128" s="669"/>
    </row>
    <row r="129" spans="1:60" ht="17.25" customHeight="1" x14ac:dyDescent="0.2">
      <c r="A129" s="682" t="s">
        <v>526</v>
      </c>
      <c r="B129" s="683"/>
      <c r="C129" s="621" t="s">
        <v>63</v>
      </c>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3"/>
      <c r="AC129" s="697" t="s">
        <v>82</v>
      </c>
      <c r="AD129" s="698"/>
      <c r="AE129" s="684">
        <v>0</v>
      </c>
      <c r="AF129" s="685"/>
      <c r="AG129" s="685"/>
      <c r="AH129" s="686"/>
      <c r="AI129" s="684">
        <v>8173</v>
      </c>
      <c r="AJ129" s="685"/>
      <c r="AK129" s="685"/>
      <c r="AL129" s="686"/>
      <c r="AM129" s="684">
        <v>0</v>
      </c>
      <c r="AN129" s="685"/>
      <c r="AO129" s="685"/>
      <c r="AP129" s="686"/>
      <c r="AQ129" s="684">
        <v>8173</v>
      </c>
      <c r="AR129" s="685"/>
      <c r="AS129" s="685"/>
      <c r="AT129" s="686"/>
      <c r="AU129" s="684">
        <v>0</v>
      </c>
      <c r="AV129" s="685"/>
      <c r="AW129" s="685"/>
      <c r="AX129" s="686"/>
      <c r="AY129" s="684">
        <v>0</v>
      </c>
      <c r="AZ129" s="685"/>
      <c r="BA129" s="685"/>
      <c r="BB129" s="686"/>
      <c r="BC129" s="684">
        <v>8173</v>
      </c>
      <c r="BD129" s="685"/>
      <c r="BE129" s="685"/>
      <c r="BF129" s="686"/>
      <c r="BG129" s="726">
        <f t="shared" si="9"/>
        <v>1</v>
      </c>
      <c r="BH129" s="727"/>
    </row>
    <row r="130" spans="1:60" ht="18" customHeight="1" x14ac:dyDescent="0.2">
      <c r="A130" s="682" t="s">
        <v>527</v>
      </c>
      <c r="B130" s="683"/>
      <c r="C130" s="621" t="s">
        <v>64</v>
      </c>
      <c r="D130" s="622"/>
      <c r="E130" s="622"/>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3"/>
      <c r="AC130" s="697" t="s">
        <v>83</v>
      </c>
      <c r="AD130" s="698"/>
      <c r="AE130" s="684">
        <v>10939000</v>
      </c>
      <c r="AF130" s="685"/>
      <c r="AG130" s="685"/>
      <c r="AH130" s="686"/>
      <c r="AI130" s="684">
        <v>13287827</v>
      </c>
      <c r="AJ130" s="685"/>
      <c r="AK130" s="685"/>
      <c r="AL130" s="686"/>
      <c r="AM130" s="684">
        <f t="shared" ref="AM130" si="68">SUBTOTAL(9,AM131:AP136)</f>
        <v>0</v>
      </c>
      <c r="AN130" s="685"/>
      <c r="AO130" s="685"/>
      <c r="AP130" s="686"/>
      <c r="AQ130" s="684">
        <v>13285871</v>
      </c>
      <c r="AR130" s="685"/>
      <c r="AS130" s="685"/>
      <c r="AT130" s="686"/>
      <c r="AU130" s="684">
        <f t="shared" ref="AU130" si="69">SUBTOTAL(9,AU131:AX136)</f>
        <v>0</v>
      </c>
      <c r="AV130" s="685"/>
      <c r="AW130" s="685"/>
      <c r="AX130" s="686"/>
      <c r="AY130" s="684">
        <f t="shared" ref="AY130" si="70">SUBTOTAL(9,AY131:BB136)</f>
        <v>0</v>
      </c>
      <c r="AZ130" s="685"/>
      <c r="BA130" s="685"/>
      <c r="BB130" s="686"/>
      <c r="BC130" s="684">
        <v>13244493</v>
      </c>
      <c r="BD130" s="685"/>
      <c r="BE130" s="685"/>
      <c r="BF130" s="686"/>
      <c r="BG130" s="726">
        <f t="shared" ref="BG130:BG192" si="71">IF(AI130&gt;0,BC130/AI130,"n.é.")</f>
        <v>0.99673881967307376</v>
      </c>
      <c r="BH130" s="727"/>
    </row>
    <row r="131" spans="1:60" s="7" customFormat="1" hidden="1" x14ac:dyDescent="0.2">
      <c r="A131" s="746" t="s">
        <v>472</v>
      </c>
      <c r="B131" s="747"/>
      <c r="C131" s="693" t="s">
        <v>488</v>
      </c>
      <c r="D131" s="694"/>
      <c r="E131" s="694"/>
      <c r="F131" s="694"/>
      <c r="G131" s="694"/>
      <c r="H131" s="694"/>
      <c r="I131" s="694"/>
      <c r="J131" s="694"/>
      <c r="K131" s="694"/>
      <c r="L131" s="694"/>
      <c r="M131" s="694"/>
      <c r="N131" s="694"/>
      <c r="O131" s="694"/>
      <c r="P131" s="694"/>
      <c r="Q131" s="694"/>
      <c r="R131" s="694"/>
      <c r="S131" s="694"/>
      <c r="T131" s="694"/>
      <c r="U131" s="694"/>
      <c r="V131" s="694"/>
      <c r="W131" s="694"/>
      <c r="X131" s="694"/>
      <c r="Y131" s="694"/>
      <c r="Z131" s="694"/>
      <c r="AA131" s="694"/>
      <c r="AB131" s="695"/>
      <c r="AC131" s="748" t="s">
        <v>472</v>
      </c>
      <c r="AD131" s="749"/>
      <c r="AE131" s="762">
        <v>10648000</v>
      </c>
      <c r="AF131" s="763"/>
      <c r="AG131" s="763"/>
      <c r="AH131" s="764"/>
      <c r="AI131" s="867">
        <v>13287827</v>
      </c>
      <c r="AJ131" s="868"/>
      <c r="AK131" s="868"/>
      <c r="AL131" s="869"/>
      <c r="AM131" s="737" t="s">
        <v>587</v>
      </c>
      <c r="AN131" s="738"/>
      <c r="AO131" s="738"/>
      <c r="AP131" s="739"/>
      <c r="AQ131" s="737">
        <v>13285871</v>
      </c>
      <c r="AR131" s="738"/>
      <c r="AS131" s="738"/>
      <c r="AT131" s="739"/>
      <c r="AU131" s="737" t="s">
        <v>587</v>
      </c>
      <c r="AV131" s="738"/>
      <c r="AW131" s="738"/>
      <c r="AX131" s="739"/>
      <c r="AY131" s="737" t="s">
        <v>587</v>
      </c>
      <c r="AZ131" s="738"/>
      <c r="BA131" s="738"/>
      <c r="BB131" s="739"/>
      <c r="BC131" s="737">
        <v>13244493</v>
      </c>
      <c r="BD131" s="738"/>
      <c r="BE131" s="738"/>
      <c r="BF131" s="739"/>
      <c r="BG131" s="732" t="s">
        <v>589</v>
      </c>
      <c r="BH131" s="733"/>
    </row>
    <row r="132" spans="1:60" s="7" customFormat="1" hidden="1" x14ac:dyDescent="0.2">
      <c r="A132" s="746" t="s">
        <v>472</v>
      </c>
      <c r="B132" s="747"/>
      <c r="C132" s="693" t="s">
        <v>489</v>
      </c>
      <c r="D132" s="694"/>
      <c r="E132" s="694"/>
      <c r="F132" s="694"/>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5"/>
      <c r="AC132" s="748" t="s">
        <v>472</v>
      </c>
      <c r="AD132" s="749"/>
      <c r="AE132" s="762">
        <v>0</v>
      </c>
      <c r="AF132" s="763"/>
      <c r="AG132" s="763"/>
      <c r="AH132" s="764"/>
      <c r="AI132" s="762"/>
      <c r="AJ132" s="763"/>
      <c r="AK132" s="763"/>
      <c r="AL132" s="764"/>
      <c r="AM132" s="737" t="s">
        <v>587</v>
      </c>
      <c r="AN132" s="738"/>
      <c r="AO132" s="738"/>
      <c r="AP132" s="739"/>
      <c r="AQ132" s="737" t="s">
        <v>587</v>
      </c>
      <c r="AR132" s="738"/>
      <c r="AS132" s="738"/>
      <c r="AT132" s="739"/>
      <c r="AU132" s="737" t="s">
        <v>587</v>
      </c>
      <c r="AV132" s="738"/>
      <c r="AW132" s="738"/>
      <c r="AX132" s="739"/>
      <c r="AY132" s="737" t="s">
        <v>587</v>
      </c>
      <c r="AZ132" s="738"/>
      <c r="BA132" s="738"/>
      <c r="BB132" s="739"/>
      <c r="BC132" s="737" t="s">
        <v>587</v>
      </c>
      <c r="BD132" s="738"/>
      <c r="BE132" s="738"/>
      <c r="BF132" s="739"/>
      <c r="BG132" s="732" t="s">
        <v>589</v>
      </c>
      <c r="BH132" s="733"/>
    </row>
    <row r="133" spans="1:60" s="7" customFormat="1" hidden="1" x14ac:dyDescent="0.2">
      <c r="A133" s="746" t="s">
        <v>472</v>
      </c>
      <c r="B133" s="747"/>
      <c r="C133" s="693" t="s">
        <v>490</v>
      </c>
      <c r="D133" s="694"/>
      <c r="E133" s="694"/>
      <c r="F133" s="694"/>
      <c r="G133" s="694"/>
      <c r="H133" s="694"/>
      <c r="I133" s="694"/>
      <c r="J133" s="694"/>
      <c r="K133" s="694"/>
      <c r="L133" s="694"/>
      <c r="M133" s="694"/>
      <c r="N133" s="694"/>
      <c r="O133" s="694"/>
      <c r="P133" s="694"/>
      <c r="Q133" s="694"/>
      <c r="R133" s="694"/>
      <c r="S133" s="694"/>
      <c r="T133" s="694"/>
      <c r="U133" s="694"/>
      <c r="V133" s="694"/>
      <c r="W133" s="694"/>
      <c r="X133" s="694"/>
      <c r="Y133" s="694"/>
      <c r="Z133" s="694"/>
      <c r="AA133" s="694"/>
      <c r="AB133" s="695"/>
      <c r="AC133" s="748" t="s">
        <v>472</v>
      </c>
      <c r="AD133" s="749"/>
      <c r="AE133" s="762">
        <v>0</v>
      </c>
      <c r="AF133" s="763"/>
      <c r="AG133" s="763"/>
      <c r="AH133" s="764"/>
      <c r="AI133" s="762"/>
      <c r="AJ133" s="763"/>
      <c r="AK133" s="763"/>
      <c r="AL133" s="764"/>
      <c r="AM133" s="737" t="s">
        <v>587</v>
      </c>
      <c r="AN133" s="738"/>
      <c r="AO133" s="738"/>
      <c r="AP133" s="739"/>
      <c r="AQ133" s="737" t="s">
        <v>587</v>
      </c>
      <c r="AR133" s="738"/>
      <c r="AS133" s="738"/>
      <c r="AT133" s="739"/>
      <c r="AU133" s="737" t="s">
        <v>587</v>
      </c>
      <c r="AV133" s="738"/>
      <c r="AW133" s="738"/>
      <c r="AX133" s="739"/>
      <c r="AY133" s="737" t="s">
        <v>587</v>
      </c>
      <c r="AZ133" s="738"/>
      <c r="BA133" s="738"/>
      <c r="BB133" s="739"/>
      <c r="BC133" s="737" t="s">
        <v>587</v>
      </c>
      <c r="BD133" s="738"/>
      <c r="BE133" s="738"/>
      <c r="BF133" s="739"/>
      <c r="BG133" s="732" t="s">
        <v>589</v>
      </c>
      <c r="BH133" s="733"/>
    </row>
    <row r="134" spans="1:60" s="7" customFormat="1" hidden="1" x14ac:dyDescent="0.2">
      <c r="A134" s="746" t="s">
        <v>472</v>
      </c>
      <c r="B134" s="747"/>
      <c r="C134" s="693" t="s">
        <v>788</v>
      </c>
      <c r="D134" s="694"/>
      <c r="E134" s="694"/>
      <c r="F134" s="694"/>
      <c r="G134" s="694"/>
      <c r="H134" s="694"/>
      <c r="I134" s="694"/>
      <c r="J134" s="694"/>
      <c r="K134" s="694"/>
      <c r="L134" s="694"/>
      <c r="M134" s="694"/>
      <c r="N134" s="694"/>
      <c r="O134" s="694"/>
      <c r="P134" s="694"/>
      <c r="Q134" s="694"/>
      <c r="R134" s="694"/>
      <c r="S134" s="694"/>
      <c r="T134" s="694"/>
      <c r="U134" s="694"/>
      <c r="V134" s="694"/>
      <c r="W134" s="694"/>
      <c r="X134" s="694"/>
      <c r="Y134" s="694"/>
      <c r="Z134" s="694"/>
      <c r="AA134" s="694"/>
      <c r="AB134" s="695"/>
      <c r="AC134" s="748" t="s">
        <v>472</v>
      </c>
      <c r="AD134" s="749"/>
      <c r="AE134" s="762">
        <v>0</v>
      </c>
      <c r="AF134" s="763"/>
      <c r="AG134" s="763"/>
      <c r="AH134" s="764"/>
      <c r="AI134" s="762"/>
      <c r="AJ134" s="763"/>
      <c r="AK134" s="763"/>
      <c r="AL134" s="764"/>
      <c r="AM134" s="737" t="s">
        <v>587</v>
      </c>
      <c r="AN134" s="738"/>
      <c r="AO134" s="738"/>
      <c r="AP134" s="739"/>
      <c r="AQ134" s="737" t="s">
        <v>587</v>
      </c>
      <c r="AR134" s="738"/>
      <c r="AS134" s="738"/>
      <c r="AT134" s="739"/>
      <c r="AU134" s="737" t="s">
        <v>587</v>
      </c>
      <c r="AV134" s="738"/>
      <c r="AW134" s="738"/>
      <c r="AX134" s="739"/>
      <c r="AY134" s="737" t="s">
        <v>587</v>
      </c>
      <c r="AZ134" s="738"/>
      <c r="BA134" s="738"/>
      <c r="BB134" s="739"/>
      <c r="BC134" s="737" t="s">
        <v>587</v>
      </c>
      <c r="BD134" s="738"/>
      <c r="BE134" s="738"/>
      <c r="BF134" s="739"/>
      <c r="BG134" s="732" t="s">
        <v>589</v>
      </c>
      <c r="BH134" s="733"/>
    </row>
    <row r="135" spans="1:60" s="7" customFormat="1" hidden="1" x14ac:dyDescent="0.2">
      <c r="A135" s="746" t="s">
        <v>472</v>
      </c>
      <c r="B135" s="747"/>
      <c r="C135" s="693" t="s">
        <v>789</v>
      </c>
      <c r="D135" s="694"/>
      <c r="E135" s="694"/>
      <c r="F135" s="694"/>
      <c r="G135" s="694"/>
      <c r="H135" s="694"/>
      <c r="I135" s="694"/>
      <c r="J135" s="694"/>
      <c r="K135" s="694"/>
      <c r="L135" s="694"/>
      <c r="M135" s="694"/>
      <c r="N135" s="694"/>
      <c r="O135" s="694"/>
      <c r="P135" s="694"/>
      <c r="Q135" s="694"/>
      <c r="R135" s="694"/>
      <c r="S135" s="694"/>
      <c r="T135" s="694"/>
      <c r="U135" s="694"/>
      <c r="V135" s="694"/>
      <c r="W135" s="694"/>
      <c r="X135" s="694"/>
      <c r="Y135" s="694"/>
      <c r="Z135" s="694"/>
      <c r="AA135" s="694"/>
      <c r="AB135" s="695"/>
      <c r="AC135" s="748" t="s">
        <v>472</v>
      </c>
      <c r="AD135" s="749"/>
      <c r="AE135" s="762">
        <v>291000</v>
      </c>
      <c r="AF135" s="763"/>
      <c r="AG135" s="763"/>
      <c r="AH135" s="764"/>
      <c r="AI135" s="867"/>
      <c r="AJ135" s="868"/>
      <c r="AK135" s="868"/>
      <c r="AL135" s="869"/>
      <c r="AM135" s="737" t="s">
        <v>587</v>
      </c>
      <c r="AN135" s="738"/>
      <c r="AO135" s="738"/>
      <c r="AP135" s="739"/>
      <c r="AQ135" s="737" t="s">
        <v>587</v>
      </c>
      <c r="AR135" s="738"/>
      <c r="AS135" s="738"/>
      <c r="AT135" s="739"/>
      <c r="AU135" s="737" t="s">
        <v>587</v>
      </c>
      <c r="AV135" s="738"/>
      <c r="AW135" s="738"/>
      <c r="AX135" s="739"/>
      <c r="AY135" s="737" t="s">
        <v>587</v>
      </c>
      <c r="AZ135" s="738"/>
      <c r="BA135" s="738"/>
      <c r="BB135" s="739"/>
      <c r="BC135" s="737" t="s">
        <v>587</v>
      </c>
      <c r="BD135" s="738"/>
      <c r="BE135" s="738"/>
      <c r="BF135" s="739"/>
      <c r="BG135" s="732" t="s">
        <v>589</v>
      </c>
      <c r="BH135" s="733"/>
    </row>
    <row r="136" spans="1:60" s="7" customFormat="1" hidden="1" x14ac:dyDescent="0.2">
      <c r="A136" s="746" t="s">
        <v>472</v>
      </c>
      <c r="B136" s="747"/>
      <c r="C136" s="693" t="s">
        <v>790</v>
      </c>
      <c r="D136" s="694"/>
      <c r="E136" s="694"/>
      <c r="F136" s="694"/>
      <c r="G136" s="694"/>
      <c r="H136" s="694"/>
      <c r="I136" s="694"/>
      <c r="J136" s="694"/>
      <c r="K136" s="694"/>
      <c r="L136" s="694"/>
      <c r="M136" s="694"/>
      <c r="N136" s="694"/>
      <c r="O136" s="694"/>
      <c r="P136" s="694"/>
      <c r="Q136" s="694"/>
      <c r="R136" s="694"/>
      <c r="S136" s="694"/>
      <c r="T136" s="694"/>
      <c r="U136" s="694"/>
      <c r="V136" s="694"/>
      <c r="W136" s="694"/>
      <c r="X136" s="694"/>
      <c r="Y136" s="694"/>
      <c r="Z136" s="694"/>
      <c r="AA136" s="694"/>
      <c r="AB136" s="695"/>
      <c r="AC136" s="748" t="s">
        <v>472</v>
      </c>
      <c r="AD136" s="749"/>
      <c r="AE136" s="762">
        <v>0</v>
      </c>
      <c r="AF136" s="763"/>
      <c r="AG136" s="763"/>
      <c r="AH136" s="764"/>
      <c r="AI136" s="762"/>
      <c r="AJ136" s="763"/>
      <c r="AK136" s="763"/>
      <c r="AL136" s="764"/>
      <c r="AM136" s="737" t="s">
        <v>587</v>
      </c>
      <c r="AN136" s="738"/>
      <c r="AO136" s="738"/>
      <c r="AP136" s="739"/>
      <c r="AQ136" s="737" t="s">
        <v>587</v>
      </c>
      <c r="AR136" s="738"/>
      <c r="AS136" s="738"/>
      <c r="AT136" s="739"/>
      <c r="AU136" s="737" t="s">
        <v>587</v>
      </c>
      <c r="AV136" s="738"/>
      <c r="AW136" s="738"/>
      <c r="AX136" s="739"/>
      <c r="AY136" s="737" t="s">
        <v>587</v>
      </c>
      <c r="AZ136" s="738"/>
      <c r="BA136" s="738"/>
      <c r="BB136" s="739"/>
      <c r="BC136" s="737" t="s">
        <v>587</v>
      </c>
      <c r="BD136" s="738"/>
      <c r="BE136" s="738"/>
      <c r="BF136" s="739"/>
      <c r="BG136" s="732" t="s">
        <v>589</v>
      </c>
      <c r="BH136" s="733"/>
    </row>
    <row r="137" spans="1:60" hidden="1" x14ac:dyDescent="0.2">
      <c r="A137" s="682" t="s">
        <v>528</v>
      </c>
      <c r="B137" s="683"/>
      <c r="C137" s="621" t="s">
        <v>65</v>
      </c>
      <c r="D137" s="622"/>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3"/>
      <c r="AC137" s="697" t="s">
        <v>84</v>
      </c>
      <c r="AD137" s="698"/>
      <c r="AE137" s="684"/>
      <c r="AF137" s="685"/>
      <c r="AG137" s="685"/>
      <c r="AH137" s="686"/>
      <c r="AI137" s="684"/>
      <c r="AJ137" s="685"/>
      <c r="AK137" s="685"/>
      <c r="AL137" s="686"/>
      <c r="AM137" s="684"/>
      <c r="AN137" s="685"/>
      <c r="AO137" s="685"/>
      <c r="AP137" s="686"/>
      <c r="AQ137" s="684"/>
      <c r="AR137" s="685"/>
      <c r="AS137" s="685"/>
      <c r="AT137" s="686"/>
      <c r="AU137" s="684"/>
      <c r="AV137" s="685"/>
      <c r="AW137" s="685"/>
      <c r="AX137" s="686"/>
      <c r="AY137" s="684"/>
      <c r="AZ137" s="685"/>
      <c r="BA137" s="685"/>
      <c r="BB137" s="686"/>
      <c r="BC137" s="684"/>
      <c r="BD137" s="685"/>
      <c r="BE137" s="685"/>
      <c r="BF137" s="686"/>
      <c r="BG137" s="726" t="str">
        <f t="shared" si="71"/>
        <v>n.é.</v>
      </c>
      <c r="BH137" s="727"/>
    </row>
    <row r="138" spans="1:60" x14ac:dyDescent="0.2">
      <c r="A138" s="742" t="s">
        <v>529</v>
      </c>
      <c r="B138" s="723"/>
      <c r="C138" s="743" t="s">
        <v>772</v>
      </c>
      <c r="D138" s="744"/>
      <c r="E138" s="744"/>
      <c r="F138" s="744"/>
      <c r="G138" s="744"/>
      <c r="H138" s="744"/>
      <c r="I138" s="744"/>
      <c r="J138" s="744"/>
      <c r="K138" s="744"/>
      <c r="L138" s="744"/>
      <c r="M138" s="744"/>
      <c r="N138" s="744"/>
      <c r="O138" s="744"/>
      <c r="P138" s="744"/>
      <c r="Q138" s="744"/>
      <c r="R138" s="744"/>
      <c r="S138" s="744"/>
      <c r="T138" s="744"/>
      <c r="U138" s="744"/>
      <c r="V138" s="744"/>
      <c r="W138" s="744"/>
      <c r="X138" s="744"/>
      <c r="Y138" s="744"/>
      <c r="Z138" s="744"/>
      <c r="AA138" s="744"/>
      <c r="AB138" s="745"/>
      <c r="AC138" s="757" t="s">
        <v>92</v>
      </c>
      <c r="AD138" s="758"/>
      <c r="AE138" s="690">
        <f>SUM(AE129:AH137)-SUM(AE131:AH136)</f>
        <v>10939000</v>
      </c>
      <c r="AF138" s="691"/>
      <c r="AG138" s="691"/>
      <c r="AH138" s="692"/>
      <c r="AI138" s="690">
        <f t="shared" ref="AI138" si="72">SUM(AI129:AL137)-SUM(AI131:AL136)</f>
        <v>13296000</v>
      </c>
      <c r="AJ138" s="691"/>
      <c r="AK138" s="691"/>
      <c r="AL138" s="692"/>
      <c r="AM138" s="690">
        <f t="shared" ref="AM138" si="73">SUM(AM129:AP137)-SUM(AM131:AP136)</f>
        <v>0</v>
      </c>
      <c r="AN138" s="691"/>
      <c r="AO138" s="691"/>
      <c r="AP138" s="692"/>
      <c r="AQ138" s="690">
        <f t="shared" ref="AQ138" si="74">SUM(AQ129:AT137)-SUM(AQ131:AT136)</f>
        <v>13294044</v>
      </c>
      <c r="AR138" s="691"/>
      <c r="AS138" s="691"/>
      <c r="AT138" s="692"/>
      <c r="AU138" s="690">
        <f t="shared" ref="AU138" si="75">SUM(AU129:AX137)-SUM(AU131:AX136)</f>
        <v>0</v>
      </c>
      <c r="AV138" s="691"/>
      <c r="AW138" s="691"/>
      <c r="AX138" s="692"/>
      <c r="AY138" s="690">
        <f t="shared" ref="AY138" si="76">SUM(AY129:BB137)-SUM(AY131:BB136)</f>
        <v>0</v>
      </c>
      <c r="AZ138" s="691"/>
      <c r="BA138" s="691"/>
      <c r="BB138" s="692"/>
      <c r="BC138" s="690">
        <f t="shared" ref="BC138" si="77">SUM(BC129:BF137)-SUM(BC131:BF136)</f>
        <v>13252666</v>
      </c>
      <c r="BD138" s="691"/>
      <c r="BE138" s="691"/>
      <c r="BF138" s="692"/>
      <c r="BG138" s="668">
        <f t="shared" si="71"/>
        <v>0.99674082430806255</v>
      </c>
      <c r="BH138" s="669"/>
    </row>
    <row r="139" spans="1:60" s="1" customFormat="1" ht="20.100000000000001" hidden="1" customHeight="1" x14ac:dyDescent="0.2">
      <c r="A139" s="607" t="s">
        <v>530</v>
      </c>
      <c r="B139" s="608"/>
      <c r="C139" s="621" t="s">
        <v>66</v>
      </c>
      <c r="D139" s="622"/>
      <c r="E139" s="622"/>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3"/>
      <c r="AC139" s="612" t="s">
        <v>85</v>
      </c>
      <c r="AD139" s="613"/>
      <c r="AE139" s="687">
        <v>0</v>
      </c>
      <c r="AF139" s="688"/>
      <c r="AG139" s="688"/>
      <c r="AH139" s="689"/>
      <c r="AI139" s="687"/>
      <c r="AJ139" s="688"/>
      <c r="AK139" s="688"/>
      <c r="AL139" s="689"/>
      <c r="AM139" s="687"/>
      <c r="AN139" s="688"/>
      <c r="AO139" s="688"/>
      <c r="AP139" s="689"/>
      <c r="AQ139" s="687"/>
      <c r="AR139" s="688"/>
      <c r="AS139" s="688"/>
      <c r="AT139" s="689"/>
      <c r="AU139" s="687"/>
      <c r="AV139" s="688"/>
      <c r="AW139" s="688"/>
      <c r="AX139" s="689"/>
      <c r="AY139" s="687"/>
      <c r="AZ139" s="688"/>
      <c r="BA139" s="688"/>
      <c r="BB139" s="689"/>
      <c r="BC139" s="687"/>
      <c r="BD139" s="688"/>
      <c r="BE139" s="688"/>
      <c r="BF139" s="689"/>
      <c r="BG139" s="724" t="str">
        <f t="shared" si="71"/>
        <v>n.é.</v>
      </c>
      <c r="BH139" s="725"/>
    </row>
    <row r="140" spans="1:60" ht="20.100000000000001" customHeight="1" x14ac:dyDescent="0.2">
      <c r="A140" s="682" t="s">
        <v>531</v>
      </c>
      <c r="B140" s="683"/>
      <c r="C140" s="621" t="s">
        <v>67</v>
      </c>
      <c r="D140" s="622"/>
      <c r="E140" s="622"/>
      <c r="F140" s="622"/>
      <c r="G140" s="622"/>
      <c r="H140" s="622"/>
      <c r="I140" s="622"/>
      <c r="J140" s="622"/>
      <c r="K140" s="622"/>
      <c r="L140" s="622"/>
      <c r="M140" s="622"/>
      <c r="N140" s="622"/>
      <c r="O140" s="622"/>
      <c r="P140" s="622"/>
      <c r="Q140" s="622"/>
      <c r="R140" s="622"/>
      <c r="S140" s="622"/>
      <c r="T140" s="622"/>
      <c r="U140" s="622"/>
      <c r="V140" s="622"/>
      <c r="W140" s="622"/>
      <c r="X140" s="622"/>
      <c r="Y140" s="622"/>
      <c r="Z140" s="622"/>
      <c r="AA140" s="622"/>
      <c r="AB140" s="623"/>
      <c r="AC140" s="697" t="s">
        <v>86</v>
      </c>
      <c r="AD140" s="698"/>
      <c r="AE140" s="684">
        <v>35000</v>
      </c>
      <c r="AF140" s="685"/>
      <c r="AG140" s="685"/>
      <c r="AH140" s="686"/>
      <c r="AI140" s="684">
        <v>35000</v>
      </c>
      <c r="AJ140" s="685"/>
      <c r="AK140" s="685"/>
      <c r="AL140" s="686"/>
      <c r="AM140" s="684">
        <v>0</v>
      </c>
      <c r="AN140" s="685"/>
      <c r="AO140" s="685"/>
      <c r="AP140" s="686"/>
      <c r="AQ140" s="684">
        <v>32265</v>
      </c>
      <c r="AR140" s="685"/>
      <c r="AS140" s="685"/>
      <c r="AT140" s="686"/>
      <c r="AU140" s="684">
        <v>0</v>
      </c>
      <c r="AV140" s="685"/>
      <c r="AW140" s="685"/>
      <c r="AX140" s="686"/>
      <c r="AY140" s="684">
        <v>0</v>
      </c>
      <c r="AZ140" s="685"/>
      <c r="BA140" s="685"/>
      <c r="BB140" s="686"/>
      <c r="BC140" s="684">
        <v>32265</v>
      </c>
      <c r="BD140" s="685"/>
      <c r="BE140" s="685"/>
      <c r="BF140" s="686"/>
      <c r="BG140" s="726">
        <f t="shared" si="71"/>
        <v>0.92185714285714282</v>
      </c>
      <c r="BH140" s="727"/>
    </row>
    <row r="141" spans="1:60" ht="20.100000000000001" customHeight="1" x14ac:dyDescent="0.2">
      <c r="A141" s="742" t="s">
        <v>532</v>
      </c>
      <c r="B141" s="723"/>
      <c r="C141" s="743" t="s">
        <v>773</v>
      </c>
      <c r="D141" s="744"/>
      <c r="E141" s="744"/>
      <c r="F141" s="744"/>
      <c r="G141" s="744"/>
      <c r="H141" s="744"/>
      <c r="I141" s="744"/>
      <c r="J141" s="744"/>
      <c r="K141" s="744"/>
      <c r="L141" s="744"/>
      <c r="M141" s="744"/>
      <c r="N141" s="744"/>
      <c r="O141" s="744"/>
      <c r="P141" s="744"/>
      <c r="Q141" s="744"/>
      <c r="R141" s="744"/>
      <c r="S141" s="744"/>
      <c r="T141" s="744"/>
      <c r="U141" s="744"/>
      <c r="V141" s="744"/>
      <c r="W141" s="744"/>
      <c r="X141" s="744"/>
      <c r="Y141" s="744"/>
      <c r="Z141" s="744"/>
      <c r="AA141" s="744"/>
      <c r="AB141" s="745"/>
      <c r="AC141" s="757" t="s">
        <v>93</v>
      </c>
      <c r="AD141" s="758"/>
      <c r="AE141" s="690">
        <f>SUM(AE139:AH140)</f>
        <v>35000</v>
      </c>
      <c r="AF141" s="691"/>
      <c r="AG141" s="691"/>
      <c r="AH141" s="692"/>
      <c r="AI141" s="690">
        <f t="shared" ref="AI141" si="78">SUM(AI139:AL140)</f>
        <v>35000</v>
      </c>
      <c r="AJ141" s="691"/>
      <c r="AK141" s="691"/>
      <c r="AL141" s="692"/>
      <c r="AM141" s="690">
        <f t="shared" ref="AM141" si="79">SUM(AM139:AP140)</f>
        <v>0</v>
      </c>
      <c r="AN141" s="691"/>
      <c r="AO141" s="691"/>
      <c r="AP141" s="692"/>
      <c r="AQ141" s="690">
        <f t="shared" ref="AQ141" si="80">SUM(AQ139:AT140)</f>
        <v>32265</v>
      </c>
      <c r="AR141" s="691"/>
      <c r="AS141" s="691"/>
      <c r="AT141" s="692"/>
      <c r="AU141" s="690">
        <f t="shared" ref="AU141" si="81">SUM(AU139:AX140)</f>
        <v>0</v>
      </c>
      <c r="AV141" s="691"/>
      <c r="AW141" s="691"/>
      <c r="AX141" s="692"/>
      <c r="AY141" s="690">
        <f t="shared" ref="AY141" si="82">SUM(AY139:BB140)</f>
        <v>0</v>
      </c>
      <c r="AZ141" s="691"/>
      <c r="BA141" s="691"/>
      <c r="BB141" s="692"/>
      <c r="BC141" s="690">
        <f t="shared" ref="BC141" si="83">SUM(BC139:BF140)</f>
        <v>32265</v>
      </c>
      <c r="BD141" s="691"/>
      <c r="BE141" s="691"/>
      <c r="BF141" s="692"/>
      <c r="BG141" s="668">
        <f t="shared" si="71"/>
        <v>0.92185714285714282</v>
      </c>
      <c r="BH141" s="669"/>
    </row>
    <row r="142" spans="1:60" ht="20.100000000000001" customHeight="1" x14ac:dyDescent="0.2">
      <c r="A142" s="682" t="s">
        <v>533</v>
      </c>
      <c r="B142" s="683"/>
      <c r="C142" s="621" t="s">
        <v>68</v>
      </c>
      <c r="D142" s="622"/>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3"/>
      <c r="AC142" s="697" t="s">
        <v>87</v>
      </c>
      <c r="AD142" s="698"/>
      <c r="AE142" s="684">
        <v>1298000</v>
      </c>
      <c r="AF142" s="685"/>
      <c r="AG142" s="685"/>
      <c r="AH142" s="686"/>
      <c r="AI142" s="684">
        <v>1298000</v>
      </c>
      <c r="AJ142" s="685"/>
      <c r="AK142" s="685"/>
      <c r="AL142" s="686"/>
      <c r="AM142" s="684">
        <v>0</v>
      </c>
      <c r="AN142" s="685"/>
      <c r="AO142" s="685"/>
      <c r="AP142" s="686"/>
      <c r="AQ142" s="684">
        <v>1133269</v>
      </c>
      <c r="AR142" s="685"/>
      <c r="AS142" s="685"/>
      <c r="AT142" s="686"/>
      <c r="AU142" s="684">
        <v>0</v>
      </c>
      <c r="AV142" s="685"/>
      <c r="AW142" s="685"/>
      <c r="AX142" s="686"/>
      <c r="AY142" s="684">
        <v>0</v>
      </c>
      <c r="AZ142" s="685"/>
      <c r="BA142" s="685"/>
      <c r="BB142" s="686"/>
      <c r="BC142" s="684">
        <v>1133269</v>
      </c>
      <c r="BD142" s="685"/>
      <c r="BE142" s="685"/>
      <c r="BF142" s="686"/>
      <c r="BG142" s="726">
        <f t="shared" si="71"/>
        <v>0.8730885978428351</v>
      </c>
      <c r="BH142" s="727"/>
    </row>
    <row r="143" spans="1:60" s="7" customFormat="1" ht="20.100000000000001" hidden="1" customHeight="1" x14ac:dyDescent="0.2">
      <c r="A143" s="746" t="s">
        <v>472</v>
      </c>
      <c r="B143" s="747"/>
      <c r="C143" s="693" t="s">
        <v>491</v>
      </c>
      <c r="D143" s="694"/>
      <c r="E143" s="694"/>
      <c r="F143" s="694"/>
      <c r="G143" s="694"/>
      <c r="H143" s="694"/>
      <c r="I143" s="694"/>
      <c r="J143" s="694"/>
      <c r="K143" s="694"/>
      <c r="L143" s="694"/>
      <c r="M143" s="694"/>
      <c r="N143" s="694"/>
      <c r="O143" s="694"/>
      <c r="P143" s="694"/>
      <c r="Q143" s="694"/>
      <c r="R143" s="694"/>
      <c r="S143" s="694"/>
      <c r="T143" s="694"/>
      <c r="U143" s="694"/>
      <c r="V143" s="694"/>
      <c r="W143" s="694"/>
      <c r="X143" s="694"/>
      <c r="Y143" s="694"/>
      <c r="Z143" s="694"/>
      <c r="AA143" s="694"/>
      <c r="AB143" s="695"/>
      <c r="AC143" s="748" t="s">
        <v>472</v>
      </c>
      <c r="AD143" s="749"/>
      <c r="AE143" s="762"/>
      <c r="AF143" s="763"/>
      <c r="AG143" s="763"/>
      <c r="AH143" s="764"/>
      <c r="AI143" s="762"/>
      <c r="AJ143" s="763"/>
      <c r="AK143" s="763"/>
      <c r="AL143" s="764"/>
      <c r="AM143" s="737" t="s">
        <v>587</v>
      </c>
      <c r="AN143" s="738"/>
      <c r="AO143" s="738"/>
      <c r="AP143" s="739"/>
      <c r="AQ143" s="737" t="s">
        <v>587</v>
      </c>
      <c r="AR143" s="738"/>
      <c r="AS143" s="738"/>
      <c r="AT143" s="739"/>
      <c r="AU143" s="737" t="s">
        <v>587</v>
      </c>
      <c r="AV143" s="738"/>
      <c r="AW143" s="738"/>
      <c r="AX143" s="739"/>
      <c r="AY143" s="737" t="s">
        <v>587</v>
      </c>
      <c r="AZ143" s="738"/>
      <c r="BA143" s="738"/>
      <c r="BB143" s="739"/>
      <c r="BC143" s="737" t="s">
        <v>587</v>
      </c>
      <c r="BD143" s="738"/>
      <c r="BE143" s="738"/>
      <c r="BF143" s="739"/>
      <c r="BG143" s="732" t="s">
        <v>589</v>
      </c>
      <c r="BH143" s="733"/>
    </row>
    <row r="144" spans="1:60" s="7" customFormat="1" ht="20.100000000000001" hidden="1" customHeight="1" x14ac:dyDescent="0.2">
      <c r="A144" s="746" t="s">
        <v>472</v>
      </c>
      <c r="B144" s="747"/>
      <c r="C144" s="693" t="s">
        <v>492</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5"/>
      <c r="AC144" s="748" t="s">
        <v>472</v>
      </c>
      <c r="AD144" s="749"/>
      <c r="AE144" s="762"/>
      <c r="AF144" s="763"/>
      <c r="AG144" s="763"/>
      <c r="AH144" s="764"/>
      <c r="AI144" s="762"/>
      <c r="AJ144" s="763"/>
      <c r="AK144" s="763"/>
      <c r="AL144" s="764"/>
      <c r="AM144" s="737" t="s">
        <v>587</v>
      </c>
      <c r="AN144" s="738"/>
      <c r="AO144" s="738"/>
      <c r="AP144" s="739"/>
      <c r="AQ144" s="737" t="s">
        <v>587</v>
      </c>
      <c r="AR144" s="738"/>
      <c r="AS144" s="738"/>
      <c r="AT144" s="739"/>
      <c r="AU144" s="737" t="s">
        <v>587</v>
      </c>
      <c r="AV144" s="738"/>
      <c r="AW144" s="738"/>
      <c r="AX144" s="739"/>
      <c r="AY144" s="737" t="s">
        <v>587</v>
      </c>
      <c r="AZ144" s="738"/>
      <c r="BA144" s="738"/>
      <c r="BB144" s="739"/>
      <c r="BC144" s="737" t="s">
        <v>587</v>
      </c>
      <c r="BD144" s="738"/>
      <c r="BE144" s="738"/>
      <c r="BF144" s="739"/>
      <c r="BG144" s="732" t="s">
        <v>589</v>
      </c>
      <c r="BH144" s="733"/>
    </row>
    <row r="145" spans="1:60" s="7" customFormat="1" ht="20.100000000000001" hidden="1" customHeight="1" x14ac:dyDescent="0.2">
      <c r="A145" s="746" t="s">
        <v>472</v>
      </c>
      <c r="B145" s="747"/>
      <c r="C145" s="693" t="s">
        <v>493</v>
      </c>
      <c r="D145" s="694"/>
      <c r="E145" s="694"/>
      <c r="F145" s="694"/>
      <c r="G145" s="694"/>
      <c r="H145" s="694"/>
      <c r="I145" s="694"/>
      <c r="J145" s="694"/>
      <c r="K145" s="694"/>
      <c r="L145" s="694"/>
      <c r="M145" s="694"/>
      <c r="N145" s="694"/>
      <c r="O145" s="694"/>
      <c r="P145" s="694"/>
      <c r="Q145" s="694"/>
      <c r="R145" s="694"/>
      <c r="S145" s="694"/>
      <c r="T145" s="694"/>
      <c r="U145" s="694"/>
      <c r="V145" s="694"/>
      <c r="W145" s="694"/>
      <c r="X145" s="694"/>
      <c r="Y145" s="694"/>
      <c r="Z145" s="694"/>
      <c r="AA145" s="694"/>
      <c r="AB145" s="695"/>
      <c r="AC145" s="748" t="s">
        <v>472</v>
      </c>
      <c r="AD145" s="749"/>
      <c r="AE145" s="762"/>
      <c r="AF145" s="763"/>
      <c r="AG145" s="763"/>
      <c r="AH145" s="764"/>
      <c r="AI145" s="762"/>
      <c r="AJ145" s="763"/>
      <c r="AK145" s="763"/>
      <c r="AL145" s="764"/>
      <c r="AM145" s="737" t="s">
        <v>587</v>
      </c>
      <c r="AN145" s="738"/>
      <c r="AO145" s="738"/>
      <c r="AP145" s="739"/>
      <c r="AQ145" s="737" t="s">
        <v>587</v>
      </c>
      <c r="AR145" s="738"/>
      <c r="AS145" s="738"/>
      <c r="AT145" s="739"/>
      <c r="AU145" s="737" t="s">
        <v>587</v>
      </c>
      <c r="AV145" s="738"/>
      <c r="AW145" s="738"/>
      <c r="AX145" s="739"/>
      <c r="AY145" s="737" t="s">
        <v>587</v>
      </c>
      <c r="AZ145" s="738"/>
      <c r="BA145" s="738"/>
      <c r="BB145" s="739"/>
      <c r="BC145" s="737" t="s">
        <v>587</v>
      </c>
      <c r="BD145" s="738"/>
      <c r="BE145" s="738"/>
      <c r="BF145" s="739"/>
      <c r="BG145" s="732" t="s">
        <v>589</v>
      </c>
      <c r="BH145" s="733"/>
    </row>
    <row r="146" spans="1:60" ht="16.5" customHeight="1" x14ac:dyDescent="0.2">
      <c r="A146" s="682" t="s">
        <v>634</v>
      </c>
      <c r="B146" s="683"/>
      <c r="C146" s="621" t="s">
        <v>69</v>
      </c>
      <c r="D146" s="622"/>
      <c r="E146" s="622"/>
      <c r="F146" s="622"/>
      <c r="G146" s="622"/>
      <c r="H146" s="622"/>
      <c r="I146" s="622"/>
      <c r="J146" s="622"/>
      <c r="K146" s="622"/>
      <c r="L146" s="622"/>
      <c r="M146" s="622"/>
      <c r="N146" s="622"/>
      <c r="O146" s="622"/>
      <c r="P146" s="622"/>
      <c r="Q146" s="622"/>
      <c r="R146" s="622"/>
      <c r="S146" s="622"/>
      <c r="T146" s="622"/>
      <c r="U146" s="622"/>
      <c r="V146" s="622"/>
      <c r="W146" s="622"/>
      <c r="X146" s="622"/>
      <c r="Y146" s="622"/>
      <c r="Z146" s="622"/>
      <c r="AA146" s="622"/>
      <c r="AB146" s="623"/>
      <c r="AC146" s="697" t="s">
        <v>88</v>
      </c>
      <c r="AD146" s="698"/>
      <c r="AE146" s="684">
        <v>560000</v>
      </c>
      <c r="AF146" s="685"/>
      <c r="AG146" s="685"/>
      <c r="AH146" s="686"/>
      <c r="AI146" s="684">
        <v>490000</v>
      </c>
      <c r="AJ146" s="685"/>
      <c r="AK146" s="685"/>
      <c r="AL146" s="686"/>
      <c r="AM146" s="684">
        <v>0</v>
      </c>
      <c r="AN146" s="685"/>
      <c r="AO146" s="685"/>
      <c r="AP146" s="686"/>
      <c r="AQ146" s="684">
        <v>288873</v>
      </c>
      <c r="AR146" s="685"/>
      <c r="AS146" s="685"/>
      <c r="AT146" s="686"/>
      <c r="AU146" s="684">
        <v>0</v>
      </c>
      <c r="AV146" s="685"/>
      <c r="AW146" s="685"/>
      <c r="AX146" s="686"/>
      <c r="AY146" s="684">
        <v>0</v>
      </c>
      <c r="AZ146" s="685"/>
      <c r="BA146" s="685"/>
      <c r="BB146" s="686"/>
      <c r="BC146" s="684">
        <v>288873</v>
      </c>
      <c r="BD146" s="685"/>
      <c r="BE146" s="685"/>
      <c r="BF146" s="686"/>
      <c r="BG146" s="726">
        <f t="shared" si="71"/>
        <v>0.58953673469387757</v>
      </c>
      <c r="BH146" s="727"/>
    </row>
    <row r="147" spans="1:60" ht="17.25" customHeight="1" x14ac:dyDescent="0.2">
      <c r="A147" s="682" t="s">
        <v>635</v>
      </c>
      <c r="B147" s="683"/>
      <c r="C147" s="621" t="s">
        <v>70</v>
      </c>
      <c r="D147" s="622"/>
      <c r="E147" s="622"/>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97" t="s">
        <v>89</v>
      </c>
      <c r="AD147" s="698"/>
      <c r="AE147" s="684">
        <v>0</v>
      </c>
      <c r="AF147" s="685"/>
      <c r="AG147" s="685"/>
      <c r="AH147" s="686"/>
      <c r="AI147" s="684">
        <v>0</v>
      </c>
      <c r="AJ147" s="685"/>
      <c r="AK147" s="685"/>
      <c r="AL147" s="686"/>
      <c r="AM147" s="684">
        <v>0</v>
      </c>
      <c r="AN147" s="685"/>
      <c r="AO147" s="685"/>
      <c r="AP147" s="686"/>
      <c r="AQ147" s="684">
        <v>0</v>
      </c>
      <c r="AR147" s="685"/>
      <c r="AS147" s="685"/>
      <c r="AT147" s="686"/>
      <c r="AU147" s="684">
        <v>0</v>
      </c>
      <c r="AV147" s="685"/>
      <c r="AW147" s="685"/>
      <c r="AX147" s="686"/>
      <c r="AY147" s="684">
        <v>0</v>
      </c>
      <c r="AZ147" s="685"/>
      <c r="BA147" s="685"/>
      <c r="BB147" s="686"/>
      <c r="BC147" s="684">
        <v>0</v>
      </c>
      <c r="BD147" s="685"/>
      <c r="BE147" s="685"/>
      <c r="BF147" s="686"/>
      <c r="BG147" s="726" t="str">
        <f t="shared" si="71"/>
        <v>n.é.</v>
      </c>
      <c r="BH147" s="727"/>
    </row>
    <row r="148" spans="1:60" ht="16.5" customHeight="1" x14ac:dyDescent="0.2">
      <c r="A148" s="682" t="s">
        <v>636</v>
      </c>
      <c r="B148" s="683"/>
      <c r="C148" s="621" t="s">
        <v>71</v>
      </c>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3"/>
      <c r="AC148" s="697" t="s">
        <v>90</v>
      </c>
      <c r="AD148" s="698"/>
      <c r="AE148" s="684">
        <v>0</v>
      </c>
      <c r="AF148" s="685"/>
      <c r="AG148" s="685"/>
      <c r="AH148" s="686"/>
      <c r="AI148" s="684">
        <v>5000</v>
      </c>
      <c r="AJ148" s="685"/>
      <c r="AK148" s="685"/>
      <c r="AL148" s="686"/>
      <c r="AM148" s="684">
        <v>0</v>
      </c>
      <c r="AN148" s="685"/>
      <c r="AO148" s="685"/>
      <c r="AP148" s="686"/>
      <c r="AQ148" s="684">
        <v>5000</v>
      </c>
      <c r="AR148" s="685"/>
      <c r="AS148" s="685"/>
      <c r="AT148" s="686"/>
      <c r="AU148" s="684">
        <v>0</v>
      </c>
      <c r="AV148" s="685"/>
      <c r="AW148" s="685"/>
      <c r="AX148" s="686"/>
      <c r="AY148" s="684">
        <v>0</v>
      </c>
      <c r="AZ148" s="685"/>
      <c r="BA148" s="685"/>
      <c r="BB148" s="686"/>
      <c r="BC148" s="684">
        <v>5000</v>
      </c>
      <c r="BD148" s="685"/>
      <c r="BE148" s="685"/>
      <c r="BF148" s="686"/>
      <c r="BG148" s="726">
        <f t="shared" si="71"/>
        <v>1</v>
      </c>
      <c r="BH148" s="727"/>
    </row>
    <row r="149" spans="1:60" ht="15.75" customHeight="1" x14ac:dyDescent="0.2">
      <c r="A149" s="682" t="s">
        <v>637</v>
      </c>
      <c r="B149" s="683"/>
      <c r="C149" s="621" t="s">
        <v>72</v>
      </c>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3"/>
      <c r="AC149" s="697" t="s">
        <v>91</v>
      </c>
      <c r="AD149" s="698"/>
      <c r="AE149" s="684">
        <v>0</v>
      </c>
      <c r="AF149" s="685"/>
      <c r="AG149" s="685"/>
      <c r="AH149" s="686"/>
      <c r="AI149" s="684">
        <v>78820</v>
      </c>
      <c r="AJ149" s="685"/>
      <c r="AK149" s="685"/>
      <c r="AL149" s="686"/>
      <c r="AM149" s="684">
        <v>0</v>
      </c>
      <c r="AN149" s="685"/>
      <c r="AO149" s="685"/>
      <c r="AP149" s="686"/>
      <c r="AQ149" s="684">
        <v>78820</v>
      </c>
      <c r="AR149" s="685"/>
      <c r="AS149" s="685"/>
      <c r="AT149" s="686"/>
      <c r="AU149" s="684">
        <v>0</v>
      </c>
      <c r="AV149" s="685"/>
      <c r="AW149" s="685"/>
      <c r="AX149" s="686"/>
      <c r="AY149" s="684">
        <v>0</v>
      </c>
      <c r="AZ149" s="685"/>
      <c r="BA149" s="685"/>
      <c r="BB149" s="686"/>
      <c r="BC149" s="684">
        <v>78820</v>
      </c>
      <c r="BD149" s="685"/>
      <c r="BE149" s="685"/>
      <c r="BF149" s="686"/>
      <c r="BG149" s="726">
        <f t="shared" si="71"/>
        <v>1</v>
      </c>
      <c r="BH149" s="727"/>
    </row>
    <row r="150" spans="1:60" ht="16.5" customHeight="1" x14ac:dyDescent="0.2">
      <c r="A150" s="682" t="s">
        <v>638</v>
      </c>
      <c r="B150" s="683"/>
      <c r="C150" s="609" t="s">
        <v>73</v>
      </c>
      <c r="D150" s="610"/>
      <c r="E150" s="610"/>
      <c r="F150" s="610"/>
      <c r="G150" s="610"/>
      <c r="H150" s="610"/>
      <c r="I150" s="610"/>
      <c r="J150" s="610"/>
      <c r="K150" s="610"/>
      <c r="L150" s="610"/>
      <c r="M150" s="610"/>
      <c r="N150" s="610"/>
      <c r="O150" s="610"/>
      <c r="P150" s="610"/>
      <c r="Q150" s="610"/>
      <c r="R150" s="610"/>
      <c r="S150" s="610"/>
      <c r="T150" s="610"/>
      <c r="U150" s="610"/>
      <c r="V150" s="610"/>
      <c r="W150" s="610"/>
      <c r="X150" s="610"/>
      <c r="Y150" s="610"/>
      <c r="Z150" s="610"/>
      <c r="AA150" s="610"/>
      <c r="AB150" s="611"/>
      <c r="AC150" s="697" t="s">
        <v>94</v>
      </c>
      <c r="AD150" s="698"/>
      <c r="AE150" s="684">
        <v>0</v>
      </c>
      <c r="AF150" s="685"/>
      <c r="AG150" s="685"/>
      <c r="AH150" s="686"/>
      <c r="AI150" s="684">
        <v>0</v>
      </c>
      <c r="AJ150" s="685"/>
      <c r="AK150" s="685"/>
      <c r="AL150" s="686"/>
      <c r="AM150" s="684">
        <v>0</v>
      </c>
      <c r="AN150" s="685"/>
      <c r="AO150" s="685"/>
      <c r="AP150" s="686"/>
      <c r="AQ150" s="684">
        <v>0</v>
      </c>
      <c r="AR150" s="685"/>
      <c r="AS150" s="685"/>
      <c r="AT150" s="686"/>
      <c r="AU150" s="684">
        <v>0</v>
      </c>
      <c r="AV150" s="685"/>
      <c r="AW150" s="685"/>
      <c r="AX150" s="686"/>
      <c r="AY150" s="684">
        <v>0</v>
      </c>
      <c r="AZ150" s="685"/>
      <c r="BA150" s="685"/>
      <c r="BB150" s="686"/>
      <c r="BC150" s="684">
        <v>0</v>
      </c>
      <c r="BD150" s="685"/>
      <c r="BE150" s="685"/>
      <c r="BF150" s="686"/>
      <c r="BG150" s="726" t="str">
        <f t="shared" si="71"/>
        <v>n.é.</v>
      </c>
      <c r="BH150" s="727"/>
    </row>
    <row r="151" spans="1:60" ht="16.5" customHeight="1" x14ac:dyDescent="0.2">
      <c r="A151" s="682" t="s">
        <v>639</v>
      </c>
      <c r="B151" s="683"/>
      <c r="C151" s="621" t="s">
        <v>74</v>
      </c>
      <c r="D151" s="622"/>
      <c r="E151" s="622"/>
      <c r="F151" s="622"/>
      <c r="G151" s="622"/>
      <c r="H151" s="622"/>
      <c r="I151" s="622"/>
      <c r="J151" s="622"/>
      <c r="K151" s="622"/>
      <c r="L151" s="622"/>
      <c r="M151" s="622"/>
      <c r="N151" s="622"/>
      <c r="O151" s="622"/>
      <c r="P151" s="622"/>
      <c r="Q151" s="622"/>
      <c r="R151" s="622"/>
      <c r="S151" s="622"/>
      <c r="T151" s="622"/>
      <c r="U151" s="622"/>
      <c r="V151" s="622"/>
      <c r="W151" s="622"/>
      <c r="X151" s="622"/>
      <c r="Y151" s="622"/>
      <c r="Z151" s="622"/>
      <c r="AA151" s="622"/>
      <c r="AB151" s="623"/>
      <c r="AC151" s="697" t="s">
        <v>95</v>
      </c>
      <c r="AD151" s="698"/>
      <c r="AE151" s="684">
        <v>400000</v>
      </c>
      <c r="AF151" s="685"/>
      <c r="AG151" s="685"/>
      <c r="AH151" s="686"/>
      <c r="AI151" s="684">
        <v>471180</v>
      </c>
      <c r="AJ151" s="685"/>
      <c r="AK151" s="685"/>
      <c r="AL151" s="686"/>
      <c r="AM151" s="684">
        <v>0</v>
      </c>
      <c r="AN151" s="685"/>
      <c r="AO151" s="685"/>
      <c r="AP151" s="686"/>
      <c r="AQ151" s="684">
        <v>412238</v>
      </c>
      <c r="AR151" s="685"/>
      <c r="AS151" s="685"/>
      <c r="AT151" s="686"/>
      <c r="AU151" s="684">
        <v>0</v>
      </c>
      <c r="AV151" s="685"/>
      <c r="AW151" s="685"/>
      <c r="AX151" s="686"/>
      <c r="AY151" s="684">
        <v>0</v>
      </c>
      <c r="AZ151" s="685"/>
      <c r="BA151" s="685"/>
      <c r="BB151" s="686"/>
      <c r="BC151" s="684">
        <v>412238</v>
      </c>
      <c r="BD151" s="685"/>
      <c r="BE151" s="685"/>
      <c r="BF151" s="686"/>
      <c r="BG151" s="726">
        <f t="shared" si="71"/>
        <v>0.87490555626299926</v>
      </c>
      <c r="BH151" s="727"/>
    </row>
    <row r="152" spans="1:60" ht="20.100000000000001" customHeight="1" x14ac:dyDescent="0.2">
      <c r="A152" s="742" t="s">
        <v>640</v>
      </c>
      <c r="B152" s="723"/>
      <c r="C152" s="743" t="s">
        <v>774</v>
      </c>
      <c r="D152" s="744"/>
      <c r="E152" s="744"/>
      <c r="F152" s="744"/>
      <c r="G152" s="744"/>
      <c r="H152" s="744"/>
      <c r="I152" s="744"/>
      <c r="J152" s="744"/>
      <c r="K152" s="744"/>
      <c r="L152" s="744"/>
      <c r="M152" s="744"/>
      <c r="N152" s="744"/>
      <c r="O152" s="744"/>
      <c r="P152" s="744"/>
      <c r="Q152" s="744"/>
      <c r="R152" s="744"/>
      <c r="S152" s="744"/>
      <c r="T152" s="744"/>
      <c r="U152" s="744"/>
      <c r="V152" s="744"/>
      <c r="W152" s="744"/>
      <c r="X152" s="744"/>
      <c r="Y152" s="744"/>
      <c r="Z152" s="744"/>
      <c r="AA152" s="744"/>
      <c r="AB152" s="745"/>
      <c r="AC152" s="757" t="s">
        <v>96</v>
      </c>
      <c r="AD152" s="758"/>
      <c r="AE152" s="690">
        <f>SUM(AE142:AH151)-SUM(AE143:AH145)</f>
        <v>2258000</v>
      </c>
      <c r="AF152" s="691"/>
      <c r="AG152" s="691"/>
      <c r="AH152" s="692"/>
      <c r="AI152" s="690">
        <f t="shared" ref="AI152" si="84">SUM(AI142:AL151)-SUM(AI143:AL145)</f>
        <v>2343000</v>
      </c>
      <c r="AJ152" s="691"/>
      <c r="AK152" s="691"/>
      <c r="AL152" s="692"/>
      <c r="AM152" s="690">
        <f t="shared" ref="AM152" si="85">SUM(AM142:AP151)-SUM(AM143:AP145)</f>
        <v>0</v>
      </c>
      <c r="AN152" s="691"/>
      <c r="AO152" s="691"/>
      <c r="AP152" s="692"/>
      <c r="AQ152" s="690">
        <f t="shared" ref="AQ152" si="86">SUM(AQ142:AT151)-SUM(AQ143:AT145)</f>
        <v>1918200</v>
      </c>
      <c r="AR152" s="691"/>
      <c r="AS152" s="691"/>
      <c r="AT152" s="692"/>
      <c r="AU152" s="690">
        <f t="shared" ref="AU152" si="87">SUM(AU142:AX151)-SUM(AU143:AX145)</f>
        <v>0</v>
      </c>
      <c r="AV152" s="691"/>
      <c r="AW152" s="691"/>
      <c r="AX152" s="692"/>
      <c r="AY152" s="690">
        <f t="shared" ref="AY152" si="88">SUM(AY142:BB151)-SUM(AY143:BB145)</f>
        <v>0</v>
      </c>
      <c r="AZ152" s="691"/>
      <c r="BA152" s="691"/>
      <c r="BB152" s="692"/>
      <c r="BC152" s="690">
        <f t="shared" ref="BC152" si="89">SUM(BC142:BF151)-SUM(BC143:BF145)</f>
        <v>1918200</v>
      </c>
      <c r="BD152" s="691"/>
      <c r="BE152" s="691"/>
      <c r="BF152" s="692"/>
      <c r="BG152" s="668">
        <f t="shared" si="71"/>
        <v>0.8186939820742638</v>
      </c>
      <c r="BH152" s="669"/>
    </row>
    <row r="153" spans="1:60" s="1" customFormat="1" ht="20.100000000000001" hidden="1" customHeight="1" x14ac:dyDescent="0.2">
      <c r="A153" s="607" t="s">
        <v>641</v>
      </c>
      <c r="B153" s="608"/>
      <c r="C153" s="621" t="s">
        <v>75</v>
      </c>
      <c r="D153" s="622"/>
      <c r="E153" s="622"/>
      <c r="F153" s="622"/>
      <c r="G153" s="622"/>
      <c r="H153" s="622"/>
      <c r="I153" s="622"/>
      <c r="J153" s="622"/>
      <c r="K153" s="622"/>
      <c r="L153" s="622"/>
      <c r="M153" s="622"/>
      <c r="N153" s="622"/>
      <c r="O153" s="622"/>
      <c r="P153" s="622"/>
      <c r="Q153" s="622"/>
      <c r="R153" s="622"/>
      <c r="S153" s="622"/>
      <c r="T153" s="622"/>
      <c r="U153" s="622"/>
      <c r="V153" s="622"/>
      <c r="W153" s="622"/>
      <c r="X153" s="622"/>
      <c r="Y153" s="622"/>
      <c r="Z153" s="622"/>
      <c r="AA153" s="622"/>
      <c r="AB153" s="623"/>
      <c r="AC153" s="612" t="s">
        <v>97</v>
      </c>
      <c r="AD153" s="613"/>
      <c r="AE153" s="687"/>
      <c r="AF153" s="688"/>
      <c r="AG153" s="688"/>
      <c r="AH153" s="689"/>
      <c r="AI153" s="687"/>
      <c r="AJ153" s="688"/>
      <c r="AK153" s="688"/>
      <c r="AL153" s="689"/>
      <c r="AM153" s="687"/>
      <c r="AN153" s="688"/>
      <c r="AO153" s="688"/>
      <c r="AP153" s="689"/>
      <c r="AQ153" s="687"/>
      <c r="AR153" s="688"/>
      <c r="AS153" s="688"/>
      <c r="AT153" s="689"/>
      <c r="AU153" s="687"/>
      <c r="AV153" s="688"/>
      <c r="AW153" s="688"/>
      <c r="AX153" s="689"/>
      <c r="AY153" s="687"/>
      <c r="AZ153" s="688"/>
      <c r="BA153" s="688"/>
      <c r="BB153" s="689"/>
      <c r="BC153" s="687"/>
      <c r="BD153" s="688"/>
      <c r="BE153" s="688"/>
      <c r="BF153" s="689"/>
      <c r="BG153" s="724" t="str">
        <f t="shared" si="71"/>
        <v>n.é.</v>
      </c>
      <c r="BH153" s="725"/>
    </row>
    <row r="154" spans="1:60" s="1" customFormat="1" ht="20.100000000000001" hidden="1" customHeight="1" x14ac:dyDescent="0.2">
      <c r="A154" s="607" t="s">
        <v>642</v>
      </c>
      <c r="B154" s="608"/>
      <c r="C154" s="621" t="s">
        <v>76</v>
      </c>
      <c r="D154" s="622"/>
      <c r="E154" s="622"/>
      <c r="F154" s="622"/>
      <c r="G154" s="622"/>
      <c r="H154" s="622"/>
      <c r="I154" s="622"/>
      <c r="J154" s="622"/>
      <c r="K154" s="622"/>
      <c r="L154" s="622"/>
      <c r="M154" s="622"/>
      <c r="N154" s="622"/>
      <c r="O154" s="622"/>
      <c r="P154" s="622"/>
      <c r="Q154" s="622"/>
      <c r="R154" s="622"/>
      <c r="S154" s="622"/>
      <c r="T154" s="622"/>
      <c r="U154" s="622"/>
      <c r="V154" s="622"/>
      <c r="W154" s="622"/>
      <c r="X154" s="622"/>
      <c r="Y154" s="622"/>
      <c r="Z154" s="622"/>
      <c r="AA154" s="622"/>
      <c r="AB154" s="623"/>
      <c r="AC154" s="612" t="s">
        <v>98</v>
      </c>
      <c r="AD154" s="613"/>
      <c r="AE154" s="687"/>
      <c r="AF154" s="688"/>
      <c r="AG154" s="688"/>
      <c r="AH154" s="689"/>
      <c r="AI154" s="687"/>
      <c r="AJ154" s="688"/>
      <c r="AK154" s="688"/>
      <c r="AL154" s="689"/>
      <c r="AM154" s="687"/>
      <c r="AN154" s="688"/>
      <c r="AO154" s="688"/>
      <c r="AP154" s="689"/>
      <c r="AQ154" s="687"/>
      <c r="AR154" s="688"/>
      <c r="AS154" s="688"/>
      <c r="AT154" s="689"/>
      <c r="AU154" s="687"/>
      <c r="AV154" s="688"/>
      <c r="AW154" s="688"/>
      <c r="AX154" s="689"/>
      <c r="AY154" s="687"/>
      <c r="AZ154" s="688"/>
      <c r="BA154" s="688"/>
      <c r="BB154" s="689"/>
      <c r="BC154" s="687"/>
      <c r="BD154" s="688"/>
      <c r="BE154" s="688"/>
      <c r="BF154" s="689"/>
      <c r="BG154" s="724" t="str">
        <f t="shared" si="71"/>
        <v>n.é.</v>
      </c>
      <c r="BH154" s="725"/>
    </row>
    <row r="155" spans="1:60" ht="20.100000000000001" customHeight="1" x14ac:dyDescent="0.2">
      <c r="A155" s="742" t="s">
        <v>643</v>
      </c>
      <c r="B155" s="723"/>
      <c r="C155" s="743" t="s">
        <v>775</v>
      </c>
      <c r="D155" s="744"/>
      <c r="E155" s="744"/>
      <c r="F155" s="744"/>
      <c r="G155" s="744"/>
      <c r="H155" s="744"/>
      <c r="I155" s="744"/>
      <c r="J155" s="744"/>
      <c r="K155" s="744"/>
      <c r="L155" s="744"/>
      <c r="M155" s="744"/>
      <c r="N155" s="744"/>
      <c r="O155" s="744"/>
      <c r="P155" s="744"/>
      <c r="Q155" s="744"/>
      <c r="R155" s="744"/>
      <c r="S155" s="744"/>
      <c r="T155" s="744"/>
      <c r="U155" s="744"/>
      <c r="V155" s="744"/>
      <c r="W155" s="744"/>
      <c r="X155" s="744"/>
      <c r="Y155" s="744"/>
      <c r="Z155" s="744"/>
      <c r="AA155" s="744"/>
      <c r="AB155" s="745"/>
      <c r="AC155" s="757" t="s">
        <v>99</v>
      </c>
      <c r="AD155" s="758"/>
      <c r="AE155" s="690">
        <f>SUM(AE153:AH154)</f>
        <v>0</v>
      </c>
      <c r="AF155" s="691"/>
      <c r="AG155" s="691"/>
      <c r="AH155" s="692"/>
      <c r="AI155" s="690">
        <f t="shared" ref="AI155" si="90">SUM(AI153:AL154)</f>
        <v>0</v>
      </c>
      <c r="AJ155" s="691"/>
      <c r="AK155" s="691"/>
      <c r="AL155" s="692"/>
      <c r="AM155" s="690">
        <f t="shared" ref="AM155" si="91">SUM(AM153:AP154)</f>
        <v>0</v>
      </c>
      <c r="AN155" s="691"/>
      <c r="AO155" s="691"/>
      <c r="AP155" s="692"/>
      <c r="AQ155" s="690">
        <f t="shared" ref="AQ155" si="92">SUM(AQ153:AT154)</f>
        <v>0</v>
      </c>
      <c r="AR155" s="691"/>
      <c r="AS155" s="691"/>
      <c r="AT155" s="692"/>
      <c r="AU155" s="690">
        <f t="shared" ref="AU155" si="93">SUM(AU153:AX154)</f>
        <v>0</v>
      </c>
      <c r="AV155" s="691"/>
      <c r="AW155" s="691"/>
      <c r="AX155" s="692"/>
      <c r="AY155" s="690">
        <f t="shared" ref="AY155" si="94">SUM(AY153:BB154)</f>
        <v>0</v>
      </c>
      <c r="AZ155" s="691"/>
      <c r="BA155" s="691"/>
      <c r="BB155" s="692"/>
      <c r="BC155" s="690">
        <f t="shared" ref="BC155" si="95">SUM(BC153:BF154)</f>
        <v>0</v>
      </c>
      <c r="BD155" s="691"/>
      <c r="BE155" s="691"/>
      <c r="BF155" s="692"/>
      <c r="BG155" s="668" t="str">
        <f t="shared" si="71"/>
        <v>n.é.</v>
      </c>
      <c r="BH155" s="669"/>
    </row>
    <row r="156" spans="1:60" ht="20.100000000000001" customHeight="1" x14ac:dyDescent="0.2">
      <c r="A156" s="696" t="s">
        <v>644</v>
      </c>
      <c r="B156" s="683"/>
      <c r="C156" s="621" t="s">
        <v>77</v>
      </c>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3"/>
      <c r="AC156" s="697" t="s">
        <v>100</v>
      </c>
      <c r="AD156" s="698"/>
      <c r="AE156" s="684">
        <v>2806910</v>
      </c>
      <c r="AF156" s="685"/>
      <c r="AG156" s="685"/>
      <c r="AH156" s="686"/>
      <c r="AI156" s="684">
        <v>3081910</v>
      </c>
      <c r="AJ156" s="685"/>
      <c r="AK156" s="685"/>
      <c r="AL156" s="686"/>
      <c r="AM156" s="684">
        <v>0</v>
      </c>
      <c r="AN156" s="685"/>
      <c r="AO156" s="685"/>
      <c r="AP156" s="686"/>
      <c r="AQ156" s="684">
        <v>3076083</v>
      </c>
      <c r="AR156" s="685"/>
      <c r="AS156" s="685"/>
      <c r="AT156" s="686"/>
      <c r="AU156" s="684">
        <v>0</v>
      </c>
      <c r="AV156" s="685"/>
      <c r="AW156" s="685"/>
      <c r="AX156" s="686"/>
      <c r="AY156" s="684">
        <v>0</v>
      </c>
      <c r="AZ156" s="685"/>
      <c r="BA156" s="685"/>
      <c r="BB156" s="686"/>
      <c r="BC156" s="684">
        <v>3068140</v>
      </c>
      <c r="BD156" s="685"/>
      <c r="BE156" s="685"/>
      <c r="BF156" s="686"/>
      <c r="BG156" s="726">
        <f t="shared" si="71"/>
        <v>0.99553199152473626</v>
      </c>
      <c r="BH156" s="727"/>
    </row>
    <row r="157" spans="1:60" ht="20.100000000000001" customHeight="1" x14ac:dyDescent="0.2">
      <c r="A157" s="696" t="s">
        <v>645</v>
      </c>
      <c r="B157" s="683"/>
      <c r="C157" s="621" t="s">
        <v>78</v>
      </c>
      <c r="D157" s="622"/>
      <c r="E157" s="622"/>
      <c r="F157" s="622"/>
      <c r="G157" s="622"/>
      <c r="H157" s="622"/>
      <c r="I157" s="622"/>
      <c r="J157" s="622"/>
      <c r="K157" s="622"/>
      <c r="L157" s="622"/>
      <c r="M157" s="622"/>
      <c r="N157" s="622"/>
      <c r="O157" s="622"/>
      <c r="P157" s="622"/>
      <c r="Q157" s="622"/>
      <c r="R157" s="622"/>
      <c r="S157" s="622"/>
      <c r="T157" s="622"/>
      <c r="U157" s="622"/>
      <c r="V157" s="622"/>
      <c r="W157" s="622"/>
      <c r="X157" s="622"/>
      <c r="Y157" s="622"/>
      <c r="Z157" s="622"/>
      <c r="AA157" s="622"/>
      <c r="AB157" s="623"/>
      <c r="AC157" s="697" t="s">
        <v>101</v>
      </c>
      <c r="AD157" s="698"/>
      <c r="AE157" s="684">
        <v>810000</v>
      </c>
      <c r="AF157" s="685"/>
      <c r="AG157" s="685"/>
      <c r="AH157" s="686"/>
      <c r="AI157" s="684">
        <v>94000</v>
      </c>
      <c r="AJ157" s="685"/>
      <c r="AK157" s="685"/>
      <c r="AL157" s="686"/>
      <c r="AM157" s="684">
        <v>0</v>
      </c>
      <c r="AN157" s="685"/>
      <c r="AO157" s="685"/>
      <c r="AP157" s="686"/>
      <c r="AQ157" s="684">
        <v>50000</v>
      </c>
      <c r="AR157" s="685"/>
      <c r="AS157" s="685"/>
      <c r="AT157" s="686"/>
      <c r="AU157" s="684">
        <v>0</v>
      </c>
      <c r="AV157" s="685"/>
      <c r="AW157" s="685"/>
      <c r="AX157" s="686"/>
      <c r="AY157" s="684">
        <v>0</v>
      </c>
      <c r="AZ157" s="685"/>
      <c r="BA157" s="685"/>
      <c r="BB157" s="686"/>
      <c r="BC157" s="684">
        <v>50000</v>
      </c>
      <c r="BD157" s="685"/>
      <c r="BE157" s="685"/>
      <c r="BF157" s="686"/>
      <c r="BG157" s="726">
        <f t="shared" si="71"/>
        <v>0.53191489361702127</v>
      </c>
      <c r="BH157" s="727"/>
    </row>
    <row r="158" spans="1:60" s="1" customFormat="1" ht="20.100000000000001" hidden="1" customHeight="1" x14ac:dyDescent="0.2">
      <c r="A158" s="662" t="s">
        <v>646</v>
      </c>
      <c r="B158" s="608"/>
      <c r="C158" s="621" t="s">
        <v>79</v>
      </c>
      <c r="D158" s="622"/>
      <c r="E158" s="622"/>
      <c r="F158" s="622"/>
      <c r="G158" s="622"/>
      <c r="H158" s="622"/>
      <c r="I158" s="622"/>
      <c r="J158" s="622"/>
      <c r="K158" s="622"/>
      <c r="L158" s="622"/>
      <c r="M158" s="622"/>
      <c r="N158" s="622"/>
      <c r="O158" s="622"/>
      <c r="P158" s="622"/>
      <c r="Q158" s="622"/>
      <c r="R158" s="622"/>
      <c r="S158" s="622"/>
      <c r="T158" s="622"/>
      <c r="U158" s="622"/>
      <c r="V158" s="622"/>
      <c r="W158" s="622"/>
      <c r="X158" s="622"/>
      <c r="Y158" s="622"/>
      <c r="Z158" s="622"/>
      <c r="AA158" s="622"/>
      <c r="AB158" s="623"/>
      <c r="AC158" s="612" t="s">
        <v>102</v>
      </c>
      <c r="AD158" s="613"/>
      <c r="AE158" s="687"/>
      <c r="AF158" s="688"/>
      <c r="AG158" s="688"/>
      <c r="AH158" s="689"/>
      <c r="AI158" s="687"/>
      <c r="AJ158" s="688"/>
      <c r="AK158" s="688"/>
      <c r="AL158" s="689"/>
      <c r="AM158" s="687"/>
      <c r="AN158" s="688"/>
      <c r="AO158" s="688"/>
      <c r="AP158" s="689"/>
      <c r="AQ158" s="687"/>
      <c r="AR158" s="688"/>
      <c r="AS158" s="688"/>
      <c r="AT158" s="689"/>
      <c r="AU158" s="687"/>
      <c r="AV158" s="688"/>
      <c r="AW158" s="688"/>
      <c r="AX158" s="689"/>
      <c r="AY158" s="687"/>
      <c r="AZ158" s="688"/>
      <c r="BA158" s="688"/>
      <c r="BB158" s="689"/>
      <c r="BC158" s="687"/>
      <c r="BD158" s="688"/>
      <c r="BE158" s="688"/>
      <c r="BF158" s="689"/>
      <c r="BG158" s="724" t="str">
        <f t="shared" si="71"/>
        <v>n.é.</v>
      </c>
      <c r="BH158" s="725"/>
    </row>
    <row r="159" spans="1:60" s="1" customFormat="1" ht="20.100000000000001" hidden="1" customHeight="1" x14ac:dyDescent="0.2">
      <c r="A159" s="662" t="s">
        <v>647</v>
      </c>
      <c r="B159" s="608"/>
      <c r="C159" s="621" t="s">
        <v>80</v>
      </c>
      <c r="D159" s="622"/>
      <c r="E159" s="622"/>
      <c r="F159" s="622"/>
      <c r="G159" s="622"/>
      <c r="H159" s="622"/>
      <c r="I159" s="622"/>
      <c r="J159" s="622"/>
      <c r="K159" s="622"/>
      <c r="L159" s="622"/>
      <c r="M159" s="622"/>
      <c r="N159" s="622"/>
      <c r="O159" s="622"/>
      <c r="P159" s="622"/>
      <c r="Q159" s="622"/>
      <c r="R159" s="622"/>
      <c r="S159" s="622"/>
      <c r="T159" s="622"/>
      <c r="U159" s="622"/>
      <c r="V159" s="622"/>
      <c r="W159" s="622"/>
      <c r="X159" s="622"/>
      <c r="Y159" s="622"/>
      <c r="Z159" s="622"/>
      <c r="AA159" s="622"/>
      <c r="AB159" s="623"/>
      <c r="AC159" s="612" t="s">
        <v>103</v>
      </c>
      <c r="AD159" s="613"/>
      <c r="AE159" s="687"/>
      <c r="AF159" s="688"/>
      <c r="AG159" s="688"/>
      <c r="AH159" s="689"/>
      <c r="AI159" s="687"/>
      <c r="AJ159" s="688"/>
      <c r="AK159" s="688"/>
      <c r="AL159" s="689"/>
      <c r="AM159" s="687"/>
      <c r="AN159" s="688"/>
      <c r="AO159" s="688"/>
      <c r="AP159" s="689"/>
      <c r="AQ159" s="687"/>
      <c r="AR159" s="688"/>
      <c r="AS159" s="688"/>
      <c r="AT159" s="689"/>
      <c r="AU159" s="687"/>
      <c r="AV159" s="688"/>
      <c r="AW159" s="688"/>
      <c r="AX159" s="689"/>
      <c r="AY159" s="687"/>
      <c r="AZ159" s="688"/>
      <c r="BA159" s="688"/>
      <c r="BB159" s="689"/>
      <c r="BC159" s="687"/>
      <c r="BD159" s="688"/>
      <c r="BE159" s="688"/>
      <c r="BF159" s="689"/>
      <c r="BG159" s="724" t="str">
        <f t="shared" si="71"/>
        <v>n.é.</v>
      </c>
      <c r="BH159" s="725"/>
    </row>
    <row r="160" spans="1:60" ht="20.25" customHeight="1" x14ac:dyDescent="0.2">
      <c r="A160" s="696" t="s">
        <v>648</v>
      </c>
      <c r="B160" s="683"/>
      <c r="C160" s="621" t="s">
        <v>81</v>
      </c>
      <c r="D160" s="622"/>
      <c r="E160" s="622"/>
      <c r="F160" s="622"/>
      <c r="G160" s="622"/>
      <c r="H160" s="622"/>
      <c r="I160" s="622"/>
      <c r="J160" s="622"/>
      <c r="K160" s="622"/>
      <c r="L160" s="622"/>
      <c r="M160" s="622"/>
      <c r="N160" s="622"/>
      <c r="O160" s="622"/>
      <c r="P160" s="622"/>
      <c r="Q160" s="622"/>
      <c r="R160" s="622"/>
      <c r="S160" s="622"/>
      <c r="T160" s="622"/>
      <c r="U160" s="622"/>
      <c r="V160" s="622"/>
      <c r="W160" s="622"/>
      <c r="X160" s="622"/>
      <c r="Y160" s="622"/>
      <c r="Z160" s="622"/>
      <c r="AA160" s="622"/>
      <c r="AB160" s="623"/>
      <c r="AC160" s="697" t="s">
        <v>104</v>
      </c>
      <c r="AD160" s="698"/>
      <c r="AE160" s="684">
        <v>0</v>
      </c>
      <c r="AF160" s="685"/>
      <c r="AG160" s="685"/>
      <c r="AH160" s="686"/>
      <c r="AI160" s="684">
        <v>11000</v>
      </c>
      <c r="AJ160" s="685"/>
      <c r="AK160" s="685"/>
      <c r="AL160" s="686"/>
      <c r="AM160" s="684">
        <v>0</v>
      </c>
      <c r="AN160" s="685"/>
      <c r="AO160" s="685"/>
      <c r="AP160" s="686"/>
      <c r="AQ160" s="684">
        <v>4573</v>
      </c>
      <c r="AR160" s="685"/>
      <c r="AS160" s="685"/>
      <c r="AT160" s="686"/>
      <c r="AU160" s="684">
        <v>0</v>
      </c>
      <c r="AV160" s="685"/>
      <c r="AW160" s="685"/>
      <c r="AX160" s="686"/>
      <c r="AY160" s="684">
        <v>0</v>
      </c>
      <c r="AZ160" s="685"/>
      <c r="BA160" s="685"/>
      <c r="BB160" s="686"/>
      <c r="BC160" s="684">
        <v>4573</v>
      </c>
      <c r="BD160" s="685"/>
      <c r="BE160" s="685"/>
      <c r="BF160" s="686"/>
      <c r="BG160" s="726">
        <f t="shared" si="71"/>
        <v>0.41572727272727272</v>
      </c>
      <c r="BH160" s="727"/>
    </row>
    <row r="161" spans="1:60" ht="20.100000000000001" customHeight="1" x14ac:dyDescent="0.2">
      <c r="A161" s="670" t="s">
        <v>649</v>
      </c>
      <c r="B161" s="723"/>
      <c r="C161" s="743" t="s">
        <v>776</v>
      </c>
      <c r="D161" s="744"/>
      <c r="E161" s="744"/>
      <c r="F161" s="744"/>
      <c r="G161" s="744"/>
      <c r="H161" s="744"/>
      <c r="I161" s="744"/>
      <c r="J161" s="744"/>
      <c r="K161" s="744"/>
      <c r="L161" s="744"/>
      <c r="M161" s="744"/>
      <c r="N161" s="744"/>
      <c r="O161" s="744"/>
      <c r="P161" s="744"/>
      <c r="Q161" s="744"/>
      <c r="R161" s="744"/>
      <c r="S161" s="744"/>
      <c r="T161" s="744"/>
      <c r="U161" s="744"/>
      <c r="V161" s="744"/>
      <c r="W161" s="744"/>
      <c r="X161" s="744"/>
      <c r="Y161" s="744"/>
      <c r="Z161" s="744"/>
      <c r="AA161" s="744"/>
      <c r="AB161" s="745"/>
      <c r="AC161" s="757" t="s">
        <v>105</v>
      </c>
      <c r="AD161" s="758"/>
      <c r="AE161" s="690">
        <f>SUM(AE156:AH160)</f>
        <v>3616910</v>
      </c>
      <c r="AF161" s="691"/>
      <c r="AG161" s="691"/>
      <c r="AH161" s="692"/>
      <c r="AI161" s="690">
        <f t="shared" ref="AI161" si="96">SUM(AI156:AL160)</f>
        <v>3186910</v>
      </c>
      <c r="AJ161" s="691"/>
      <c r="AK161" s="691"/>
      <c r="AL161" s="692"/>
      <c r="AM161" s="690">
        <f t="shared" ref="AM161" si="97">SUM(AM156:AP160)</f>
        <v>0</v>
      </c>
      <c r="AN161" s="691"/>
      <c r="AO161" s="691"/>
      <c r="AP161" s="692"/>
      <c r="AQ161" s="690">
        <f t="shared" ref="AQ161" si="98">SUM(AQ156:AT160)</f>
        <v>3130656</v>
      </c>
      <c r="AR161" s="691"/>
      <c r="AS161" s="691"/>
      <c r="AT161" s="692"/>
      <c r="AU161" s="690">
        <f t="shared" ref="AU161" si="99">SUM(AU156:AX160)</f>
        <v>0</v>
      </c>
      <c r="AV161" s="691"/>
      <c r="AW161" s="691"/>
      <c r="AX161" s="692"/>
      <c r="AY161" s="690">
        <f t="shared" ref="AY161" si="100">SUM(AY156:BB160)</f>
        <v>0</v>
      </c>
      <c r="AZ161" s="691"/>
      <c r="BA161" s="691"/>
      <c r="BB161" s="692"/>
      <c r="BC161" s="690">
        <f t="shared" ref="BC161" si="101">SUM(BC156:BF160)</f>
        <v>3122713</v>
      </c>
      <c r="BD161" s="691"/>
      <c r="BE161" s="691"/>
      <c r="BF161" s="692"/>
      <c r="BG161" s="668">
        <f t="shared" si="71"/>
        <v>0.97985603609766203</v>
      </c>
      <c r="BH161" s="669"/>
    </row>
    <row r="162" spans="1:60" ht="20.100000000000001" customHeight="1" x14ac:dyDescent="0.2">
      <c r="A162" s="670" t="s">
        <v>650</v>
      </c>
      <c r="B162" s="723"/>
      <c r="C162" s="743" t="s">
        <v>777</v>
      </c>
      <c r="D162" s="744"/>
      <c r="E162" s="744"/>
      <c r="F162" s="744"/>
      <c r="G162" s="744"/>
      <c r="H162" s="744"/>
      <c r="I162" s="744"/>
      <c r="J162" s="744"/>
      <c r="K162" s="744"/>
      <c r="L162" s="744"/>
      <c r="M162" s="744"/>
      <c r="N162" s="744"/>
      <c r="O162" s="744"/>
      <c r="P162" s="744"/>
      <c r="Q162" s="744"/>
      <c r="R162" s="744"/>
      <c r="S162" s="744"/>
      <c r="T162" s="744"/>
      <c r="U162" s="744"/>
      <c r="V162" s="744"/>
      <c r="W162" s="744"/>
      <c r="X162" s="744"/>
      <c r="Y162" s="744"/>
      <c r="Z162" s="744"/>
      <c r="AA162" s="744"/>
      <c r="AB162" s="745"/>
      <c r="AC162" s="757" t="s">
        <v>57</v>
      </c>
      <c r="AD162" s="758"/>
      <c r="AE162" s="690">
        <f>AE138+AE141+AE152+AE155+AE161</f>
        <v>16848910</v>
      </c>
      <c r="AF162" s="691"/>
      <c r="AG162" s="691"/>
      <c r="AH162" s="692"/>
      <c r="AI162" s="690">
        <f t="shared" ref="AI162" si="102">AI138+AI141+AI152+AI155+AI161</f>
        <v>18860910</v>
      </c>
      <c r="AJ162" s="691"/>
      <c r="AK162" s="691"/>
      <c r="AL162" s="692"/>
      <c r="AM162" s="690">
        <f t="shared" ref="AM162" si="103">AM138+AM141+AM152+AM155+AM161</f>
        <v>0</v>
      </c>
      <c r="AN162" s="691"/>
      <c r="AO162" s="691"/>
      <c r="AP162" s="692"/>
      <c r="AQ162" s="690">
        <f t="shared" ref="AQ162" si="104">AQ138+AQ141+AQ152+AQ155+AQ161</f>
        <v>18375165</v>
      </c>
      <c r="AR162" s="691"/>
      <c r="AS162" s="691"/>
      <c r="AT162" s="692"/>
      <c r="AU162" s="690">
        <f t="shared" ref="AU162" si="105">AU138+AU141+AU152+AU155+AU161</f>
        <v>0</v>
      </c>
      <c r="AV162" s="691"/>
      <c r="AW162" s="691"/>
      <c r="AX162" s="692"/>
      <c r="AY162" s="690">
        <f t="shared" ref="AY162" si="106">AY138+AY141+AY152+AY155+AY161</f>
        <v>0</v>
      </c>
      <c r="AZ162" s="691"/>
      <c r="BA162" s="691"/>
      <c r="BB162" s="692"/>
      <c r="BC162" s="690">
        <f t="shared" ref="BC162" si="107">BC138+BC141+BC152+BC155+BC161</f>
        <v>18325844</v>
      </c>
      <c r="BD162" s="691"/>
      <c r="BE162" s="691"/>
      <c r="BF162" s="692"/>
      <c r="BG162" s="668">
        <f t="shared" si="71"/>
        <v>0.97163095524022969</v>
      </c>
      <c r="BH162" s="669"/>
    </row>
    <row r="163" spans="1:60" s="1" customFormat="1" ht="20.100000000000001" hidden="1" customHeight="1" x14ac:dyDescent="0.2">
      <c r="A163" s="662" t="s">
        <v>651</v>
      </c>
      <c r="B163" s="608"/>
      <c r="C163" s="621" t="s">
        <v>108</v>
      </c>
      <c r="D163" s="622"/>
      <c r="E163" s="622"/>
      <c r="F163" s="622"/>
      <c r="G163" s="622"/>
      <c r="H163" s="622"/>
      <c r="I163" s="622"/>
      <c r="J163" s="622"/>
      <c r="K163" s="622"/>
      <c r="L163" s="622"/>
      <c r="M163" s="622"/>
      <c r="N163" s="622"/>
      <c r="O163" s="622"/>
      <c r="P163" s="622"/>
      <c r="Q163" s="622"/>
      <c r="R163" s="622"/>
      <c r="S163" s="622"/>
      <c r="T163" s="622"/>
      <c r="U163" s="622"/>
      <c r="V163" s="622"/>
      <c r="W163" s="622"/>
      <c r="X163" s="622"/>
      <c r="Y163" s="622"/>
      <c r="Z163" s="622"/>
      <c r="AA163" s="622"/>
      <c r="AB163" s="623"/>
      <c r="AC163" s="612" t="s">
        <v>116</v>
      </c>
      <c r="AD163" s="613"/>
      <c r="AE163" s="687"/>
      <c r="AF163" s="688"/>
      <c r="AG163" s="688"/>
      <c r="AH163" s="689"/>
      <c r="AI163" s="687"/>
      <c r="AJ163" s="688"/>
      <c r="AK163" s="688"/>
      <c r="AL163" s="689"/>
      <c r="AM163" s="687"/>
      <c r="AN163" s="688"/>
      <c r="AO163" s="688"/>
      <c r="AP163" s="689"/>
      <c r="AQ163" s="687"/>
      <c r="AR163" s="688"/>
      <c r="AS163" s="688"/>
      <c r="AT163" s="689"/>
      <c r="AU163" s="687"/>
      <c r="AV163" s="688"/>
      <c r="AW163" s="688"/>
      <c r="AX163" s="689"/>
      <c r="AY163" s="687"/>
      <c r="AZ163" s="688"/>
      <c r="BA163" s="688"/>
      <c r="BB163" s="689"/>
      <c r="BC163" s="687"/>
      <c r="BD163" s="688"/>
      <c r="BE163" s="688"/>
      <c r="BF163" s="689"/>
      <c r="BG163" s="724" t="str">
        <f t="shared" si="71"/>
        <v>n.é.</v>
      </c>
      <c r="BH163" s="725"/>
    </row>
    <row r="164" spans="1:60" s="1" customFormat="1" ht="20.100000000000001" hidden="1" customHeight="1" x14ac:dyDescent="0.2">
      <c r="A164" s="662" t="s">
        <v>652</v>
      </c>
      <c r="B164" s="608"/>
      <c r="C164" s="621" t="s">
        <v>109</v>
      </c>
      <c r="D164" s="622"/>
      <c r="E164" s="622"/>
      <c r="F164" s="622"/>
      <c r="G164" s="622"/>
      <c r="H164" s="622"/>
      <c r="I164" s="622"/>
      <c r="J164" s="622"/>
      <c r="K164" s="622"/>
      <c r="L164" s="622"/>
      <c r="M164" s="622"/>
      <c r="N164" s="622"/>
      <c r="O164" s="622"/>
      <c r="P164" s="622"/>
      <c r="Q164" s="622"/>
      <c r="R164" s="622"/>
      <c r="S164" s="622"/>
      <c r="T164" s="622"/>
      <c r="U164" s="622"/>
      <c r="V164" s="622"/>
      <c r="W164" s="622"/>
      <c r="X164" s="622"/>
      <c r="Y164" s="622"/>
      <c r="Z164" s="622"/>
      <c r="AA164" s="622"/>
      <c r="AB164" s="623"/>
      <c r="AC164" s="612" t="s">
        <v>117</v>
      </c>
      <c r="AD164" s="613"/>
      <c r="AE164" s="687"/>
      <c r="AF164" s="688"/>
      <c r="AG164" s="688"/>
      <c r="AH164" s="689"/>
      <c r="AI164" s="687"/>
      <c r="AJ164" s="688"/>
      <c r="AK164" s="688"/>
      <c r="AL164" s="689"/>
      <c r="AM164" s="687"/>
      <c r="AN164" s="688"/>
      <c r="AO164" s="688"/>
      <c r="AP164" s="689"/>
      <c r="AQ164" s="687"/>
      <c r="AR164" s="688"/>
      <c r="AS164" s="688"/>
      <c r="AT164" s="689"/>
      <c r="AU164" s="687"/>
      <c r="AV164" s="688"/>
      <c r="AW164" s="688"/>
      <c r="AX164" s="689"/>
      <c r="AY164" s="687"/>
      <c r="AZ164" s="688"/>
      <c r="BA164" s="688"/>
      <c r="BB164" s="689"/>
      <c r="BC164" s="687"/>
      <c r="BD164" s="688"/>
      <c r="BE164" s="688"/>
      <c r="BF164" s="689"/>
      <c r="BG164" s="724" t="str">
        <f t="shared" si="71"/>
        <v>n.é.</v>
      </c>
      <c r="BH164" s="725"/>
    </row>
    <row r="165" spans="1:60" s="1" customFormat="1" ht="20.100000000000001" hidden="1" customHeight="1" x14ac:dyDescent="0.2">
      <c r="A165" s="662" t="s">
        <v>653</v>
      </c>
      <c r="B165" s="608"/>
      <c r="C165" s="754" t="s">
        <v>110</v>
      </c>
      <c r="D165" s="755"/>
      <c r="E165" s="755"/>
      <c r="F165" s="755"/>
      <c r="G165" s="755"/>
      <c r="H165" s="755"/>
      <c r="I165" s="755"/>
      <c r="J165" s="755"/>
      <c r="K165" s="755"/>
      <c r="L165" s="755"/>
      <c r="M165" s="755"/>
      <c r="N165" s="755"/>
      <c r="O165" s="755"/>
      <c r="P165" s="755"/>
      <c r="Q165" s="755"/>
      <c r="R165" s="755"/>
      <c r="S165" s="755"/>
      <c r="T165" s="755"/>
      <c r="U165" s="755"/>
      <c r="V165" s="755"/>
      <c r="W165" s="755"/>
      <c r="X165" s="755"/>
      <c r="Y165" s="755"/>
      <c r="Z165" s="755"/>
      <c r="AA165" s="755"/>
      <c r="AB165" s="756"/>
      <c r="AC165" s="612" t="s">
        <v>118</v>
      </c>
      <c r="AD165" s="613"/>
      <c r="AE165" s="687"/>
      <c r="AF165" s="688"/>
      <c r="AG165" s="688"/>
      <c r="AH165" s="689"/>
      <c r="AI165" s="687"/>
      <c r="AJ165" s="688"/>
      <c r="AK165" s="688"/>
      <c r="AL165" s="689"/>
      <c r="AM165" s="687"/>
      <c r="AN165" s="688"/>
      <c r="AO165" s="688"/>
      <c r="AP165" s="689"/>
      <c r="AQ165" s="687"/>
      <c r="AR165" s="688"/>
      <c r="AS165" s="688"/>
      <c r="AT165" s="689"/>
      <c r="AU165" s="687"/>
      <c r="AV165" s="688"/>
      <c r="AW165" s="688"/>
      <c r="AX165" s="689"/>
      <c r="AY165" s="687"/>
      <c r="AZ165" s="688"/>
      <c r="BA165" s="688"/>
      <c r="BB165" s="689"/>
      <c r="BC165" s="687"/>
      <c r="BD165" s="688"/>
      <c r="BE165" s="688"/>
      <c r="BF165" s="689"/>
      <c r="BG165" s="724" t="str">
        <f t="shared" si="71"/>
        <v>n.é.</v>
      </c>
      <c r="BH165" s="725"/>
    </row>
    <row r="166" spans="1:60" s="1" customFormat="1" ht="20.100000000000001" hidden="1" customHeight="1" x14ac:dyDescent="0.2">
      <c r="A166" s="662" t="s">
        <v>654</v>
      </c>
      <c r="B166" s="608"/>
      <c r="C166" s="754" t="s">
        <v>111</v>
      </c>
      <c r="D166" s="755"/>
      <c r="E166" s="755"/>
      <c r="F166" s="755"/>
      <c r="G166" s="755"/>
      <c r="H166" s="755"/>
      <c r="I166" s="755"/>
      <c r="J166" s="755"/>
      <c r="K166" s="755"/>
      <c r="L166" s="755"/>
      <c r="M166" s="755"/>
      <c r="N166" s="755"/>
      <c r="O166" s="755"/>
      <c r="P166" s="755"/>
      <c r="Q166" s="755"/>
      <c r="R166" s="755"/>
      <c r="S166" s="755"/>
      <c r="T166" s="755"/>
      <c r="U166" s="755"/>
      <c r="V166" s="755"/>
      <c r="W166" s="755"/>
      <c r="X166" s="755"/>
      <c r="Y166" s="755"/>
      <c r="Z166" s="755"/>
      <c r="AA166" s="755"/>
      <c r="AB166" s="756"/>
      <c r="AC166" s="612" t="s">
        <v>119</v>
      </c>
      <c r="AD166" s="613"/>
      <c r="AE166" s="687"/>
      <c r="AF166" s="688"/>
      <c r="AG166" s="688"/>
      <c r="AH166" s="689"/>
      <c r="AI166" s="687"/>
      <c r="AJ166" s="688"/>
      <c r="AK166" s="688"/>
      <c r="AL166" s="689"/>
      <c r="AM166" s="687"/>
      <c r="AN166" s="688"/>
      <c r="AO166" s="688"/>
      <c r="AP166" s="689"/>
      <c r="AQ166" s="687"/>
      <c r="AR166" s="688"/>
      <c r="AS166" s="688"/>
      <c r="AT166" s="689"/>
      <c r="AU166" s="687"/>
      <c r="AV166" s="688"/>
      <c r="AW166" s="688"/>
      <c r="AX166" s="689"/>
      <c r="AY166" s="687"/>
      <c r="AZ166" s="688"/>
      <c r="BA166" s="688"/>
      <c r="BB166" s="689"/>
      <c r="BC166" s="687"/>
      <c r="BD166" s="688"/>
      <c r="BE166" s="688"/>
      <c r="BF166" s="689"/>
      <c r="BG166" s="724" t="str">
        <f t="shared" si="71"/>
        <v>n.é.</v>
      </c>
      <c r="BH166" s="725"/>
    </row>
    <row r="167" spans="1:60" s="1" customFormat="1" ht="20.100000000000001" hidden="1" customHeight="1" x14ac:dyDescent="0.2">
      <c r="A167" s="662" t="s">
        <v>655</v>
      </c>
      <c r="B167" s="608"/>
      <c r="C167" s="754" t="s">
        <v>112</v>
      </c>
      <c r="D167" s="755"/>
      <c r="E167" s="755"/>
      <c r="F167" s="755"/>
      <c r="G167" s="755"/>
      <c r="H167" s="755"/>
      <c r="I167" s="755"/>
      <c r="J167" s="755"/>
      <c r="K167" s="755"/>
      <c r="L167" s="755"/>
      <c r="M167" s="755"/>
      <c r="N167" s="755"/>
      <c r="O167" s="755"/>
      <c r="P167" s="755"/>
      <c r="Q167" s="755"/>
      <c r="R167" s="755"/>
      <c r="S167" s="755"/>
      <c r="T167" s="755"/>
      <c r="U167" s="755"/>
      <c r="V167" s="755"/>
      <c r="W167" s="755"/>
      <c r="X167" s="755"/>
      <c r="Y167" s="755"/>
      <c r="Z167" s="755"/>
      <c r="AA167" s="755"/>
      <c r="AB167" s="756"/>
      <c r="AC167" s="612" t="s">
        <v>120</v>
      </c>
      <c r="AD167" s="613"/>
      <c r="AE167" s="687"/>
      <c r="AF167" s="688"/>
      <c r="AG167" s="688"/>
      <c r="AH167" s="689"/>
      <c r="AI167" s="687"/>
      <c r="AJ167" s="688"/>
      <c r="AK167" s="688"/>
      <c r="AL167" s="689"/>
      <c r="AM167" s="687"/>
      <c r="AN167" s="688"/>
      <c r="AO167" s="688"/>
      <c r="AP167" s="689"/>
      <c r="AQ167" s="687"/>
      <c r="AR167" s="688"/>
      <c r="AS167" s="688"/>
      <c r="AT167" s="689"/>
      <c r="AU167" s="687"/>
      <c r="AV167" s="688"/>
      <c r="AW167" s="688"/>
      <c r="AX167" s="689"/>
      <c r="AY167" s="687"/>
      <c r="AZ167" s="688"/>
      <c r="BA167" s="688"/>
      <c r="BB167" s="689"/>
      <c r="BC167" s="687"/>
      <c r="BD167" s="688"/>
      <c r="BE167" s="688"/>
      <c r="BF167" s="689"/>
      <c r="BG167" s="724" t="str">
        <f t="shared" si="71"/>
        <v>n.é.</v>
      </c>
      <c r="BH167" s="725"/>
    </row>
    <row r="168" spans="1:60" s="1" customFormat="1" ht="20.100000000000001" hidden="1" customHeight="1" x14ac:dyDescent="0.2">
      <c r="A168" s="662" t="s">
        <v>656</v>
      </c>
      <c r="B168" s="608"/>
      <c r="C168" s="621" t="s">
        <v>113</v>
      </c>
      <c r="D168" s="622"/>
      <c r="E168" s="622"/>
      <c r="F168" s="622"/>
      <c r="G168" s="622"/>
      <c r="H168" s="622"/>
      <c r="I168" s="622"/>
      <c r="J168" s="622"/>
      <c r="K168" s="622"/>
      <c r="L168" s="622"/>
      <c r="M168" s="622"/>
      <c r="N168" s="622"/>
      <c r="O168" s="622"/>
      <c r="P168" s="622"/>
      <c r="Q168" s="622"/>
      <c r="R168" s="622"/>
      <c r="S168" s="622"/>
      <c r="T168" s="622"/>
      <c r="U168" s="622"/>
      <c r="V168" s="622"/>
      <c r="W168" s="622"/>
      <c r="X168" s="622"/>
      <c r="Y168" s="622"/>
      <c r="Z168" s="622"/>
      <c r="AA168" s="622"/>
      <c r="AB168" s="623"/>
      <c r="AC168" s="612" t="s">
        <v>121</v>
      </c>
      <c r="AD168" s="613"/>
      <c r="AE168" s="687"/>
      <c r="AF168" s="688"/>
      <c r="AG168" s="688"/>
      <c r="AH168" s="689"/>
      <c r="AI168" s="687"/>
      <c r="AJ168" s="688"/>
      <c r="AK168" s="688"/>
      <c r="AL168" s="689"/>
      <c r="AM168" s="687"/>
      <c r="AN168" s="688"/>
      <c r="AO168" s="688"/>
      <c r="AP168" s="689"/>
      <c r="AQ168" s="687"/>
      <c r="AR168" s="688"/>
      <c r="AS168" s="688"/>
      <c r="AT168" s="689"/>
      <c r="AU168" s="687"/>
      <c r="AV168" s="688"/>
      <c r="AW168" s="688"/>
      <c r="AX168" s="689"/>
      <c r="AY168" s="687"/>
      <c r="AZ168" s="688"/>
      <c r="BA168" s="688"/>
      <c r="BB168" s="689"/>
      <c r="BC168" s="687"/>
      <c r="BD168" s="688"/>
      <c r="BE168" s="688"/>
      <c r="BF168" s="689"/>
      <c r="BG168" s="724" t="str">
        <f t="shared" si="71"/>
        <v>n.é.</v>
      </c>
      <c r="BH168" s="725"/>
    </row>
    <row r="169" spans="1:60" s="1" customFormat="1" ht="20.100000000000001" hidden="1" customHeight="1" x14ac:dyDescent="0.2">
      <c r="A169" s="662" t="s">
        <v>657</v>
      </c>
      <c r="B169" s="608"/>
      <c r="C169" s="621" t="s">
        <v>114</v>
      </c>
      <c r="D169" s="622"/>
      <c r="E169" s="622"/>
      <c r="F169" s="622"/>
      <c r="G169" s="622"/>
      <c r="H169" s="622"/>
      <c r="I169" s="622"/>
      <c r="J169" s="622"/>
      <c r="K169" s="622"/>
      <c r="L169" s="622"/>
      <c r="M169" s="622"/>
      <c r="N169" s="622"/>
      <c r="O169" s="622"/>
      <c r="P169" s="622"/>
      <c r="Q169" s="622"/>
      <c r="R169" s="622"/>
      <c r="S169" s="622"/>
      <c r="T169" s="622"/>
      <c r="U169" s="622"/>
      <c r="V169" s="622"/>
      <c r="W169" s="622"/>
      <c r="X169" s="622"/>
      <c r="Y169" s="622"/>
      <c r="Z169" s="622"/>
      <c r="AA169" s="622"/>
      <c r="AB169" s="623"/>
      <c r="AC169" s="612" t="s">
        <v>122</v>
      </c>
      <c r="AD169" s="613"/>
      <c r="AE169" s="687"/>
      <c r="AF169" s="688"/>
      <c r="AG169" s="688"/>
      <c r="AH169" s="689"/>
      <c r="AI169" s="687"/>
      <c r="AJ169" s="688"/>
      <c r="AK169" s="688"/>
      <c r="AL169" s="689"/>
      <c r="AM169" s="687"/>
      <c r="AN169" s="688"/>
      <c r="AO169" s="688"/>
      <c r="AP169" s="689"/>
      <c r="AQ169" s="687"/>
      <c r="AR169" s="688"/>
      <c r="AS169" s="688"/>
      <c r="AT169" s="689"/>
      <c r="AU169" s="687"/>
      <c r="AV169" s="688"/>
      <c r="AW169" s="688"/>
      <c r="AX169" s="689"/>
      <c r="AY169" s="687"/>
      <c r="AZ169" s="688"/>
      <c r="BA169" s="688"/>
      <c r="BB169" s="689"/>
      <c r="BC169" s="687"/>
      <c r="BD169" s="688"/>
      <c r="BE169" s="688"/>
      <c r="BF169" s="689"/>
      <c r="BG169" s="724" t="str">
        <f t="shared" si="71"/>
        <v>n.é.</v>
      </c>
      <c r="BH169" s="725"/>
    </row>
    <row r="170" spans="1:60" s="1" customFormat="1" ht="20.100000000000001" hidden="1" customHeight="1" x14ac:dyDescent="0.2">
      <c r="A170" s="662" t="s">
        <v>658</v>
      </c>
      <c r="B170" s="608"/>
      <c r="C170" s="621" t="s">
        <v>115</v>
      </c>
      <c r="D170" s="622"/>
      <c r="E170" s="622"/>
      <c r="F170" s="622"/>
      <c r="G170" s="622"/>
      <c r="H170" s="622"/>
      <c r="I170" s="622"/>
      <c r="J170" s="622"/>
      <c r="K170" s="622"/>
      <c r="L170" s="622"/>
      <c r="M170" s="622"/>
      <c r="N170" s="622"/>
      <c r="O170" s="622"/>
      <c r="P170" s="622"/>
      <c r="Q170" s="622"/>
      <c r="R170" s="622"/>
      <c r="S170" s="622"/>
      <c r="T170" s="622"/>
      <c r="U170" s="622"/>
      <c r="V170" s="622"/>
      <c r="W170" s="622"/>
      <c r="X170" s="622"/>
      <c r="Y170" s="622"/>
      <c r="Z170" s="622"/>
      <c r="AA170" s="622"/>
      <c r="AB170" s="623"/>
      <c r="AC170" s="612" t="s">
        <v>123</v>
      </c>
      <c r="AD170" s="613"/>
      <c r="AE170" s="687"/>
      <c r="AF170" s="688"/>
      <c r="AG170" s="688"/>
      <c r="AH170" s="689"/>
      <c r="AI170" s="687"/>
      <c r="AJ170" s="688"/>
      <c r="AK170" s="688"/>
      <c r="AL170" s="689"/>
      <c r="AM170" s="687"/>
      <c r="AN170" s="688"/>
      <c r="AO170" s="688"/>
      <c r="AP170" s="689"/>
      <c r="AQ170" s="687"/>
      <c r="AR170" s="688"/>
      <c r="AS170" s="688"/>
      <c r="AT170" s="689"/>
      <c r="AU170" s="687"/>
      <c r="AV170" s="688"/>
      <c r="AW170" s="688"/>
      <c r="AX170" s="689"/>
      <c r="AY170" s="687"/>
      <c r="AZ170" s="688"/>
      <c r="BA170" s="688"/>
      <c r="BB170" s="689"/>
      <c r="BC170" s="687"/>
      <c r="BD170" s="688"/>
      <c r="BE170" s="688"/>
      <c r="BF170" s="689"/>
      <c r="BG170" s="724" t="str">
        <f t="shared" si="71"/>
        <v>n.é.</v>
      </c>
      <c r="BH170" s="725"/>
    </row>
    <row r="171" spans="1:60" ht="20.100000000000001" customHeight="1" x14ac:dyDescent="0.2">
      <c r="A171" s="670" t="s">
        <v>659</v>
      </c>
      <c r="B171" s="723"/>
      <c r="C171" s="743" t="s">
        <v>778</v>
      </c>
      <c r="D171" s="744"/>
      <c r="E171" s="744"/>
      <c r="F171" s="744"/>
      <c r="G171" s="744"/>
      <c r="H171" s="744"/>
      <c r="I171" s="744"/>
      <c r="J171" s="744"/>
      <c r="K171" s="744"/>
      <c r="L171" s="744"/>
      <c r="M171" s="744"/>
      <c r="N171" s="744"/>
      <c r="O171" s="744"/>
      <c r="P171" s="744"/>
      <c r="Q171" s="744"/>
      <c r="R171" s="744"/>
      <c r="S171" s="744"/>
      <c r="T171" s="744"/>
      <c r="U171" s="744"/>
      <c r="V171" s="744"/>
      <c r="W171" s="744"/>
      <c r="X171" s="744"/>
      <c r="Y171" s="744"/>
      <c r="Z171" s="744"/>
      <c r="AA171" s="744"/>
      <c r="AB171" s="745"/>
      <c r="AC171" s="757" t="s">
        <v>58</v>
      </c>
      <c r="AD171" s="758"/>
      <c r="AE171" s="690">
        <f>AE163+AE164+AE165+AE166+AE167+AE168+AE169+AE170</f>
        <v>0</v>
      </c>
      <c r="AF171" s="691"/>
      <c r="AG171" s="691"/>
      <c r="AH171" s="692"/>
      <c r="AI171" s="690">
        <f>AI163+AI164+AI165+AI166+AI167+AI168+AI169+AI170</f>
        <v>0</v>
      </c>
      <c r="AJ171" s="691"/>
      <c r="AK171" s="691"/>
      <c r="AL171" s="692"/>
      <c r="AM171" s="690">
        <f>AM163+AM164+AM165+AM166+AM167+AM168+AM169+AM170</f>
        <v>0</v>
      </c>
      <c r="AN171" s="691"/>
      <c r="AO171" s="691"/>
      <c r="AP171" s="692"/>
      <c r="AQ171" s="690">
        <f>AQ163+AQ164+AQ165+AQ166+AQ167+AQ168+AQ169+AQ170</f>
        <v>0</v>
      </c>
      <c r="AR171" s="691"/>
      <c r="AS171" s="691"/>
      <c r="AT171" s="692"/>
      <c r="AU171" s="690">
        <f>AU163+AU164+AU165+AU166+AU167+AU168+AU169+AU170</f>
        <v>0</v>
      </c>
      <c r="AV171" s="691"/>
      <c r="AW171" s="691"/>
      <c r="AX171" s="692"/>
      <c r="AY171" s="690">
        <f>AY163+AY164+AY165+AY166+AY167+AY168+AY169+AY170</f>
        <v>0</v>
      </c>
      <c r="AZ171" s="691"/>
      <c r="BA171" s="691"/>
      <c r="BB171" s="692"/>
      <c r="BC171" s="690">
        <f>BC163+BC164+BC165+BC166+BC167+BC168+BC169+BC170</f>
        <v>0</v>
      </c>
      <c r="BD171" s="691"/>
      <c r="BE171" s="691"/>
      <c r="BF171" s="692"/>
      <c r="BG171" s="668" t="str">
        <f t="shared" si="71"/>
        <v>n.é.</v>
      </c>
      <c r="BH171" s="669"/>
    </row>
    <row r="172" spans="1:60" s="1" customFormat="1" ht="20.100000000000001" hidden="1" customHeight="1" x14ac:dyDescent="0.2">
      <c r="A172" s="662" t="s">
        <v>687</v>
      </c>
      <c r="B172" s="608"/>
      <c r="C172" s="720" t="s">
        <v>142</v>
      </c>
      <c r="D172" s="721"/>
      <c r="E172" s="721"/>
      <c r="F172" s="721"/>
      <c r="G172" s="721"/>
      <c r="H172" s="721"/>
      <c r="I172" s="721"/>
      <c r="J172" s="721"/>
      <c r="K172" s="721"/>
      <c r="L172" s="721"/>
      <c r="M172" s="721"/>
      <c r="N172" s="721"/>
      <c r="O172" s="721"/>
      <c r="P172" s="721"/>
      <c r="Q172" s="721"/>
      <c r="R172" s="721"/>
      <c r="S172" s="721"/>
      <c r="T172" s="721"/>
      <c r="U172" s="721"/>
      <c r="V172" s="721"/>
      <c r="W172" s="721"/>
      <c r="X172" s="721"/>
      <c r="Y172" s="721"/>
      <c r="Z172" s="721"/>
      <c r="AA172" s="721"/>
      <c r="AB172" s="722"/>
      <c r="AC172" s="612" t="s">
        <v>131</v>
      </c>
      <c r="AD172" s="613"/>
      <c r="AE172" s="687"/>
      <c r="AF172" s="688"/>
      <c r="AG172" s="688"/>
      <c r="AH172" s="689"/>
      <c r="AI172" s="687"/>
      <c r="AJ172" s="688"/>
      <c r="AK172" s="688"/>
      <c r="AL172" s="689"/>
      <c r="AM172" s="687"/>
      <c r="AN172" s="688"/>
      <c r="AO172" s="688"/>
      <c r="AP172" s="689"/>
      <c r="AQ172" s="687"/>
      <c r="AR172" s="688"/>
      <c r="AS172" s="688"/>
      <c r="AT172" s="689"/>
      <c r="AU172" s="687"/>
      <c r="AV172" s="688"/>
      <c r="AW172" s="688"/>
      <c r="AX172" s="689"/>
      <c r="AY172" s="687"/>
      <c r="AZ172" s="688"/>
      <c r="BA172" s="688"/>
      <c r="BB172" s="689"/>
      <c r="BC172" s="687"/>
      <c r="BD172" s="688"/>
      <c r="BE172" s="688"/>
      <c r="BF172" s="689"/>
      <c r="BG172" s="724" t="str">
        <f t="shared" si="71"/>
        <v>n.é.</v>
      </c>
      <c r="BH172" s="725"/>
    </row>
    <row r="173" spans="1:60" s="1" customFormat="1" ht="20.100000000000001" hidden="1" customHeight="1" x14ac:dyDescent="0.2">
      <c r="A173" s="662" t="s">
        <v>688</v>
      </c>
      <c r="B173" s="663"/>
      <c r="C173" s="720" t="s">
        <v>661</v>
      </c>
      <c r="D173" s="721"/>
      <c r="E173" s="721"/>
      <c r="F173" s="721"/>
      <c r="G173" s="721"/>
      <c r="H173" s="721"/>
      <c r="I173" s="721"/>
      <c r="J173" s="721"/>
      <c r="K173" s="721"/>
      <c r="L173" s="721"/>
      <c r="M173" s="721"/>
      <c r="N173" s="721"/>
      <c r="O173" s="721"/>
      <c r="P173" s="721"/>
      <c r="Q173" s="721"/>
      <c r="R173" s="721"/>
      <c r="S173" s="721"/>
      <c r="T173" s="721"/>
      <c r="U173" s="721"/>
      <c r="V173" s="721"/>
      <c r="W173" s="721"/>
      <c r="X173" s="721"/>
      <c r="Y173" s="721"/>
      <c r="Z173" s="721"/>
      <c r="AA173" s="721"/>
      <c r="AB173" s="722"/>
      <c r="AC173" s="612" t="s">
        <v>660</v>
      </c>
      <c r="AD173" s="613"/>
      <c r="AE173" s="687"/>
      <c r="AF173" s="688"/>
      <c r="AG173" s="688"/>
      <c r="AH173" s="689"/>
      <c r="AI173" s="687"/>
      <c r="AJ173" s="688"/>
      <c r="AK173" s="688"/>
      <c r="AL173" s="689"/>
      <c r="AM173" s="687"/>
      <c r="AN173" s="688"/>
      <c r="AO173" s="688"/>
      <c r="AP173" s="689"/>
      <c r="AQ173" s="687"/>
      <c r="AR173" s="688"/>
      <c r="AS173" s="688"/>
      <c r="AT173" s="689"/>
      <c r="AU173" s="687"/>
      <c r="AV173" s="688"/>
      <c r="AW173" s="688"/>
      <c r="AX173" s="689"/>
      <c r="AY173" s="687"/>
      <c r="AZ173" s="688"/>
      <c r="BA173" s="688"/>
      <c r="BB173" s="689"/>
      <c r="BC173" s="687"/>
      <c r="BD173" s="688"/>
      <c r="BE173" s="688"/>
      <c r="BF173" s="689"/>
      <c r="BG173" s="724" t="str">
        <f t="shared" si="71"/>
        <v>n.é.</v>
      </c>
      <c r="BH173" s="725"/>
    </row>
    <row r="174" spans="1:60" s="1" customFormat="1" ht="20.100000000000001" hidden="1" customHeight="1" x14ac:dyDescent="0.2">
      <c r="A174" s="662" t="s">
        <v>689</v>
      </c>
      <c r="B174" s="663"/>
      <c r="C174" s="720" t="s">
        <v>662</v>
      </c>
      <c r="D174" s="721"/>
      <c r="E174" s="721"/>
      <c r="F174" s="721"/>
      <c r="G174" s="721"/>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612" t="s">
        <v>663</v>
      </c>
      <c r="AD174" s="613"/>
      <c r="AE174" s="687"/>
      <c r="AF174" s="688"/>
      <c r="AG174" s="688"/>
      <c r="AH174" s="689"/>
      <c r="AI174" s="687"/>
      <c r="AJ174" s="688"/>
      <c r="AK174" s="688"/>
      <c r="AL174" s="689"/>
      <c r="AM174" s="687"/>
      <c r="AN174" s="688"/>
      <c r="AO174" s="688"/>
      <c r="AP174" s="689"/>
      <c r="AQ174" s="687"/>
      <c r="AR174" s="688"/>
      <c r="AS174" s="688"/>
      <c r="AT174" s="689"/>
      <c r="AU174" s="687"/>
      <c r="AV174" s="688"/>
      <c r="AW174" s="688"/>
      <c r="AX174" s="689"/>
      <c r="AY174" s="687"/>
      <c r="AZ174" s="688"/>
      <c r="BA174" s="688"/>
      <c r="BB174" s="689"/>
      <c r="BC174" s="687"/>
      <c r="BD174" s="688"/>
      <c r="BE174" s="688"/>
      <c r="BF174" s="689"/>
      <c r="BG174" s="724" t="str">
        <f t="shared" si="71"/>
        <v>n.é.</v>
      </c>
      <c r="BH174" s="725"/>
    </row>
    <row r="175" spans="1:60" s="1" customFormat="1" ht="20.100000000000001" hidden="1" customHeight="1" x14ac:dyDescent="0.2">
      <c r="A175" s="662" t="s">
        <v>690</v>
      </c>
      <c r="B175" s="663"/>
      <c r="C175" s="720" t="s">
        <v>664</v>
      </c>
      <c r="D175" s="721"/>
      <c r="E175" s="721"/>
      <c r="F175" s="721"/>
      <c r="G175" s="721"/>
      <c r="H175" s="721"/>
      <c r="I175" s="721"/>
      <c r="J175" s="721"/>
      <c r="K175" s="721"/>
      <c r="L175" s="721"/>
      <c r="M175" s="721"/>
      <c r="N175" s="721"/>
      <c r="O175" s="721"/>
      <c r="P175" s="721"/>
      <c r="Q175" s="721"/>
      <c r="R175" s="721"/>
      <c r="S175" s="721"/>
      <c r="T175" s="721"/>
      <c r="U175" s="721"/>
      <c r="V175" s="721"/>
      <c r="W175" s="721"/>
      <c r="X175" s="721"/>
      <c r="Y175" s="721"/>
      <c r="Z175" s="721"/>
      <c r="AA175" s="721"/>
      <c r="AB175" s="722"/>
      <c r="AC175" s="612" t="s">
        <v>665</v>
      </c>
      <c r="AD175" s="613"/>
      <c r="AE175" s="687"/>
      <c r="AF175" s="688"/>
      <c r="AG175" s="688"/>
      <c r="AH175" s="689"/>
      <c r="AI175" s="687"/>
      <c r="AJ175" s="688"/>
      <c r="AK175" s="688"/>
      <c r="AL175" s="689"/>
      <c r="AM175" s="687"/>
      <c r="AN175" s="688"/>
      <c r="AO175" s="688"/>
      <c r="AP175" s="689"/>
      <c r="AQ175" s="687"/>
      <c r="AR175" s="688"/>
      <c r="AS175" s="688"/>
      <c r="AT175" s="689"/>
      <c r="AU175" s="687"/>
      <c r="AV175" s="688"/>
      <c r="AW175" s="688"/>
      <c r="AX175" s="689"/>
      <c r="AY175" s="687"/>
      <c r="AZ175" s="688"/>
      <c r="BA175" s="688"/>
      <c r="BB175" s="689"/>
      <c r="BC175" s="687"/>
      <c r="BD175" s="688"/>
      <c r="BE175" s="688"/>
      <c r="BF175" s="689"/>
      <c r="BG175" s="724" t="str">
        <f t="shared" si="71"/>
        <v>n.é.</v>
      </c>
      <c r="BH175" s="725"/>
    </row>
    <row r="176" spans="1:60" s="1" customFormat="1" ht="20.100000000000001" hidden="1" customHeight="1" x14ac:dyDescent="0.2">
      <c r="A176" s="662" t="s">
        <v>691</v>
      </c>
      <c r="B176" s="663"/>
      <c r="C176" s="720" t="s">
        <v>425</v>
      </c>
      <c r="D176" s="721"/>
      <c r="E176" s="721"/>
      <c r="F176" s="721"/>
      <c r="G176" s="721"/>
      <c r="H176" s="721"/>
      <c r="I176" s="721"/>
      <c r="J176" s="721"/>
      <c r="K176" s="721"/>
      <c r="L176" s="721"/>
      <c r="M176" s="721"/>
      <c r="N176" s="721"/>
      <c r="O176" s="721"/>
      <c r="P176" s="721"/>
      <c r="Q176" s="721"/>
      <c r="R176" s="721"/>
      <c r="S176" s="721"/>
      <c r="T176" s="721"/>
      <c r="U176" s="721"/>
      <c r="V176" s="721"/>
      <c r="W176" s="721"/>
      <c r="X176" s="721"/>
      <c r="Y176" s="721"/>
      <c r="Z176" s="721"/>
      <c r="AA176" s="721"/>
      <c r="AB176" s="722"/>
      <c r="AC176" s="612" t="s">
        <v>132</v>
      </c>
      <c r="AD176" s="613"/>
      <c r="AE176" s="687"/>
      <c r="AF176" s="688"/>
      <c r="AG176" s="688"/>
      <c r="AH176" s="689"/>
      <c r="AI176" s="687"/>
      <c r="AJ176" s="688"/>
      <c r="AK176" s="688"/>
      <c r="AL176" s="689"/>
      <c r="AM176" s="687"/>
      <c r="AN176" s="688"/>
      <c r="AO176" s="688"/>
      <c r="AP176" s="689"/>
      <c r="AQ176" s="687"/>
      <c r="AR176" s="688"/>
      <c r="AS176" s="688"/>
      <c r="AT176" s="689"/>
      <c r="AU176" s="687"/>
      <c r="AV176" s="688"/>
      <c r="AW176" s="688"/>
      <c r="AX176" s="689"/>
      <c r="AY176" s="687"/>
      <c r="AZ176" s="688"/>
      <c r="BA176" s="688"/>
      <c r="BB176" s="689"/>
      <c r="BC176" s="687"/>
      <c r="BD176" s="688"/>
      <c r="BE176" s="688"/>
      <c r="BF176" s="689"/>
      <c r="BG176" s="724" t="str">
        <f t="shared" si="71"/>
        <v>n.é.</v>
      </c>
      <c r="BH176" s="725"/>
    </row>
    <row r="177" spans="1:60" s="1" customFormat="1" ht="20.100000000000001" hidden="1" customHeight="1" x14ac:dyDescent="0.2">
      <c r="A177" s="662" t="s">
        <v>692</v>
      </c>
      <c r="B177" s="663"/>
      <c r="C177" s="720" t="s">
        <v>424</v>
      </c>
      <c r="D177" s="721"/>
      <c r="E177" s="721"/>
      <c r="F177" s="721"/>
      <c r="G177" s="721"/>
      <c r="H177" s="721"/>
      <c r="I177" s="721"/>
      <c r="J177" s="721"/>
      <c r="K177" s="721"/>
      <c r="L177" s="721"/>
      <c r="M177" s="721"/>
      <c r="N177" s="721"/>
      <c r="O177" s="721"/>
      <c r="P177" s="721"/>
      <c r="Q177" s="721"/>
      <c r="R177" s="721"/>
      <c r="S177" s="721"/>
      <c r="T177" s="721"/>
      <c r="U177" s="721"/>
      <c r="V177" s="721"/>
      <c r="W177" s="721"/>
      <c r="X177" s="721"/>
      <c r="Y177" s="721"/>
      <c r="Z177" s="721"/>
      <c r="AA177" s="721"/>
      <c r="AB177" s="722"/>
      <c r="AC177" s="612" t="s">
        <v>133</v>
      </c>
      <c r="AD177" s="613"/>
      <c r="AE177" s="687"/>
      <c r="AF177" s="688"/>
      <c r="AG177" s="688"/>
      <c r="AH177" s="689"/>
      <c r="AI177" s="687"/>
      <c r="AJ177" s="688"/>
      <c r="AK177" s="688"/>
      <c r="AL177" s="689"/>
      <c r="AM177" s="687"/>
      <c r="AN177" s="688"/>
      <c r="AO177" s="688"/>
      <c r="AP177" s="689"/>
      <c r="AQ177" s="687"/>
      <c r="AR177" s="688"/>
      <c r="AS177" s="688"/>
      <c r="AT177" s="689"/>
      <c r="AU177" s="687"/>
      <c r="AV177" s="688"/>
      <c r="AW177" s="688"/>
      <c r="AX177" s="689"/>
      <c r="AY177" s="687"/>
      <c r="AZ177" s="688"/>
      <c r="BA177" s="688"/>
      <c r="BB177" s="689"/>
      <c r="BC177" s="687"/>
      <c r="BD177" s="688"/>
      <c r="BE177" s="688"/>
      <c r="BF177" s="689"/>
      <c r="BG177" s="724" t="str">
        <f t="shared" si="71"/>
        <v>n.é.</v>
      </c>
      <c r="BH177" s="725"/>
    </row>
    <row r="178" spans="1:60" s="1" customFormat="1" ht="20.100000000000001" hidden="1" customHeight="1" x14ac:dyDescent="0.2">
      <c r="A178" s="662" t="s">
        <v>693</v>
      </c>
      <c r="B178" s="663"/>
      <c r="C178" s="720" t="s">
        <v>423</v>
      </c>
      <c r="D178" s="721"/>
      <c r="E178" s="721"/>
      <c r="F178" s="721"/>
      <c r="G178" s="721"/>
      <c r="H178" s="721"/>
      <c r="I178" s="721"/>
      <c r="J178" s="721"/>
      <c r="K178" s="721"/>
      <c r="L178" s="721"/>
      <c r="M178" s="721"/>
      <c r="N178" s="721"/>
      <c r="O178" s="721"/>
      <c r="P178" s="721"/>
      <c r="Q178" s="721"/>
      <c r="R178" s="721"/>
      <c r="S178" s="721"/>
      <c r="T178" s="721"/>
      <c r="U178" s="721"/>
      <c r="V178" s="721"/>
      <c r="W178" s="721"/>
      <c r="X178" s="721"/>
      <c r="Y178" s="721"/>
      <c r="Z178" s="721"/>
      <c r="AA178" s="721"/>
      <c r="AB178" s="722"/>
      <c r="AC178" s="612" t="s">
        <v>134</v>
      </c>
      <c r="AD178" s="613"/>
      <c r="AE178" s="687"/>
      <c r="AF178" s="688"/>
      <c r="AG178" s="688"/>
      <c r="AH178" s="689"/>
      <c r="AI178" s="687"/>
      <c r="AJ178" s="688"/>
      <c r="AK178" s="688"/>
      <c r="AL178" s="689"/>
      <c r="AM178" s="687"/>
      <c r="AN178" s="688"/>
      <c r="AO178" s="688"/>
      <c r="AP178" s="689"/>
      <c r="AQ178" s="687"/>
      <c r="AR178" s="688"/>
      <c r="AS178" s="688"/>
      <c r="AT178" s="689"/>
      <c r="AU178" s="687"/>
      <c r="AV178" s="688"/>
      <c r="AW178" s="688"/>
      <c r="AX178" s="689"/>
      <c r="AY178" s="687"/>
      <c r="AZ178" s="688"/>
      <c r="BA178" s="688"/>
      <c r="BB178" s="689"/>
      <c r="BC178" s="687"/>
      <c r="BD178" s="688"/>
      <c r="BE178" s="688"/>
      <c r="BF178" s="689"/>
      <c r="BG178" s="724" t="str">
        <f t="shared" si="71"/>
        <v>n.é.</v>
      </c>
      <c r="BH178" s="725"/>
    </row>
    <row r="179" spans="1:60" s="1" customFormat="1" ht="20.100000000000001" hidden="1" customHeight="1" x14ac:dyDescent="0.2">
      <c r="A179" s="662" t="s">
        <v>694</v>
      </c>
      <c r="B179" s="663"/>
      <c r="C179" s="720" t="s">
        <v>143</v>
      </c>
      <c r="D179" s="721"/>
      <c r="E179" s="721"/>
      <c r="F179" s="721"/>
      <c r="G179" s="721"/>
      <c r="H179" s="721"/>
      <c r="I179" s="721"/>
      <c r="J179" s="721"/>
      <c r="K179" s="721"/>
      <c r="L179" s="721"/>
      <c r="M179" s="721"/>
      <c r="N179" s="721"/>
      <c r="O179" s="721"/>
      <c r="P179" s="721"/>
      <c r="Q179" s="721"/>
      <c r="R179" s="721"/>
      <c r="S179" s="721"/>
      <c r="T179" s="721"/>
      <c r="U179" s="721"/>
      <c r="V179" s="721"/>
      <c r="W179" s="721"/>
      <c r="X179" s="721"/>
      <c r="Y179" s="721"/>
      <c r="Z179" s="721"/>
      <c r="AA179" s="721"/>
      <c r="AB179" s="722"/>
      <c r="AC179" s="612" t="s">
        <v>135</v>
      </c>
      <c r="AD179" s="613"/>
      <c r="AE179" s="687"/>
      <c r="AF179" s="688"/>
      <c r="AG179" s="688"/>
      <c r="AH179" s="689"/>
      <c r="AI179" s="687"/>
      <c r="AJ179" s="688"/>
      <c r="AK179" s="688"/>
      <c r="AL179" s="689"/>
      <c r="AM179" s="687"/>
      <c r="AN179" s="688"/>
      <c r="AO179" s="688"/>
      <c r="AP179" s="689"/>
      <c r="AQ179" s="687"/>
      <c r="AR179" s="688"/>
      <c r="AS179" s="688"/>
      <c r="AT179" s="689"/>
      <c r="AU179" s="687"/>
      <c r="AV179" s="688"/>
      <c r="AW179" s="688"/>
      <c r="AX179" s="689"/>
      <c r="AY179" s="687"/>
      <c r="AZ179" s="688"/>
      <c r="BA179" s="688"/>
      <c r="BB179" s="689"/>
      <c r="BC179" s="687"/>
      <c r="BD179" s="688"/>
      <c r="BE179" s="688"/>
      <c r="BF179" s="689"/>
      <c r="BG179" s="724" t="str">
        <f t="shared" si="71"/>
        <v>n.é.</v>
      </c>
      <c r="BH179" s="725"/>
    </row>
    <row r="180" spans="1:60" s="1" customFormat="1" ht="20.100000000000001" hidden="1" customHeight="1" x14ac:dyDescent="0.2">
      <c r="A180" s="662" t="s">
        <v>695</v>
      </c>
      <c r="B180" s="663"/>
      <c r="C180" s="720" t="s">
        <v>422</v>
      </c>
      <c r="D180" s="721"/>
      <c r="E180" s="721"/>
      <c r="F180" s="721"/>
      <c r="G180" s="721"/>
      <c r="H180" s="721"/>
      <c r="I180" s="721"/>
      <c r="J180" s="721"/>
      <c r="K180" s="721"/>
      <c r="L180" s="721"/>
      <c r="M180" s="721"/>
      <c r="N180" s="721"/>
      <c r="O180" s="721"/>
      <c r="P180" s="721"/>
      <c r="Q180" s="721"/>
      <c r="R180" s="721"/>
      <c r="S180" s="721"/>
      <c r="T180" s="721"/>
      <c r="U180" s="721"/>
      <c r="V180" s="721"/>
      <c r="W180" s="721"/>
      <c r="X180" s="721"/>
      <c r="Y180" s="721"/>
      <c r="Z180" s="721"/>
      <c r="AA180" s="721"/>
      <c r="AB180" s="722"/>
      <c r="AC180" s="612" t="s">
        <v>136</v>
      </c>
      <c r="AD180" s="613"/>
      <c r="AE180" s="687"/>
      <c r="AF180" s="688"/>
      <c r="AG180" s="688"/>
      <c r="AH180" s="689"/>
      <c r="AI180" s="687"/>
      <c r="AJ180" s="688"/>
      <c r="AK180" s="688"/>
      <c r="AL180" s="689"/>
      <c r="AM180" s="687"/>
      <c r="AN180" s="688"/>
      <c r="AO180" s="688"/>
      <c r="AP180" s="689"/>
      <c r="AQ180" s="687"/>
      <c r="AR180" s="688"/>
      <c r="AS180" s="688"/>
      <c r="AT180" s="689"/>
      <c r="AU180" s="687"/>
      <c r="AV180" s="688"/>
      <c r="AW180" s="688"/>
      <c r="AX180" s="689"/>
      <c r="AY180" s="687"/>
      <c r="AZ180" s="688"/>
      <c r="BA180" s="688"/>
      <c r="BB180" s="689"/>
      <c r="BC180" s="687"/>
      <c r="BD180" s="688"/>
      <c r="BE180" s="688"/>
      <c r="BF180" s="689"/>
      <c r="BG180" s="724" t="str">
        <f t="shared" si="71"/>
        <v>n.é.</v>
      </c>
      <c r="BH180" s="725"/>
    </row>
    <row r="181" spans="1:60" s="1" customFormat="1" ht="20.100000000000001" hidden="1" customHeight="1" x14ac:dyDescent="0.2">
      <c r="A181" s="662" t="s">
        <v>696</v>
      </c>
      <c r="B181" s="663"/>
      <c r="C181" s="720" t="s">
        <v>421</v>
      </c>
      <c r="D181" s="721"/>
      <c r="E181" s="721"/>
      <c r="F181" s="721"/>
      <c r="G181" s="721"/>
      <c r="H181" s="721"/>
      <c r="I181" s="721"/>
      <c r="J181" s="721"/>
      <c r="K181" s="721"/>
      <c r="L181" s="721"/>
      <c r="M181" s="721"/>
      <c r="N181" s="721"/>
      <c r="O181" s="721"/>
      <c r="P181" s="721"/>
      <c r="Q181" s="721"/>
      <c r="R181" s="721"/>
      <c r="S181" s="721"/>
      <c r="T181" s="721"/>
      <c r="U181" s="721"/>
      <c r="V181" s="721"/>
      <c r="W181" s="721"/>
      <c r="X181" s="721"/>
      <c r="Y181" s="721"/>
      <c r="Z181" s="721"/>
      <c r="AA181" s="721"/>
      <c r="AB181" s="722"/>
      <c r="AC181" s="612" t="s">
        <v>137</v>
      </c>
      <c r="AD181" s="613"/>
      <c r="AE181" s="687"/>
      <c r="AF181" s="688"/>
      <c r="AG181" s="688"/>
      <c r="AH181" s="689"/>
      <c r="AI181" s="687"/>
      <c r="AJ181" s="688"/>
      <c r="AK181" s="688"/>
      <c r="AL181" s="689"/>
      <c r="AM181" s="687"/>
      <c r="AN181" s="688"/>
      <c r="AO181" s="688"/>
      <c r="AP181" s="689"/>
      <c r="AQ181" s="687"/>
      <c r="AR181" s="688"/>
      <c r="AS181" s="688"/>
      <c r="AT181" s="689"/>
      <c r="AU181" s="687"/>
      <c r="AV181" s="688"/>
      <c r="AW181" s="688"/>
      <c r="AX181" s="689"/>
      <c r="AY181" s="687"/>
      <c r="AZ181" s="688"/>
      <c r="BA181" s="688"/>
      <c r="BB181" s="689"/>
      <c r="BC181" s="687"/>
      <c r="BD181" s="688"/>
      <c r="BE181" s="688"/>
      <c r="BF181" s="689"/>
      <c r="BG181" s="724" t="str">
        <f t="shared" si="71"/>
        <v>n.é.</v>
      </c>
      <c r="BH181" s="725"/>
    </row>
    <row r="182" spans="1:60" s="1" customFormat="1" ht="20.100000000000001" hidden="1" customHeight="1" x14ac:dyDescent="0.2">
      <c r="A182" s="662" t="s">
        <v>697</v>
      </c>
      <c r="B182" s="663"/>
      <c r="C182" s="720" t="s">
        <v>144</v>
      </c>
      <c r="D182" s="721"/>
      <c r="E182" s="721"/>
      <c r="F182" s="721"/>
      <c r="G182" s="721"/>
      <c r="H182" s="721"/>
      <c r="I182" s="721"/>
      <c r="J182" s="721"/>
      <c r="K182" s="721"/>
      <c r="L182" s="721"/>
      <c r="M182" s="721"/>
      <c r="N182" s="721"/>
      <c r="O182" s="721"/>
      <c r="P182" s="721"/>
      <c r="Q182" s="721"/>
      <c r="R182" s="721"/>
      <c r="S182" s="721"/>
      <c r="T182" s="721"/>
      <c r="U182" s="721"/>
      <c r="V182" s="721"/>
      <c r="W182" s="721"/>
      <c r="X182" s="721"/>
      <c r="Y182" s="721"/>
      <c r="Z182" s="721"/>
      <c r="AA182" s="721"/>
      <c r="AB182" s="722"/>
      <c r="AC182" s="612" t="s">
        <v>138</v>
      </c>
      <c r="AD182" s="613"/>
      <c r="AE182" s="687"/>
      <c r="AF182" s="688"/>
      <c r="AG182" s="688"/>
      <c r="AH182" s="689"/>
      <c r="AI182" s="687"/>
      <c r="AJ182" s="688"/>
      <c r="AK182" s="688"/>
      <c r="AL182" s="689"/>
      <c r="AM182" s="687"/>
      <c r="AN182" s="688"/>
      <c r="AO182" s="688"/>
      <c r="AP182" s="689"/>
      <c r="AQ182" s="687"/>
      <c r="AR182" s="688"/>
      <c r="AS182" s="688"/>
      <c r="AT182" s="689"/>
      <c r="AU182" s="687"/>
      <c r="AV182" s="688"/>
      <c r="AW182" s="688"/>
      <c r="AX182" s="689"/>
      <c r="AY182" s="687"/>
      <c r="AZ182" s="688"/>
      <c r="BA182" s="688"/>
      <c r="BB182" s="689"/>
      <c r="BC182" s="687"/>
      <c r="BD182" s="688"/>
      <c r="BE182" s="688"/>
      <c r="BF182" s="689"/>
      <c r="BG182" s="724" t="str">
        <f t="shared" si="71"/>
        <v>n.é.</v>
      </c>
      <c r="BH182" s="725"/>
    </row>
    <row r="183" spans="1:60" s="1" customFormat="1" ht="20.100000000000001" hidden="1" customHeight="1" x14ac:dyDescent="0.2">
      <c r="A183" s="662" t="s">
        <v>698</v>
      </c>
      <c r="B183" s="663"/>
      <c r="C183" s="759" t="s">
        <v>145</v>
      </c>
      <c r="D183" s="760"/>
      <c r="E183" s="760"/>
      <c r="F183" s="760"/>
      <c r="G183" s="760"/>
      <c r="H183" s="760"/>
      <c r="I183" s="760"/>
      <c r="J183" s="760"/>
      <c r="K183" s="760"/>
      <c r="L183" s="760"/>
      <c r="M183" s="760"/>
      <c r="N183" s="760"/>
      <c r="O183" s="760"/>
      <c r="P183" s="760"/>
      <c r="Q183" s="760"/>
      <c r="R183" s="760"/>
      <c r="S183" s="760"/>
      <c r="T183" s="760"/>
      <c r="U183" s="760"/>
      <c r="V183" s="760"/>
      <c r="W183" s="760"/>
      <c r="X183" s="760"/>
      <c r="Y183" s="760"/>
      <c r="Z183" s="760"/>
      <c r="AA183" s="760"/>
      <c r="AB183" s="761"/>
      <c r="AC183" s="612" t="s">
        <v>139</v>
      </c>
      <c r="AD183" s="613"/>
      <c r="AE183" s="687"/>
      <c r="AF183" s="688"/>
      <c r="AG183" s="688"/>
      <c r="AH183" s="689"/>
      <c r="AI183" s="687"/>
      <c r="AJ183" s="688"/>
      <c r="AK183" s="688"/>
      <c r="AL183" s="689"/>
      <c r="AM183" s="687"/>
      <c r="AN183" s="688"/>
      <c r="AO183" s="688"/>
      <c r="AP183" s="689"/>
      <c r="AQ183" s="687"/>
      <c r="AR183" s="688"/>
      <c r="AS183" s="688"/>
      <c r="AT183" s="689"/>
      <c r="AU183" s="687"/>
      <c r="AV183" s="688"/>
      <c r="AW183" s="688"/>
      <c r="AX183" s="689"/>
      <c r="AY183" s="687"/>
      <c r="AZ183" s="688"/>
      <c r="BA183" s="688"/>
      <c r="BB183" s="689"/>
      <c r="BC183" s="687"/>
      <c r="BD183" s="688"/>
      <c r="BE183" s="688"/>
      <c r="BF183" s="689"/>
      <c r="BG183" s="724" t="str">
        <f t="shared" si="71"/>
        <v>n.é.</v>
      </c>
      <c r="BH183" s="725"/>
    </row>
    <row r="184" spans="1:60" s="1" customFormat="1" ht="20.100000000000001" hidden="1" customHeight="1" x14ac:dyDescent="0.2">
      <c r="A184" s="662" t="s">
        <v>699</v>
      </c>
      <c r="B184" s="663"/>
      <c r="C184" s="720" t="s">
        <v>666</v>
      </c>
      <c r="D184" s="721"/>
      <c r="E184" s="721"/>
      <c r="F184" s="721"/>
      <c r="G184" s="721"/>
      <c r="H184" s="721"/>
      <c r="I184" s="721"/>
      <c r="J184" s="721"/>
      <c r="K184" s="721"/>
      <c r="L184" s="721"/>
      <c r="M184" s="721"/>
      <c r="N184" s="721"/>
      <c r="O184" s="721"/>
      <c r="P184" s="721"/>
      <c r="Q184" s="721"/>
      <c r="R184" s="721"/>
      <c r="S184" s="721"/>
      <c r="T184" s="721"/>
      <c r="U184" s="721"/>
      <c r="V184" s="721"/>
      <c r="W184" s="721"/>
      <c r="X184" s="721"/>
      <c r="Y184" s="721"/>
      <c r="Z184" s="721"/>
      <c r="AA184" s="721"/>
      <c r="AB184" s="722"/>
      <c r="AC184" s="612" t="s">
        <v>140</v>
      </c>
      <c r="AD184" s="715"/>
      <c r="AE184" s="687"/>
      <c r="AF184" s="688"/>
      <c r="AG184" s="688"/>
      <c r="AH184" s="689"/>
      <c r="AI184" s="687"/>
      <c r="AJ184" s="688"/>
      <c r="AK184" s="688"/>
      <c r="AL184" s="689"/>
      <c r="AM184" s="687"/>
      <c r="AN184" s="688"/>
      <c r="AO184" s="688"/>
      <c r="AP184" s="689"/>
      <c r="AQ184" s="687"/>
      <c r="AR184" s="688"/>
      <c r="AS184" s="688"/>
      <c r="AT184" s="689"/>
      <c r="AU184" s="687"/>
      <c r="AV184" s="688"/>
      <c r="AW184" s="688"/>
      <c r="AX184" s="689"/>
      <c r="AY184" s="687"/>
      <c r="AZ184" s="688"/>
      <c r="BA184" s="688"/>
      <c r="BB184" s="689"/>
      <c r="BC184" s="687"/>
      <c r="BD184" s="688"/>
      <c r="BE184" s="688"/>
      <c r="BF184" s="689"/>
      <c r="BG184" s="724" t="str">
        <f t="shared" si="71"/>
        <v>n.é.</v>
      </c>
      <c r="BH184" s="725"/>
    </row>
    <row r="185" spans="1:60" s="1" customFormat="1" ht="20.100000000000001" hidden="1" customHeight="1" x14ac:dyDescent="0.2">
      <c r="A185" s="662" t="s">
        <v>700</v>
      </c>
      <c r="B185" s="663"/>
      <c r="C185" s="720" t="s">
        <v>146</v>
      </c>
      <c r="D185" s="721"/>
      <c r="E185" s="721"/>
      <c r="F185" s="721"/>
      <c r="G185" s="721"/>
      <c r="H185" s="721"/>
      <c r="I185" s="721"/>
      <c r="J185" s="721"/>
      <c r="K185" s="721"/>
      <c r="L185" s="721"/>
      <c r="M185" s="721"/>
      <c r="N185" s="721"/>
      <c r="O185" s="721"/>
      <c r="P185" s="721"/>
      <c r="Q185" s="721"/>
      <c r="R185" s="721"/>
      <c r="S185" s="721"/>
      <c r="T185" s="721"/>
      <c r="U185" s="721"/>
      <c r="V185" s="721"/>
      <c r="W185" s="721"/>
      <c r="X185" s="721"/>
      <c r="Y185" s="721"/>
      <c r="Z185" s="721"/>
      <c r="AA185" s="721"/>
      <c r="AB185" s="722"/>
      <c r="AC185" s="612" t="s">
        <v>141</v>
      </c>
      <c r="AD185" s="715"/>
      <c r="AE185" s="687"/>
      <c r="AF185" s="688"/>
      <c r="AG185" s="688"/>
      <c r="AH185" s="689"/>
      <c r="AI185" s="687"/>
      <c r="AJ185" s="688"/>
      <c r="AK185" s="688"/>
      <c r="AL185" s="689"/>
      <c r="AM185" s="687"/>
      <c r="AN185" s="688"/>
      <c r="AO185" s="688"/>
      <c r="AP185" s="689"/>
      <c r="AQ185" s="687"/>
      <c r="AR185" s="688"/>
      <c r="AS185" s="688"/>
      <c r="AT185" s="689"/>
      <c r="AU185" s="687"/>
      <c r="AV185" s="688"/>
      <c r="AW185" s="688"/>
      <c r="AX185" s="689"/>
      <c r="AY185" s="687"/>
      <c r="AZ185" s="688"/>
      <c r="BA185" s="688"/>
      <c r="BB185" s="689"/>
      <c r="BC185" s="687"/>
      <c r="BD185" s="688"/>
      <c r="BE185" s="688"/>
      <c r="BF185" s="689"/>
      <c r="BG185" s="724" t="str">
        <f t="shared" si="71"/>
        <v>n.é.</v>
      </c>
      <c r="BH185" s="725"/>
    </row>
    <row r="186" spans="1:60" s="1" customFormat="1" ht="20.100000000000001" hidden="1" customHeight="1" x14ac:dyDescent="0.2">
      <c r="A186" s="662" t="s">
        <v>701</v>
      </c>
      <c r="B186" s="663"/>
      <c r="C186" s="759" t="s">
        <v>147</v>
      </c>
      <c r="D186" s="760"/>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1"/>
      <c r="AC186" s="612" t="s">
        <v>667</v>
      </c>
      <c r="AD186" s="613"/>
      <c r="AE186" s="687"/>
      <c r="AF186" s="688"/>
      <c r="AG186" s="688"/>
      <c r="AH186" s="689"/>
      <c r="AI186" s="687"/>
      <c r="AJ186" s="688"/>
      <c r="AK186" s="688"/>
      <c r="AL186" s="689"/>
      <c r="AM186" s="737" t="s">
        <v>587</v>
      </c>
      <c r="AN186" s="738"/>
      <c r="AO186" s="738"/>
      <c r="AP186" s="739"/>
      <c r="AQ186" s="737" t="s">
        <v>587</v>
      </c>
      <c r="AR186" s="738"/>
      <c r="AS186" s="738"/>
      <c r="AT186" s="739"/>
      <c r="AU186" s="737" t="s">
        <v>587</v>
      </c>
      <c r="AV186" s="738"/>
      <c r="AW186" s="738"/>
      <c r="AX186" s="739"/>
      <c r="AY186" s="737" t="s">
        <v>587</v>
      </c>
      <c r="AZ186" s="738"/>
      <c r="BA186" s="738"/>
      <c r="BB186" s="739"/>
      <c r="BC186" s="737" t="s">
        <v>587</v>
      </c>
      <c r="BD186" s="738"/>
      <c r="BE186" s="738"/>
      <c r="BF186" s="739"/>
      <c r="BG186" s="732" t="s">
        <v>589</v>
      </c>
      <c r="BH186" s="733"/>
    </row>
    <row r="187" spans="1:60" ht="20.100000000000001" customHeight="1" x14ac:dyDescent="0.2">
      <c r="A187" s="670" t="s">
        <v>702</v>
      </c>
      <c r="B187" s="671"/>
      <c r="C187" s="743" t="s">
        <v>779</v>
      </c>
      <c r="D187" s="744"/>
      <c r="E187" s="744"/>
      <c r="F187" s="744"/>
      <c r="G187" s="744"/>
      <c r="H187" s="744"/>
      <c r="I187" s="744"/>
      <c r="J187" s="744"/>
      <c r="K187" s="744"/>
      <c r="L187" s="744"/>
      <c r="M187" s="744"/>
      <c r="N187" s="744"/>
      <c r="O187" s="744"/>
      <c r="P187" s="744"/>
      <c r="Q187" s="744"/>
      <c r="R187" s="744"/>
      <c r="S187" s="744"/>
      <c r="T187" s="744"/>
      <c r="U187" s="744"/>
      <c r="V187" s="744"/>
      <c r="W187" s="744"/>
      <c r="X187" s="744"/>
      <c r="Y187" s="744"/>
      <c r="Z187" s="744"/>
      <c r="AA187" s="744"/>
      <c r="AB187" s="745"/>
      <c r="AC187" s="757" t="s">
        <v>59</v>
      </c>
      <c r="AD187" s="758"/>
      <c r="AE187" s="690">
        <f>SUM(AE172:AH186)</f>
        <v>0</v>
      </c>
      <c r="AF187" s="691"/>
      <c r="AG187" s="691"/>
      <c r="AH187" s="692"/>
      <c r="AI187" s="690">
        <f t="shared" ref="AI187" si="108">SUM(AI172:AL186)</f>
        <v>0</v>
      </c>
      <c r="AJ187" s="691"/>
      <c r="AK187" s="691"/>
      <c r="AL187" s="692"/>
      <c r="AM187" s="690">
        <f t="shared" ref="AM187" si="109">SUM(AM172:AP186)</f>
        <v>0</v>
      </c>
      <c r="AN187" s="691"/>
      <c r="AO187" s="691"/>
      <c r="AP187" s="692"/>
      <c r="AQ187" s="690">
        <f t="shared" ref="AQ187" si="110">SUM(AQ172:AT186)</f>
        <v>0</v>
      </c>
      <c r="AR187" s="691"/>
      <c r="AS187" s="691"/>
      <c r="AT187" s="692"/>
      <c r="AU187" s="690">
        <f t="shared" ref="AU187" si="111">SUM(AU172:AX186)</f>
        <v>0</v>
      </c>
      <c r="AV187" s="691"/>
      <c r="AW187" s="691"/>
      <c r="AX187" s="692"/>
      <c r="AY187" s="690">
        <f t="shared" ref="AY187" si="112">SUM(AY172:BB186)</f>
        <v>0</v>
      </c>
      <c r="AZ187" s="691"/>
      <c r="BA187" s="691"/>
      <c r="BB187" s="692"/>
      <c r="BC187" s="690">
        <f t="shared" ref="BC187" si="113">SUM(BC172:BF186)</f>
        <v>0</v>
      </c>
      <c r="BD187" s="691"/>
      <c r="BE187" s="691"/>
      <c r="BF187" s="692"/>
      <c r="BG187" s="668" t="str">
        <f t="shared" si="71"/>
        <v>n.é.</v>
      </c>
      <c r="BH187" s="669"/>
    </row>
    <row r="188" spans="1:60" s="1" customFormat="1" ht="20.100000000000001" hidden="1" customHeight="1" x14ac:dyDescent="0.2">
      <c r="A188" s="662" t="s">
        <v>703</v>
      </c>
      <c r="B188" s="663"/>
      <c r="C188" s="800" t="s">
        <v>148</v>
      </c>
      <c r="D188" s="801"/>
      <c r="E188" s="801"/>
      <c r="F188" s="801"/>
      <c r="G188" s="801"/>
      <c r="H188" s="801"/>
      <c r="I188" s="801"/>
      <c r="J188" s="801"/>
      <c r="K188" s="801"/>
      <c r="L188" s="801"/>
      <c r="M188" s="801"/>
      <c r="N188" s="801"/>
      <c r="O188" s="801"/>
      <c r="P188" s="801"/>
      <c r="Q188" s="801"/>
      <c r="R188" s="801"/>
      <c r="S188" s="801"/>
      <c r="T188" s="801"/>
      <c r="U188" s="801"/>
      <c r="V188" s="801"/>
      <c r="W188" s="801"/>
      <c r="X188" s="801"/>
      <c r="Y188" s="801"/>
      <c r="Z188" s="801"/>
      <c r="AA188" s="801"/>
      <c r="AB188" s="802"/>
      <c r="AC188" s="612" t="s">
        <v>124</v>
      </c>
      <c r="AD188" s="613"/>
      <c r="AE188" s="687"/>
      <c r="AF188" s="688"/>
      <c r="AG188" s="688"/>
      <c r="AH188" s="689"/>
      <c r="AI188" s="687"/>
      <c r="AJ188" s="688"/>
      <c r="AK188" s="688"/>
      <c r="AL188" s="689"/>
      <c r="AM188" s="687"/>
      <c r="AN188" s="688"/>
      <c r="AO188" s="688"/>
      <c r="AP188" s="689"/>
      <c r="AQ188" s="687"/>
      <c r="AR188" s="688"/>
      <c r="AS188" s="688"/>
      <c r="AT188" s="689"/>
      <c r="AU188" s="687"/>
      <c r="AV188" s="688"/>
      <c r="AW188" s="688"/>
      <c r="AX188" s="689"/>
      <c r="AY188" s="687"/>
      <c r="AZ188" s="688"/>
      <c r="BA188" s="688"/>
      <c r="BB188" s="689"/>
      <c r="BC188" s="687"/>
      <c r="BD188" s="688"/>
      <c r="BE188" s="688"/>
      <c r="BF188" s="689"/>
      <c r="BG188" s="724" t="str">
        <f t="shared" si="71"/>
        <v>n.é.</v>
      </c>
      <c r="BH188" s="725"/>
    </row>
    <row r="189" spans="1:60" s="1" customFormat="1" ht="20.100000000000001" hidden="1" customHeight="1" x14ac:dyDescent="0.2">
      <c r="A189" s="662" t="s">
        <v>704</v>
      </c>
      <c r="B189" s="663"/>
      <c r="C189" s="800" t="s">
        <v>149</v>
      </c>
      <c r="D189" s="801"/>
      <c r="E189" s="801"/>
      <c r="F189" s="801"/>
      <c r="G189" s="801"/>
      <c r="H189" s="801"/>
      <c r="I189" s="801"/>
      <c r="J189" s="801"/>
      <c r="K189" s="801"/>
      <c r="L189" s="801"/>
      <c r="M189" s="801"/>
      <c r="N189" s="801"/>
      <c r="O189" s="801"/>
      <c r="P189" s="801"/>
      <c r="Q189" s="801"/>
      <c r="R189" s="801"/>
      <c r="S189" s="801"/>
      <c r="T189" s="801"/>
      <c r="U189" s="801"/>
      <c r="V189" s="801"/>
      <c r="W189" s="801"/>
      <c r="X189" s="801"/>
      <c r="Y189" s="801"/>
      <c r="Z189" s="801"/>
      <c r="AA189" s="801"/>
      <c r="AB189" s="802"/>
      <c r="AC189" s="612" t="s">
        <v>125</v>
      </c>
      <c r="AD189" s="613"/>
      <c r="AE189" s="687"/>
      <c r="AF189" s="688"/>
      <c r="AG189" s="688"/>
      <c r="AH189" s="689"/>
      <c r="AI189" s="687"/>
      <c r="AJ189" s="688"/>
      <c r="AK189" s="688"/>
      <c r="AL189" s="689"/>
      <c r="AM189" s="687"/>
      <c r="AN189" s="688"/>
      <c r="AO189" s="688"/>
      <c r="AP189" s="689"/>
      <c r="AQ189" s="687"/>
      <c r="AR189" s="688"/>
      <c r="AS189" s="688"/>
      <c r="AT189" s="689"/>
      <c r="AU189" s="687"/>
      <c r="AV189" s="688"/>
      <c r="AW189" s="688"/>
      <c r="AX189" s="689"/>
      <c r="AY189" s="687"/>
      <c r="AZ189" s="688"/>
      <c r="BA189" s="688"/>
      <c r="BB189" s="689"/>
      <c r="BC189" s="687"/>
      <c r="BD189" s="688"/>
      <c r="BE189" s="688"/>
      <c r="BF189" s="689"/>
      <c r="BG189" s="724" t="str">
        <f t="shared" si="71"/>
        <v>n.é.</v>
      </c>
      <c r="BH189" s="725"/>
    </row>
    <row r="190" spans="1:60" s="1" customFormat="1" ht="20.100000000000001" hidden="1" customHeight="1" x14ac:dyDescent="0.2">
      <c r="A190" s="662" t="s">
        <v>705</v>
      </c>
      <c r="B190" s="663"/>
      <c r="C190" s="800" t="s">
        <v>150</v>
      </c>
      <c r="D190" s="801"/>
      <c r="E190" s="801"/>
      <c r="F190" s="801"/>
      <c r="G190" s="801"/>
      <c r="H190" s="801"/>
      <c r="I190" s="801"/>
      <c r="J190" s="801"/>
      <c r="K190" s="801"/>
      <c r="L190" s="801"/>
      <c r="M190" s="801"/>
      <c r="N190" s="801"/>
      <c r="O190" s="801"/>
      <c r="P190" s="801"/>
      <c r="Q190" s="801"/>
      <c r="R190" s="801"/>
      <c r="S190" s="801"/>
      <c r="T190" s="801"/>
      <c r="U190" s="801"/>
      <c r="V190" s="801"/>
      <c r="W190" s="801"/>
      <c r="X190" s="801"/>
      <c r="Y190" s="801"/>
      <c r="Z190" s="801"/>
      <c r="AA190" s="801"/>
      <c r="AB190" s="802"/>
      <c r="AC190" s="612" t="s">
        <v>126</v>
      </c>
      <c r="AD190" s="613"/>
      <c r="AE190" s="687"/>
      <c r="AF190" s="688"/>
      <c r="AG190" s="688"/>
      <c r="AH190" s="689"/>
      <c r="AI190" s="687"/>
      <c r="AJ190" s="688"/>
      <c r="AK190" s="688"/>
      <c r="AL190" s="689"/>
      <c r="AM190" s="687"/>
      <c r="AN190" s="688"/>
      <c r="AO190" s="688"/>
      <c r="AP190" s="689"/>
      <c r="AQ190" s="687"/>
      <c r="AR190" s="688"/>
      <c r="AS190" s="688"/>
      <c r="AT190" s="689"/>
      <c r="AU190" s="687"/>
      <c r="AV190" s="688"/>
      <c r="AW190" s="688"/>
      <c r="AX190" s="689"/>
      <c r="AY190" s="687"/>
      <c r="AZ190" s="688"/>
      <c r="BA190" s="688"/>
      <c r="BB190" s="689"/>
      <c r="BC190" s="687"/>
      <c r="BD190" s="688"/>
      <c r="BE190" s="688"/>
      <c r="BF190" s="689"/>
      <c r="BG190" s="724" t="str">
        <f t="shared" si="71"/>
        <v>n.é.</v>
      </c>
      <c r="BH190" s="725"/>
    </row>
    <row r="191" spans="1:60" s="1" customFormat="1" ht="20.100000000000001" hidden="1" customHeight="1" x14ac:dyDescent="0.2">
      <c r="A191" s="662" t="s">
        <v>706</v>
      </c>
      <c r="B191" s="663"/>
      <c r="C191" s="800" t="s">
        <v>151</v>
      </c>
      <c r="D191" s="801"/>
      <c r="E191" s="801"/>
      <c r="F191" s="801"/>
      <c r="G191" s="801"/>
      <c r="H191" s="801"/>
      <c r="I191" s="801"/>
      <c r="J191" s="801"/>
      <c r="K191" s="801"/>
      <c r="L191" s="801"/>
      <c r="M191" s="801"/>
      <c r="N191" s="801"/>
      <c r="O191" s="801"/>
      <c r="P191" s="801"/>
      <c r="Q191" s="801"/>
      <c r="R191" s="801"/>
      <c r="S191" s="801"/>
      <c r="T191" s="801"/>
      <c r="U191" s="801"/>
      <c r="V191" s="801"/>
      <c r="W191" s="801"/>
      <c r="X191" s="801"/>
      <c r="Y191" s="801"/>
      <c r="Z191" s="801"/>
      <c r="AA191" s="801"/>
      <c r="AB191" s="802"/>
      <c r="AC191" s="612" t="s">
        <v>127</v>
      </c>
      <c r="AD191" s="613"/>
      <c r="AE191" s="687"/>
      <c r="AF191" s="688"/>
      <c r="AG191" s="688"/>
      <c r="AH191" s="689"/>
      <c r="AI191" s="687"/>
      <c r="AJ191" s="688"/>
      <c r="AK191" s="688"/>
      <c r="AL191" s="689"/>
      <c r="AM191" s="687"/>
      <c r="AN191" s="688"/>
      <c r="AO191" s="688"/>
      <c r="AP191" s="689"/>
      <c r="AQ191" s="687"/>
      <c r="AR191" s="688"/>
      <c r="AS191" s="688"/>
      <c r="AT191" s="689"/>
      <c r="AU191" s="687"/>
      <c r="AV191" s="688"/>
      <c r="AW191" s="688"/>
      <c r="AX191" s="689"/>
      <c r="AY191" s="687"/>
      <c r="AZ191" s="688"/>
      <c r="BA191" s="688"/>
      <c r="BB191" s="689"/>
      <c r="BC191" s="687"/>
      <c r="BD191" s="688"/>
      <c r="BE191" s="688"/>
      <c r="BF191" s="689"/>
      <c r="BG191" s="724" t="str">
        <f t="shared" si="71"/>
        <v>n.é.</v>
      </c>
      <c r="BH191" s="725"/>
    </row>
    <row r="192" spans="1:60" s="1" customFormat="1" ht="20.100000000000001" hidden="1" customHeight="1" x14ac:dyDescent="0.2">
      <c r="A192" s="662" t="s">
        <v>707</v>
      </c>
      <c r="B192" s="663"/>
      <c r="C192" s="609" t="s">
        <v>152</v>
      </c>
      <c r="D192" s="610"/>
      <c r="E192" s="610"/>
      <c r="F192" s="610"/>
      <c r="G192" s="610"/>
      <c r="H192" s="610"/>
      <c r="I192" s="610"/>
      <c r="J192" s="610"/>
      <c r="K192" s="610"/>
      <c r="L192" s="610"/>
      <c r="M192" s="610"/>
      <c r="N192" s="610"/>
      <c r="O192" s="610"/>
      <c r="P192" s="610"/>
      <c r="Q192" s="610"/>
      <c r="R192" s="610"/>
      <c r="S192" s="610"/>
      <c r="T192" s="610"/>
      <c r="U192" s="610"/>
      <c r="V192" s="610"/>
      <c r="W192" s="610"/>
      <c r="X192" s="610"/>
      <c r="Y192" s="610"/>
      <c r="Z192" s="610"/>
      <c r="AA192" s="610"/>
      <c r="AB192" s="611"/>
      <c r="AC192" s="612" t="s">
        <v>128</v>
      </c>
      <c r="AD192" s="613"/>
      <c r="AE192" s="687"/>
      <c r="AF192" s="688"/>
      <c r="AG192" s="688"/>
      <c r="AH192" s="689"/>
      <c r="AI192" s="687"/>
      <c r="AJ192" s="688"/>
      <c r="AK192" s="688"/>
      <c r="AL192" s="689"/>
      <c r="AM192" s="687"/>
      <c r="AN192" s="688"/>
      <c r="AO192" s="688"/>
      <c r="AP192" s="689"/>
      <c r="AQ192" s="687"/>
      <c r="AR192" s="688"/>
      <c r="AS192" s="688"/>
      <c r="AT192" s="689"/>
      <c r="AU192" s="687"/>
      <c r="AV192" s="688"/>
      <c r="AW192" s="688"/>
      <c r="AX192" s="689"/>
      <c r="AY192" s="687"/>
      <c r="AZ192" s="688"/>
      <c r="BA192" s="688"/>
      <c r="BB192" s="689"/>
      <c r="BC192" s="687"/>
      <c r="BD192" s="688"/>
      <c r="BE192" s="688"/>
      <c r="BF192" s="689"/>
      <c r="BG192" s="724" t="str">
        <f t="shared" si="71"/>
        <v>n.é.</v>
      </c>
      <c r="BH192" s="725"/>
    </row>
    <row r="193" spans="1:60" s="1" customFormat="1" ht="20.100000000000001" hidden="1" customHeight="1" x14ac:dyDescent="0.2">
      <c r="A193" s="662" t="s">
        <v>708</v>
      </c>
      <c r="B193" s="663"/>
      <c r="C193" s="609" t="s">
        <v>153</v>
      </c>
      <c r="D193" s="610"/>
      <c r="E193" s="610"/>
      <c r="F193" s="610"/>
      <c r="G193" s="610"/>
      <c r="H193" s="610"/>
      <c r="I193" s="610"/>
      <c r="J193" s="610"/>
      <c r="K193" s="610"/>
      <c r="L193" s="610"/>
      <c r="M193" s="610"/>
      <c r="N193" s="610"/>
      <c r="O193" s="610"/>
      <c r="P193" s="610"/>
      <c r="Q193" s="610"/>
      <c r="R193" s="610"/>
      <c r="S193" s="610"/>
      <c r="T193" s="610"/>
      <c r="U193" s="610"/>
      <c r="V193" s="610"/>
      <c r="W193" s="610"/>
      <c r="X193" s="610"/>
      <c r="Y193" s="610"/>
      <c r="Z193" s="610"/>
      <c r="AA193" s="610"/>
      <c r="AB193" s="611"/>
      <c r="AC193" s="612" t="s">
        <v>129</v>
      </c>
      <c r="AD193" s="613"/>
      <c r="AE193" s="687"/>
      <c r="AF193" s="688"/>
      <c r="AG193" s="688"/>
      <c r="AH193" s="689"/>
      <c r="AI193" s="687"/>
      <c r="AJ193" s="688"/>
      <c r="AK193" s="688"/>
      <c r="AL193" s="689"/>
      <c r="AM193" s="687"/>
      <c r="AN193" s="688"/>
      <c r="AO193" s="688"/>
      <c r="AP193" s="689"/>
      <c r="AQ193" s="687"/>
      <c r="AR193" s="688"/>
      <c r="AS193" s="688"/>
      <c r="AT193" s="689"/>
      <c r="AU193" s="687"/>
      <c r="AV193" s="688"/>
      <c r="AW193" s="688"/>
      <c r="AX193" s="689"/>
      <c r="AY193" s="687"/>
      <c r="AZ193" s="688"/>
      <c r="BA193" s="688"/>
      <c r="BB193" s="689"/>
      <c r="BC193" s="687"/>
      <c r="BD193" s="688"/>
      <c r="BE193" s="688"/>
      <c r="BF193" s="689"/>
      <c r="BG193" s="724" t="str">
        <f t="shared" ref="BG193:BG241" si="114">IF(AI193&gt;0,BC193/AI193,"n.é.")</f>
        <v>n.é.</v>
      </c>
      <c r="BH193" s="725"/>
    </row>
    <row r="194" spans="1:60" s="1" customFormat="1" ht="20.100000000000001" hidden="1" customHeight="1" x14ac:dyDescent="0.2">
      <c r="A194" s="662" t="s">
        <v>709</v>
      </c>
      <c r="B194" s="663"/>
      <c r="C194" s="609" t="s">
        <v>154</v>
      </c>
      <c r="D194" s="610"/>
      <c r="E194" s="610"/>
      <c r="F194" s="610"/>
      <c r="G194" s="610"/>
      <c r="H194" s="610"/>
      <c r="I194" s="610"/>
      <c r="J194" s="610"/>
      <c r="K194" s="610"/>
      <c r="L194" s="610"/>
      <c r="M194" s="610"/>
      <c r="N194" s="610"/>
      <c r="O194" s="610"/>
      <c r="P194" s="610"/>
      <c r="Q194" s="610"/>
      <c r="R194" s="610"/>
      <c r="S194" s="610"/>
      <c r="T194" s="610"/>
      <c r="U194" s="610"/>
      <c r="V194" s="610"/>
      <c r="W194" s="610"/>
      <c r="X194" s="610"/>
      <c r="Y194" s="610"/>
      <c r="Z194" s="610"/>
      <c r="AA194" s="610"/>
      <c r="AB194" s="611"/>
      <c r="AC194" s="612" t="s">
        <v>130</v>
      </c>
      <c r="AD194" s="613"/>
      <c r="AE194" s="687"/>
      <c r="AF194" s="688"/>
      <c r="AG194" s="688"/>
      <c r="AH194" s="689"/>
      <c r="AI194" s="687"/>
      <c r="AJ194" s="688"/>
      <c r="AK194" s="688"/>
      <c r="AL194" s="689"/>
      <c r="AM194" s="687"/>
      <c r="AN194" s="688"/>
      <c r="AO194" s="688"/>
      <c r="AP194" s="689"/>
      <c r="AQ194" s="687"/>
      <c r="AR194" s="688"/>
      <c r="AS194" s="688"/>
      <c r="AT194" s="689"/>
      <c r="AU194" s="687"/>
      <c r="AV194" s="688"/>
      <c r="AW194" s="688"/>
      <c r="AX194" s="689"/>
      <c r="AY194" s="687"/>
      <c r="AZ194" s="688"/>
      <c r="BA194" s="688"/>
      <c r="BB194" s="689"/>
      <c r="BC194" s="687"/>
      <c r="BD194" s="688"/>
      <c r="BE194" s="688"/>
      <c r="BF194" s="689"/>
      <c r="BG194" s="724" t="str">
        <f t="shared" si="114"/>
        <v>n.é.</v>
      </c>
      <c r="BH194" s="725"/>
    </row>
    <row r="195" spans="1:60" s="170" customFormat="1" ht="20.100000000000001" customHeight="1" x14ac:dyDescent="0.2">
      <c r="A195" s="670" t="s">
        <v>710</v>
      </c>
      <c r="B195" s="671"/>
      <c r="C195" s="672" t="s">
        <v>757</v>
      </c>
      <c r="D195" s="673"/>
      <c r="E195" s="673"/>
      <c r="F195" s="673"/>
      <c r="G195" s="673"/>
      <c r="H195" s="673"/>
      <c r="I195" s="673"/>
      <c r="J195" s="673"/>
      <c r="K195" s="673"/>
      <c r="L195" s="673"/>
      <c r="M195" s="673"/>
      <c r="N195" s="673"/>
      <c r="O195" s="673"/>
      <c r="P195" s="673"/>
      <c r="Q195" s="673"/>
      <c r="R195" s="673"/>
      <c r="S195" s="673"/>
      <c r="T195" s="673"/>
      <c r="U195" s="673"/>
      <c r="V195" s="673"/>
      <c r="W195" s="673"/>
      <c r="X195" s="673"/>
      <c r="Y195" s="673"/>
      <c r="Z195" s="673"/>
      <c r="AA195" s="673"/>
      <c r="AB195" s="674"/>
      <c r="AC195" s="757" t="s">
        <v>60</v>
      </c>
      <c r="AD195" s="758"/>
      <c r="AE195" s="690">
        <f>SUM(AE188:AH194)</f>
        <v>0</v>
      </c>
      <c r="AF195" s="691"/>
      <c r="AG195" s="691"/>
      <c r="AH195" s="692"/>
      <c r="AI195" s="690">
        <f t="shared" ref="AI195" si="115">SUM(AI188:AL194)</f>
        <v>0</v>
      </c>
      <c r="AJ195" s="691"/>
      <c r="AK195" s="691"/>
      <c r="AL195" s="692"/>
      <c r="AM195" s="690">
        <f t="shared" ref="AM195" si="116">SUM(AM188:AP194)</f>
        <v>0</v>
      </c>
      <c r="AN195" s="691"/>
      <c r="AO195" s="691"/>
      <c r="AP195" s="692"/>
      <c r="AQ195" s="690">
        <f t="shared" ref="AQ195" si="117">SUM(AQ188:AT194)</f>
        <v>0</v>
      </c>
      <c r="AR195" s="691"/>
      <c r="AS195" s="691"/>
      <c r="AT195" s="692"/>
      <c r="AU195" s="690">
        <f t="shared" ref="AU195" si="118">SUM(AU188:AX194)</f>
        <v>0</v>
      </c>
      <c r="AV195" s="691"/>
      <c r="AW195" s="691"/>
      <c r="AX195" s="692"/>
      <c r="AY195" s="690">
        <f t="shared" ref="AY195" si="119">SUM(AY188:BB194)</f>
        <v>0</v>
      </c>
      <c r="AZ195" s="691"/>
      <c r="BA195" s="691"/>
      <c r="BB195" s="692"/>
      <c r="BC195" s="690">
        <f t="shared" ref="BC195" si="120">SUM(BC188:BF194)</f>
        <v>0</v>
      </c>
      <c r="BD195" s="691"/>
      <c r="BE195" s="691"/>
      <c r="BF195" s="692"/>
      <c r="BG195" s="668" t="str">
        <f t="shared" si="114"/>
        <v>n.é.</v>
      </c>
      <c r="BH195" s="669"/>
    </row>
    <row r="196" spans="1:60" s="1" customFormat="1" ht="20.100000000000001" hidden="1" customHeight="1" x14ac:dyDescent="0.2">
      <c r="A196" s="662" t="s">
        <v>711</v>
      </c>
      <c r="B196" s="663"/>
      <c r="C196" s="621" t="s">
        <v>167</v>
      </c>
      <c r="D196" s="622"/>
      <c r="E196" s="622"/>
      <c r="F196" s="622"/>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3"/>
      <c r="AC196" s="612" t="s">
        <v>155</v>
      </c>
      <c r="AD196" s="613"/>
      <c r="AE196" s="687"/>
      <c r="AF196" s="688"/>
      <c r="AG196" s="688"/>
      <c r="AH196" s="689"/>
      <c r="AI196" s="687"/>
      <c r="AJ196" s="688"/>
      <c r="AK196" s="688"/>
      <c r="AL196" s="689"/>
      <c r="AM196" s="687"/>
      <c r="AN196" s="688"/>
      <c r="AO196" s="688"/>
      <c r="AP196" s="689"/>
      <c r="AQ196" s="687"/>
      <c r="AR196" s="688"/>
      <c r="AS196" s="688"/>
      <c r="AT196" s="689"/>
      <c r="AU196" s="687"/>
      <c r="AV196" s="688"/>
      <c r="AW196" s="688"/>
      <c r="AX196" s="689"/>
      <c r="AY196" s="687"/>
      <c r="AZ196" s="688"/>
      <c r="BA196" s="688"/>
      <c r="BB196" s="689"/>
      <c r="BC196" s="687"/>
      <c r="BD196" s="688"/>
      <c r="BE196" s="688"/>
      <c r="BF196" s="689"/>
      <c r="BG196" s="724" t="str">
        <f t="shared" si="114"/>
        <v>n.é.</v>
      </c>
      <c r="BH196" s="725"/>
    </row>
    <row r="197" spans="1:60" s="1" customFormat="1" ht="20.100000000000001" hidden="1" customHeight="1" x14ac:dyDescent="0.2">
      <c r="A197" s="662" t="s">
        <v>712</v>
      </c>
      <c r="B197" s="663"/>
      <c r="C197" s="621" t="s">
        <v>168</v>
      </c>
      <c r="D197" s="622"/>
      <c r="E197" s="622"/>
      <c r="F197" s="622"/>
      <c r="G197" s="622"/>
      <c r="H197" s="622"/>
      <c r="I197" s="622"/>
      <c r="J197" s="622"/>
      <c r="K197" s="622"/>
      <c r="L197" s="622"/>
      <c r="M197" s="622"/>
      <c r="N197" s="622"/>
      <c r="O197" s="622"/>
      <c r="P197" s="622"/>
      <c r="Q197" s="622"/>
      <c r="R197" s="622"/>
      <c r="S197" s="622"/>
      <c r="T197" s="622"/>
      <c r="U197" s="622"/>
      <c r="V197" s="622"/>
      <c r="W197" s="622"/>
      <c r="X197" s="622"/>
      <c r="Y197" s="622"/>
      <c r="Z197" s="622"/>
      <c r="AA197" s="622"/>
      <c r="AB197" s="623"/>
      <c r="AC197" s="612" t="s">
        <v>156</v>
      </c>
      <c r="AD197" s="613"/>
      <c r="AE197" s="687"/>
      <c r="AF197" s="688"/>
      <c r="AG197" s="688"/>
      <c r="AH197" s="689"/>
      <c r="AI197" s="687"/>
      <c r="AJ197" s="688"/>
      <c r="AK197" s="688"/>
      <c r="AL197" s="689"/>
      <c r="AM197" s="687"/>
      <c r="AN197" s="688"/>
      <c r="AO197" s="688"/>
      <c r="AP197" s="689"/>
      <c r="AQ197" s="687"/>
      <c r="AR197" s="688"/>
      <c r="AS197" s="688"/>
      <c r="AT197" s="689"/>
      <c r="AU197" s="687"/>
      <c r="AV197" s="688"/>
      <c r="AW197" s="688"/>
      <c r="AX197" s="689"/>
      <c r="AY197" s="687"/>
      <c r="AZ197" s="688"/>
      <c r="BA197" s="688"/>
      <c r="BB197" s="689"/>
      <c r="BC197" s="687"/>
      <c r="BD197" s="688"/>
      <c r="BE197" s="688"/>
      <c r="BF197" s="689"/>
      <c r="BG197" s="724" t="str">
        <f t="shared" si="114"/>
        <v>n.é.</v>
      </c>
      <c r="BH197" s="725"/>
    </row>
    <row r="198" spans="1:60" s="1" customFormat="1" ht="20.100000000000001" hidden="1" customHeight="1" x14ac:dyDescent="0.2">
      <c r="A198" s="662" t="s">
        <v>713</v>
      </c>
      <c r="B198" s="663"/>
      <c r="C198" s="621" t="s">
        <v>169</v>
      </c>
      <c r="D198" s="622"/>
      <c r="E198" s="622"/>
      <c r="F198" s="622"/>
      <c r="G198" s="622"/>
      <c r="H198" s="622"/>
      <c r="I198" s="622"/>
      <c r="J198" s="622"/>
      <c r="K198" s="622"/>
      <c r="L198" s="622"/>
      <c r="M198" s="622"/>
      <c r="N198" s="622"/>
      <c r="O198" s="622"/>
      <c r="P198" s="622"/>
      <c r="Q198" s="622"/>
      <c r="R198" s="622"/>
      <c r="S198" s="622"/>
      <c r="T198" s="622"/>
      <c r="U198" s="622"/>
      <c r="V198" s="622"/>
      <c r="W198" s="622"/>
      <c r="X198" s="622"/>
      <c r="Y198" s="622"/>
      <c r="Z198" s="622"/>
      <c r="AA198" s="622"/>
      <c r="AB198" s="623"/>
      <c r="AC198" s="612" t="s">
        <v>157</v>
      </c>
      <c r="AD198" s="613"/>
      <c r="AE198" s="687"/>
      <c r="AF198" s="688"/>
      <c r="AG198" s="688"/>
      <c r="AH198" s="689"/>
      <c r="AI198" s="687"/>
      <c r="AJ198" s="688"/>
      <c r="AK198" s="688"/>
      <c r="AL198" s="689"/>
      <c r="AM198" s="687"/>
      <c r="AN198" s="688"/>
      <c r="AO198" s="688"/>
      <c r="AP198" s="689"/>
      <c r="AQ198" s="687"/>
      <c r="AR198" s="688"/>
      <c r="AS198" s="688"/>
      <c r="AT198" s="689"/>
      <c r="AU198" s="687"/>
      <c r="AV198" s="688"/>
      <c r="AW198" s="688"/>
      <c r="AX198" s="689"/>
      <c r="AY198" s="687"/>
      <c r="AZ198" s="688"/>
      <c r="BA198" s="688"/>
      <c r="BB198" s="689"/>
      <c r="BC198" s="687"/>
      <c r="BD198" s="688"/>
      <c r="BE198" s="688"/>
      <c r="BF198" s="689"/>
      <c r="BG198" s="724" t="str">
        <f t="shared" si="114"/>
        <v>n.é.</v>
      </c>
      <c r="BH198" s="725"/>
    </row>
    <row r="199" spans="1:60" s="1" customFormat="1" ht="20.100000000000001" hidden="1" customHeight="1" x14ac:dyDescent="0.2">
      <c r="A199" s="662" t="s">
        <v>714</v>
      </c>
      <c r="B199" s="663"/>
      <c r="C199" s="621" t="s">
        <v>170</v>
      </c>
      <c r="D199" s="622"/>
      <c r="E199" s="622"/>
      <c r="F199" s="622"/>
      <c r="G199" s="622"/>
      <c r="H199" s="622"/>
      <c r="I199" s="622"/>
      <c r="J199" s="622"/>
      <c r="K199" s="622"/>
      <c r="L199" s="622"/>
      <c r="M199" s="622"/>
      <c r="N199" s="622"/>
      <c r="O199" s="622"/>
      <c r="P199" s="622"/>
      <c r="Q199" s="622"/>
      <c r="R199" s="622"/>
      <c r="S199" s="622"/>
      <c r="T199" s="622"/>
      <c r="U199" s="622"/>
      <c r="V199" s="622"/>
      <c r="W199" s="622"/>
      <c r="X199" s="622"/>
      <c r="Y199" s="622"/>
      <c r="Z199" s="622"/>
      <c r="AA199" s="622"/>
      <c r="AB199" s="623"/>
      <c r="AC199" s="612" t="s">
        <v>158</v>
      </c>
      <c r="AD199" s="613"/>
      <c r="AE199" s="687"/>
      <c r="AF199" s="688"/>
      <c r="AG199" s="688"/>
      <c r="AH199" s="689"/>
      <c r="AI199" s="687"/>
      <c r="AJ199" s="688"/>
      <c r="AK199" s="688"/>
      <c r="AL199" s="689"/>
      <c r="AM199" s="687"/>
      <c r="AN199" s="688"/>
      <c r="AO199" s="688"/>
      <c r="AP199" s="689"/>
      <c r="AQ199" s="687"/>
      <c r="AR199" s="688"/>
      <c r="AS199" s="688"/>
      <c r="AT199" s="689"/>
      <c r="AU199" s="687"/>
      <c r="AV199" s="688"/>
      <c r="AW199" s="688"/>
      <c r="AX199" s="689"/>
      <c r="AY199" s="687"/>
      <c r="AZ199" s="688"/>
      <c r="BA199" s="688"/>
      <c r="BB199" s="689"/>
      <c r="BC199" s="687"/>
      <c r="BD199" s="688"/>
      <c r="BE199" s="688"/>
      <c r="BF199" s="689"/>
      <c r="BG199" s="724" t="str">
        <f t="shared" si="114"/>
        <v>n.é.</v>
      </c>
      <c r="BH199" s="725"/>
    </row>
    <row r="200" spans="1:60" s="170" customFormat="1" ht="20.100000000000001" customHeight="1" x14ac:dyDescent="0.2">
      <c r="A200" s="670" t="s">
        <v>715</v>
      </c>
      <c r="B200" s="671"/>
      <c r="C200" s="743" t="s">
        <v>758</v>
      </c>
      <c r="D200" s="744"/>
      <c r="E200" s="744"/>
      <c r="F200" s="744"/>
      <c r="G200" s="744"/>
      <c r="H200" s="744"/>
      <c r="I200" s="744"/>
      <c r="J200" s="744"/>
      <c r="K200" s="744"/>
      <c r="L200" s="744"/>
      <c r="M200" s="744"/>
      <c r="N200" s="744"/>
      <c r="O200" s="744"/>
      <c r="P200" s="744"/>
      <c r="Q200" s="744"/>
      <c r="R200" s="744"/>
      <c r="S200" s="744"/>
      <c r="T200" s="744"/>
      <c r="U200" s="744"/>
      <c r="V200" s="744"/>
      <c r="W200" s="744"/>
      <c r="X200" s="744"/>
      <c r="Y200" s="744"/>
      <c r="Z200" s="744"/>
      <c r="AA200" s="744"/>
      <c r="AB200" s="745"/>
      <c r="AC200" s="757" t="s">
        <v>61</v>
      </c>
      <c r="AD200" s="758"/>
      <c r="AE200" s="690">
        <f>SUM(AE196:AH199)</f>
        <v>0</v>
      </c>
      <c r="AF200" s="691"/>
      <c r="AG200" s="691"/>
      <c r="AH200" s="692"/>
      <c r="AI200" s="690">
        <f t="shared" ref="AI200" si="121">SUM(AI196:AL199)</f>
        <v>0</v>
      </c>
      <c r="AJ200" s="691"/>
      <c r="AK200" s="691"/>
      <c r="AL200" s="692"/>
      <c r="AM200" s="690">
        <f t="shared" ref="AM200" si="122">SUM(AM196:AP199)</f>
        <v>0</v>
      </c>
      <c r="AN200" s="691"/>
      <c r="AO200" s="691"/>
      <c r="AP200" s="692"/>
      <c r="AQ200" s="690">
        <f t="shared" ref="AQ200" si="123">SUM(AQ196:AT199)</f>
        <v>0</v>
      </c>
      <c r="AR200" s="691"/>
      <c r="AS200" s="691"/>
      <c r="AT200" s="692"/>
      <c r="AU200" s="690">
        <f t="shared" ref="AU200" si="124">SUM(AU196:AX199)</f>
        <v>0</v>
      </c>
      <c r="AV200" s="691"/>
      <c r="AW200" s="691"/>
      <c r="AX200" s="692"/>
      <c r="AY200" s="690">
        <f t="shared" ref="AY200" si="125">SUM(AY196:BB199)</f>
        <v>0</v>
      </c>
      <c r="AZ200" s="691"/>
      <c r="BA200" s="691"/>
      <c r="BB200" s="692"/>
      <c r="BC200" s="690">
        <f t="shared" ref="BC200" si="126">SUM(BC196:BF199)</f>
        <v>0</v>
      </c>
      <c r="BD200" s="691"/>
      <c r="BE200" s="691"/>
      <c r="BF200" s="692"/>
      <c r="BG200" s="668" t="str">
        <f t="shared" si="114"/>
        <v>n.é.</v>
      </c>
      <c r="BH200" s="669"/>
    </row>
    <row r="201" spans="1:60" s="1" customFormat="1" ht="20.100000000000001" hidden="1" customHeight="1" x14ac:dyDescent="0.2">
      <c r="A201" s="662" t="s">
        <v>716</v>
      </c>
      <c r="B201" s="663"/>
      <c r="C201" s="621" t="s">
        <v>416</v>
      </c>
      <c r="D201" s="622"/>
      <c r="E201" s="622"/>
      <c r="F201" s="622"/>
      <c r="G201" s="622"/>
      <c r="H201" s="622"/>
      <c r="I201" s="622"/>
      <c r="J201" s="622"/>
      <c r="K201" s="622"/>
      <c r="L201" s="622"/>
      <c r="M201" s="622"/>
      <c r="N201" s="622"/>
      <c r="O201" s="622"/>
      <c r="P201" s="622"/>
      <c r="Q201" s="622"/>
      <c r="R201" s="622"/>
      <c r="S201" s="622"/>
      <c r="T201" s="622"/>
      <c r="U201" s="622"/>
      <c r="V201" s="622"/>
      <c r="W201" s="622"/>
      <c r="X201" s="622"/>
      <c r="Y201" s="622"/>
      <c r="Z201" s="622"/>
      <c r="AA201" s="622"/>
      <c r="AB201" s="623"/>
      <c r="AC201" s="612" t="s">
        <v>159</v>
      </c>
      <c r="AD201" s="613"/>
      <c r="AE201" s="687"/>
      <c r="AF201" s="688"/>
      <c r="AG201" s="688"/>
      <c r="AH201" s="689"/>
      <c r="AI201" s="687"/>
      <c r="AJ201" s="688"/>
      <c r="AK201" s="688"/>
      <c r="AL201" s="689"/>
      <c r="AM201" s="687"/>
      <c r="AN201" s="688"/>
      <c r="AO201" s="688"/>
      <c r="AP201" s="689"/>
      <c r="AQ201" s="687"/>
      <c r="AR201" s="688"/>
      <c r="AS201" s="688"/>
      <c r="AT201" s="689"/>
      <c r="AU201" s="687"/>
      <c r="AV201" s="688"/>
      <c r="AW201" s="688"/>
      <c r="AX201" s="689"/>
      <c r="AY201" s="687"/>
      <c r="AZ201" s="688"/>
      <c r="BA201" s="688"/>
      <c r="BB201" s="689"/>
      <c r="BC201" s="687"/>
      <c r="BD201" s="688"/>
      <c r="BE201" s="688"/>
      <c r="BF201" s="689"/>
      <c r="BG201" s="724" t="str">
        <f t="shared" si="114"/>
        <v>n.é.</v>
      </c>
      <c r="BH201" s="725"/>
    </row>
    <row r="202" spans="1:60" s="1" customFormat="1" ht="20.100000000000001" hidden="1" customHeight="1" x14ac:dyDescent="0.2">
      <c r="A202" s="662" t="s">
        <v>717</v>
      </c>
      <c r="B202" s="663"/>
      <c r="C202" s="621" t="s">
        <v>417</v>
      </c>
      <c r="D202" s="622"/>
      <c r="E202" s="622"/>
      <c r="F202" s="622"/>
      <c r="G202" s="622"/>
      <c r="H202" s="622"/>
      <c r="I202" s="622"/>
      <c r="J202" s="622"/>
      <c r="K202" s="622"/>
      <c r="L202" s="622"/>
      <c r="M202" s="622"/>
      <c r="N202" s="622"/>
      <c r="O202" s="622"/>
      <c r="P202" s="622"/>
      <c r="Q202" s="622"/>
      <c r="R202" s="622"/>
      <c r="S202" s="622"/>
      <c r="T202" s="622"/>
      <c r="U202" s="622"/>
      <c r="V202" s="622"/>
      <c r="W202" s="622"/>
      <c r="X202" s="622"/>
      <c r="Y202" s="622"/>
      <c r="Z202" s="622"/>
      <c r="AA202" s="622"/>
      <c r="AB202" s="623"/>
      <c r="AC202" s="612" t="s">
        <v>160</v>
      </c>
      <c r="AD202" s="613"/>
      <c r="AE202" s="687"/>
      <c r="AF202" s="688"/>
      <c r="AG202" s="688"/>
      <c r="AH202" s="689"/>
      <c r="AI202" s="687"/>
      <c r="AJ202" s="688"/>
      <c r="AK202" s="688"/>
      <c r="AL202" s="689"/>
      <c r="AM202" s="687"/>
      <c r="AN202" s="688"/>
      <c r="AO202" s="688"/>
      <c r="AP202" s="689"/>
      <c r="AQ202" s="687"/>
      <c r="AR202" s="688"/>
      <c r="AS202" s="688"/>
      <c r="AT202" s="689"/>
      <c r="AU202" s="687"/>
      <c r="AV202" s="688"/>
      <c r="AW202" s="688"/>
      <c r="AX202" s="689"/>
      <c r="AY202" s="687"/>
      <c r="AZ202" s="688"/>
      <c r="BA202" s="688"/>
      <c r="BB202" s="689"/>
      <c r="BC202" s="687"/>
      <c r="BD202" s="688"/>
      <c r="BE202" s="688"/>
      <c r="BF202" s="689"/>
      <c r="BG202" s="724" t="str">
        <f t="shared" si="114"/>
        <v>n.é.</v>
      </c>
      <c r="BH202" s="725"/>
    </row>
    <row r="203" spans="1:60" s="1" customFormat="1" ht="20.100000000000001" hidden="1" customHeight="1" x14ac:dyDescent="0.2">
      <c r="A203" s="662" t="s">
        <v>718</v>
      </c>
      <c r="B203" s="663"/>
      <c r="C203" s="621" t="s">
        <v>418</v>
      </c>
      <c r="D203" s="622"/>
      <c r="E203" s="622"/>
      <c r="F203" s="622"/>
      <c r="G203" s="622"/>
      <c r="H203" s="622"/>
      <c r="I203" s="622"/>
      <c r="J203" s="622"/>
      <c r="K203" s="622"/>
      <c r="L203" s="622"/>
      <c r="M203" s="622"/>
      <c r="N203" s="622"/>
      <c r="O203" s="622"/>
      <c r="P203" s="622"/>
      <c r="Q203" s="622"/>
      <c r="R203" s="622"/>
      <c r="S203" s="622"/>
      <c r="T203" s="622"/>
      <c r="U203" s="622"/>
      <c r="V203" s="622"/>
      <c r="W203" s="622"/>
      <c r="X203" s="622"/>
      <c r="Y203" s="622"/>
      <c r="Z203" s="622"/>
      <c r="AA203" s="622"/>
      <c r="AB203" s="623"/>
      <c r="AC203" s="612" t="s">
        <v>161</v>
      </c>
      <c r="AD203" s="613"/>
      <c r="AE203" s="687"/>
      <c r="AF203" s="688"/>
      <c r="AG203" s="688"/>
      <c r="AH203" s="689"/>
      <c r="AI203" s="687"/>
      <c r="AJ203" s="688"/>
      <c r="AK203" s="688"/>
      <c r="AL203" s="689"/>
      <c r="AM203" s="687"/>
      <c r="AN203" s="688"/>
      <c r="AO203" s="688"/>
      <c r="AP203" s="689"/>
      <c r="AQ203" s="687"/>
      <c r="AR203" s="688"/>
      <c r="AS203" s="688"/>
      <c r="AT203" s="689"/>
      <c r="AU203" s="687"/>
      <c r="AV203" s="688"/>
      <c r="AW203" s="688"/>
      <c r="AX203" s="689"/>
      <c r="AY203" s="687"/>
      <c r="AZ203" s="688"/>
      <c r="BA203" s="688"/>
      <c r="BB203" s="689"/>
      <c r="BC203" s="687"/>
      <c r="BD203" s="688"/>
      <c r="BE203" s="688"/>
      <c r="BF203" s="689"/>
      <c r="BG203" s="724" t="str">
        <f t="shared" si="114"/>
        <v>n.é.</v>
      </c>
      <c r="BH203" s="725"/>
    </row>
    <row r="204" spans="1:60" s="1" customFormat="1" ht="20.100000000000001" hidden="1" customHeight="1" x14ac:dyDescent="0.2">
      <c r="A204" s="662" t="s">
        <v>719</v>
      </c>
      <c r="B204" s="663"/>
      <c r="C204" s="621" t="s">
        <v>171</v>
      </c>
      <c r="D204" s="622"/>
      <c r="E204" s="622"/>
      <c r="F204" s="622"/>
      <c r="G204" s="622"/>
      <c r="H204" s="622"/>
      <c r="I204" s="622"/>
      <c r="J204" s="622"/>
      <c r="K204" s="622"/>
      <c r="L204" s="622"/>
      <c r="M204" s="622"/>
      <c r="N204" s="622"/>
      <c r="O204" s="622"/>
      <c r="P204" s="622"/>
      <c r="Q204" s="622"/>
      <c r="R204" s="622"/>
      <c r="S204" s="622"/>
      <c r="T204" s="622"/>
      <c r="U204" s="622"/>
      <c r="V204" s="622"/>
      <c r="W204" s="622"/>
      <c r="X204" s="622"/>
      <c r="Y204" s="622"/>
      <c r="Z204" s="622"/>
      <c r="AA204" s="622"/>
      <c r="AB204" s="623"/>
      <c r="AC204" s="612" t="s">
        <v>162</v>
      </c>
      <c r="AD204" s="613"/>
      <c r="AE204" s="687"/>
      <c r="AF204" s="688"/>
      <c r="AG204" s="688"/>
      <c r="AH204" s="689"/>
      <c r="AI204" s="687"/>
      <c r="AJ204" s="688"/>
      <c r="AK204" s="688"/>
      <c r="AL204" s="689"/>
      <c r="AM204" s="687"/>
      <c r="AN204" s="688"/>
      <c r="AO204" s="688"/>
      <c r="AP204" s="689"/>
      <c r="AQ204" s="687"/>
      <c r="AR204" s="688"/>
      <c r="AS204" s="688"/>
      <c r="AT204" s="689"/>
      <c r="AU204" s="687"/>
      <c r="AV204" s="688"/>
      <c r="AW204" s="688"/>
      <c r="AX204" s="689"/>
      <c r="AY204" s="687"/>
      <c r="AZ204" s="688"/>
      <c r="BA204" s="688"/>
      <c r="BB204" s="689"/>
      <c r="BC204" s="687"/>
      <c r="BD204" s="688"/>
      <c r="BE204" s="688"/>
      <c r="BF204" s="689"/>
      <c r="BG204" s="724" t="str">
        <f t="shared" si="114"/>
        <v>n.é.</v>
      </c>
      <c r="BH204" s="725"/>
    </row>
    <row r="205" spans="1:60" s="1" customFormat="1" ht="20.100000000000001" hidden="1" customHeight="1" x14ac:dyDescent="0.2">
      <c r="A205" s="662" t="s">
        <v>720</v>
      </c>
      <c r="B205" s="663"/>
      <c r="C205" s="621" t="s">
        <v>419</v>
      </c>
      <c r="D205" s="622"/>
      <c r="E205" s="622"/>
      <c r="F205" s="622"/>
      <c r="G205" s="622"/>
      <c r="H205" s="622"/>
      <c r="I205" s="622"/>
      <c r="J205" s="622"/>
      <c r="K205" s="622"/>
      <c r="L205" s="622"/>
      <c r="M205" s="622"/>
      <c r="N205" s="622"/>
      <c r="O205" s="622"/>
      <c r="P205" s="622"/>
      <c r="Q205" s="622"/>
      <c r="R205" s="622"/>
      <c r="S205" s="622"/>
      <c r="T205" s="622"/>
      <c r="U205" s="622"/>
      <c r="V205" s="622"/>
      <c r="W205" s="622"/>
      <c r="X205" s="622"/>
      <c r="Y205" s="622"/>
      <c r="Z205" s="622"/>
      <c r="AA205" s="622"/>
      <c r="AB205" s="623"/>
      <c r="AC205" s="612" t="s">
        <v>163</v>
      </c>
      <c r="AD205" s="613"/>
      <c r="AE205" s="687"/>
      <c r="AF205" s="688"/>
      <c r="AG205" s="688"/>
      <c r="AH205" s="689"/>
      <c r="AI205" s="687"/>
      <c r="AJ205" s="688"/>
      <c r="AK205" s="688"/>
      <c r="AL205" s="689"/>
      <c r="AM205" s="687"/>
      <c r="AN205" s="688"/>
      <c r="AO205" s="688"/>
      <c r="AP205" s="689"/>
      <c r="AQ205" s="687"/>
      <c r="AR205" s="688"/>
      <c r="AS205" s="688"/>
      <c r="AT205" s="689"/>
      <c r="AU205" s="687"/>
      <c r="AV205" s="688"/>
      <c r="AW205" s="688"/>
      <c r="AX205" s="689"/>
      <c r="AY205" s="687"/>
      <c r="AZ205" s="688"/>
      <c r="BA205" s="688"/>
      <c r="BB205" s="689"/>
      <c r="BC205" s="687"/>
      <c r="BD205" s="688"/>
      <c r="BE205" s="688"/>
      <c r="BF205" s="689"/>
      <c r="BG205" s="724" t="str">
        <f t="shared" si="114"/>
        <v>n.é.</v>
      </c>
      <c r="BH205" s="725"/>
    </row>
    <row r="206" spans="1:60" s="1" customFormat="1" ht="20.100000000000001" hidden="1" customHeight="1" x14ac:dyDescent="0.2">
      <c r="A206" s="662" t="s">
        <v>721</v>
      </c>
      <c r="B206" s="663"/>
      <c r="C206" s="621" t="s">
        <v>420</v>
      </c>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3"/>
      <c r="AC206" s="612" t="s">
        <v>164</v>
      </c>
      <c r="AD206" s="613"/>
      <c r="AE206" s="687"/>
      <c r="AF206" s="688"/>
      <c r="AG206" s="688"/>
      <c r="AH206" s="689"/>
      <c r="AI206" s="687"/>
      <c r="AJ206" s="688"/>
      <c r="AK206" s="688"/>
      <c r="AL206" s="689"/>
      <c r="AM206" s="687"/>
      <c r="AN206" s="688"/>
      <c r="AO206" s="688"/>
      <c r="AP206" s="689"/>
      <c r="AQ206" s="687"/>
      <c r="AR206" s="688"/>
      <c r="AS206" s="688"/>
      <c r="AT206" s="689"/>
      <c r="AU206" s="687"/>
      <c r="AV206" s="688"/>
      <c r="AW206" s="688"/>
      <c r="AX206" s="689"/>
      <c r="AY206" s="687"/>
      <c r="AZ206" s="688"/>
      <c r="BA206" s="688"/>
      <c r="BB206" s="689"/>
      <c r="BC206" s="687"/>
      <c r="BD206" s="688"/>
      <c r="BE206" s="688"/>
      <c r="BF206" s="689"/>
      <c r="BG206" s="724" t="str">
        <f t="shared" si="114"/>
        <v>n.é.</v>
      </c>
      <c r="BH206" s="725"/>
    </row>
    <row r="207" spans="1:60" s="1" customFormat="1" ht="20.100000000000001" hidden="1" customHeight="1" x14ac:dyDescent="0.2">
      <c r="A207" s="662" t="s">
        <v>722</v>
      </c>
      <c r="B207" s="663"/>
      <c r="C207" s="621" t="s">
        <v>172</v>
      </c>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3"/>
      <c r="AC207" s="612" t="s">
        <v>165</v>
      </c>
      <c r="AD207" s="613"/>
      <c r="AE207" s="687"/>
      <c r="AF207" s="688"/>
      <c r="AG207" s="688"/>
      <c r="AH207" s="689"/>
      <c r="AI207" s="687"/>
      <c r="AJ207" s="688"/>
      <c r="AK207" s="688"/>
      <c r="AL207" s="689"/>
      <c r="AM207" s="687"/>
      <c r="AN207" s="688"/>
      <c r="AO207" s="688"/>
      <c r="AP207" s="689"/>
      <c r="AQ207" s="687"/>
      <c r="AR207" s="688"/>
      <c r="AS207" s="688"/>
      <c r="AT207" s="689"/>
      <c r="AU207" s="687"/>
      <c r="AV207" s="688"/>
      <c r="AW207" s="688"/>
      <c r="AX207" s="689"/>
      <c r="AY207" s="687"/>
      <c r="AZ207" s="688"/>
      <c r="BA207" s="688"/>
      <c r="BB207" s="689"/>
      <c r="BC207" s="687"/>
      <c r="BD207" s="688"/>
      <c r="BE207" s="688"/>
      <c r="BF207" s="689"/>
      <c r="BG207" s="724" t="str">
        <f t="shared" si="114"/>
        <v>n.é.</v>
      </c>
      <c r="BH207" s="725"/>
    </row>
    <row r="208" spans="1:60" s="1" customFormat="1" ht="20.100000000000001" hidden="1" customHeight="1" x14ac:dyDescent="0.2">
      <c r="A208" s="662" t="s">
        <v>723</v>
      </c>
      <c r="B208" s="663"/>
      <c r="C208" s="621" t="s">
        <v>668</v>
      </c>
      <c r="D208" s="622"/>
      <c r="E208" s="622"/>
      <c r="F208" s="622"/>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3"/>
      <c r="AC208" s="612" t="s">
        <v>166</v>
      </c>
      <c r="AD208" s="613"/>
      <c r="AE208" s="687"/>
      <c r="AF208" s="688"/>
      <c r="AG208" s="688"/>
      <c r="AH208" s="689"/>
      <c r="AI208" s="687"/>
      <c r="AJ208" s="688"/>
      <c r="AK208" s="688"/>
      <c r="AL208" s="689"/>
      <c r="AM208" s="687"/>
      <c r="AN208" s="688"/>
      <c r="AO208" s="688"/>
      <c r="AP208" s="689"/>
      <c r="AQ208" s="687"/>
      <c r="AR208" s="688"/>
      <c r="AS208" s="688"/>
      <c r="AT208" s="689"/>
      <c r="AU208" s="687"/>
      <c r="AV208" s="688"/>
      <c r="AW208" s="688"/>
      <c r="AX208" s="689"/>
      <c r="AY208" s="687"/>
      <c r="AZ208" s="688"/>
      <c r="BA208" s="688"/>
      <c r="BB208" s="689"/>
      <c r="BC208" s="687"/>
      <c r="BD208" s="688"/>
      <c r="BE208" s="688"/>
      <c r="BF208" s="689"/>
      <c r="BG208" s="724" t="str">
        <f t="shared" si="114"/>
        <v>n.é.</v>
      </c>
      <c r="BH208" s="725"/>
    </row>
    <row r="209" spans="1:60" s="1" customFormat="1" ht="20.100000000000001" hidden="1" customHeight="1" x14ac:dyDescent="0.2">
      <c r="A209" s="662" t="s">
        <v>724</v>
      </c>
      <c r="B209" s="663"/>
      <c r="C209" s="621" t="s">
        <v>173</v>
      </c>
      <c r="D209" s="622"/>
      <c r="E209" s="622"/>
      <c r="F209" s="622"/>
      <c r="G209" s="622"/>
      <c r="H209" s="622"/>
      <c r="I209" s="622"/>
      <c r="J209" s="622"/>
      <c r="K209" s="622"/>
      <c r="L209" s="622"/>
      <c r="M209" s="622"/>
      <c r="N209" s="622"/>
      <c r="O209" s="622"/>
      <c r="P209" s="622"/>
      <c r="Q209" s="622"/>
      <c r="R209" s="622"/>
      <c r="S209" s="622"/>
      <c r="T209" s="622"/>
      <c r="U209" s="622"/>
      <c r="V209" s="622"/>
      <c r="W209" s="622"/>
      <c r="X209" s="622"/>
      <c r="Y209" s="622"/>
      <c r="Z209" s="622"/>
      <c r="AA209" s="622"/>
      <c r="AB209" s="623"/>
      <c r="AC209" s="612" t="s">
        <v>669</v>
      </c>
      <c r="AD209" s="613"/>
      <c r="AE209" s="687"/>
      <c r="AF209" s="688"/>
      <c r="AG209" s="688"/>
      <c r="AH209" s="689"/>
      <c r="AI209" s="687"/>
      <c r="AJ209" s="688"/>
      <c r="AK209" s="688"/>
      <c r="AL209" s="689"/>
      <c r="AM209" s="687"/>
      <c r="AN209" s="688"/>
      <c r="AO209" s="688"/>
      <c r="AP209" s="689"/>
      <c r="AQ209" s="687"/>
      <c r="AR209" s="688"/>
      <c r="AS209" s="688"/>
      <c r="AT209" s="689"/>
      <c r="AU209" s="687"/>
      <c r="AV209" s="688"/>
      <c r="AW209" s="688"/>
      <c r="AX209" s="689"/>
      <c r="AY209" s="687"/>
      <c r="AZ209" s="688"/>
      <c r="BA209" s="688"/>
      <c r="BB209" s="689"/>
      <c r="BC209" s="687"/>
      <c r="BD209" s="688"/>
      <c r="BE209" s="688"/>
      <c r="BF209" s="689"/>
      <c r="BG209" s="724" t="str">
        <f t="shared" si="114"/>
        <v>n.é.</v>
      </c>
      <c r="BH209" s="725"/>
    </row>
    <row r="210" spans="1:60" ht="20.100000000000001" customHeight="1" x14ac:dyDescent="0.2">
      <c r="A210" s="670" t="s">
        <v>725</v>
      </c>
      <c r="B210" s="671"/>
      <c r="C210" s="743" t="s">
        <v>759</v>
      </c>
      <c r="D210" s="744"/>
      <c r="E210" s="744"/>
      <c r="F210" s="744"/>
      <c r="G210" s="744"/>
      <c r="H210" s="744"/>
      <c r="I210" s="744"/>
      <c r="J210" s="744"/>
      <c r="K210" s="744"/>
      <c r="L210" s="744"/>
      <c r="M210" s="744"/>
      <c r="N210" s="744"/>
      <c r="O210" s="744"/>
      <c r="P210" s="744"/>
      <c r="Q210" s="744"/>
      <c r="R210" s="744"/>
      <c r="S210" s="744"/>
      <c r="T210" s="744"/>
      <c r="U210" s="744"/>
      <c r="V210" s="744"/>
      <c r="W210" s="744"/>
      <c r="X210" s="744"/>
      <c r="Y210" s="744"/>
      <c r="Z210" s="744"/>
      <c r="AA210" s="744"/>
      <c r="AB210" s="745"/>
      <c r="AC210" s="757" t="s">
        <v>62</v>
      </c>
      <c r="AD210" s="758"/>
      <c r="AE210" s="690">
        <f>SUM(AE201:AH209)</f>
        <v>0</v>
      </c>
      <c r="AF210" s="691"/>
      <c r="AG210" s="691"/>
      <c r="AH210" s="692"/>
      <c r="AI210" s="690">
        <f t="shared" ref="AI210" si="127">SUM(AI201:AL209)</f>
        <v>0</v>
      </c>
      <c r="AJ210" s="691"/>
      <c r="AK210" s="691"/>
      <c r="AL210" s="692"/>
      <c r="AM210" s="690">
        <f t="shared" ref="AM210" si="128">SUM(AM201:AP209)</f>
        <v>0</v>
      </c>
      <c r="AN210" s="691"/>
      <c r="AO210" s="691"/>
      <c r="AP210" s="692"/>
      <c r="AQ210" s="690">
        <f t="shared" ref="AQ210" si="129">SUM(AQ201:AT209)</f>
        <v>0</v>
      </c>
      <c r="AR210" s="691"/>
      <c r="AS210" s="691"/>
      <c r="AT210" s="692"/>
      <c r="AU210" s="690">
        <f t="shared" ref="AU210" si="130">SUM(AU201:AX209)</f>
        <v>0</v>
      </c>
      <c r="AV210" s="691"/>
      <c r="AW210" s="691"/>
      <c r="AX210" s="692"/>
      <c r="AY210" s="690">
        <f t="shared" ref="AY210" si="131">SUM(AY201:BB209)</f>
        <v>0</v>
      </c>
      <c r="AZ210" s="691"/>
      <c r="BA210" s="691"/>
      <c r="BB210" s="692"/>
      <c r="BC210" s="690">
        <f t="shared" ref="BC210" si="132">SUM(BC201:BF209)</f>
        <v>0</v>
      </c>
      <c r="BD210" s="691"/>
      <c r="BE210" s="691"/>
      <c r="BF210" s="692"/>
      <c r="BG210" s="668" t="str">
        <f t="shared" si="114"/>
        <v>n.é.</v>
      </c>
      <c r="BH210" s="669"/>
    </row>
    <row r="211" spans="1:60" s="170" customFormat="1" ht="20.100000000000001" customHeight="1" x14ac:dyDescent="0.2">
      <c r="A211" s="785" t="s">
        <v>726</v>
      </c>
      <c r="B211" s="786"/>
      <c r="C211" s="788" t="s">
        <v>760</v>
      </c>
      <c r="D211" s="789"/>
      <c r="E211" s="789"/>
      <c r="F211" s="789"/>
      <c r="G211" s="789"/>
      <c r="H211" s="789"/>
      <c r="I211" s="789"/>
      <c r="J211" s="789"/>
      <c r="K211" s="789"/>
      <c r="L211" s="789"/>
      <c r="M211" s="789"/>
      <c r="N211" s="789"/>
      <c r="O211" s="789"/>
      <c r="P211" s="789"/>
      <c r="Q211" s="789"/>
      <c r="R211" s="789"/>
      <c r="S211" s="789"/>
      <c r="T211" s="789"/>
      <c r="U211" s="789"/>
      <c r="V211" s="789"/>
      <c r="W211" s="789"/>
      <c r="X211" s="789"/>
      <c r="Y211" s="789"/>
      <c r="Z211" s="789"/>
      <c r="AA211" s="789"/>
      <c r="AB211" s="790"/>
      <c r="AC211" s="798" t="s">
        <v>174</v>
      </c>
      <c r="AD211" s="799"/>
      <c r="AE211" s="795">
        <f>AE127+AE128+AE162+AE171+AE187+AE195+AE200+AE210</f>
        <v>26840170</v>
      </c>
      <c r="AF211" s="796"/>
      <c r="AG211" s="796"/>
      <c r="AH211" s="797"/>
      <c r="AI211" s="795">
        <f>AI127+AI128+AI162+AI171+AI187+AI195+AI200+AI210</f>
        <v>28852170</v>
      </c>
      <c r="AJ211" s="796"/>
      <c r="AK211" s="796"/>
      <c r="AL211" s="797"/>
      <c r="AM211" s="795">
        <f>AM127+AM128+AM162+AM171+AM187+AM195+AM200+AM210</f>
        <v>0</v>
      </c>
      <c r="AN211" s="796"/>
      <c r="AO211" s="796"/>
      <c r="AP211" s="797"/>
      <c r="AQ211" s="795">
        <f>AQ127+AQ128+AQ162+AQ171+AQ187+AQ195+AQ200+AQ210</f>
        <v>28098941</v>
      </c>
      <c r="AR211" s="796"/>
      <c r="AS211" s="796"/>
      <c r="AT211" s="797"/>
      <c r="AU211" s="795">
        <f>AU127+AU128+AU162+AU171+AU187+AU195+AU200+AU210</f>
        <v>19982502</v>
      </c>
      <c r="AV211" s="796"/>
      <c r="AW211" s="796"/>
      <c r="AX211" s="797"/>
      <c r="AY211" s="795">
        <f>AY127+AY128+AY162+AY171+AY187+AY195+AY200+AY210</f>
        <v>0</v>
      </c>
      <c r="AZ211" s="796"/>
      <c r="BA211" s="796"/>
      <c r="BB211" s="797"/>
      <c r="BC211" s="795">
        <f>BC127+BC128+BC162+BC171+BC187+BC195+BC200+BC210</f>
        <v>28049620</v>
      </c>
      <c r="BD211" s="796"/>
      <c r="BE211" s="796"/>
      <c r="BF211" s="797"/>
      <c r="BG211" s="779">
        <f t="shared" si="114"/>
        <v>0.97218406795745349</v>
      </c>
      <c r="BH211" s="780"/>
    </row>
    <row r="212" spans="1:60" s="1" customFormat="1" ht="20.100000000000001" hidden="1" customHeight="1" x14ac:dyDescent="0.2">
      <c r="A212" s="662" t="s">
        <v>727</v>
      </c>
      <c r="B212" s="663"/>
      <c r="C212" s="621" t="s">
        <v>670</v>
      </c>
      <c r="D212" s="622"/>
      <c r="E212" s="622"/>
      <c r="F212" s="622"/>
      <c r="G212" s="622"/>
      <c r="H212" s="622"/>
      <c r="I212" s="622"/>
      <c r="J212" s="622"/>
      <c r="K212" s="622"/>
      <c r="L212" s="622"/>
      <c r="M212" s="622"/>
      <c r="N212" s="622"/>
      <c r="O212" s="622"/>
      <c r="P212" s="622"/>
      <c r="Q212" s="622"/>
      <c r="R212" s="622"/>
      <c r="S212" s="622"/>
      <c r="T212" s="622"/>
      <c r="U212" s="622"/>
      <c r="V212" s="622"/>
      <c r="W212" s="622"/>
      <c r="X212" s="622"/>
      <c r="Y212" s="622"/>
      <c r="Z212" s="622"/>
      <c r="AA212" s="622"/>
      <c r="AB212" s="623"/>
      <c r="AC212" s="601" t="s">
        <v>381</v>
      </c>
      <c r="AD212" s="602"/>
      <c r="AE212" s="661"/>
      <c r="AF212" s="661"/>
      <c r="AG212" s="661"/>
      <c r="AH212" s="661"/>
      <c r="AI212" s="661"/>
      <c r="AJ212" s="661"/>
      <c r="AK212" s="661"/>
      <c r="AL212" s="661"/>
      <c r="AM212" s="661"/>
      <c r="AN212" s="661"/>
      <c r="AO212" s="661"/>
      <c r="AP212" s="661"/>
      <c r="AQ212" s="661"/>
      <c r="AR212" s="661"/>
      <c r="AS212" s="661"/>
      <c r="AT212" s="661"/>
      <c r="AU212" s="661"/>
      <c r="AV212" s="661"/>
      <c r="AW212" s="661"/>
      <c r="AX212" s="661"/>
      <c r="AY212" s="661"/>
      <c r="AZ212" s="661"/>
      <c r="BA212" s="661"/>
      <c r="BB212" s="661"/>
      <c r="BC212" s="661"/>
      <c r="BD212" s="661"/>
      <c r="BE212" s="661"/>
      <c r="BF212" s="661"/>
      <c r="BG212" s="664" t="str">
        <f t="shared" si="114"/>
        <v>n.é.</v>
      </c>
      <c r="BH212" s="665"/>
    </row>
    <row r="213" spans="1:60" s="1" customFormat="1" ht="20.100000000000001" hidden="1" customHeight="1" x14ac:dyDescent="0.2">
      <c r="A213" s="662" t="s">
        <v>728</v>
      </c>
      <c r="B213" s="663"/>
      <c r="C213" s="621" t="s">
        <v>382</v>
      </c>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3"/>
      <c r="AC213" s="601" t="s">
        <v>383</v>
      </c>
      <c r="AD213" s="602"/>
      <c r="AE213" s="661"/>
      <c r="AF213" s="661"/>
      <c r="AG213" s="661"/>
      <c r="AH213" s="661"/>
      <c r="AI213" s="661"/>
      <c r="AJ213" s="661"/>
      <c r="AK213" s="661"/>
      <c r="AL213" s="661"/>
      <c r="AM213" s="661"/>
      <c r="AN213" s="661"/>
      <c r="AO213" s="661"/>
      <c r="AP213" s="661"/>
      <c r="AQ213" s="661"/>
      <c r="AR213" s="661"/>
      <c r="AS213" s="661"/>
      <c r="AT213" s="661"/>
      <c r="AU213" s="661"/>
      <c r="AV213" s="661"/>
      <c r="AW213" s="661"/>
      <c r="AX213" s="661"/>
      <c r="AY213" s="661"/>
      <c r="AZ213" s="661"/>
      <c r="BA213" s="661"/>
      <c r="BB213" s="661"/>
      <c r="BC213" s="661"/>
      <c r="BD213" s="661"/>
      <c r="BE213" s="661"/>
      <c r="BF213" s="661"/>
      <c r="BG213" s="664" t="str">
        <f>IF(AI213&gt;0,BC213/AI213,"n.é.")</f>
        <v>n.é.</v>
      </c>
      <c r="BH213" s="665"/>
    </row>
    <row r="214" spans="1:60" s="1" customFormat="1" ht="20.100000000000001" hidden="1" customHeight="1" x14ac:dyDescent="0.2">
      <c r="A214" s="662" t="s">
        <v>729</v>
      </c>
      <c r="B214" s="663"/>
      <c r="C214" s="621" t="s">
        <v>671</v>
      </c>
      <c r="D214" s="622"/>
      <c r="E214" s="622"/>
      <c r="F214" s="622"/>
      <c r="G214" s="622"/>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01" t="s">
        <v>384</v>
      </c>
      <c r="AD214" s="602"/>
      <c r="AE214" s="661"/>
      <c r="AF214" s="661"/>
      <c r="AG214" s="661"/>
      <c r="AH214" s="661"/>
      <c r="AI214" s="661"/>
      <c r="AJ214" s="661"/>
      <c r="AK214" s="661"/>
      <c r="AL214" s="661"/>
      <c r="AM214" s="661"/>
      <c r="AN214" s="661"/>
      <c r="AO214" s="661"/>
      <c r="AP214" s="661"/>
      <c r="AQ214" s="661"/>
      <c r="AR214" s="661"/>
      <c r="AS214" s="661"/>
      <c r="AT214" s="661"/>
      <c r="AU214" s="661"/>
      <c r="AV214" s="661"/>
      <c r="AW214" s="661"/>
      <c r="AX214" s="661"/>
      <c r="AY214" s="661"/>
      <c r="AZ214" s="661"/>
      <c r="BA214" s="661"/>
      <c r="BB214" s="661"/>
      <c r="BC214" s="661"/>
      <c r="BD214" s="661"/>
      <c r="BE214" s="661"/>
      <c r="BF214" s="661"/>
      <c r="BG214" s="664" t="str">
        <f>IF(AI214&gt;0,BC214/AI214,"n.é.")</f>
        <v>n.é.</v>
      </c>
      <c r="BH214" s="665"/>
    </row>
    <row r="215" spans="1:60" ht="20.100000000000001" customHeight="1" x14ac:dyDescent="0.2">
      <c r="A215" s="670" t="s">
        <v>730</v>
      </c>
      <c r="B215" s="671"/>
      <c r="C215" s="743" t="s">
        <v>761</v>
      </c>
      <c r="D215" s="744"/>
      <c r="E215" s="744"/>
      <c r="F215" s="744"/>
      <c r="G215" s="744"/>
      <c r="H215" s="744"/>
      <c r="I215" s="744"/>
      <c r="J215" s="744"/>
      <c r="K215" s="744"/>
      <c r="L215" s="744"/>
      <c r="M215" s="744"/>
      <c r="N215" s="744"/>
      <c r="O215" s="744"/>
      <c r="P215" s="744"/>
      <c r="Q215" s="744"/>
      <c r="R215" s="744"/>
      <c r="S215" s="744"/>
      <c r="T215" s="744"/>
      <c r="U215" s="744"/>
      <c r="V215" s="744"/>
      <c r="W215" s="744"/>
      <c r="X215" s="744"/>
      <c r="Y215" s="744"/>
      <c r="Z215" s="744"/>
      <c r="AA215" s="744"/>
      <c r="AB215" s="745"/>
      <c r="AC215" s="675" t="s">
        <v>385</v>
      </c>
      <c r="AD215" s="676"/>
      <c r="AE215" s="666">
        <f>SUM(AE212:AH214)</f>
        <v>0</v>
      </c>
      <c r="AF215" s="666"/>
      <c r="AG215" s="666"/>
      <c r="AH215" s="666"/>
      <c r="AI215" s="666">
        <f>SUM(AI212:AL214)</f>
        <v>0</v>
      </c>
      <c r="AJ215" s="666"/>
      <c r="AK215" s="666"/>
      <c r="AL215" s="666"/>
      <c r="AM215" s="666">
        <f>SUM(AM212:AP214)</f>
        <v>0</v>
      </c>
      <c r="AN215" s="666"/>
      <c r="AO215" s="666"/>
      <c r="AP215" s="666"/>
      <c r="AQ215" s="666">
        <f>SUM(AQ212:AT214)</f>
        <v>0</v>
      </c>
      <c r="AR215" s="666"/>
      <c r="AS215" s="666"/>
      <c r="AT215" s="666"/>
      <c r="AU215" s="666">
        <f>SUM(AU212:AX214)</f>
        <v>0</v>
      </c>
      <c r="AV215" s="666"/>
      <c r="AW215" s="666"/>
      <c r="AX215" s="666"/>
      <c r="AY215" s="666">
        <f>SUM(AY212:BB214)</f>
        <v>0</v>
      </c>
      <c r="AZ215" s="666"/>
      <c r="BA215" s="666"/>
      <c r="BB215" s="666"/>
      <c r="BC215" s="666">
        <f>SUM(BC212:BF214)</f>
        <v>0</v>
      </c>
      <c r="BD215" s="666"/>
      <c r="BE215" s="666"/>
      <c r="BF215" s="666"/>
      <c r="BG215" s="668" t="str">
        <f t="shared" si="114"/>
        <v>n.é.</v>
      </c>
      <c r="BH215" s="669"/>
    </row>
    <row r="216" spans="1:60" s="1" customFormat="1" ht="20.100000000000001" hidden="1" customHeight="1" x14ac:dyDescent="0.2">
      <c r="A216" s="662" t="s">
        <v>731</v>
      </c>
      <c r="B216" s="663"/>
      <c r="C216" s="609" t="s">
        <v>386</v>
      </c>
      <c r="D216" s="610"/>
      <c r="E216" s="610"/>
      <c r="F216" s="610"/>
      <c r="G216" s="610"/>
      <c r="H216" s="610"/>
      <c r="I216" s="610"/>
      <c r="J216" s="610"/>
      <c r="K216" s="610"/>
      <c r="L216" s="610"/>
      <c r="M216" s="610"/>
      <c r="N216" s="610"/>
      <c r="O216" s="610"/>
      <c r="P216" s="610"/>
      <c r="Q216" s="610"/>
      <c r="R216" s="610"/>
      <c r="S216" s="610"/>
      <c r="T216" s="610"/>
      <c r="U216" s="610"/>
      <c r="V216" s="610"/>
      <c r="W216" s="610"/>
      <c r="X216" s="610"/>
      <c r="Y216" s="610"/>
      <c r="Z216" s="610"/>
      <c r="AA216" s="610"/>
      <c r="AB216" s="611"/>
      <c r="AC216" s="601" t="s">
        <v>387</v>
      </c>
      <c r="AD216" s="602"/>
      <c r="AE216" s="661"/>
      <c r="AF216" s="661"/>
      <c r="AG216" s="661"/>
      <c r="AH216" s="661"/>
      <c r="AI216" s="661"/>
      <c r="AJ216" s="661"/>
      <c r="AK216" s="661"/>
      <c r="AL216" s="661"/>
      <c r="AM216" s="661"/>
      <c r="AN216" s="661"/>
      <c r="AO216" s="661"/>
      <c r="AP216" s="661"/>
      <c r="AQ216" s="661"/>
      <c r="AR216" s="661"/>
      <c r="AS216" s="661"/>
      <c r="AT216" s="661"/>
      <c r="AU216" s="661"/>
      <c r="AV216" s="661"/>
      <c r="AW216" s="661"/>
      <c r="AX216" s="661"/>
      <c r="AY216" s="661"/>
      <c r="AZ216" s="661"/>
      <c r="BA216" s="661"/>
      <c r="BB216" s="661"/>
      <c r="BC216" s="661"/>
      <c r="BD216" s="661"/>
      <c r="BE216" s="661"/>
      <c r="BF216" s="661"/>
      <c r="BG216" s="664" t="str">
        <f t="shared" si="114"/>
        <v>n.é.</v>
      </c>
      <c r="BH216" s="665"/>
    </row>
    <row r="217" spans="1:60" s="1" customFormat="1" ht="20.100000000000001" hidden="1" customHeight="1" x14ac:dyDescent="0.2">
      <c r="A217" s="662" t="s">
        <v>732</v>
      </c>
      <c r="B217" s="663"/>
      <c r="C217" s="621" t="s">
        <v>389</v>
      </c>
      <c r="D217" s="622"/>
      <c r="E217" s="622"/>
      <c r="F217" s="622"/>
      <c r="G217" s="622"/>
      <c r="H217" s="622"/>
      <c r="I217" s="622"/>
      <c r="J217" s="622"/>
      <c r="K217" s="622"/>
      <c r="L217" s="622"/>
      <c r="M217" s="622"/>
      <c r="N217" s="622"/>
      <c r="O217" s="622"/>
      <c r="P217" s="622"/>
      <c r="Q217" s="622"/>
      <c r="R217" s="622"/>
      <c r="S217" s="622"/>
      <c r="T217" s="622"/>
      <c r="U217" s="622"/>
      <c r="V217" s="622"/>
      <c r="W217" s="622"/>
      <c r="X217" s="622"/>
      <c r="Y217" s="622"/>
      <c r="Z217" s="622"/>
      <c r="AA217" s="622"/>
      <c r="AB217" s="623"/>
      <c r="AC217" s="601" t="s">
        <v>388</v>
      </c>
      <c r="AD217" s="602"/>
      <c r="AE217" s="661"/>
      <c r="AF217" s="661"/>
      <c r="AG217" s="661"/>
      <c r="AH217" s="661"/>
      <c r="AI217" s="661"/>
      <c r="AJ217" s="661"/>
      <c r="AK217" s="661"/>
      <c r="AL217" s="661"/>
      <c r="AM217" s="661"/>
      <c r="AN217" s="661"/>
      <c r="AO217" s="661"/>
      <c r="AP217" s="661"/>
      <c r="AQ217" s="661"/>
      <c r="AR217" s="661"/>
      <c r="AS217" s="661"/>
      <c r="AT217" s="661"/>
      <c r="AU217" s="661"/>
      <c r="AV217" s="661"/>
      <c r="AW217" s="661"/>
      <c r="AX217" s="661"/>
      <c r="AY217" s="661"/>
      <c r="AZ217" s="661"/>
      <c r="BA217" s="661"/>
      <c r="BB217" s="661"/>
      <c r="BC217" s="661"/>
      <c r="BD217" s="661"/>
      <c r="BE217" s="661"/>
      <c r="BF217" s="661"/>
      <c r="BG217" s="664" t="str">
        <f>IF(AI217&gt;0,BC217/AI217,"n.é.")</f>
        <v>n.é.</v>
      </c>
      <c r="BH217" s="665"/>
    </row>
    <row r="218" spans="1:60" s="1" customFormat="1" ht="20.100000000000001" hidden="1" customHeight="1" x14ac:dyDescent="0.2">
      <c r="A218" s="662" t="s">
        <v>733</v>
      </c>
      <c r="B218" s="663"/>
      <c r="C218" s="621" t="s">
        <v>672</v>
      </c>
      <c r="D218" s="622"/>
      <c r="E218" s="622"/>
      <c r="F218" s="622"/>
      <c r="G218" s="622"/>
      <c r="H218" s="622"/>
      <c r="I218" s="622"/>
      <c r="J218" s="622"/>
      <c r="K218" s="622"/>
      <c r="L218" s="622"/>
      <c r="M218" s="622"/>
      <c r="N218" s="622"/>
      <c r="O218" s="622"/>
      <c r="P218" s="622"/>
      <c r="Q218" s="622"/>
      <c r="R218" s="622"/>
      <c r="S218" s="622"/>
      <c r="T218" s="622"/>
      <c r="U218" s="622"/>
      <c r="V218" s="622"/>
      <c r="W218" s="622"/>
      <c r="X218" s="622"/>
      <c r="Y218" s="622"/>
      <c r="Z218" s="622"/>
      <c r="AA218" s="622"/>
      <c r="AB218" s="623"/>
      <c r="AC218" s="601" t="s">
        <v>390</v>
      </c>
      <c r="AD218" s="602"/>
      <c r="AE218" s="661"/>
      <c r="AF218" s="661"/>
      <c r="AG218" s="661"/>
      <c r="AH218" s="661"/>
      <c r="AI218" s="661"/>
      <c r="AJ218" s="661"/>
      <c r="AK218" s="661"/>
      <c r="AL218" s="661"/>
      <c r="AM218" s="661"/>
      <c r="AN218" s="661"/>
      <c r="AO218" s="661"/>
      <c r="AP218" s="661"/>
      <c r="AQ218" s="661"/>
      <c r="AR218" s="661"/>
      <c r="AS218" s="661"/>
      <c r="AT218" s="661"/>
      <c r="AU218" s="661"/>
      <c r="AV218" s="661"/>
      <c r="AW218" s="661"/>
      <c r="AX218" s="661"/>
      <c r="AY218" s="661"/>
      <c r="AZ218" s="661"/>
      <c r="BA218" s="661"/>
      <c r="BB218" s="661"/>
      <c r="BC218" s="661"/>
      <c r="BD218" s="661"/>
      <c r="BE218" s="661"/>
      <c r="BF218" s="661"/>
      <c r="BG218" s="664" t="str">
        <f>IF(AI218&gt;0,BC218/AI218,"n.é.")</f>
        <v>n.é.</v>
      </c>
      <c r="BH218" s="665"/>
    </row>
    <row r="219" spans="1:60" s="1" customFormat="1" ht="20.100000000000001" hidden="1" customHeight="1" x14ac:dyDescent="0.2">
      <c r="A219" s="662" t="s">
        <v>734</v>
      </c>
      <c r="B219" s="663"/>
      <c r="C219" s="621" t="s">
        <v>673</v>
      </c>
      <c r="D219" s="622"/>
      <c r="E219" s="622"/>
      <c r="F219" s="622"/>
      <c r="G219" s="622"/>
      <c r="H219" s="622"/>
      <c r="I219" s="622"/>
      <c r="J219" s="622"/>
      <c r="K219" s="622"/>
      <c r="L219" s="622"/>
      <c r="M219" s="622"/>
      <c r="N219" s="622"/>
      <c r="O219" s="622"/>
      <c r="P219" s="622"/>
      <c r="Q219" s="622"/>
      <c r="R219" s="622"/>
      <c r="S219" s="622"/>
      <c r="T219" s="622"/>
      <c r="U219" s="622"/>
      <c r="V219" s="622"/>
      <c r="W219" s="622"/>
      <c r="X219" s="622"/>
      <c r="Y219" s="622"/>
      <c r="Z219" s="622"/>
      <c r="AA219" s="622"/>
      <c r="AB219" s="623"/>
      <c r="AC219" s="601" t="s">
        <v>391</v>
      </c>
      <c r="AD219" s="602"/>
      <c r="AE219" s="661"/>
      <c r="AF219" s="661"/>
      <c r="AG219" s="661"/>
      <c r="AH219" s="661"/>
      <c r="AI219" s="661"/>
      <c r="AJ219" s="661"/>
      <c r="AK219" s="661"/>
      <c r="AL219" s="661"/>
      <c r="AM219" s="661"/>
      <c r="AN219" s="661"/>
      <c r="AO219" s="661"/>
      <c r="AP219" s="661"/>
      <c r="AQ219" s="661"/>
      <c r="AR219" s="661"/>
      <c r="AS219" s="661"/>
      <c r="AT219" s="661"/>
      <c r="AU219" s="661"/>
      <c r="AV219" s="661"/>
      <c r="AW219" s="661"/>
      <c r="AX219" s="661"/>
      <c r="AY219" s="661"/>
      <c r="AZ219" s="661"/>
      <c r="BA219" s="661"/>
      <c r="BB219" s="661"/>
      <c r="BC219" s="661"/>
      <c r="BD219" s="661"/>
      <c r="BE219" s="661"/>
      <c r="BF219" s="661"/>
      <c r="BG219" s="664" t="str">
        <f t="shared" ref="BG219" si="133">IF(AI219&gt;0,BC219/AI219,"n.é.")</f>
        <v>n.é.</v>
      </c>
      <c r="BH219" s="665"/>
    </row>
    <row r="220" spans="1:60" s="1" customFormat="1" ht="20.100000000000001" hidden="1" customHeight="1" x14ac:dyDescent="0.2">
      <c r="A220" s="662" t="s">
        <v>735</v>
      </c>
      <c r="B220" s="663"/>
      <c r="C220" s="621" t="s">
        <v>674</v>
      </c>
      <c r="D220" s="622"/>
      <c r="E220" s="622"/>
      <c r="F220" s="622"/>
      <c r="G220" s="622"/>
      <c r="H220" s="622"/>
      <c r="I220" s="622"/>
      <c r="J220" s="622"/>
      <c r="K220" s="622"/>
      <c r="L220" s="622"/>
      <c r="M220" s="622"/>
      <c r="N220" s="622"/>
      <c r="O220" s="622"/>
      <c r="P220" s="622"/>
      <c r="Q220" s="622"/>
      <c r="R220" s="622"/>
      <c r="S220" s="622"/>
      <c r="T220" s="622"/>
      <c r="U220" s="622"/>
      <c r="V220" s="622"/>
      <c r="W220" s="622"/>
      <c r="X220" s="622"/>
      <c r="Y220" s="622"/>
      <c r="Z220" s="622"/>
      <c r="AA220" s="622"/>
      <c r="AB220" s="623"/>
      <c r="AC220" s="601" t="s">
        <v>675</v>
      </c>
      <c r="AD220" s="602"/>
      <c r="AE220" s="661"/>
      <c r="AF220" s="661"/>
      <c r="AG220" s="661"/>
      <c r="AH220" s="661"/>
      <c r="AI220" s="661"/>
      <c r="AJ220" s="661"/>
      <c r="AK220" s="661"/>
      <c r="AL220" s="661"/>
      <c r="AM220" s="661"/>
      <c r="AN220" s="661"/>
      <c r="AO220" s="661"/>
      <c r="AP220" s="661"/>
      <c r="AQ220" s="661"/>
      <c r="AR220" s="661"/>
      <c r="AS220" s="661"/>
      <c r="AT220" s="661"/>
      <c r="AU220" s="661"/>
      <c r="AV220" s="661"/>
      <c r="AW220" s="661"/>
      <c r="AX220" s="661"/>
      <c r="AY220" s="661"/>
      <c r="AZ220" s="661"/>
      <c r="BA220" s="661"/>
      <c r="BB220" s="661"/>
      <c r="BC220" s="661"/>
      <c r="BD220" s="661"/>
      <c r="BE220" s="661"/>
      <c r="BF220" s="661"/>
      <c r="BG220" s="664" t="str">
        <f t="shared" si="114"/>
        <v>n.é.</v>
      </c>
      <c r="BH220" s="665"/>
    </row>
    <row r="221" spans="1:60" ht="20.100000000000001" customHeight="1" x14ac:dyDescent="0.2">
      <c r="A221" s="670" t="s">
        <v>736</v>
      </c>
      <c r="B221" s="671"/>
      <c r="C221" s="672" t="s">
        <v>762</v>
      </c>
      <c r="D221" s="673"/>
      <c r="E221" s="673"/>
      <c r="F221" s="673"/>
      <c r="G221" s="673"/>
      <c r="H221" s="673"/>
      <c r="I221" s="673"/>
      <c r="J221" s="673"/>
      <c r="K221" s="673"/>
      <c r="L221" s="673"/>
      <c r="M221" s="673"/>
      <c r="N221" s="673"/>
      <c r="O221" s="673"/>
      <c r="P221" s="673"/>
      <c r="Q221" s="673"/>
      <c r="R221" s="673"/>
      <c r="S221" s="673"/>
      <c r="T221" s="673"/>
      <c r="U221" s="673"/>
      <c r="V221" s="673"/>
      <c r="W221" s="673"/>
      <c r="X221" s="673"/>
      <c r="Y221" s="673"/>
      <c r="Z221" s="673"/>
      <c r="AA221" s="673"/>
      <c r="AB221" s="674"/>
      <c r="AC221" s="675" t="s">
        <v>392</v>
      </c>
      <c r="AD221" s="676"/>
      <c r="AE221" s="666">
        <f>SUM(AE216:AH220)</f>
        <v>0</v>
      </c>
      <c r="AF221" s="666"/>
      <c r="AG221" s="666"/>
      <c r="AH221" s="666"/>
      <c r="AI221" s="666">
        <f t="shared" ref="AI221" si="134">SUM(AI216:AL220)</f>
        <v>0</v>
      </c>
      <c r="AJ221" s="666"/>
      <c r="AK221" s="666"/>
      <c r="AL221" s="666"/>
      <c r="AM221" s="666">
        <f t="shared" ref="AM221" si="135">SUM(AM216:AP220)</f>
        <v>0</v>
      </c>
      <c r="AN221" s="666"/>
      <c r="AO221" s="666"/>
      <c r="AP221" s="666"/>
      <c r="AQ221" s="666">
        <f t="shared" ref="AQ221" si="136">SUM(AQ216:AT220)</f>
        <v>0</v>
      </c>
      <c r="AR221" s="666"/>
      <c r="AS221" s="666"/>
      <c r="AT221" s="666"/>
      <c r="AU221" s="666">
        <f t="shared" ref="AU221" si="137">SUM(AU216:AX220)</f>
        <v>0</v>
      </c>
      <c r="AV221" s="666"/>
      <c r="AW221" s="666"/>
      <c r="AX221" s="666"/>
      <c r="AY221" s="666">
        <f t="shared" ref="AY221" si="138">SUM(AY216:BB220)</f>
        <v>0</v>
      </c>
      <c r="AZ221" s="666"/>
      <c r="BA221" s="666"/>
      <c r="BB221" s="666"/>
      <c r="BC221" s="666">
        <f t="shared" ref="BC221" si="139">SUM(BC216:BF220)</f>
        <v>0</v>
      </c>
      <c r="BD221" s="666"/>
      <c r="BE221" s="666"/>
      <c r="BF221" s="666"/>
      <c r="BG221" s="668" t="str">
        <f t="shared" si="114"/>
        <v>n.é.</v>
      </c>
      <c r="BH221" s="669"/>
    </row>
    <row r="222" spans="1:60" s="1" customFormat="1" ht="20.100000000000001" hidden="1" customHeight="1" x14ac:dyDescent="0.2">
      <c r="A222" s="662" t="s">
        <v>737</v>
      </c>
      <c r="B222" s="663"/>
      <c r="C222" s="609" t="s">
        <v>393</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1"/>
      <c r="AC222" s="601" t="s">
        <v>394</v>
      </c>
      <c r="AD222" s="602"/>
      <c r="AE222" s="661"/>
      <c r="AF222" s="661"/>
      <c r="AG222" s="661"/>
      <c r="AH222" s="661"/>
      <c r="AI222" s="661"/>
      <c r="AJ222" s="661"/>
      <c r="AK222" s="661"/>
      <c r="AL222" s="661"/>
      <c r="AM222" s="661"/>
      <c r="AN222" s="661"/>
      <c r="AO222" s="661"/>
      <c r="AP222" s="661"/>
      <c r="AQ222" s="661"/>
      <c r="AR222" s="661"/>
      <c r="AS222" s="661"/>
      <c r="AT222" s="661"/>
      <c r="AU222" s="661"/>
      <c r="AV222" s="661"/>
      <c r="AW222" s="661"/>
      <c r="AX222" s="661"/>
      <c r="AY222" s="661"/>
      <c r="AZ222" s="661"/>
      <c r="BA222" s="661"/>
      <c r="BB222" s="661"/>
      <c r="BC222" s="661"/>
      <c r="BD222" s="661"/>
      <c r="BE222" s="661"/>
      <c r="BF222" s="661"/>
      <c r="BG222" s="659" t="str">
        <f t="shared" si="114"/>
        <v>n.é.</v>
      </c>
      <c r="BH222" s="660"/>
    </row>
    <row r="223" spans="1:60" s="1" customFormat="1" ht="20.100000000000001" hidden="1" customHeight="1" x14ac:dyDescent="0.2">
      <c r="A223" s="662" t="s">
        <v>738</v>
      </c>
      <c r="B223" s="663"/>
      <c r="C223" s="609" t="s">
        <v>395</v>
      </c>
      <c r="D223" s="610"/>
      <c r="E223" s="610"/>
      <c r="F223" s="610"/>
      <c r="G223" s="610"/>
      <c r="H223" s="610"/>
      <c r="I223" s="610"/>
      <c r="J223" s="610"/>
      <c r="K223" s="610"/>
      <c r="L223" s="610"/>
      <c r="M223" s="610"/>
      <c r="N223" s="610"/>
      <c r="O223" s="610"/>
      <c r="P223" s="610"/>
      <c r="Q223" s="610"/>
      <c r="R223" s="610"/>
      <c r="S223" s="610"/>
      <c r="T223" s="610"/>
      <c r="U223" s="610"/>
      <c r="V223" s="610"/>
      <c r="W223" s="610"/>
      <c r="X223" s="610"/>
      <c r="Y223" s="610"/>
      <c r="Z223" s="610"/>
      <c r="AA223" s="610"/>
      <c r="AB223" s="611"/>
      <c r="AC223" s="601" t="s">
        <v>396</v>
      </c>
      <c r="AD223" s="602"/>
      <c r="AE223" s="661"/>
      <c r="AF223" s="661"/>
      <c r="AG223" s="661"/>
      <c r="AH223" s="661"/>
      <c r="AI223" s="661"/>
      <c r="AJ223" s="661"/>
      <c r="AK223" s="661"/>
      <c r="AL223" s="661"/>
      <c r="AM223" s="661"/>
      <c r="AN223" s="661"/>
      <c r="AO223" s="661"/>
      <c r="AP223" s="661"/>
      <c r="AQ223" s="661"/>
      <c r="AR223" s="661"/>
      <c r="AS223" s="661"/>
      <c r="AT223" s="661"/>
      <c r="AU223" s="661"/>
      <c r="AV223" s="661"/>
      <c r="AW223" s="661"/>
      <c r="AX223" s="661"/>
      <c r="AY223" s="661"/>
      <c r="AZ223" s="661"/>
      <c r="BA223" s="661"/>
      <c r="BB223" s="661"/>
      <c r="BC223" s="661"/>
      <c r="BD223" s="661"/>
      <c r="BE223" s="661"/>
      <c r="BF223" s="661"/>
      <c r="BG223" s="659" t="str">
        <f t="shared" si="114"/>
        <v>n.é.</v>
      </c>
      <c r="BH223" s="660"/>
    </row>
    <row r="224" spans="1:60" s="1" customFormat="1" ht="20.100000000000001" hidden="1" customHeight="1" x14ac:dyDescent="0.2">
      <c r="A224" s="662" t="s">
        <v>739</v>
      </c>
      <c r="B224" s="663"/>
      <c r="C224" s="609" t="s">
        <v>397</v>
      </c>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c r="AA224" s="610"/>
      <c r="AB224" s="611"/>
      <c r="AC224" s="601" t="s">
        <v>398</v>
      </c>
      <c r="AD224" s="602"/>
      <c r="AE224" s="661"/>
      <c r="AF224" s="661"/>
      <c r="AG224" s="661"/>
      <c r="AH224" s="661"/>
      <c r="AI224" s="661"/>
      <c r="AJ224" s="661"/>
      <c r="AK224" s="661"/>
      <c r="AL224" s="661"/>
      <c r="AM224" s="661"/>
      <c r="AN224" s="661"/>
      <c r="AO224" s="661"/>
      <c r="AP224" s="661"/>
      <c r="AQ224" s="661"/>
      <c r="AR224" s="661"/>
      <c r="AS224" s="661"/>
      <c r="AT224" s="661"/>
      <c r="AU224" s="661"/>
      <c r="AV224" s="661"/>
      <c r="AW224" s="661"/>
      <c r="AX224" s="661"/>
      <c r="AY224" s="661"/>
      <c r="AZ224" s="661"/>
      <c r="BA224" s="661"/>
      <c r="BB224" s="661"/>
      <c r="BC224" s="661"/>
      <c r="BD224" s="661"/>
      <c r="BE224" s="661"/>
      <c r="BF224" s="661"/>
      <c r="BG224" s="659" t="str">
        <f t="shared" si="114"/>
        <v>n.é.</v>
      </c>
      <c r="BH224" s="660"/>
    </row>
    <row r="225" spans="1:60" s="1" customFormat="1" ht="20.100000000000001" hidden="1" customHeight="1" x14ac:dyDescent="0.2">
      <c r="A225" s="662" t="s">
        <v>740</v>
      </c>
      <c r="B225" s="663"/>
      <c r="C225" s="609" t="s">
        <v>676</v>
      </c>
      <c r="D225" s="610"/>
      <c r="E225" s="610"/>
      <c r="F225" s="610"/>
      <c r="G225" s="610"/>
      <c r="H225" s="610"/>
      <c r="I225" s="610"/>
      <c r="J225" s="610"/>
      <c r="K225" s="610"/>
      <c r="L225" s="610"/>
      <c r="M225" s="610"/>
      <c r="N225" s="610"/>
      <c r="O225" s="610"/>
      <c r="P225" s="610"/>
      <c r="Q225" s="610"/>
      <c r="R225" s="610"/>
      <c r="S225" s="610"/>
      <c r="T225" s="610"/>
      <c r="U225" s="610"/>
      <c r="V225" s="610"/>
      <c r="W225" s="610"/>
      <c r="X225" s="610"/>
      <c r="Y225" s="610"/>
      <c r="Z225" s="610"/>
      <c r="AA225" s="610"/>
      <c r="AB225" s="611"/>
      <c r="AC225" s="601" t="s">
        <v>399</v>
      </c>
      <c r="AD225" s="602"/>
      <c r="AE225" s="661"/>
      <c r="AF225" s="661"/>
      <c r="AG225" s="661"/>
      <c r="AH225" s="661"/>
      <c r="AI225" s="661"/>
      <c r="AJ225" s="661"/>
      <c r="AK225" s="661"/>
      <c r="AL225" s="661"/>
      <c r="AM225" s="661"/>
      <c r="AN225" s="661"/>
      <c r="AO225" s="661"/>
      <c r="AP225" s="661"/>
      <c r="AQ225" s="661"/>
      <c r="AR225" s="661"/>
      <c r="AS225" s="661"/>
      <c r="AT225" s="661"/>
      <c r="AU225" s="661"/>
      <c r="AV225" s="661"/>
      <c r="AW225" s="661"/>
      <c r="AX225" s="661"/>
      <c r="AY225" s="661"/>
      <c r="AZ225" s="661"/>
      <c r="BA225" s="661"/>
      <c r="BB225" s="661"/>
      <c r="BC225" s="661"/>
      <c r="BD225" s="661"/>
      <c r="BE225" s="661"/>
      <c r="BF225" s="661"/>
      <c r="BG225" s="659" t="str">
        <f t="shared" si="114"/>
        <v>n.é.</v>
      </c>
      <c r="BH225" s="660"/>
    </row>
    <row r="226" spans="1:60" s="1" customFormat="1" ht="20.100000000000001" hidden="1" customHeight="1" x14ac:dyDescent="0.2">
      <c r="A226" s="662" t="s">
        <v>741</v>
      </c>
      <c r="B226" s="663"/>
      <c r="C226" s="609" t="s">
        <v>400</v>
      </c>
      <c r="D226" s="610"/>
      <c r="E226" s="610"/>
      <c r="F226" s="610"/>
      <c r="G226" s="610"/>
      <c r="H226" s="610"/>
      <c r="I226" s="610"/>
      <c r="J226" s="610"/>
      <c r="K226" s="610"/>
      <c r="L226" s="610"/>
      <c r="M226" s="610"/>
      <c r="N226" s="610"/>
      <c r="O226" s="610"/>
      <c r="P226" s="610"/>
      <c r="Q226" s="610"/>
      <c r="R226" s="610"/>
      <c r="S226" s="610"/>
      <c r="T226" s="610"/>
      <c r="U226" s="610"/>
      <c r="V226" s="610"/>
      <c r="W226" s="610"/>
      <c r="X226" s="610"/>
      <c r="Y226" s="610"/>
      <c r="Z226" s="610"/>
      <c r="AA226" s="610"/>
      <c r="AB226" s="611"/>
      <c r="AC226" s="601" t="s">
        <v>401</v>
      </c>
      <c r="AD226" s="602"/>
      <c r="AE226" s="661"/>
      <c r="AF226" s="661"/>
      <c r="AG226" s="661"/>
      <c r="AH226" s="661"/>
      <c r="AI226" s="661"/>
      <c r="AJ226" s="661"/>
      <c r="AK226" s="661"/>
      <c r="AL226" s="661"/>
      <c r="AM226" s="661"/>
      <c r="AN226" s="661"/>
      <c r="AO226" s="661"/>
      <c r="AP226" s="661"/>
      <c r="AQ226" s="661"/>
      <c r="AR226" s="661"/>
      <c r="AS226" s="661"/>
      <c r="AT226" s="661"/>
      <c r="AU226" s="661"/>
      <c r="AV226" s="661"/>
      <c r="AW226" s="661"/>
      <c r="AX226" s="661"/>
      <c r="AY226" s="661"/>
      <c r="AZ226" s="661"/>
      <c r="BA226" s="661"/>
      <c r="BB226" s="661"/>
      <c r="BC226" s="661"/>
      <c r="BD226" s="661"/>
      <c r="BE226" s="661"/>
      <c r="BF226" s="661"/>
      <c r="BG226" s="659" t="str">
        <f t="shared" si="114"/>
        <v>n.é.</v>
      </c>
      <c r="BH226" s="660"/>
    </row>
    <row r="227" spans="1:60" s="1" customFormat="1" ht="20.100000000000001" hidden="1" customHeight="1" x14ac:dyDescent="0.2">
      <c r="A227" s="662" t="s">
        <v>742</v>
      </c>
      <c r="B227" s="663"/>
      <c r="C227" s="609" t="s">
        <v>402</v>
      </c>
      <c r="D227" s="610"/>
      <c r="E227" s="610"/>
      <c r="F227" s="610"/>
      <c r="G227" s="610"/>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1" t="s">
        <v>403</v>
      </c>
      <c r="AD227" s="602"/>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59" t="str">
        <f t="shared" si="114"/>
        <v>n.é.</v>
      </c>
      <c r="BH227" s="660"/>
    </row>
    <row r="228" spans="1:60" s="1" customFormat="1" ht="20.100000000000001" hidden="1" customHeight="1" x14ac:dyDescent="0.2">
      <c r="A228" s="662" t="s">
        <v>743</v>
      </c>
      <c r="B228" s="663"/>
      <c r="C228" s="609" t="s">
        <v>679</v>
      </c>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0"/>
      <c r="Z228" s="610"/>
      <c r="AA228" s="610"/>
      <c r="AB228" s="611"/>
      <c r="AC228" s="601" t="s">
        <v>680</v>
      </c>
      <c r="AD228" s="602"/>
      <c r="AE228" s="661"/>
      <c r="AF228" s="661"/>
      <c r="AG228" s="661"/>
      <c r="AH228" s="661"/>
      <c r="AI228" s="661"/>
      <c r="AJ228" s="661"/>
      <c r="AK228" s="661"/>
      <c r="AL228" s="661"/>
      <c r="AM228" s="661"/>
      <c r="AN228" s="661"/>
      <c r="AO228" s="661"/>
      <c r="AP228" s="661"/>
      <c r="AQ228" s="661"/>
      <c r="AR228" s="661"/>
      <c r="AS228" s="661"/>
      <c r="AT228" s="661"/>
      <c r="AU228" s="661"/>
      <c r="AV228" s="661"/>
      <c r="AW228" s="661"/>
      <c r="AX228" s="661"/>
      <c r="AY228" s="661"/>
      <c r="AZ228" s="661"/>
      <c r="BA228" s="661"/>
      <c r="BB228" s="661"/>
      <c r="BC228" s="661"/>
      <c r="BD228" s="661"/>
      <c r="BE228" s="661"/>
      <c r="BF228" s="661"/>
      <c r="BG228" s="659" t="str">
        <f t="shared" si="114"/>
        <v>n.é.</v>
      </c>
      <c r="BH228" s="660"/>
    </row>
    <row r="229" spans="1:60" s="1" customFormat="1" ht="20.100000000000001" hidden="1" customHeight="1" x14ac:dyDescent="0.2">
      <c r="A229" s="662" t="s">
        <v>744</v>
      </c>
      <c r="B229" s="663"/>
      <c r="C229" s="609" t="s">
        <v>678</v>
      </c>
      <c r="D229" s="610"/>
      <c r="E229" s="610"/>
      <c r="F229" s="610"/>
      <c r="G229" s="610"/>
      <c r="H229" s="610"/>
      <c r="I229" s="610"/>
      <c r="J229" s="610"/>
      <c r="K229" s="610"/>
      <c r="L229" s="610"/>
      <c r="M229" s="610"/>
      <c r="N229" s="610"/>
      <c r="O229" s="610"/>
      <c r="P229" s="610"/>
      <c r="Q229" s="610"/>
      <c r="R229" s="610"/>
      <c r="S229" s="610"/>
      <c r="T229" s="610"/>
      <c r="U229" s="610"/>
      <c r="V229" s="610"/>
      <c r="W229" s="610"/>
      <c r="X229" s="610"/>
      <c r="Y229" s="610"/>
      <c r="Z229" s="610"/>
      <c r="AA229" s="610"/>
      <c r="AB229" s="611"/>
      <c r="AC229" s="601" t="s">
        <v>681</v>
      </c>
      <c r="AD229" s="602"/>
      <c r="AE229" s="661"/>
      <c r="AF229" s="661"/>
      <c r="AG229" s="661"/>
      <c r="AH229" s="661"/>
      <c r="AI229" s="661"/>
      <c r="AJ229" s="661"/>
      <c r="AK229" s="661"/>
      <c r="AL229" s="661"/>
      <c r="AM229" s="661"/>
      <c r="AN229" s="661"/>
      <c r="AO229" s="661"/>
      <c r="AP229" s="661"/>
      <c r="AQ229" s="661"/>
      <c r="AR229" s="661"/>
      <c r="AS229" s="661"/>
      <c r="AT229" s="661"/>
      <c r="AU229" s="661"/>
      <c r="AV229" s="661"/>
      <c r="AW229" s="661"/>
      <c r="AX229" s="661"/>
      <c r="AY229" s="661"/>
      <c r="AZ229" s="661"/>
      <c r="BA229" s="661"/>
      <c r="BB229" s="661"/>
      <c r="BC229" s="661"/>
      <c r="BD229" s="661"/>
      <c r="BE229" s="661"/>
      <c r="BF229" s="661"/>
      <c r="BG229" s="659" t="str">
        <f t="shared" si="114"/>
        <v>n.é.</v>
      </c>
      <c r="BH229" s="660"/>
    </row>
    <row r="230" spans="1:60" s="170" customFormat="1" ht="20.100000000000001" customHeight="1" x14ac:dyDescent="0.2">
      <c r="A230" s="670" t="s">
        <v>745</v>
      </c>
      <c r="B230" s="671"/>
      <c r="C230" s="672" t="s">
        <v>791</v>
      </c>
      <c r="D230" s="673"/>
      <c r="E230" s="673"/>
      <c r="F230" s="673"/>
      <c r="G230" s="673"/>
      <c r="H230" s="673"/>
      <c r="I230" s="673"/>
      <c r="J230" s="673"/>
      <c r="K230" s="673"/>
      <c r="L230" s="673"/>
      <c r="M230" s="673"/>
      <c r="N230" s="673"/>
      <c r="O230" s="673"/>
      <c r="P230" s="673"/>
      <c r="Q230" s="673"/>
      <c r="R230" s="673"/>
      <c r="S230" s="673"/>
      <c r="T230" s="673"/>
      <c r="U230" s="673"/>
      <c r="V230" s="673"/>
      <c r="W230" s="673"/>
      <c r="X230" s="673"/>
      <c r="Y230" s="673"/>
      <c r="Z230" s="673"/>
      <c r="AA230" s="673"/>
      <c r="AB230" s="674"/>
      <c r="AC230" s="675" t="s">
        <v>677</v>
      </c>
      <c r="AD230" s="676"/>
      <c r="AE230" s="667">
        <f>SUM(AE228:AH229)</f>
        <v>0</v>
      </c>
      <c r="AF230" s="667"/>
      <c r="AG230" s="667"/>
      <c r="AH230" s="667"/>
      <c r="AI230" s="667">
        <f t="shared" ref="AI230" si="140">SUM(AI228:AL229)</f>
        <v>0</v>
      </c>
      <c r="AJ230" s="667"/>
      <c r="AK230" s="667"/>
      <c r="AL230" s="667"/>
      <c r="AM230" s="667">
        <f t="shared" ref="AM230" si="141">SUM(AM228:AP229)</f>
        <v>0</v>
      </c>
      <c r="AN230" s="667"/>
      <c r="AO230" s="667"/>
      <c r="AP230" s="667"/>
      <c r="AQ230" s="667">
        <f t="shared" ref="AQ230" si="142">SUM(AQ228:AT229)</f>
        <v>0</v>
      </c>
      <c r="AR230" s="667"/>
      <c r="AS230" s="667"/>
      <c r="AT230" s="667"/>
      <c r="AU230" s="667">
        <f t="shared" ref="AU230" si="143">SUM(AU228:AX229)</f>
        <v>0</v>
      </c>
      <c r="AV230" s="667"/>
      <c r="AW230" s="667"/>
      <c r="AX230" s="667"/>
      <c r="AY230" s="667">
        <f t="shared" ref="AY230" si="144">SUM(AY228:BB229)</f>
        <v>0</v>
      </c>
      <c r="AZ230" s="667"/>
      <c r="BA230" s="667"/>
      <c r="BB230" s="667"/>
      <c r="BC230" s="667">
        <f t="shared" ref="BC230" si="145">SUM(BC228:BF229)</f>
        <v>0</v>
      </c>
      <c r="BD230" s="667"/>
      <c r="BE230" s="667"/>
      <c r="BF230" s="667"/>
      <c r="BG230" s="668" t="str">
        <f t="shared" si="114"/>
        <v>n.é.</v>
      </c>
      <c r="BH230" s="669"/>
    </row>
    <row r="231" spans="1:60" ht="20.100000000000001" customHeight="1" x14ac:dyDescent="0.2">
      <c r="A231" s="670" t="s">
        <v>746</v>
      </c>
      <c r="B231" s="671"/>
      <c r="C231" s="672" t="s">
        <v>764</v>
      </c>
      <c r="D231" s="673"/>
      <c r="E231" s="673"/>
      <c r="F231" s="673"/>
      <c r="G231" s="673"/>
      <c r="H231" s="673"/>
      <c r="I231" s="673"/>
      <c r="J231" s="673"/>
      <c r="K231" s="673"/>
      <c r="L231" s="673"/>
      <c r="M231" s="673"/>
      <c r="N231" s="673"/>
      <c r="O231" s="673"/>
      <c r="P231" s="673"/>
      <c r="Q231" s="673"/>
      <c r="R231" s="673"/>
      <c r="S231" s="673"/>
      <c r="T231" s="673"/>
      <c r="U231" s="673"/>
      <c r="V231" s="673"/>
      <c r="W231" s="673"/>
      <c r="X231" s="673"/>
      <c r="Y231" s="673"/>
      <c r="Z231" s="673"/>
      <c r="AA231" s="673"/>
      <c r="AB231" s="674"/>
      <c r="AC231" s="675" t="s">
        <v>404</v>
      </c>
      <c r="AD231" s="676"/>
      <c r="AE231" s="666">
        <f>AE215+SUM(AE221:AH227)+AE230</f>
        <v>0</v>
      </c>
      <c r="AF231" s="666"/>
      <c r="AG231" s="666"/>
      <c r="AH231" s="666"/>
      <c r="AI231" s="666">
        <f t="shared" ref="AI231" si="146">AI215+SUM(AI221:AL227)+AI230</f>
        <v>0</v>
      </c>
      <c r="AJ231" s="666"/>
      <c r="AK231" s="666"/>
      <c r="AL231" s="666"/>
      <c r="AM231" s="666">
        <f t="shared" ref="AM231" si="147">AM215+SUM(AM221:AP227)+AM230</f>
        <v>0</v>
      </c>
      <c r="AN231" s="666"/>
      <c r="AO231" s="666"/>
      <c r="AP231" s="666"/>
      <c r="AQ231" s="666">
        <f t="shared" ref="AQ231" si="148">AQ215+SUM(AQ221:AT227)+AQ230</f>
        <v>0</v>
      </c>
      <c r="AR231" s="666"/>
      <c r="AS231" s="666"/>
      <c r="AT231" s="666"/>
      <c r="AU231" s="666">
        <f t="shared" ref="AU231" si="149">AU215+SUM(AU221:AX227)+AU230</f>
        <v>0</v>
      </c>
      <c r="AV231" s="666"/>
      <c r="AW231" s="666"/>
      <c r="AX231" s="666"/>
      <c r="AY231" s="666">
        <f t="shared" ref="AY231" si="150">AY215+SUM(AY221:BB227)+AY230</f>
        <v>0</v>
      </c>
      <c r="AZ231" s="666"/>
      <c r="BA231" s="666"/>
      <c r="BB231" s="666"/>
      <c r="BC231" s="666">
        <f t="shared" ref="BC231" si="151">BC215+SUM(BC221:BF227)+BC230</f>
        <v>0</v>
      </c>
      <c r="BD231" s="666"/>
      <c r="BE231" s="666"/>
      <c r="BF231" s="666"/>
      <c r="BG231" s="668" t="str">
        <f t="shared" si="114"/>
        <v>n.é.</v>
      </c>
      <c r="BH231" s="669"/>
    </row>
    <row r="232" spans="1:60" s="1" customFormat="1" ht="20.100000000000001" hidden="1" customHeight="1" x14ac:dyDescent="0.2">
      <c r="A232" s="662" t="s">
        <v>747</v>
      </c>
      <c r="B232" s="663"/>
      <c r="C232" s="609" t="s">
        <v>405</v>
      </c>
      <c r="D232" s="610"/>
      <c r="E232" s="610"/>
      <c r="F232" s="610"/>
      <c r="G232" s="610"/>
      <c r="H232" s="610"/>
      <c r="I232" s="610"/>
      <c r="J232" s="610"/>
      <c r="K232" s="610"/>
      <c r="L232" s="610"/>
      <c r="M232" s="610"/>
      <c r="N232" s="610"/>
      <c r="O232" s="610"/>
      <c r="P232" s="610"/>
      <c r="Q232" s="610"/>
      <c r="R232" s="610"/>
      <c r="S232" s="610"/>
      <c r="T232" s="610"/>
      <c r="U232" s="610"/>
      <c r="V232" s="610"/>
      <c r="W232" s="610"/>
      <c r="X232" s="610"/>
      <c r="Y232" s="610"/>
      <c r="Z232" s="610"/>
      <c r="AA232" s="610"/>
      <c r="AB232" s="611"/>
      <c r="AC232" s="601" t="s">
        <v>406</v>
      </c>
      <c r="AD232" s="602"/>
      <c r="AE232" s="661"/>
      <c r="AF232" s="661"/>
      <c r="AG232" s="661"/>
      <c r="AH232" s="661"/>
      <c r="AI232" s="661"/>
      <c r="AJ232" s="661"/>
      <c r="AK232" s="661"/>
      <c r="AL232" s="661"/>
      <c r="AM232" s="661"/>
      <c r="AN232" s="661"/>
      <c r="AO232" s="661"/>
      <c r="AP232" s="661"/>
      <c r="AQ232" s="661"/>
      <c r="AR232" s="661"/>
      <c r="AS232" s="661"/>
      <c r="AT232" s="661"/>
      <c r="AU232" s="661"/>
      <c r="AV232" s="661"/>
      <c r="AW232" s="661"/>
      <c r="AX232" s="661"/>
      <c r="AY232" s="661"/>
      <c r="AZ232" s="661"/>
      <c r="BA232" s="661"/>
      <c r="BB232" s="661"/>
      <c r="BC232" s="661"/>
      <c r="BD232" s="661"/>
      <c r="BE232" s="661"/>
      <c r="BF232" s="661"/>
      <c r="BG232" s="664" t="str">
        <f t="shared" si="114"/>
        <v>n.é.</v>
      </c>
      <c r="BH232" s="665"/>
    </row>
    <row r="233" spans="1:60" s="1" customFormat="1" ht="20.100000000000001" hidden="1" customHeight="1" x14ac:dyDescent="0.2">
      <c r="A233" s="662" t="s">
        <v>748</v>
      </c>
      <c r="B233" s="663"/>
      <c r="C233" s="621" t="s">
        <v>407</v>
      </c>
      <c r="D233" s="622"/>
      <c r="E233" s="622"/>
      <c r="F233" s="622"/>
      <c r="G233" s="622"/>
      <c r="H233" s="622"/>
      <c r="I233" s="622"/>
      <c r="J233" s="622"/>
      <c r="K233" s="622"/>
      <c r="L233" s="622"/>
      <c r="M233" s="622"/>
      <c r="N233" s="622"/>
      <c r="O233" s="622"/>
      <c r="P233" s="622"/>
      <c r="Q233" s="622"/>
      <c r="R233" s="622"/>
      <c r="S233" s="622"/>
      <c r="T233" s="622"/>
      <c r="U233" s="622"/>
      <c r="V233" s="622"/>
      <c r="W233" s="622"/>
      <c r="X233" s="622"/>
      <c r="Y233" s="622"/>
      <c r="Z233" s="622"/>
      <c r="AA233" s="622"/>
      <c r="AB233" s="623"/>
      <c r="AC233" s="601" t="s">
        <v>408</v>
      </c>
      <c r="AD233" s="602"/>
      <c r="AE233" s="661"/>
      <c r="AF233" s="661"/>
      <c r="AG233" s="661"/>
      <c r="AH233" s="661"/>
      <c r="AI233" s="661"/>
      <c r="AJ233" s="661"/>
      <c r="AK233" s="661"/>
      <c r="AL233" s="661"/>
      <c r="AM233" s="661"/>
      <c r="AN233" s="661"/>
      <c r="AO233" s="661"/>
      <c r="AP233" s="661"/>
      <c r="AQ233" s="661"/>
      <c r="AR233" s="661"/>
      <c r="AS233" s="661"/>
      <c r="AT233" s="661"/>
      <c r="AU233" s="661"/>
      <c r="AV233" s="661"/>
      <c r="AW233" s="661"/>
      <c r="AX233" s="661"/>
      <c r="AY233" s="661"/>
      <c r="AZ233" s="661"/>
      <c r="BA233" s="661"/>
      <c r="BB233" s="661"/>
      <c r="BC233" s="661"/>
      <c r="BD233" s="661"/>
      <c r="BE233" s="661"/>
      <c r="BF233" s="661"/>
      <c r="BG233" s="664" t="str">
        <f t="shared" si="114"/>
        <v>n.é.</v>
      </c>
      <c r="BH233" s="665"/>
    </row>
    <row r="234" spans="1:60" s="1" customFormat="1" ht="20.100000000000001" hidden="1" customHeight="1" x14ac:dyDescent="0.2">
      <c r="A234" s="662" t="s">
        <v>749</v>
      </c>
      <c r="B234" s="663"/>
      <c r="C234" s="609" t="s">
        <v>409</v>
      </c>
      <c r="D234" s="610"/>
      <c r="E234" s="610"/>
      <c r="F234" s="610"/>
      <c r="G234" s="610"/>
      <c r="H234" s="610"/>
      <c r="I234" s="610"/>
      <c r="J234" s="610"/>
      <c r="K234" s="610"/>
      <c r="L234" s="610"/>
      <c r="M234" s="610"/>
      <c r="N234" s="610"/>
      <c r="O234" s="610"/>
      <c r="P234" s="610"/>
      <c r="Q234" s="610"/>
      <c r="R234" s="610"/>
      <c r="S234" s="610"/>
      <c r="T234" s="610"/>
      <c r="U234" s="610"/>
      <c r="V234" s="610"/>
      <c r="W234" s="610"/>
      <c r="X234" s="610"/>
      <c r="Y234" s="610"/>
      <c r="Z234" s="610"/>
      <c r="AA234" s="610"/>
      <c r="AB234" s="611"/>
      <c r="AC234" s="601" t="s">
        <v>410</v>
      </c>
      <c r="AD234" s="602"/>
      <c r="AE234" s="661"/>
      <c r="AF234" s="661"/>
      <c r="AG234" s="661"/>
      <c r="AH234" s="661"/>
      <c r="AI234" s="661"/>
      <c r="AJ234" s="661"/>
      <c r="AK234" s="661"/>
      <c r="AL234" s="661"/>
      <c r="AM234" s="661"/>
      <c r="AN234" s="661"/>
      <c r="AO234" s="661"/>
      <c r="AP234" s="661"/>
      <c r="AQ234" s="661"/>
      <c r="AR234" s="661"/>
      <c r="AS234" s="661"/>
      <c r="AT234" s="661"/>
      <c r="AU234" s="661"/>
      <c r="AV234" s="661"/>
      <c r="AW234" s="661"/>
      <c r="AX234" s="661"/>
      <c r="AY234" s="661"/>
      <c r="AZ234" s="661"/>
      <c r="BA234" s="661"/>
      <c r="BB234" s="661"/>
      <c r="BC234" s="661"/>
      <c r="BD234" s="661"/>
      <c r="BE234" s="661"/>
      <c r="BF234" s="661"/>
      <c r="BG234" s="664" t="str">
        <f t="shared" si="114"/>
        <v>n.é.</v>
      </c>
      <c r="BH234" s="665"/>
    </row>
    <row r="235" spans="1:60" s="1" customFormat="1" ht="20.100000000000001" hidden="1" customHeight="1" x14ac:dyDescent="0.2">
      <c r="A235" s="662" t="s">
        <v>750</v>
      </c>
      <c r="B235" s="663"/>
      <c r="C235" s="609" t="s">
        <v>684</v>
      </c>
      <c r="D235" s="610"/>
      <c r="E235" s="610"/>
      <c r="F235" s="610"/>
      <c r="G235" s="610"/>
      <c r="H235" s="610"/>
      <c r="I235" s="610"/>
      <c r="J235" s="610"/>
      <c r="K235" s="610"/>
      <c r="L235" s="610"/>
      <c r="M235" s="610"/>
      <c r="N235" s="610"/>
      <c r="O235" s="610"/>
      <c r="P235" s="610"/>
      <c r="Q235" s="610"/>
      <c r="R235" s="610"/>
      <c r="S235" s="610"/>
      <c r="T235" s="610"/>
      <c r="U235" s="610"/>
      <c r="V235" s="610"/>
      <c r="W235" s="610"/>
      <c r="X235" s="610"/>
      <c r="Y235" s="610"/>
      <c r="Z235" s="610"/>
      <c r="AA235" s="610"/>
      <c r="AB235" s="611"/>
      <c r="AC235" s="601" t="s">
        <v>411</v>
      </c>
      <c r="AD235" s="602"/>
      <c r="AE235" s="661"/>
      <c r="AF235" s="661"/>
      <c r="AG235" s="661"/>
      <c r="AH235" s="661"/>
      <c r="AI235" s="661"/>
      <c r="AJ235" s="661"/>
      <c r="AK235" s="661"/>
      <c r="AL235" s="661"/>
      <c r="AM235" s="661"/>
      <c r="AN235" s="661"/>
      <c r="AO235" s="661"/>
      <c r="AP235" s="661"/>
      <c r="AQ235" s="661"/>
      <c r="AR235" s="661"/>
      <c r="AS235" s="661"/>
      <c r="AT235" s="661"/>
      <c r="AU235" s="661"/>
      <c r="AV235" s="661"/>
      <c r="AW235" s="661"/>
      <c r="AX235" s="661"/>
      <c r="AY235" s="661"/>
      <c r="AZ235" s="661"/>
      <c r="BA235" s="661"/>
      <c r="BB235" s="661"/>
      <c r="BC235" s="661"/>
      <c r="BD235" s="661"/>
      <c r="BE235" s="661"/>
      <c r="BF235" s="661"/>
      <c r="BG235" s="664" t="str">
        <f t="shared" si="114"/>
        <v>n.é.</v>
      </c>
      <c r="BH235" s="665"/>
    </row>
    <row r="236" spans="1:60" s="1" customFormat="1" ht="20.100000000000001" hidden="1" customHeight="1" x14ac:dyDescent="0.2">
      <c r="A236" s="662" t="s">
        <v>751</v>
      </c>
      <c r="B236" s="663"/>
      <c r="C236" s="609" t="s">
        <v>682</v>
      </c>
      <c r="D236" s="610"/>
      <c r="E236" s="610"/>
      <c r="F236" s="610"/>
      <c r="G236" s="610"/>
      <c r="H236" s="610"/>
      <c r="I236" s="610"/>
      <c r="J236" s="610"/>
      <c r="K236" s="610"/>
      <c r="L236" s="610"/>
      <c r="M236" s="610"/>
      <c r="N236" s="610"/>
      <c r="O236" s="610"/>
      <c r="P236" s="610"/>
      <c r="Q236" s="610"/>
      <c r="R236" s="610"/>
      <c r="S236" s="610"/>
      <c r="T236" s="610"/>
      <c r="U236" s="610"/>
      <c r="V236" s="610"/>
      <c r="W236" s="610"/>
      <c r="X236" s="610"/>
      <c r="Y236" s="610"/>
      <c r="Z236" s="610"/>
      <c r="AA236" s="610"/>
      <c r="AB236" s="611"/>
      <c r="AC236" s="601" t="s">
        <v>683</v>
      </c>
      <c r="AD236" s="602"/>
      <c r="AE236" s="661"/>
      <c r="AF236" s="661"/>
      <c r="AG236" s="661"/>
      <c r="AH236" s="661"/>
      <c r="AI236" s="661"/>
      <c r="AJ236" s="661"/>
      <c r="AK236" s="661"/>
      <c r="AL236" s="661"/>
      <c r="AM236" s="661"/>
      <c r="AN236" s="661"/>
      <c r="AO236" s="661"/>
      <c r="AP236" s="661"/>
      <c r="AQ236" s="661"/>
      <c r="AR236" s="661"/>
      <c r="AS236" s="661"/>
      <c r="AT236" s="661"/>
      <c r="AU236" s="661"/>
      <c r="AV236" s="661"/>
      <c r="AW236" s="661"/>
      <c r="AX236" s="661"/>
      <c r="AY236" s="661"/>
      <c r="AZ236" s="661"/>
      <c r="BA236" s="661"/>
      <c r="BB236" s="661"/>
      <c r="BC236" s="661"/>
      <c r="BD236" s="661"/>
      <c r="BE236" s="661"/>
      <c r="BF236" s="661"/>
      <c r="BG236" s="664" t="str">
        <f t="shared" si="114"/>
        <v>n.é.</v>
      </c>
      <c r="BH236" s="665"/>
    </row>
    <row r="237" spans="1:60" s="170" customFormat="1" ht="20.100000000000001" customHeight="1" x14ac:dyDescent="0.2">
      <c r="A237" s="670" t="s">
        <v>752</v>
      </c>
      <c r="B237" s="671"/>
      <c r="C237" s="672" t="s">
        <v>765</v>
      </c>
      <c r="D237" s="673"/>
      <c r="E237" s="673"/>
      <c r="F237" s="673"/>
      <c r="G237" s="673"/>
      <c r="H237" s="673"/>
      <c r="I237" s="673"/>
      <c r="J237" s="673"/>
      <c r="K237" s="673"/>
      <c r="L237" s="673"/>
      <c r="M237" s="673"/>
      <c r="N237" s="673"/>
      <c r="O237" s="673"/>
      <c r="P237" s="673"/>
      <c r="Q237" s="673"/>
      <c r="R237" s="673"/>
      <c r="S237" s="673"/>
      <c r="T237" s="673"/>
      <c r="U237" s="673"/>
      <c r="V237" s="673"/>
      <c r="W237" s="673"/>
      <c r="X237" s="673"/>
      <c r="Y237" s="673"/>
      <c r="Z237" s="673"/>
      <c r="AA237" s="673"/>
      <c r="AB237" s="674"/>
      <c r="AC237" s="675" t="s">
        <v>412</v>
      </c>
      <c r="AD237" s="676"/>
      <c r="AE237" s="666">
        <f>SUM(AE232:AH236)</f>
        <v>0</v>
      </c>
      <c r="AF237" s="666"/>
      <c r="AG237" s="666"/>
      <c r="AH237" s="666"/>
      <c r="AI237" s="666">
        <f t="shared" ref="AI237" si="152">SUM(AI232:AL236)</f>
        <v>0</v>
      </c>
      <c r="AJ237" s="666"/>
      <c r="AK237" s="666"/>
      <c r="AL237" s="666"/>
      <c r="AM237" s="666">
        <f t="shared" ref="AM237" si="153">SUM(AM232:AP236)</f>
        <v>0</v>
      </c>
      <c r="AN237" s="666"/>
      <c r="AO237" s="666"/>
      <c r="AP237" s="666"/>
      <c r="AQ237" s="666">
        <f t="shared" ref="AQ237" si="154">SUM(AQ232:AT236)</f>
        <v>0</v>
      </c>
      <c r="AR237" s="666"/>
      <c r="AS237" s="666"/>
      <c r="AT237" s="666"/>
      <c r="AU237" s="666">
        <f t="shared" ref="AU237" si="155">SUM(AU232:AX236)</f>
        <v>0</v>
      </c>
      <c r="AV237" s="666"/>
      <c r="AW237" s="666"/>
      <c r="AX237" s="666"/>
      <c r="AY237" s="666">
        <f t="shared" ref="AY237" si="156">SUM(AY232:BB236)</f>
        <v>0</v>
      </c>
      <c r="AZ237" s="666"/>
      <c r="BA237" s="666"/>
      <c r="BB237" s="666"/>
      <c r="BC237" s="666">
        <f t="shared" ref="BC237" si="157">SUM(BC232:BF236)</f>
        <v>0</v>
      </c>
      <c r="BD237" s="666"/>
      <c r="BE237" s="666"/>
      <c r="BF237" s="666"/>
      <c r="BG237" s="668" t="str">
        <f t="shared" si="114"/>
        <v>n.é.</v>
      </c>
      <c r="BH237" s="669"/>
    </row>
    <row r="238" spans="1:60" s="1" customFormat="1" ht="20.100000000000001" hidden="1" customHeight="1" x14ac:dyDescent="0.2">
      <c r="A238" s="662" t="s">
        <v>753</v>
      </c>
      <c r="B238" s="663"/>
      <c r="C238" s="621" t="s">
        <v>413</v>
      </c>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3"/>
      <c r="AC238" s="601" t="s">
        <v>414</v>
      </c>
      <c r="AD238" s="602"/>
      <c r="AE238" s="661"/>
      <c r="AF238" s="661"/>
      <c r="AG238" s="661"/>
      <c r="AH238" s="661"/>
      <c r="AI238" s="661"/>
      <c r="AJ238" s="661"/>
      <c r="AK238" s="661"/>
      <c r="AL238" s="661"/>
      <c r="AM238" s="661"/>
      <c r="AN238" s="661"/>
      <c r="AO238" s="661"/>
      <c r="AP238" s="661"/>
      <c r="AQ238" s="661"/>
      <c r="AR238" s="661"/>
      <c r="AS238" s="661"/>
      <c r="AT238" s="661"/>
      <c r="AU238" s="661"/>
      <c r="AV238" s="661"/>
      <c r="AW238" s="661"/>
      <c r="AX238" s="661"/>
      <c r="AY238" s="661"/>
      <c r="AZ238" s="661"/>
      <c r="BA238" s="661"/>
      <c r="BB238" s="661"/>
      <c r="BC238" s="661"/>
      <c r="BD238" s="661"/>
      <c r="BE238" s="661"/>
      <c r="BF238" s="661"/>
      <c r="BG238" s="659" t="str">
        <f t="shared" si="114"/>
        <v>n.é.</v>
      </c>
      <c r="BH238" s="660"/>
    </row>
    <row r="239" spans="1:60" s="1" customFormat="1" ht="20.100000000000001" hidden="1" customHeight="1" x14ac:dyDescent="0.2">
      <c r="A239" s="662" t="s">
        <v>754</v>
      </c>
      <c r="B239" s="663"/>
      <c r="C239" s="621" t="s">
        <v>685</v>
      </c>
      <c r="D239" s="622"/>
      <c r="E239" s="622"/>
      <c r="F239" s="622"/>
      <c r="G239" s="622"/>
      <c r="H239" s="622"/>
      <c r="I239" s="622"/>
      <c r="J239" s="622"/>
      <c r="K239" s="622"/>
      <c r="L239" s="622"/>
      <c r="M239" s="622"/>
      <c r="N239" s="622"/>
      <c r="O239" s="622"/>
      <c r="P239" s="622"/>
      <c r="Q239" s="622"/>
      <c r="R239" s="622"/>
      <c r="S239" s="622"/>
      <c r="T239" s="622"/>
      <c r="U239" s="622"/>
      <c r="V239" s="622"/>
      <c r="W239" s="622"/>
      <c r="X239" s="622"/>
      <c r="Y239" s="622"/>
      <c r="Z239" s="622"/>
      <c r="AA239" s="622"/>
      <c r="AB239" s="623"/>
      <c r="AC239" s="601" t="s">
        <v>686</v>
      </c>
      <c r="AD239" s="602"/>
      <c r="AE239" s="661"/>
      <c r="AF239" s="661"/>
      <c r="AG239" s="661"/>
      <c r="AH239" s="661"/>
      <c r="AI239" s="661"/>
      <c r="AJ239" s="661"/>
      <c r="AK239" s="661"/>
      <c r="AL239" s="661"/>
      <c r="AM239" s="661"/>
      <c r="AN239" s="661"/>
      <c r="AO239" s="661"/>
      <c r="AP239" s="661"/>
      <c r="AQ239" s="661"/>
      <c r="AR239" s="661"/>
      <c r="AS239" s="661"/>
      <c r="AT239" s="661"/>
      <c r="AU239" s="661"/>
      <c r="AV239" s="661"/>
      <c r="AW239" s="661"/>
      <c r="AX239" s="661"/>
      <c r="AY239" s="661"/>
      <c r="AZ239" s="661"/>
      <c r="BA239" s="661"/>
      <c r="BB239" s="661"/>
      <c r="BC239" s="661"/>
      <c r="BD239" s="661"/>
      <c r="BE239" s="661"/>
      <c r="BF239" s="661"/>
      <c r="BG239" s="659" t="str">
        <f t="shared" si="114"/>
        <v>n.é.</v>
      </c>
      <c r="BH239" s="660"/>
    </row>
    <row r="240" spans="1:60" s="170" customFormat="1" ht="20.100000000000001" customHeight="1" x14ac:dyDescent="0.2">
      <c r="A240" s="785" t="s">
        <v>755</v>
      </c>
      <c r="B240" s="786"/>
      <c r="C240" s="788" t="s">
        <v>766</v>
      </c>
      <c r="D240" s="789"/>
      <c r="E240" s="789"/>
      <c r="F240" s="789"/>
      <c r="G240" s="789"/>
      <c r="H240" s="789"/>
      <c r="I240" s="789"/>
      <c r="J240" s="789"/>
      <c r="K240" s="789"/>
      <c r="L240" s="789"/>
      <c r="M240" s="789"/>
      <c r="N240" s="789"/>
      <c r="O240" s="789"/>
      <c r="P240" s="789"/>
      <c r="Q240" s="789"/>
      <c r="R240" s="789"/>
      <c r="S240" s="789"/>
      <c r="T240" s="789"/>
      <c r="U240" s="789"/>
      <c r="V240" s="789"/>
      <c r="W240" s="789"/>
      <c r="X240" s="789"/>
      <c r="Y240" s="789"/>
      <c r="Z240" s="789"/>
      <c r="AA240" s="789"/>
      <c r="AB240" s="790"/>
      <c r="AC240" s="791" t="s">
        <v>415</v>
      </c>
      <c r="AD240" s="792"/>
      <c r="AE240" s="778">
        <f>AE231+AE237+AE238</f>
        <v>0</v>
      </c>
      <c r="AF240" s="778"/>
      <c r="AG240" s="778"/>
      <c r="AH240" s="778"/>
      <c r="AI240" s="778">
        <f t="shared" ref="AI240" si="158">AI231+AI237+AI238</f>
        <v>0</v>
      </c>
      <c r="AJ240" s="778"/>
      <c r="AK240" s="778"/>
      <c r="AL240" s="778"/>
      <c r="AM240" s="778">
        <f t="shared" ref="AM240" si="159">AM231+AM237+AM238</f>
        <v>0</v>
      </c>
      <c r="AN240" s="778"/>
      <c r="AO240" s="778"/>
      <c r="AP240" s="778"/>
      <c r="AQ240" s="778">
        <f t="shared" ref="AQ240" si="160">AQ231+AQ237+AQ238</f>
        <v>0</v>
      </c>
      <c r="AR240" s="778"/>
      <c r="AS240" s="778"/>
      <c r="AT240" s="778"/>
      <c r="AU240" s="778">
        <f t="shared" ref="AU240" si="161">AU231+AU237+AU238</f>
        <v>0</v>
      </c>
      <c r="AV240" s="778"/>
      <c r="AW240" s="778"/>
      <c r="AX240" s="778"/>
      <c r="AY240" s="778">
        <f t="shared" ref="AY240" si="162">AY231+AY237+AY238</f>
        <v>0</v>
      </c>
      <c r="AZ240" s="778"/>
      <c r="BA240" s="778"/>
      <c r="BB240" s="778"/>
      <c r="BC240" s="778">
        <f t="shared" ref="BC240" si="163">BC231+BC237+BC238</f>
        <v>0</v>
      </c>
      <c r="BD240" s="778"/>
      <c r="BE240" s="778"/>
      <c r="BF240" s="778"/>
      <c r="BG240" s="779" t="str">
        <f t="shared" si="114"/>
        <v>n.é.</v>
      </c>
      <c r="BH240" s="780"/>
    </row>
    <row r="241" spans="1:60" s="170" customFormat="1" ht="20.100000000000001" customHeight="1" x14ac:dyDescent="0.2">
      <c r="A241" s="781" t="s">
        <v>756</v>
      </c>
      <c r="B241" s="782"/>
      <c r="C241" s="593" t="s">
        <v>767</v>
      </c>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5"/>
      <c r="AC241" s="783"/>
      <c r="AD241" s="784"/>
      <c r="AE241" s="775">
        <f>AE211+AE240</f>
        <v>26840170</v>
      </c>
      <c r="AF241" s="775"/>
      <c r="AG241" s="775"/>
      <c r="AH241" s="775"/>
      <c r="AI241" s="775">
        <f>AI211+AI240</f>
        <v>28852170</v>
      </c>
      <c r="AJ241" s="775"/>
      <c r="AK241" s="775"/>
      <c r="AL241" s="775"/>
      <c r="AM241" s="775">
        <f>AM211+AM240</f>
        <v>0</v>
      </c>
      <c r="AN241" s="775"/>
      <c r="AO241" s="775"/>
      <c r="AP241" s="775"/>
      <c r="AQ241" s="775">
        <f>AQ211+AQ240</f>
        <v>28098941</v>
      </c>
      <c r="AR241" s="775"/>
      <c r="AS241" s="775"/>
      <c r="AT241" s="775"/>
      <c r="AU241" s="775">
        <f>AU211+AU240</f>
        <v>19982502</v>
      </c>
      <c r="AV241" s="775"/>
      <c r="AW241" s="775"/>
      <c r="AX241" s="775"/>
      <c r="AY241" s="775">
        <f>AY211+AY240</f>
        <v>0</v>
      </c>
      <c r="AZ241" s="775"/>
      <c r="BA241" s="775"/>
      <c r="BB241" s="775"/>
      <c r="BC241" s="775">
        <f>BC211+BC240</f>
        <v>28049620</v>
      </c>
      <c r="BD241" s="775"/>
      <c r="BE241" s="775"/>
      <c r="BF241" s="775"/>
      <c r="BG241" s="776">
        <f t="shared" si="114"/>
        <v>0.97218406795745349</v>
      </c>
      <c r="BH241" s="777"/>
    </row>
    <row r="243" spans="1:60" x14ac:dyDescent="0.2">
      <c r="AC243" s="752"/>
      <c r="AD243" s="752"/>
      <c r="AE243" s="666">
        <f>AE241-AE108</f>
        <v>0</v>
      </c>
      <c r="AF243" s="666"/>
      <c r="AG243" s="666"/>
      <c r="AH243" s="666"/>
      <c r="AI243" s="666">
        <f>AI241-AI108</f>
        <v>0</v>
      </c>
      <c r="AJ243" s="666"/>
      <c r="AK243" s="666"/>
      <c r="AL243" s="666"/>
      <c r="AM243" s="753"/>
      <c r="AN243" s="753"/>
      <c r="AO243" s="753"/>
      <c r="AP243" s="753"/>
      <c r="AQ243" s="753"/>
      <c r="AR243" s="753"/>
      <c r="AS243" s="753"/>
      <c r="AT243" s="753"/>
      <c r="AU243" s="753"/>
      <c r="AV243" s="753"/>
      <c r="AW243" s="753"/>
      <c r="AX243" s="753"/>
      <c r="AY243" s="753"/>
      <c r="AZ243" s="753"/>
      <c r="BA243" s="753"/>
      <c r="BB243" s="753"/>
      <c r="BC243" s="666">
        <f>BC108-BC241</f>
        <v>905261</v>
      </c>
      <c r="BD243" s="666"/>
      <c r="BE243" s="666"/>
      <c r="BF243" s="666"/>
      <c r="BG243" s="750"/>
      <c r="BH243" s="750"/>
    </row>
  </sheetData>
  <autoFilter ref="A7:BH241" xr:uid="{00000000-0009-0000-0000-000005000000}">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30" showButton="0">
      <customFilters>
        <customFilter operator="notEqual" val=" "/>
      </customFilters>
    </filterColumn>
    <filterColumn colId="31" showButton="0"/>
    <filterColumn colId="32" showButton="0"/>
    <filterColumn colId="34" showButton="0"/>
    <filterColumn colId="35" showButton="0"/>
    <filterColumn colId="36" showButton="0"/>
    <filterColumn colId="38" showButton="0"/>
    <filterColumn colId="39" showButton="0"/>
    <filterColumn colId="40" showButton="0"/>
    <filterColumn colId="42" showButton="0"/>
    <filterColumn colId="43" showButton="0"/>
    <filterColumn colId="44" showButton="0"/>
    <filterColumn colId="46" showButton="0"/>
    <filterColumn colId="47" showButton="0"/>
    <filterColumn colId="48" showButton="0"/>
    <filterColumn colId="50" showButton="0"/>
    <filterColumn colId="51" showButton="0"/>
    <filterColumn colId="52" showButton="0"/>
    <filterColumn colId="54" showButton="0"/>
    <filterColumn colId="55" showButton="0"/>
    <filterColumn colId="56" showButton="0"/>
    <filterColumn colId="58" showButton="0"/>
  </autoFilter>
  <mergeCells count="2609">
    <mergeCell ref="AM134:AP134"/>
    <mergeCell ref="AQ134:AT134"/>
    <mergeCell ref="AU134:AX134"/>
    <mergeCell ref="AY134:BB134"/>
    <mergeCell ref="BC134:BF134"/>
    <mergeCell ref="BG134:BH134"/>
    <mergeCell ref="AQ52:AT52"/>
    <mergeCell ref="AU52:AX52"/>
    <mergeCell ref="AY52:BB52"/>
    <mergeCell ref="BC52:BF52"/>
    <mergeCell ref="BG52:BH52"/>
    <mergeCell ref="A53:B53"/>
    <mergeCell ref="C53:AB53"/>
    <mergeCell ref="AC53:AD53"/>
    <mergeCell ref="AY6:BB6"/>
    <mergeCell ref="AM8:AP8"/>
    <mergeCell ref="AQ8:AT8"/>
    <mergeCell ref="AU8:AX8"/>
    <mergeCell ref="AY8:BB8"/>
    <mergeCell ref="BC8:BF8"/>
    <mergeCell ref="BG8:BH8"/>
    <mergeCell ref="AM10:AP10"/>
    <mergeCell ref="AQ10:AT10"/>
    <mergeCell ref="AU10:AX10"/>
    <mergeCell ref="AY10:BB10"/>
    <mergeCell ref="BC10:BF10"/>
    <mergeCell ref="BG10:BH10"/>
    <mergeCell ref="A10:B10"/>
    <mergeCell ref="C10:AB10"/>
    <mergeCell ref="AC10:AD10"/>
    <mergeCell ref="AE10:AH10"/>
    <mergeCell ref="AI10:AL10"/>
    <mergeCell ref="BG135:BH135"/>
    <mergeCell ref="BG50:BH50"/>
    <mergeCell ref="A133:B133"/>
    <mergeCell ref="C133:AB133"/>
    <mergeCell ref="AC133:AD133"/>
    <mergeCell ref="AE133:AH133"/>
    <mergeCell ref="AI133:AL133"/>
    <mergeCell ref="AM133:AP133"/>
    <mergeCell ref="AQ133:AT133"/>
    <mergeCell ref="AU133:AX133"/>
    <mergeCell ref="AY133:BB133"/>
    <mergeCell ref="BC133:BF133"/>
    <mergeCell ref="BG133:BH133"/>
    <mergeCell ref="A134:B134"/>
    <mergeCell ref="C134:AB134"/>
    <mergeCell ref="AC134:AD134"/>
    <mergeCell ref="AE134:AH134"/>
    <mergeCell ref="AI134:AL134"/>
    <mergeCell ref="AM51:AP51"/>
    <mergeCell ref="AQ51:AT51"/>
    <mergeCell ref="AU51:AX51"/>
    <mergeCell ref="AY51:BB51"/>
    <mergeCell ref="BC51:BF51"/>
    <mergeCell ref="BG51:BH51"/>
    <mergeCell ref="AQ54:AT54"/>
    <mergeCell ref="AU54:AX54"/>
    <mergeCell ref="AY54:BB54"/>
    <mergeCell ref="BC54:BF54"/>
    <mergeCell ref="BG54:BH54"/>
    <mergeCell ref="AC52:AD52"/>
    <mergeCell ref="AE52:AH52"/>
    <mergeCell ref="AI52:AL52"/>
    <mergeCell ref="A1:BH1"/>
    <mergeCell ref="A2:BH2"/>
    <mergeCell ref="A3:BH3"/>
    <mergeCell ref="A4:BH4"/>
    <mergeCell ref="A5:B6"/>
    <mergeCell ref="C5:AB6"/>
    <mergeCell ref="AC5:AD6"/>
    <mergeCell ref="AE5:AL5"/>
    <mergeCell ref="AM5:BB5"/>
    <mergeCell ref="BC5:BF6"/>
    <mergeCell ref="AQ7:AT7"/>
    <mergeCell ref="AU7:AX7"/>
    <mergeCell ref="AY7:BB7"/>
    <mergeCell ref="BC7:BF7"/>
    <mergeCell ref="BG7:BH7"/>
    <mergeCell ref="A8:B8"/>
    <mergeCell ref="C8:AB8"/>
    <mergeCell ref="AC8:AD8"/>
    <mergeCell ref="AE8:AH8"/>
    <mergeCell ref="AI8:AL8"/>
    <mergeCell ref="A7:B7"/>
    <mergeCell ref="C7:AB7"/>
    <mergeCell ref="AC7:AD7"/>
    <mergeCell ref="AE7:AH7"/>
    <mergeCell ref="AI7:AL7"/>
    <mergeCell ref="AM7:AP7"/>
    <mergeCell ref="BG5:BH6"/>
    <mergeCell ref="AE6:AH6"/>
    <mergeCell ref="AI6:AL6"/>
    <mergeCell ref="AM6:AP6"/>
    <mergeCell ref="AQ6:AT6"/>
    <mergeCell ref="AU6:AX6"/>
    <mergeCell ref="AM9:AP9"/>
    <mergeCell ref="AQ9:AT9"/>
    <mergeCell ref="AU9:AX9"/>
    <mergeCell ref="AY9:BB9"/>
    <mergeCell ref="BC9:BF9"/>
    <mergeCell ref="BG9:BH9"/>
    <mergeCell ref="A9:B9"/>
    <mergeCell ref="C9:AB9"/>
    <mergeCell ref="AC9:AD9"/>
    <mergeCell ref="AE9:AH9"/>
    <mergeCell ref="AI9:AL9"/>
    <mergeCell ref="AQ12:AT12"/>
    <mergeCell ref="AU12:AX12"/>
    <mergeCell ref="AY12:BB12"/>
    <mergeCell ref="BC12:BF12"/>
    <mergeCell ref="BG12:BH12"/>
    <mergeCell ref="A12:B12"/>
    <mergeCell ref="C12:AB12"/>
    <mergeCell ref="AC12:AD12"/>
    <mergeCell ref="AE12:AH12"/>
    <mergeCell ref="AI12:AL12"/>
    <mergeCell ref="AM12:AP12"/>
    <mergeCell ref="AQ11:AT11"/>
    <mergeCell ref="AU11:AX11"/>
    <mergeCell ref="AY11:BB11"/>
    <mergeCell ref="BC11:BF11"/>
    <mergeCell ref="BG11:BH11"/>
    <mergeCell ref="A11:B11"/>
    <mergeCell ref="C11:AB11"/>
    <mergeCell ref="AC11:AD11"/>
    <mergeCell ref="AE11:AH11"/>
    <mergeCell ref="AI11:AL11"/>
    <mergeCell ref="AM11:AP11"/>
    <mergeCell ref="AQ14:AT14"/>
    <mergeCell ref="AU14:AX14"/>
    <mergeCell ref="AY14:BB14"/>
    <mergeCell ref="BC14:BF14"/>
    <mergeCell ref="BG14:BH14"/>
    <mergeCell ref="A15:B15"/>
    <mergeCell ref="C15:AB15"/>
    <mergeCell ref="AC15:AD15"/>
    <mergeCell ref="AE15:AH15"/>
    <mergeCell ref="AI15:AL15"/>
    <mergeCell ref="A14:B14"/>
    <mergeCell ref="C14:AB14"/>
    <mergeCell ref="AC14:AD14"/>
    <mergeCell ref="AE14:AH14"/>
    <mergeCell ref="AI14:AL14"/>
    <mergeCell ref="AM14:AP14"/>
    <mergeCell ref="AM13:AP13"/>
    <mergeCell ref="AQ13:AT13"/>
    <mergeCell ref="AU13:AX13"/>
    <mergeCell ref="AY13:BB13"/>
    <mergeCell ref="BC13:BF13"/>
    <mergeCell ref="BG13:BH13"/>
    <mergeCell ref="A13:B13"/>
    <mergeCell ref="C13:AB13"/>
    <mergeCell ref="AC13:AD13"/>
    <mergeCell ref="AE13:AH13"/>
    <mergeCell ref="AI13:AL13"/>
    <mergeCell ref="AQ16:AT16"/>
    <mergeCell ref="AU16:AX16"/>
    <mergeCell ref="AY16:BB16"/>
    <mergeCell ref="BC16:BF16"/>
    <mergeCell ref="BG16:BH16"/>
    <mergeCell ref="A17:B17"/>
    <mergeCell ref="C17:AB17"/>
    <mergeCell ref="AC17:AD17"/>
    <mergeCell ref="AE17:AH17"/>
    <mergeCell ref="AI17:AL17"/>
    <mergeCell ref="A16:B16"/>
    <mergeCell ref="C16:AB16"/>
    <mergeCell ref="AC16:AD16"/>
    <mergeCell ref="AE16:AH16"/>
    <mergeCell ref="AI16:AL16"/>
    <mergeCell ref="AM16:AP16"/>
    <mergeCell ref="AM15:AP15"/>
    <mergeCell ref="AQ15:AT15"/>
    <mergeCell ref="AU15:AX15"/>
    <mergeCell ref="AY15:BB15"/>
    <mergeCell ref="BC15:BF15"/>
    <mergeCell ref="BG15:BH15"/>
    <mergeCell ref="AQ18:AT18"/>
    <mergeCell ref="AU18:AX18"/>
    <mergeCell ref="AY18:BB18"/>
    <mergeCell ref="BC18:BF18"/>
    <mergeCell ref="BG18:BH18"/>
    <mergeCell ref="A19:B19"/>
    <mergeCell ref="C19:AB19"/>
    <mergeCell ref="AC19:AD19"/>
    <mergeCell ref="AE19:AH19"/>
    <mergeCell ref="AI19:AL19"/>
    <mergeCell ref="A18:B18"/>
    <mergeCell ref="C18:AB18"/>
    <mergeCell ref="AC18:AD18"/>
    <mergeCell ref="AE18:AH18"/>
    <mergeCell ref="AI18:AL18"/>
    <mergeCell ref="AM18:AP18"/>
    <mergeCell ref="AM17:AP17"/>
    <mergeCell ref="AQ17:AT17"/>
    <mergeCell ref="AU17:AX17"/>
    <mergeCell ref="AY17:BB17"/>
    <mergeCell ref="BC17:BF17"/>
    <mergeCell ref="BG17:BH17"/>
    <mergeCell ref="AQ20:AT20"/>
    <mergeCell ref="AU20:AX20"/>
    <mergeCell ref="AY20:BB20"/>
    <mergeCell ref="BC20:BF20"/>
    <mergeCell ref="BG20:BH20"/>
    <mergeCell ref="A21:B21"/>
    <mergeCell ref="C21:AB21"/>
    <mergeCell ref="AC21:AD21"/>
    <mergeCell ref="AE21:AH21"/>
    <mergeCell ref="AI21:AL21"/>
    <mergeCell ref="A20:B20"/>
    <mergeCell ref="C20:AB20"/>
    <mergeCell ref="AC20:AD20"/>
    <mergeCell ref="AE20:AH20"/>
    <mergeCell ref="AI20:AL20"/>
    <mergeCell ref="AM20:AP20"/>
    <mergeCell ref="AM19:AP19"/>
    <mergeCell ref="AQ19:AT19"/>
    <mergeCell ref="AU19:AX19"/>
    <mergeCell ref="AY19:BB19"/>
    <mergeCell ref="BC19:BF19"/>
    <mergeCell ref="BG19:BH19"/>
    <mergeCell ref="AM21:AP21"/>
    <mergeCell ref="AQ21:AT21"/>
    <mergeCell ref="AU21:AX21"/>
    <mergeCell ref="AY21:BB21"/>
    <mergeCell ref="BC21:BF21"/>
    <mergeCell ref="BG21:BH21"/>
    <mergeCell ref="AQ23:AT23"/>
    <mergeCell ref="AU23:AX23"/>
    <mergeCell ref="AY23:BB23"/>
    <mergeCell ref="BC23:BF23"/>
    <mergeCell ref="BG23:BH23"/>
    <mergeCell ref="A24:B24"/>
    <mergeCell ref="C24:AB24"/>
    <mergeCell ref="AC24:AD24"/>
    <mergeCell ref="AE24:AH24"/>
    <mergeCell ref="AI24:AL24"/>
    <mergeCell ref="A23:B23"/>
    <mergeCell ref="C23:AB23"/>
    <mergeCell ref="AC23:AD23"/>
    <mergeCell ref="AE23:AH23"/>
    <mergeCell ref="AI23:AL23"/>
    <mergeCell ref="AM23:AP23"/>
    <mergeCell ref="AM22:AP22"/>
    <mergeCell ref="AQ22:AT22"/>
    <mergeCell ref="AU22:AX22"/>
    <mergeCell ref="AY22:BB22"/>
    <mergeCell ref="BC22:BF22"/>
    <mergeCell ref="BG22:BH22"/>
    <mergeCell ref="A22:B22"/>
    <mergeCell ref="C22:AB22"/>
    <mergeCell ref="AC22:AD22"/>
    <mergeCell ref="AE22:AH22"/>
    <mergeCell ref="AI22:AL22"/>
    <mergeCell ref="AQ25:AT25"/>
    <mergeCell ref="AU25:AX25"/>
    <mergeCell ref="AY25:BB25"/>
    <mergeCell ref="BC25:BF25"/>
    <mergeCell ref="BG25:BH25"/>
    <mergeCell ref="A26:B26"/>
    <mergeCell ref="C26:AB26"/>
    <mergeCell ref="AC26:AD26"/>
    <mergeCell ref="AE26:AH26"/>
    <mergeCell ref="AI26:AL26"/>
    <mergeCell ref="A25:B25"/>
    <mergeCell ref="C25:AB25"/>
    <mergeCell ref="AC25:AD25"/>
    <mergeCell ref="AE25:AH25"/>
    <mergeCell ref="AI25:AL25"/>
    <mergeCell ref="AM25:AP25"/>
    <mergeCell ref="AM24:AP24"/>
    <mergeCell ref="AQ24:AT24"/>
    <mergeCell ref="AU24:AX24"/>
    <mergeCell ref="AY24:BB24"/>
    <mergeCell ref="BC24:BF24"/>
    <mergeCell ref="BG24:BH24"/>
    <mergeCell ref="AQ27:AT27"/>
    <mergeCell ref="AU27:AX27"/>
    <mergeCell ref="AY27:BB27"/>
    <mergeCell ref="BC27:BF27"/>
    <mergeCell ref="BG27:BH27"/>
    <mergeCell ref="A28:B28"/>
    <mergeCell ref="C28:AB28"/>
    <mergeCell ref="AC28:AD28"/>
    <mergeCell ref="AE28:AH28"/>
    <mergeCell ref="AI28:AL28"/>
    <mergeCell ref="A27:B27"/>
    <mergeCell ref="C27:AB27"/>
    <mergeCell ref="AC27:AD27"/>
    <mergeCell ref="AE27:AH27"/>
    <mergeCell ref="AI27:AL27"/>
    <mergeCell ref="AM27:AP27"/>
    <mergeCell ref="AM26:AP26"/>
    <mergeCell ref="AQ26:AT26"/>
    <mergeCell ref="AU26:AX26"/>
    <mergeCell ref="AY26:BB26"/>
    <mergeCell ref="BC26:BF26"/>
    <mergeCell ref="BG26:BH26"/>
    <mergeCell ref="AQ29:AT29"/>
    <mergeCell ref="AU29:AX29"/>
    <mergeCell ref="AY29:BB29"/>
    <mergeCell ref="BC29:BF29"/>
    <mergeCell ref="BG29:BH29"/>
    <mergeCell ref="A30:B30"/>
    <mergeCell ref="C30:AB30"/>
    <mergeCell ref="AC30:AD30"/>
    <mergeCell ref="AE30:AH30"/>
    <mergeCell ref="AI30:AL30"/>
    <mergeCell ref="A29:B29"/>
    <mergeCell ref="C29:AB29"/>
    <mergeCell ref="AC29:AD29"/>
    <mergeCell ref="AE29:AH29"/>
    <mergeCell ref="AI29:AL29"/>
    <mergeCell ref="AM29:AP29"/>
    <mergeCell ref="AM28:AP28"/>
    <mergeCell ref="AQ28:AT28"/>
    <mergeCell ref="AU28:AX28"/>
    <mergeCell ref="AY28:BB28"/>
    <mergeCell ref="BC28:BF28"/>
    <mergeCell ref="BG28:BH28"/>
    <mergeCell ref="AQ31:AT31"/>
    <mergeCell ref="AU31:AX31"/>
    <mergeCell ref="AY31:BB31"/>
    <mergeCell ref="BC31:BF31"/>
    <mergeCell ref="BG31:BH31"/>
    <mergeCell ref="A32:B32"/>
    <mergeCell ref="C32:AB32"/>
    <mergeCell ref="AC32:AD32"/>
    <mergeCell ref="AE32:AH32"/>
    <mergeCell ref="AI32:AL32"/>
    <mergeCell ref="A31:B31"/>
    <mergeCell ref="C31:AB31"/>
    <mergeCell ref="AC31:AD31"/>
    <mergeCell ref="AE31:AH31"/>
    <mergeCell ref="AI31:AL31"/>
    <mergeCell ref="AM31:AP31"/>
    <mergeCell ref="AM30:AP30"/>
    <mergeCell ref="AQ30:AT30"/>
    <mergeCell ref="AU30:AX30"/>
    <mergeCell ref="AY30:BB30"/>
    <mergeCell ref="BC30:BF30"/>
    <mergeCell ref="BG30:BH30"/>
    <mergeCell ref="AM34:AP34"/>
    <mergeCell ref="AQ34:AT34"/>
    <mergeCell ref="AU34:AX34"/>
    <mergeCell ref="AY34:BB34"/>
    <mergeCell ref="BC34:BF34"/>
    <mergeCell ref="BG34:BH34"/>
    <mergeCell ref="A33:B33"/>
    <mergeCell ref="C33:AB33"/>
    <mergeCell ref="AC33:AD33"/>
    <mergeCell ref="AE33:AH33"/>
    <mergeCell ref="AI33:AL33"/>
    <mergeCell ref="AM32:AP32"/>
    <mergeCell ref="AQ32:AT32"/>
    <mergeCell ref="AU32:AX32"/>
    <mergeCell ref="AY32:BB32"/>
    <mergeCell ref="BC32:BF32"/>
    <mergeCell ref="BG32:BH32"/>
    <mergeCell ref="A34:B34"/>
    <mergeCell ref="C34:AB34"/>
    <mergeCell ref="AC34:AD34"/>
    <mergeCell ref="AE34:AH34"/>
    <mergeCell ref="AI34:AL34"/>
    <mergeCell ref="AM33:AP33"/>
    <mergeCell ref="AQ33:AT33"/>
    <mergeCell ref="AU33:AX33"/>
    <mergeCell ref="AY33:BB33"/>
    <mergeCell ref="BC33:BF33"/>
    <mergeCell ref="BG33:BH33"/>
    <mergeCell ref="A39:B39"/>
    <mergeCell ref="C39:AB39"/>
    <mergeCell ref="AC39:AD39"/>
    <mergeCell ref="AE39:AH39"/>
    <mergeCell ref="AI39:AL39"/>
    <mergeCell ref="A38:B38"/>
    <mergeCell ref="C38:AB38"/>
    <mergeCell ref="AC38:AD38"/>
    <mergeCell ref="AQ35:AT35"/>
    <mergeCell ref="AU35:AX35"/>
    <mergeCell ref="AY35:BB35"/>
    <mergeCell ref="BC35:BF35"/>
    <mergeCell ref="BG35:BH35"/>
    <mergeCell ref="A36:B36"/>
    <mergeCell ref="C36:AB36"/>
    <mergeCell ref="AC36:AD36"/>
    <mergeCell ref="AE36:AH36"/>
    <mergeCell ref="AI36:AL36"/>
    <mergeCell ref="A35:B35"/>
    <mergeCell ref="C35:AB35"/>
    <mergeCell ref="AC35:AD35"/>
    <mergeCell ref="AE35:AH35"/>
    <mergeCell ref="AI35:AL35"/>
    <mergeCell ref="AM35:AP35"/>
    <mergeCell ref="AQ37:AT37"/>
    <mergeCell ref="AU37:AX37"/>
    <mergeCell ref="AY37:BB37"/>
    <mergeCell ref="BC37:BF37"/>
    <mergeCell ref="BG37:BH37"/>
    <mergeCell ref="A37:B37"/>
    <mergeCell ref="C37:AB37"/>
    <mergeCell ref="AC37:AD37"/>
    <mergeCell ref="AE37:AH37"/>
    <mergeCell ref="AI37:AL37"/>
    <mergeCell ref="AM37:AP37"/>
    <mergeCell ref="AM36:AP36"/>
    <mergeCell ref="AQ36:AT36"/>
    <mergeCell ref="AU36:AX36"/>
    <mergeCell ref="AY36:BB36"/>
    <mergeCell ref="BC36:BF36"/>
    <mergeCell ref="BG36:BH36"/>
    <mergeCell ref="AE38:AH38"/>
    <mergeCell ref="AI38:AL38"/>
    <mergeCell ref="AM38:AP38"/>
    <mergeCell ref="AM39:AP39"/>
    <mergeCell ref="AQ39:AT39"/>
    <mergeCell ref="AU39:AX39"/>
    <mergeCell ref="AY39:BB39"/>
    <mergeCell ref="BC39:BF39"/>
    <mergeCell ref="BG39:BH39"/>
    <mergeCell ref="BG45:BH45"/>
    <mergeCell ref="AQ44:AT44"/>
    <mergeCell ref="AU44:AX44"/>
    <mergeCell ref="AY44:BB44"/>
    <mergeCell ref="BC44:BF44"/>
    <mergeCell ref="AY41:BB41"/>
    <mergeCell ref="BC41:BF41"/>
    <mergeCell ref="BG41:BH41"/>
    <mergeCell ref="AQ40:AT40"/>
    <mergeCell ref="AU40:AX40"/>
    <mergeCell ref="AY40:BB40"/>
    <mergeCell ref="BC40:BF40"/>
    <mergeCell ref="BG40:BH40"/>
    <mergeCell ref="AQ41:AT41"/>
    <mergeCell ref="AU41:AX41"/>
    <mergeCell ref="AQ38:AT38"/>
    <mergeCell ref="AU38:AX38"/>
    <mergeCell ref="AY38:BB38"/>
    <mergeCell ref="BC38:BF38"/>
    <mergeCell ref="BG38:BH38"/>
    <mergeCell ref="A41:B41"/>
    <mergeCell ref="C41:AB41"/>
    <mergeCell ref="AC41:AD41"/>
    <mergeCell ref="AE41:AH41"/>
    <mergeCell ref="AI41:AL41"/>
    <mergeCell ref="A40:B40"/>
    <mergeCell ref="C40:AB40"/>
    <mergeCell ref="AC40:AD40"/>
    <mergeCell ref="AE40:AH40"/>
    <mergeCell ref="AI40:AL40"/>
    <mergeCell ref="AM40:AP40"/>
    <mergeCell ref="BG42:BH42"/>
    <mergeCell ref="A42:B42"/>
    <mergeCell ref="C42:AB42"/>
    <mergeCell ref="AC42:AD42"/>
    <mergeCell ref="AE42:AH42"/>
    <mergeCell ref="AI42:AL42"/>
    <mergeCell ref="AM42:AP42"/>
    <mergeCell ref="AM41:AP41"/>
    <mergeCell ref="AQ47:AT47"/>
    <mergeCell ref="AU47:AX47"/>
    <mergeCell ref="AY47:BB47"/>
    <mergeCell ref="BC47:BF47"/>
    <mergeCell ref="BG47:BH47"/>
    <mergeCell ref="AQ42:AT42"/>
    <mergeCell ref="AU42:AX42"/>
    <mergeCell ref="AY42:BB42"/>
    <mergeCell ref="BC42:BF42"/>
    <mergeCell ref="BG46:BH46"/>
    <mergeCell ref="AM43:AP43"/>
    <mergeCell ref="AQ43:AT43"/>
    <mergeCell ref="AU43:AX43"/>
    <mergeCell ref="AY43:BB43"/>
    <mergeCell ref="BC43:BF43"/>
    <mergeCell ref="BG43:BH43"/>
    <mergeCell ref="A43:B43"/>
    <mergeCell ref="C43:AB43"/>
    <mergeCell ref="AC43:AD43"/>
    <mergeCell ref="AE43:AH43"/>
    <mergeCell ref="AI43:AL43"/>
    <mergeCell ref="A46:B46"/>
    <mergeCell ref="C46:AB46"/>
    <mergeCell ref="AC46:AD46"/>
    <mergeCell ref="AE46:AH46"/>
    <mergeCell ref="AI46:AL46"/>
    <mergeCell ref="AM46:AP46"/>
    <mergeCell ref="AM45:AP45"/>
    <mergeCell ref="AQ45:AT45"/>
    <mergeCell ref="AU45:AX45"/>
    <mergeCell ref="AY45:BB45"/>
    <mergeCell ref="BC45:BF45"/>
    <mergeCell ref="A47:B47"/>
    <mergeCell ref="C47:AB47"/>
    <mergeCell ref="AC47:AD47"/>
    <mergeCell ref="AE47:AH47"/>
    <mergeCell ref="AI47:AL47"/>
    <mergeCell ref="A49:B49"/>
    <mergeCell ref="C49:AB49"/>
    <mergeCell ref="AC49:AD49"/>
    <mergeCell ref="AE49:AH49"/>
    <mergeCell ref="AI49:AL49"/>
    <mergeCell ref="AM49:AP49"/>
    <mergeCell ref="AQ49:AT49"/>
    <mergeCell ref="AU49:AX49"/>
    <mergeCell ref="AY49:BB49"/>
    <mergeCell ref="BC49:BF49"/>
    <mergeCell ref="BG44:BH44"/>
    <mergeCell ref="A45:B45"/>
    <mergeCell ref="C45:AB45"/>
    <mergeCell ref="AC45:AD45"/>
    <mergeCell ref="AE45:AH45"/>
    <mergeCell ref="AI45:AL45"/>
    <mergeCell ref="A44:B44"/>
    <mergeCell ref="C44:AB44"/>
    <mergeCell ref="AC44:AD44"/>
    <mergeCell ref="AE44:AH44"/>
    <mergeCell ref="AI44:AL44"/>
    <mergeCell ref="AM44:AP44"/>
    <mergeCell ref="AQ46:AT46"/>
    <mergeCell ref="AU46:AX46"/>
    <mergeCell ref="AY46:BB46"/>
    <mergeCell ref="BC46:BF46"/>
    <mergeCell ref="AM47:AP47"/>
    <mergeCell ref="BG49:BH49"/>
    <mergeCell ref="AQ48:AT48"/>
    <mergeCell ref="AU48:AX48"/>
    <mergeCell ref="AY48:BB48"/>
    <mergeCell ref="BC48:BF48"/>
    <mergeCell ref="BG48:BH48"/>
    <mergeCell ref="A51:B51"/>
    <mergeCell ref="C51:AB51"/>
    <mergeCell ref="AC51:AD51"/>
    <mergeCell ref="AE51:AH51"/>
    <mergeCell ref="AI51:AL51"/>
    <mergeCell ref="A48:B48"/>
    <mergeCell ref="C48:AB48"/>
    <mergeCell ref="AC48:AD48"/>
    <mergeCell ref="AE48:AH48"/>
    <mergeCell ref="AI48:AL48"/>
    <mergeCell ref="AM48:AP48"/>
    <mergeCell ref="A50:B50"/>
    <mergeCell ref="C50:AB50"/>
    <mergeCell ref="AC50:AD50"/>
    <mergeCell ref="AE50:AH50"/>
    <mergeCell ref="AI50:AL50"/>
    <mergeCell ref="AM50:AP50"/>
    <mergeCell ref="AQ50:AT50"/>
    <mergeCell ref="AU50:AX50"/>
    <mergeCell ref="AY50:BB50"/>
    <mergeCell ref="BC50:BF50"/>
    <mergeCell ref="A54:B54"/>
    <mergeCell ref="C54:AB54"/>
    <mergeCell ref="AC54:AD54"/>
    <mergeCell ref="AE54:AH54"/>
    <mergeCell ref="AI54:AL54"/>
    <mergeCell ref="AM54:AP54"/>
    <mergeCell ref="AM53:AP53"/>
    <mergeCell ref="AQ53:AT53"/>
    <mergeCell ref="AU53:AX53"/>
    <mergeCell ref="AY53:BB53"/>
    <mergeCell ref="BC53:BF53"/>
    <mergeCell ref="BG53:BH53"/>
    <mergeCell ref="AE53:AH53"/>
    <mergeCell ref="AI53:AL53"/>
    <mergeCell ref="A52:B52"/>
    <mergeCell ref="C52:AB52"/>
    <mergeCell ref="AM52:AP52"/>
    <mergeCell ref="AQ56:AT56"/>
    <mergeCell ref="AU56:AX56"/>
    <mergeCell ref="AY56:BB56"/>
    <mergeCell ref="BC56:BF56"/>
    <mergeCell ref="BG56:BH56"/>
    <mergeCell ref="A57:B57"/>
    <mergeCell ref="C57:AB57"/>
    <mergeCell ref="AC57:AD57"/>
    <mergeCell ref="AE57:AH57"/>
    <mergeCell ref="AI57:AL57"/>
    <mergeCell ref="A56:B56"/>
    <mergeCell ref="C56:AB56"/>
    <mergeCell ref="AC56:AD56"/>
    <mergeCell ref="AE56:AH56"/>
    <mergeCell ref="AI56:AL56"/>
    <mergeCell ref="AM56:AP56"/>
    <mergeCell ref="AM55:AP55"/>
    <mergeCell ref="AQ55:AT55"/>
    <mergeCell ref="AU55:AX55"/>
    <mergeCell ref="AY55:BB55"/>
    <mergeCell ref="BC55:BF55"/>
    <mergeCell ref="BG55:BH55"/>
    <mergeCell ref="A55:B55"/>
    <mergeCell ref="C55:AB55"/>
    <mergeCell ref="AC55:AD55"/>
    <mergeCell ref="AE55:AH55"/>
    <mergeCell ref="AI55:AL55"/>
    <mergeCell ref="AQ58:AT58"/>
    <mergeCell ref="AU58:AX58"/>
    <mergeCell ref="AY58:BB58"/>
    <mergeCell ref="BC58:BF58"/>
    <mergeCell ref="BG58:BH58"/>
    <mergeCell ref="A59:B59"/>
    <mergeCell ref="C59:AB59"/>
    <mergeCell ref="AC59:AD59"/>
    <mergeCell ref="AE59:AH59"/>
    <mergeCell ref="AI59:AL59"/>
    <mergeCell ref="A58:B58"/>
    <mergeCell ref="C58:AB58"/>
    <mergeCell ref="AC58:AD58"/>
    <mergeCell ref="AE58:AH58"/>
    <mergeCell ref="AI58:AL58"/>
    <mergeCell ref="AM58:AP58"/>
    <mergeCell ref="AM57:AP57"/>
    <mergeCell ref="AQ57:AT57"/>
    <mergeCell ref="AU57:AX57"/>
    <mergeCell ref="AY57:BB57"/>
    <mergeCell ref="BC57:BF57"/>
    <mergeCell ref="BG57:BH57"/>
    <mergeCell ref="AQ60:AT60"/>
    <mergeCell ref="AU60:AX60"/>
    <mergeCell ref="AY60:BB60"/>
    <mergeCell ref="BC60:BF60"/>
    <mergeCell ref="BG60:BH60"/>
    <mergeCell ref="A61:B61"/>
    <mergeCell ref="C61:AB61"/>
    <mergeCell ref="AC61:AD61"/>
    <mergeCell ref="AE61:AH61"/>
    <mergeCell ref="AI61:AL61"/>
    <mergeCell ref="A60:B60"/>
    <mergeCell ref="C60:AB60"/>
    <mergeCell ref="AC60:AD60"/>
    <mergeCell ref="AE60:AH60"/>
    <mergeCell ref="AI60:AL60"/>
    <mergeCell ref="AM60:AP60"/>
    <mergeCell ref="AM59:AP59"/>
    <mergeCell ref="AQ59:AT59"/>
    <mergeCell ref="AU59:AX59"/>
    <mergeCell ref="AY59:BB59"/>
    <mergeCell ref="BC59:BF59"/>
    <mergeCell ref="BG59:BH59"/>
    <mergeCell ref="AQ62:AT62"/>
    <mergeCell ref="AU62:AX62"/>
    <mergeCell ref="AY62:BB62"/>
    <mergeCell ref="BC62:BF62"/>
    <mergeCell ref="BG62:BH62"/>
    <mergeCell ref="A63:B63"/>
    <mergeCell ref="C63:AB63"/>
    <mergeCell ref="AC63:AD63"/>
    <mergeCell ref="AE63:AH63"/>
    <mergeCell ref="AI63:AL63"/>
    <mergeCell ref="A62:B62"/>
    <mergeCell ref="C62:AB62"/>
    <mergeCell ref="AC62:AD62"/>
    <mergeCell ref="AE62:AH62"/>
    <mergeCell ref="AI62:AL62"/>
    <mergeCell ref="AM62:AP62"/>
    <mergeCell ref="AM61:AP61"/>
    <mergeCell ref="AQ61:AT61"/>
    <mergeCell ref="AU61:AX61"/>
    <mergeCell ref="AY61:BB61"/>
    <mergeCell ref="BC61:BF61"/>
    <mergeCell ref="BG61:BH61"/>
    <mergeCell ref="AQ64:AT64"/>
    <mergeCell ref="AU64:AX64"/>
    <mergeCell ref="AY64:BB64"/>
    <mergeCell ref="BC64:BF64"/>
    <mergeCell ref="BG64:BH64"/>
    <mergeCell ref="A65:B65"/>
    <mergeCell ref="C65:AB65"/>
    <mergeCell ref="AC65:AD65"/>
    <mergeCell ref="AE65:AH65"/>
    <mergeCell ref="AI65:AL65"/>
    <mergeCell ref="A64:B64"/>
    <mergeCell ref="C64:AB64"/>
    <mergeCell ref="AC64:AD64"/>
    <mergeCell ref="AE64:AH64"/>
    <mergeCell ref="AI64:AL64"/>
    <mergeCell ref="AM64:AP64"/>
    <mergeCell ref="AM63:AP63"/>
    <mergeCell ref="AQ63:AT63"/>
    <mergeCell ref="AU63:AX63"/>
    <mergeCell ref="AY63:BB63"/>
    <mergeCell ref="BC63:BF63"/>
    <mergeCell ref="BG63:BH63"/>
    <mergeCell ref="AQ66:AT66"/>
    <mergeCell ref="AU66:AX66"/>
    <mergeCell ref="AY66:BB66"/>
    <mergeCell ref="BC66:BF66"/>
    <mergeCell ref="BG66:BH66"/>
    <mergeCell ref="A67:B67"/>
    <mergeCell ref="C67:AB67"/>
    <mergeCell ref="AC67:AD67"/>
    <mergeCell ref="AE67:AH67"/>
    <mergeCell ref="AI67:AL67"/>
    <mergeCell ref="A66:B66"/>
    <mergeCell ref="C66:AB66"/>
    <mergeCell ref="AC66:AD66"/>
    <mergeCell ref="AE66:AH66"/>
    <mergeCell ref="AI66:AL66"/>
    <mergeCell ref="AM66:AP66"/>
    <mergeCell ref="AM65:AP65"/>
    <mergeCell ref="AQ65:AT65"/>
    <mergeCell ref="AU65:AX65"/>
    <mergeCell ref="AY65:BB65"/>
    <mergeCell ref="BC65:BF65"/>
    <mergeCell ref="BG65:BH65"/>
    <mergeCell ref="AQ68:AT68"/>
    <mergeCell ref="AU68:AX68"/>
    <mergeCell ref="AY68:BB68"/>
    <mergeCell ref="BC68:BF68"/>
    <mergeCell ref="BG68:BH68"/>
    <mergeCell ref="A69:B69"/>
    <mergeCell ref="C69:AB69"/>
    <mergeCell ref="AC69:AD69"/>
    <mergeCell ref="AE69:AH69"/>
    <mergeCell ref="AI69:AL69"/>
    <mergeCell ref="A68:B68"/>
    <mergeCell ref="C68:AB68"/>
    <mergeCell ref="AC68:AD68"/>
    <mergeCell ref="AE68:AH68"/>
    <mergeCell ref="AI68:AL68"/>
    <mergeCell ref="AM68:AP68"/>
    <mergeCell ref="AM67:AP67"/>
    <mergeCell ref="AQ67:AT67"/>
    <mergeCell ref="AU67:AX67"/>
    <mergeCell ref="AY67:BB67"/>
    <mergeCell ref="BC67:BF67"/>
    <mergeCell ref="BG67:BH67"/>
    <mergeCell ref="AQ70:AT70"/>
    <mergeCell ref="AU70:AX70"/>
    <mergeCell ref="AY70:BB70"/>
    <mergeCell ref="BC70:BF70"/>
    <mergeCell ref="BG70:BH70"/>
    <mergeCell ref="A71:B71"/>
    <mergeCell ref="C71:AB71"/>
    <mergeCell ref="AC71:AD71"/>
    <mergeCell ref="AE71:AH71"/>
    <mergeCell ref="AI71:AL71"/>
    <mergeCell ref="A70:B70"/>
    <mergeCell ref="C70:AB70"/>
    <mergeCell ref="AC70:AD70"/>
    <mergeCell ref="AE70:AH70"/>
    <mergeCell ref="AI70:AL70"/>
    <mergeCell ref="AM70:AP70"/>
    <mergeCell ref="AM69:AP69"/>
    <mergeCell ref="AQ69:AT69"/>
    <mergeCell ref="AU69:AX69"/>
    <mergeCell ref="AY69:BB69"/>
    <mergeCell ref="BC69:BF69"/>
    <mergeCell ref="BG69:BH69"/>
    <mergeCell ref="AQ72:AT72"/>
    <mergeCell ref="AU72:AX72"/>
    <mergeCell ref="AY72:BB72"/>
    <mergeCell ref="BC72:BF72"/>
    <mergeCell ref="BG72:BH72"/>
    <mergeCell ref="A73:B73"/>
    <mergeCell ref="C73:AB73"/>
    <mergeCell ref="AC73:AD73"/>
    <mergeCell ref="AE73:AH73"/>
    <mergeCell ref="AI73:AL73"/>
    <mergeCell ref="A72:B72"/>
    <mergeCell ref="C72:AB72"/>
    <mergeCell ref="AC72:AD72"/>
    <mergeCell ref="AE72:AH72"/>
    <mergeCell ref="AI72:AL72"/>
    <mergeCell ref="AM72:AP72"/>
    <mergeCell ref="AM71:AP71"/>
    <mergeCell ref="AQ71:AT71"/>
    <mergeCell ref="AU71:AX71"/>
    <mergeCell ref="AY71:BB71"/>
    <mergeCell ref="BC71:BF71"/>
    <mergeCell ref="BG71:BH71"/>
    <mergeCell ref="AQ74:AT74"/>
    <mergeCell ref="AU74:AX74"/>
    <mergeCell ref="AY74:BB74"/>
    <mergeCell ref="BC74:BF74"/>
    <mergeCell ref="BG74:BH74"/>
    <mergeCell ref="A75:B75"/>
    <mergeCell ref="C75:AB75"/>
    <mergeCell ref="AC75:AD75"/>
    <mergeCell ref="AE75:AH75"/>
    <mergeCell ref="AI75:AL75"/>
    <mergeCell ref="A74:B74"/>
    <mergeCell ref="C74:AB74"/>
    <mergeCell ref="AC74:AD74"/>
    <mergeCell ref="AE74:AH74"/>
    <mergeCell ref="AI74:AL74"/>
    <mergeCell ref="AM74:AP74"/>
    <mergeCell ref="AM73:AP73"/>
    <mergeCell ref="AQ73:AT73"/>
    <mergeCell ref="AU73:AX73"/>
    <mergeCell ref="AY73:BB73"/>
    <mergeCell ref="BC73:BF73"/>
    <mergeCell ref="BG73:BH73"/>
    <mergeCell ref="AI76:AL76"/>
    <mergeCell ref="AM75:AP75"/>
    <mergeCell ref="AQ75:AT75"/>
    <mergeCell ref="AU75:AX75"/>
    <mergeCell ref="AY75:BB75"/>
    <mergeCell ref="BC75:BF75"/>
    <mergeCell ref="BG75:BH75"/>
    <mergeCell ref="AQ76:AT76"/>
    <mergeCell ref="AU76:AX76"/>
    <mergeCell ref="AY76:BB76"/>
    <mergeCell ref="BC76:BF76"/>
    <mergeCell ref="BG76:BH76"/>
    <mergeCell ref="A77:B77"/>
    <mergeCell ref="C77:AB77"/>
    <mergeCell ref="AC77:AD77"/>
    <mergeCell ref="AE77:AH77"/>
    <mergeCell ref="AI77:AL77"/>
    <mergeCell ref="A76:B76"/>
    <mergeCell ref="C76:AB76"/>
    <mergeCell ref="AC76:AD76"/>
    <mergeCell ref="AE76:AH76"/>
    <mergeCell ref="AM76:AP76"/>
    <mergeCell ref="AQ78:AT78"/>
    <mergeCell ref="AU78:AX78"/>
    <mergeCell ref="AY78:BB78"/>
    <mergeCell ref="BC78:BF78"/>
    <mergeCell ref="BG78:BH78"/>
    <mergeCell ref="A79:B79"/>
    <mergeCell ref="C79:AB79"/>
    <mergeCell ref="AC79:AD79"/>
    <mergeCell ref="AE79:AH79"/>
    <mergeCell ref="AI79:AL79"/>
    <mergeCell ref="A78:B78"/>
    <mergeCell ref="C78:AB78"/>
    <mergeCell ref="AC78:AD78"/>
    <mergeCell ref="AE78:AH78"/>
    <mergeCell ref="AI78:AL78"/>
    <mergeCell ref="AM78:AP78"/>
    <mergeCell ref="AM77:AP77"/>
    <mergeCell ref="AQ77:AT77"/>
    <mergeCell ref="AU77:AX77"/>
    <mergeCell ref="AY77:BB77"/>
    <mergeCell ref="BC77:BF77"/>
    <mergeCell ref="BG77:BH77"/>
    <mergeCell ref="AQ80:AT80"/>
    <mergeCell ref="AU80:AX80"/>
    <mergeCell ref="AY80:BB80"/>
    <mergeCell ref="BC80:BF80"/>
    <mergeCell ref="BG80:BH80"/>
    <mergeCell ref="A81:B81"/>
    <mergeCell ref="C81:AB81"/>
    <mergeCell ref="AC81:AD81"/>
    <mergeCell ref="AE81:AH81"/>
    <mergeCell ref="AI81:AL81"/>
    <mergeCell ref="A80:B80"/>
    <mergeCell ref="C80:AB80"/>
    <mergeCell ref="AC80:AD80"/>
    <mergeCell ref="AE80:AH80"/>
    <mergeCell ref="AI80:AL80"/>
    <mergeCell ref="AM80:AP80"/>
    <mergeCell ref="AM79:AP79"/>
    <mergeCell ref="AQ79:AT79"/>
    <mergeCell ref="AU79:AX79"/>
    <mergeCell ref="AY79:BB79"/>
    <mergeCell ref="BC79:BF79"/>
    <mergeCell ref="BG79:BH79"/>
    <mergeCell ref="AQ82:AT82"/>
    <mergeCell ref="AU82:AX82"/>
    <mergeCell ref="AY82:BB82"/>
    <mergeCell ref="BC82:BF82"/>
    <mergeCell ref="BG82:BH82"/>
    <mergeCell ref="A83:B83"/>
    <mergeCell ref="C83:AB83"/>
    <mergeCell ref="AC83:AD83"/>
    <mergeCell ref="AE83:AH83"/>
    <mergeCell ref="AI83:AL83"/>
    <mergeCell ref="A82:B82"/>
    <mergeCell ref="C82:AB82"/>
    <mergeCell ref="AC82:AD82"/>
    <mergeCell ref="AE82:AH82"/>
    <mergeCell ref="AI82:AL82"/>
    <mergeCell ref="AM82:AP82"/>
    <mergeCell ref="AM81:AP81"/>
    <mergeCell ref="AQ81:AT81"/>
    <mergeCell ref="AU81:AX81"/>
    <mergeCell ref="AY81:BB81"/>
    <mergeCell ref="BC81:BF81"/>
    <mergeCell ref="BG81:BH81"/>
    <mergeCell ref="AQ84:AT84"/>
    <mergeCell ref="AU84:AX84"/>
    <mergeCell ref="AY84:BB84"/>
    <mergeCell ref="BC84:BF84"/>
    <mergeCell ref="BG84:BH84"/>
    <mergeCell ref="A85:B85"/>
    <mergeCell ref="C85:AB85"/>
    <mergeCell ref="AC85:AD85"/>
    <mergeCell ref="AE85:AH85"/>
    <mergeCell ref="AI85:AL85"/>
    <mergeCell ref="A84:B84"/>
    <mergeCell ref="C84:AB84"/>
    <mergeCell ref="AC84:AD84"/>
    <mergeCell ref="AE84:AH84"/>
    <mergeCell ref="AI84:AL84"/>
    <mergeCell ref="AM84:AP84"/>
    <mergeCell ref="AM83:AP83"/>
    <mergeCell ref="AQ83:AT83"/>
    <mergeCell ref="AU83:AX83"/>
    <mergeCell ref="AY83:BB83"/>
    <mergeCell ref="BC83:BF83"/>
    <mergeCell ref="BG83:BH83"/>
    <mergeCell ref="AQ86:AT86"/>
    <mergeCell ref="AU86:AX86"/>
    <mergeCell ref="AY86:BB86"/>
    <mergeCell ref="BC86:BF86"/>
    <mergeCell ref="BG86:BH86"/>
    <mergeCell ref="A87:B87"/>
    <mergeCell ref="C87:AB87"/>
    <mergeCell ref="AC87:AD87"/>
    <mergeCell ref="AE87:AH87"/>
    <mergeCell ref="AI87:AL87"/>
    <mergeCell ref="A86:B86"/>
    <mergeCell ref="C86:AB86"/>
    <mergeCell ref="AC86:AD86"/>
    <mergeCell ref="AE86:AH86"/>
    <mergeCell ref="AI86:AL86"/>
    <mergeCell ref="AM86:AP86"/>
    <mergeCell ref="AM85:AP85"/>
    <mergeCell ref="AQ85:AT85"/>
    <mergeCell ref="AU85:AX85"/>
    <mergeCell ref="AY85:BB85"/>
    <mergeCell ref="BC85:BF85"/>
    <mergeCell ref="BG85:BH85"/>
    <mergeCell ref="AQ88:AT88"/>
    <mergeCell ref="AU88:AX88"/>
    <mergeCell ref="AY88:BB88"/>
    <mergeCell ref="BC88:BF88"/>
    <mergeCell ref="BG88:BH88"/>
    <mergeCell ref="A89:B89"/>
    <mergeCell ref="C89:AB89"/>
    <mergeCell ref="AC89:AD89"/>
    <mergeCell ref="AE89:AH89"/>
    <mergeCell ref="AI89:AL89"/>
    <mergeCell ref="A88:B88"/>
    <mergeCell ref="C88:AB88"/>
    <mergeCell ref="AC88:AD88"/>
    <mergeCell ref="AE88:AH88"/>
    <mergeCell ref="AI88:AL88"/>
    <mergeCell ref="AM88:AP88"/>
    <mergeCell ref="AM87:AP87"/>
    <mergeCell ref="AQ87:AT87"/>
    <mergeCell ref="AU87:AX87"/>
    <mergeCell ref="AY87:BB87"/>
    <mergeCell ref="BC87:BF87"/>
    <mergeCell ref="BG87:BH87"/>
    <mergeCell ref="AQ90:AT90"/>
    <mergeCell ref="AU90:AX90"/>
    <mergeCell ref="AY90:BB90"/>
    <mergeCell ref="BC90:BF90"/>
    <mergeCell ref="BG90:BH90"/>
    <mergeCell ref="A91:B91"/>
    <mergeCell ref="C91:AB91"/>
    <mergeCell ref="AC91:AD91"/>
    <mergeCell ref="AE91:AH91"/>
    <mergeCell ref="AI91:AL91"/>
    <mergeCell ref="A90:B90"/>
    <mergeCell ref="C90:AB90"/>
    <mergeCell ref="AC90:AD90"/>
    <mergeCell ref="AE90:AH90"/>
    <mergeCell ref="AI90:AL90"/>
    <mergeCell ref="AM90:AP90"/>
    <mergeCell ref="AM89:AP89"/>
    <mergeCell ref="AQ89:AT89"/>
    <mergeCell ref="AU89:AX89"/>
    <mergeCell ref="AY89:BB89"/>
    <mergeCell ref="BC89:BF89"/>
    <mergeCell ref="BG89:BH89"/>
    <mergeCell ref="AQ92:AT92"/>
    <mergeCell ref="AU92:AX92"/>
    <mergeCell ref="AY92:BB92"/>
    <mergeCell ref="BC92:BF92"/>
    <mergeCell ref="BG92:BH92"/>
    <mergeCell ref="A93:B93"/>
    <mergeCell ref="C93:AB93"/>
    <mergeCell ref="AC93:AD93"/>
    <mergeCell ref="AE93:AH93"/>
    <mergeCell ref="AI93:AL93"/>
    <mergeCell ref="A92:B92"/>
    <mergeCell ref="C92:AB92"/>
    <mergeCell ref="AC92:AD92"/>
    <mergeCell ref="AE92:AH92"/>
    <mergeCell ref="AI92:AL92"/>
    <mergeCell ref="AM92:AP92"/>
    <mergeCell ref="AM91:AP91"/>
    <mergeCell ref="AQ91:AT91"/>
    <mergeCell ref="AU91:AX91"/>
    <mergeCell ref="AY91:BB91"/>
    <mergeCell ref="BC91:BF91"/>
    <mergeCell ref="BG91:BH91"/>
    <mergeCell ref="AQ94:AT94"/>
    <mergeCell ref="AU94:AX94"/>
    <mergeCell ref="AY94:BB94"/>
    <mergeCell ref="BC94:BF94"/>
    <mergeCell ref="BG94:BH94"/>
    <mergeCell ref="A95:B95"/>
    <mergeCell ref="C95:AB95"/>
    <mergeCell ref="AC95:AD95"/>
    <mergeCell ref="AE95:AH95"/>
    <mergeCell ref="AI95:AL95"/>
    <mergeCell ref="A94:B94"/>
    <mergeCell ref="C94:AB94"/>
    <mergeCell ref="AC94:AD94"/>
    <mergeCell ref="AE94:AH94"/>
    <mergeCell ref="AI94:AL94"/>
    <mergeCell ref="AM94:AP94"/>
    <mergeCell ref="AM93:AP93"/>
    <mergeCell ref="AQ93:AT93"/>
    <mergeCell ref="AU93:AX93"/>
    <mergeCell ref="AY93:BB93"/>
    <mergeCell ref="BC93:BF93"/>
    <mergeCell ref="BG93:BH93"/>
    <mergeCell ref="AQ96:AT96"/>
    <mergeCell ref="AU96:AX96"/>
    <mergeCell ref="AY96:BB96"/>
    <mergeCell ref="BC96:BF96"/>
    <mergeCell ref="BG96:BH96"/>
    <mergeCell ref="A97:B97"/>
    <mergeCell ref="C97:AB97"/>
    <mergeCell ref="AC97:AD97"/>
    <mergeCell ref="AE97:AH97"/>
    <mergeCell ref="AI97:AL97"/>
    <mergeCell ref="A96:B96"/>
    <mergeCell ref="C96:AB96"/>
    <mergeCell ref="AC96:AD96"/>
    <mergeCell ref="AE96:AH96"/>
    <mergeCell ref="AI96:AL96"/>
    <mergeCell ref="AM96:AP96"/>
    <mergeCell ref="AM95:AP95"/>
    <mergeCell ref="AQ95:AT95"/>
    <mergeCell ref="AU95:AX95"/>
    <mergeCell ref="AY95:BB95"/>
    <mergeCell ref="BC95:BF95"/>
    <mergeCell ref="BG95:BH95"/>
    <mergeCell ref="AQ98:AT98"/>
    <mergeCell ref="AU98:AX98"/>
    <mergeCell ref="AY98:BB98"/>
    <mergeCell ref="BC98:BF98"/>
    <mergeCell ref="BG98:BH98"/>
    <mergeCell ref="A99:B99"/>
    <mergeCell ref="C99:AB99"/>
    <mergeCell ref="AC99:AD99"/>
    <mergeCell ref="AE99:AH99"/>
    <mergeCell ref="AI99:AL99"/>
    <mergeCell ref="A98:B98"/>
    <mergeCell ref="C98:AB98"/>
    <mergeCell ref="AC98:AD98"/>
    <mergeCell ref="AE98:AH98"/>
    <mergeCell ref="AI98:AL98"/>
    <mergeCell ref="AM98:AP98"/>
    <mergeCell ref="AM97:AP97"/>
    <mergeCell ref="AQ97:AT97"/>
    <mergeCell ref="AU97:AX97"/>
    <mergeCell ref="AY97:BB97"/>
    <mergeCell ref="BC97:BF97"/>
    <mergeCell ref="BG97:BH97"/>
    <mergeCell ref="AQ100:AT100"/>
    <mergeCell ref="AU100:AX100"/>
    <mergeCell ref="AY100:BB100"/>
    <mergeCell ref="BC100:BF100"/>
    <mergeCell ref="BG100:BH100"/>
    <mergeCell ref="A101:B101"/>
    <mergeCell ref="C101:AB101"/>
    <mergeCell ref="AC101:AD101"/>
    <mergeCell ref="AE101:AH101"/>
    <mergeCell ref="AI101:AL101"/>
    <mergeCell ref="A100:B100"/>
    <mergeCell ref="C100:AB100"/>
    <mergeCell ref="AC100:AD100"/>
    <mergeCell ref="AE100:AH100"/>
    <mergeCell ref="AI100:AL100"/>
    <mergeCell ref="AM100:AP100"/>
    <mergeCell ref="AM99:AP99"/>
    <mergeCell ref="AQ99:AT99"/>
    <mergeCell ref="AU99:AX99"/>
    <mergeCell ref="AY99:BB99"/>
    <mergeCell ref="BC99:BF99"/>
    <mergeCell ref="BG99:BH99"/>
    <mergeCell ref="AQ102:AT102"/>
    <mergeCell ref="AU102:AX102"/>
    <mergeCell ref="AY102:BB102"/>
    <mergeCell ref="BC102:BF102"/>
    <mergeCell ref="BG102:BH102"/>
    <mergeCell ref="A103:B103"/>
    <mergeCell ref="C103:AB103"/>
    <mergeCell ref="AC103:AD103"/>
    <mergeCell ref="AE103:AH103"/>
    <mergeCell ref="AI103:AL103"/>
    <mergeCell ref="A102:B102"/>
    <mergeCell ref="C102:AB102"/>
    <mergeCell ref="AC102:AD102"/>
    <mergeCell ref="AE102:AH102"/>
    <mergeCell ref="AI102:AL102"/>
    <mergeCell ref="AM102:AP102"/>
    <mergeCell ref="AM101:AP101"/>
    <mergeCell ref="AQ101:AT101"/>
    <mergeCell ref="AU101:AX101"/>
    <mergeCell ref="AY101:BB101"/>
    <mergeCell ref="BC101:BF101"/>
    <mergeCell ref="BG101:BH101"/>
    <mergeCell ref="AQ104:AT104"/>
    <mergeCell ref="AU104:AX104"/>
    <mergeCell ref="AY104:BB104"/>
    <mergeCell ref="BC104:BF104"/>
    <mergeCell ref="BG104:BH104"/>
    <mergeCell ref="A105:B105"/>
    <mergeCell ref="C105:AB105"/>
    <mergeCell ref="AC105:AD105"/>
    <mergeCell ref="AE105:AH105"/>
    <mergeCell ref="AI105:AL105"/>
    <mergeCell ref="A104:B104"/>
    <mergeCell ref="C104:AB104"/>
    <mergeCell ref="AC104:AD104"/>
    <mergeCell ref="AE104:AH104"/>
    <mergeCell ref="AI104:AL104"/>
    <mergeCell ref="AM104:AP104"/>
    <mergeCell ref="AM103:AP103"/>
    <mergeCell ref="AQ103:AT103"/>
    <mergeCell ref="AU103:AX103"/>
    <mergeCell ref="AY103:BB103"/>
    <mergeCell ref="BC103:BF103"/>
    <mergeCell ref="BG103:BH103"/>
    <mergeCell ref="AQ106:AT106"/>
    <mergeCell ref="AU106:AX106"/>
    <mergeCell ref="AY106:BB106"/>
    <mergeCell ref="BC106:BF106"/>
    <mergeCell ref="BG106:BH106"/>
    <mergeCell ref="A107:B107"/>
    <mergeCell ref="C107:AB107"/>
    <mergeCell ref="AC107:AD107"/>
    <mergeCell ref="AE107:AH107"/>
    <mergeCell ref="AI107:AL107"/>
    <mergeCell ref="A106:B106"/>
    <mergeCell ref="C106:AB106"/>
    <mergeCell ref="AC106:AD106"/>
    <mergeCell ref="AE106:AH106"/>
    <mergeCell ref="AI106:AL106"/>
    <mergeCell ref="AM106:AP106"/>
    <mergeCell ref="AM105:AP105"/>
    <mergeCell ref="AQ105:AT105"/>
    <mergeCell ref="AU105:AX105"/>
    <mergeCell ref="AY105:BB105"/>
    <mergeCell ref="BC105:BF105"/>
    <mergeCell ref="BG105:BH105"/>
    <mergeCell ref="AY108:BB108"/>
    <mergeCell ref="BC108:BF108"/>
    <mergeCell ref="BG108:BH108"/>
    <mergeCell ref="A109:B109"/>
    <mergeCell ref="C109:AB109"/>
    <mergeCell ref="AC109:AD109"/>
    <mergeCell ref="AE109:AH109"/>
    <mergeCell ref="AI109:AL109"/>
    <mergeCell ref="AM109:AP109"/>
    <mergeCell ref="AQ109:AT109"/>
    <mergeCell ref="A108:B108"/>
    <mergeCell ref="AE108:AH108"/>
    <mergeCell ref="AI108:AL108"/>
    <mergeCell ref="AM108:AP108"/>
    <mergeCell ref="AQ108:AT108"/>
    <mergeCell ref="AU108:AX108"/>
    <mergeCell ref="AM107:AP107"/>
    <mergeCell ref="AQ107:AT107"/>
    <mergeCell ref="AU107:AX107"/>
    <mergeCell ref="AY107:BB107"/>
    <mergeCell ref="BC107:BF107"/>
    <mergeCell ref="BG107:BH107"/>
    <mergeCell ref="AM111:AP111"/>
    <mergeCell ref="AQ111:AT111"/>
    <mergeCell ref="AU111:AX111"/>
    <mergeCell ref="AY111:BB111"/>
    <mergeCell ref="BC111:BF111"/>
    <mergeCell ref="BG111:BH111"/>
    <mergeCell ref="AQ110:AT110"/>
    <mergeCell ref="AU110:AX110"/>
    <mergeCell ref="AY110:BB110"/>
    <mergeCell ref="BC110:BF110"/>
    <mergeCell ref="BG110:BH110"/>
    <mergeCell ref="A111:B111"/>
    <mergeCell ref="C111:AB111"/>
    <mergeCell ref="AC111:AD111"/>
    <mergeCell ref="AE111:AH111"/>
    <mergeCell ref="AI111:AL111"/>
    <mergeCell ref="AU109:AX109"/>
    <mergeCell ref="AY109:BB109"/>
    <mergeCell ref="BC109:BF109"/>
    <mergeCell ref="BG109:BH109"/>
    <mergeCell ref="A110:B110"/>
    <mergeCell ref="C110:AB110"/>
    <mergeCell ref="AC110:AD110"/>
    <mergeCell ref="AE110:AH110"/>
    <mergeCell ref="AI110:AL110"/>
    <mergeCell ref="AM110:AP110"/>
    <mergeCell ref="AM113:AP113"/>
    <mergeCell ref="AQ113:AT113"/>
    <mergeCell ref="AU113:AX113"/>
    <mergeCell ref="AY113:BB113"/>
    <mergeCell ref="BC113:BF113"/>
    <mergeCell ref="BG113:BH113"/>
    <mergeCell ref="AQ112:AT112"/>
    <mergeCell ref="AU112:AX112"/>
    <mergeCell ref="AY112:BB112"/>
    <mergeCell ref="BC112:BF112"/>
    <mergeCell ref="BG112:BH112"/>
    <mergeCell ref="A113:B113"/>
    <mergeCell ref="C113:AB113"/>
    <mergeCell ref="AC113:AD113"/>
    <mergeCell ref="AE113:AH113"/>
    <mergeCell ref="AI113:AL113"/>
    <mergeCell ref="A112:B112"/>
    <mergeCell ref="C112:AB112"/>
    <mergeCell ref="AC112:AD112"/>
    <mergeCell ref="AE112:AH112"/>
    <mergeCell ref="AI112:AL112"/>
    <mergeCell ref="AM112:AP112"/>
    <mergeCell ref="AM115:AP115"/>
    <mergeCell ref="AQ115:AT115"/>
    <mergeCell ref="AU115:AX115"/>
    <mergeCell ref="AY115:BB115"/>
    <mergeCell ref="BC115:BF115"/>
    <mergeCell ref="BG115:BH115"/>
    <mergeCell ref="AQ114:AT114"/>
    <mergeCell ref="AU114:AX114"/>
    <mergeCell ref="AY114:BB114"/>
    <mergeCell ref="BC114:BF114"/>
    <mergeCell ref="BG114:BH114"/>
    <mergeCell ref="A115:B115"/>
    <mergeCell ref="C115:AB115"/>
    <mergeCell ref="AC115:AD115"/>
    <mergeCell ref="AE115:AH115"/>
    <mergeCell ref="AI115:AL115"/>
    <mergeCell ref="A114:B114"/>
    <mergeCell ref="C114:AB114"/>
    <mergeCell ref="AC114:AD114"/>
    <mergeCell ref="AE114:AH114"/>
    <mergeCell ref="AI114:AL114"/>
    <mergeCell ref="AM114:AP114"/>
    <mergeCell ref="AM117:AP117"/>
    <mergeCell ref="AQ117:AT117"/>
    <mergeCell ref="AU117:AX117"/>
    <mergeCell ref="AY117:BB117"/>
    <mergeCell ref="BC117:BF117"/>
    <mergeCell ref="BG117:BH117"/>
    <mergeCell ref="AQ116:AT116"/>
    <mergeCell ref="AU116:AX116"/>
    <mergeCell ref="AY116:BB116"/>
    <mergeCell ref="BC116:BF116"/>
    <mergeCell ref="BG116:BH116"/>
    <mergeCell ref="A117:B117"/>
    <mergeCell ref="C117:AB117"/>
    <mergeCell ref="AC117:AD117"/>
    <mergeCell ref="AE117:AH117"/>
    <mergeCell ref="AI117:AL117"/>
    <mergeCell ref="A116:B116"/>
    <mergeCell ref="C116:AB116"/>
    <mergeCell ref="AC116:AD116"/>
    <mergeCell ref="AE116:AH116"/>
    <mergeCell ref="AI116:AL116"/>
    <mergeCell ref="AM116:AP116"/>
    <mergeCell ref="AM119:AP119"/>
    <mergeCell ref="AQ119:AT119"/>
    <mergeCell ref="AU119:AX119"/>
    <mergeCell ref="AY119:BB119"/>
    <mergeCell ref="BC119:BF119"/>
    <mergeCell ref="BG119:BH119"/>
    <mergeCell ref="AQ118:AT118"/>
    <mergeCell ref="AU118:AX118"/>
    <mergeCell ref="AY118:BB118"/>
    <mergeCell ref="BC118:BF118"/>
    <mergeCell ref="BG118:BH118"/>
    <mergeCell ref="A119:B119"/>
    <mergeCell ref="C119:AB119"/>
    <mergeCell ref="AC119:AD119"/>
    <mergeCell ref="AE119:AH119"/>
    <mergeCell ref="AI119:AL119"/>
    <mergeCell ref="A118:B118"/>
    <mergeCell ref="C118:AB118"/>
    <mergeCell ref="AC118:AD118"/>
    <mergeCell ref="AE118:AH118"/>
    <mergeCell ref="AI118:AL118"/>
    <mergeCell ref="AM118:AP118"/>
    <mergeCell ref="AM121:AP121"/>
    <mergeCell ref="AQ121:AT121"/>
    <mergeCell ref="AU121:AX121"/>
    <mergeCell ref="AY121:BB121"/>
    <mergeCell ref="BC121:BF121"/>
    <mergeCell ref="BG121:BH121"/>
    <mergeCell ref="AQ120:AT120"/>
    <mergeCell ref="AU120:AX120"/>
    <mergeCell ref="AY120:BB120"/>
    <mergeCell ref="BC120:BF120"/>
    <mergeCell ref="BG120:BH120"/>
    <mergeCell ref="A121:B121"/>
    <mergeCell ref="C121:AB121"/>
    <mergeCell ref="AC121:AD121"/>
    <mergeCell ref="AE121:AH121"/>
    <mergeCell ref="AI121:AL121"/>
    <mergeCell ref="A120:B120"/>
    <mergeCell ref="C120:AB120"/>
    <mergeCell ref="AC120:AD120"/>
    <mergeCell ref="AE120:AH120"/>
    <mergeCell ref="AI120:AL120"/>
    <mergeCell ref="AM120:AP120"/>
    <mergeCell ref="AM123:AP123"/>
    <mergeCell ref="AQ123:AT123"/>
    <mergeCell ref="AU123:AX123"/>
    <mergeCell ref="AY123:BB123"/>
    <mergeCell ref="BC123:BF123"/>
    <mergeCell ref="BG123:BH123"/>
    <mergeCell ref="AQ122:AT122"/>
    <mergeCell ref="AU122:AX122"/>
    <mergeCell ref="AY122:BB122"/>
    <mergeCell ref="BC122:BF122"/>
    <mergeCell ref="BG122:BH122"/>
    <mergeCell ref="A123:B123"/>
    <mergeCell ref="C123:AB123"/>
    <mergeCell ref="AC123:AD123"/>
    <mergeCell ref="AE123:AH123"/>
    <mergeCell ref="AI123:AL123"/>
    <mergeCell ref="A122:B122"/>
    <mergeCell ref="C122:AB122"/>
    <mergeCell ref="AC122:AD122"/>
    <mergeCell ref="AE122:AH122"/>
    <mergeCell ref="AI122:AL122"/>
    <mergeCell ref="AM122:AP122"/>
    <mergeCell ref="AM125:AP125"/>
    <mergeCell ref="AQ125:AT125"/>
    <mergeCell ref="AU125:AX125"/>
    <mergeCell ref="AY125:BB125"/>
    <mergeCell ref="BC125:BF125"/>
    <mergeCell ref="BG125:BH125"/>
    <mergeCell ref="AQ124:AT124"/>
    <mergeCell ref="AU124:AX124"/>
    <mergeCell ref="AY124:BB124"/>
    <mergeCell ref="BC124:BF124"/>
    <mergeCell ref="BG124:BH124"/>
    <mergeCell ref="A125:B125"/>
    <mergeCell ref="C125:AB125"/>
    <mergeCell ref="AC125:AD125"/>
    <mergeCell ref="AE125:AH125"/>
    <mergeCell ref="AI125:AL125"/>
    <mergeCell ref="A124:B124"/>
    <mergeCell ref="C124:AB124"/>
    <mergeCell ref="AC124:AD124"/>
    <mergeCell ref="AE124:AH124"/>
    <mergeCell ref="AI124:AL124"/>
    <mergeCell ref="AM124:AP124"/>
    <mergeCell ref="AM127:AP127"/>
    <mergeCell ref="AQ127:AT127"/>
    <mergeCell ref="AU127:AX127"/>
    <mergeCell ref="AY127:BB127"/>
    <mergeCell ref="BC127:BF127"/>
    <mergeCell ref="BG127:BH127"/>
    <mergeCell ref="AQ126:AT126"/>
    <mergeCell ref="AU126:AX126"/>
    <mergeCell ref="AY126:BB126"/>
    <mergeCell ref="BC126:BF126"/>
    <mergeCell ref="BG126:BH126"/>
    <mergeCell ref="A127:B127"/>
    <mergeCell ref="C127:AB127"/>
    <mergeCell ref="AC127:AD127"/>
    <mergeCell ref="AE127:AH127"/>
    <mergeCell ref="AI127:AL127"/>
    <mergeCell ref="A126:B126"/>
    <mergeCell ref="C126:AB126"/>
    <mergeCell ref="AC126:AD126"/>
    <mergeCell ref="AE126:AH126"/>
    <mergeCell ref="AI126:AL126"/>
    <mergeCell ref="AM126:AP126"/>
    <mergeCell ref="AM129:AP129"/>
    <mergeCell ref="AQ129:AT129"/>
    <mergeCell ref="AU129:AX129"/>
    <mergeCell ref="AY129:BB129"/>
    <mergeCell ref="BC129:BF129"/>
    <mergeCell ref="BG129:BH129"/>
    <mergeCell ref="AQ128:AT128"/>
    <mergeCell ref="AU128:AX128"/>
    <mergeCell ref="AY128:BB128"/>
    <mergeCell ref="BC128:BF128"/>
    <mergeCell ref="BG128:BH128"/>
    <mergeCell ref="A129:B129"/>
    <mergeCell ref="C129:AB129"/>
    <mergeCell ref="AC129:AD129"/>
    <mergeCell ref="AE129:AH129"/>
    <mergeCell ref="AI129:AL129"/>
    <mergeCell ref="A128:B128"/>
    <mergeCell ref="C128:AB128"/>
    <mergeCell ref="AC128:AD128"/>
    <mergeCell ref="AE128:AH128"/>
    <mergeCell ref="AI128:AL128"/>
    <mergeCell ref="AM128:AP128"/>
    <mergeCell ref="AM131:AP131"/>
    <mergeCell ref="AQ131:AT131"/>
    <mergeCell ref="AU131:AX131"/>
    <mergeCell ref="AY131:BB131"/>
    <mergeCell ref="BC131:BF131"/>
    <mergeCell ref="BG131:BH131"/>
    <mergeCell ref="AQ130:AT130"/>
    <mergeCell ref="AU130:AX130"/>
    <mergeCell ref="AY130:BB130"/>
    <mergeCell ref="BC130:BF130"/>
    <mergeCell ref="BG130:BH130"/>
    <mergeCell ref="A131:B131"/>
    <mergeCell ref="C131:AB131"/>
    <mergeCell ref="AC131:AD131"/>
    <mergeCell ref="AE131:AH131"/>
    <mergeCell ref="AI131:AL131"/>
    <mergeCell ref="A130:B130"/>
    <mergeCell ref="C130:AB130"/>
    <mergeCell ref="AC130:AD130"/>
    <mergeCell ref="AE130:AH130"/>
    <mergeCell ref="AI130:AL130"/>
    <mergeCell ref="AM130:AP130"/>
    <mergeCell ref="AM136:AP136"/>
    <mergeCell ref="AQ136:AT136"/>
    <mergeCell ref="AU136:AX136"/>
    <mergeCell ref="AY136:BB136"/>
    <mergeCell ref="BC136:BF136"/>
    <mergeCell ref="BG136:BH136"/>
    <mergeCell ref="AQ132:AT132"/>
    <mergeCell ref="AU132:AX132"/>
    <mergeCell ref="AY132:BB132"/>
    <mergeCell ref="BC132:BF132"/>
    <mergeCell ref="BG132:BH132"/>
    <mergeCell ref="A136:B136"/>
    <mergeCell ref="C136:AB136"/>
    <mergeCell ref="AC136:AD136"/>
    <mergeCell ref="AE136:AH136"/>
    <mergeCell ref="AI136:AL136"/>
    <mergeCell ref="A132:B132"/>
    <mergeCell ref="C132:AB132"/>
    <mergeCell ref="AC132:AD132"/>
    <mergeCell ref="AE132:AH132"/>
    <mergeCell ref="AI132:AL132"/>
    <mergeCell ref="AM132:AP132"/>
    <mergeCell ref="A135:B135"/>
    <mergeCell ref="C135:AB135"/>
    <mergeCell ref="AC135:AD135"/>
    <mergeCell ref="AE135:AH135"/>
    <mergeCell ref="AI135:AL135"/>
    <mergeCell ref="AM135:AP135"/>
    <mergeCell ref="AQ135:AT135"/>
    <mergeCell ref="AU135:AX135"/>
    <mergeCell ref="AY135:BB135"/>
    <mergeCell ref="BC135:BF135"/>
    <mergeCell ref="AM138:AP138"/>
    <mergeCell ref="AQ138:AT138"/>
    <mergeCell ref="AU138:AX138"/>
    <mergeCell ref="AY138:BB138"/>
    <mergeCell ref="BC138:BF138"/>
    <mergeCell ref="BG138:BH138"/>
    <mergeCell ref="AQ137:AT137"/>
    <mergeCell ref="AU137:AX137"/>
    <mergeCell ref="AY137:BB137"/>
    <mergeCell ref="BC137:BF137"/>
    <mergeCell ref="BG137:BH137"/>
    <mergeCell ref="A138:B138"/>
    <mergeCell ref="C138:AB138"/>
    <mergeCell ref="AC138:AD138"/>
    <mergeCell ref="AE138:AH138"/>
    <mergeCell ref="AI138:AL138"/>
    <mergeCell ref="A137:B137"/>
    <mergeCell ref="C137:AB137"/>
    <mergeCell ref="AC137:AD137"/>
    <mergeCell ref="AE137:AH137"/>
    <mergeCell ref="AI137:AL137"/>
    <mergeCell ref="AM137:AP137"/>
    <mergeCell ref="AM140:AP140"/>
    <mergeCell ref="AQ140:AT140"/>
    <mergeCell ref="AU140:AX140"/>
    <mergeCell ref="AY140:BB140"/>
    <mergeCell ref="BC140:BF140"/>
    <mergeCell ref="BG140:BH140"/>
    <mergeCell ref="AQ139:AT139"/>
    <mergeCell ref="AU139:AX139"/>
    <mergeCell ref="AY139:BB139"/>
    <mergeCell ref="BC139:BF139"/>
    <mergeCell ref="BG139:BH139"/>
    <mergeCell ref="A140:B140"/>
    <mergeCell ref="C140:AB140"/>
    <mergeCell ref="AC140:AD140"/>
    <mergeCell ref="AE140:AH140"/>
    <mergeCell ref="AI140:AL140"/>
    <mergeCell ref="A139:B139"/>
    <mergeCell ref="C139:AB139"/>
    <mergeCell ref="AC139:AD139"/>
    <mergeCell ref="AE139:AH139"/>
    <mergeCell ref="AI139:AL139"/>
    <mergeCell ref="AM139:AP139"/>
    <mergeCell ref="AM142:AP142"/>
    <mergeCell ref="AQ142:AT142"/>
    <mergeCell ref="AU142:AX142"/>
    <mergeCell ref="AY142:BB142"/>
    <mergeCell ref="BC142:BF142"/>
    <mergeCell ref="BG142:BH142"/>
    <mergeCell ref="AQ141:AT141"/>
    <mergeCell ref="AU141:AX141"/>
    <mergeCell ref="AY141:BB141"/>
    <mergeCell ref="BC141:BF141"/>
    <mergeCell ref="BG141:BH141"/>
    <mergeCell ref="A142:B142"/>
    <mergeCell ref="C142:AB142"/>
    <mergeCell ref="AC142:AD142"/>
    <mergeCell ref="AE142:AH142"/>
    <mergeCell ref="AI142:AL142"/>
    <mergeCell ref="A141:B141"/>
    <mergeCell ref="C141:AB141"/>
    <mergeCell ref="AC141:AD141"/>
    <mergeCell ref="AE141:AH141"/>
    <mergeCell ref="AI141:AL141"/>
    <mergeCell ref="AM141:AP141"/>
    <mergeCell ref="AM144:AP144"/>
    <mergeCell ref="AQ144:AT144"/>
    <mergeCell ref="AU144:AX144"/>
    <mergeCell ref="AY144:BB144"/>
    <mergeCell ref="BC144:BF144"/>
    <mergeCell ref="BG144:BH144"/>
    <mergeCell ref="AQ143:AT143"/>
    <mergeCell ref="AU143:AX143"/>
    <mergeCell ref="AY143:BB143"/>
    <mergeCell ref="BC143:BF143"/>
    <mergeCell ref="BG143:BH143"/>
    <mergeCell ref="A144:B144"/>
    <mergeCell ref="C144:AB144"/>
    <mergeCell ref="AC144:AD144"/>
    <mergeCell ref="AE144:AH144"/>
    <mergeCell ref="AI144:AL144"/>
    <mergeCell ref="A143:B143"/>
    <mergeCell ref="C143:AB143"/>
    <mergeCell ref="AC143:AD143"/>
    <mergeCell ref="AE143:AH143"/>
    <mergeCell ref="AI143:AL143"/>
    <mergeCell ref="AM143:AP143"/>
    <mergeCell ref="AM146:AP146"/>
    <mergeCell ref="AQ146:AT146"/>
    <mergeCell ref="AU146:AX146"/>
    <mergeCell ref="AY146:BB146"/>
    <mergeCell ref="BC146:BF146"/>
    <mergeCell ref="BG146:BH146"/>
    <mergeCell ref="AQ145:AT145"/>
    <mergeCell ref="AU145:AX145"/>
    <mergeCell ref="AY145:BB145"/>
    <mergeCell ref="BC145:BF145"/>
    <mergeCell ref="BG145:BH145"/>
    <mergeCell ref="A146:B146"/>
    <mergeCell ref="C146:AB146"/>
    <mergeCell ref="AC146:AD146"/>
    <mergeCell ref="AE146:AH146"/>
    <mergeCell ref="AI146:AL146"/>
    <mergeCell ref="A145:B145"/>
    <mergeCell ref="C145:AB145"/>
    <mergeCell ref="AC145:AD145"/>
    <mergeCell ref="AE145:AH145"/>
    <mergeCell ref="AI145:AL145"/>
    <mergeCell ref="AM145:AP145"/>
    <mergeCell ref="AM148:AP148"/>
    <mergeCell ref="AQ148:AT148"/>
    <mergeCell ref="AU148:AX148"/>
    <mergeCell ref="AY148:BB148"/>
    <mergeCell ref="BC148:BF148"/>
    <mergeCell ref="BG148:BH148"/>
    <mergeCell ref="AQ147:AT147"/>
    <mergeCell ref="AU147:AX147"/>
    <mergeCell ref="AY147:BB147"/>
    <mergeCell ref="BC147:BF147"/>
    <mergeCell ref="BG147:BH147"/>
    <mergeCell ref="A148:B148"/>
    <mergeCell ref="C148:AB148"/>
    <mergeCell ref="AC148:AD148"/>
    <mergeCell ref="AE148:AH148"/>
    <mergeCell ref="AI148:AL148"/>
    <mergeCell ref="A147:B147"/>
    <mergeCell ref="C147:AB147"/>
    <mergeCell ref="AC147:AD147"/>
    <mergeCell ref="AE147:AH147"/>
    <mergeCell ref="AI147:AL147"/>
    <mergeCell ref="AM147:AP147"/>
    <mergeCell ref="AM150:AP150"/>
    <mergeCell ref="AQ150:AT150"/>
    <mergeCell ref="AU150:AX150"/>
    <mergeCell ref="AY150:BB150"/>
    <mergeCell ref="BC150:BF150"/>
    <mergeCell ref="BG150:BH150"/>
    <mergeCell ref="AQ149:AT149"/>
    <mergeCell ref="AU149:AX149"/>
    <mergeCell ref="AY149:BB149"/>
    <mergeCell ref="BC149:BF149"/>
    <mergeCell ref="BG149:BH149"/>
    <mergeCell ref="A150:B150"/>
    <mergeCell ref="C150:AB150"/>
    <mergeCell ref="AC150:AD150"/>
    <mergeCell ref="AE150:AH150"/>
    <mergeCell ref="AI150:AL150"/>
    <mergeCell ref="A149:B149"/>
    <mergeCell ref="C149:AB149"/>
    <mergeCell ref="AC149:AD149"/>
    <mergeCell ref="AE149:AH149"/>
    <mergeCell ref="AI149:AL149"/>
    <mergeCell ref="AM149:AP149"/>
    <mergeCell ref="AM152:AP152"/>
    <mergeCell ref="AQ152:AT152"/>
    <mergeCell ref="AU152:AX152"/>
    <mergeCell ref="AY152:BB152"/>
    <mergeCell ref="BC152:BF152"/>
    <mergeCell ref="BG152:BH152"/>
    <mergeCell ref="AQ151:AT151"/>
    <mergeCell ref="AU151:AX151"/>
    <mergeCell ref="AY151:BB151"/>
    <mergeCell ref="BC151:BF151"/>
    <mergeCell ref="BG151:BH151"/>
    <mergeCell ref="A152:B152"/>
    <mergeCell ref="C152:AB152"/>
    <mergeCell ref="AC152:AD152"/>
    <mergeCell ref="AE152:AH152"/>
    <mergeCell ref="AI152:AL152"/>
    <mergeCell ref="A151:B151"/>
    <mergeCell ref="C151:AB151"/>
    <mergeCell ref="AC151:AD151"/>
    <mergeCell ref="AE151:AH151"/>
    <mergeCell ref="AI151:AL151"/>
    <mergeCell ref="AM151:AP151"/>
    <mergeCell ref="AM154:AP154"/>
    <mergeCell ref="AQ154:AT154"/>
    <mergeCell ref="AU154:AX154"/>
    <mergeCell ref="AY154:BB154"/>
    <mergeCell ref="BC154:BF154"/>
    <mergeCell ref="BG154:BH154"/>
    <mergeCell ref="AQ153:AT153"/>
    <mergeCell ref="AU153:AX153"/>
    <mergeCell ref="AY153:BB153"/>
    <mergeCell ref="BC153:BF153"/>
    <mergeCell ref="BG153:BH153"/>
    <mergeCell ref="A154:B154"/>
    <mergeCell ref="C154:AB154"/>
    <mergeCell ref="AC154:AD154"/>
    <mergeCell ref="AE154:AH154"/>
    <mergeCell ref="AI154:AL154"/>
    <mergeCell ref="A153:B153"/>
    <mergeCell ref="C153:AB153"/>
    <mergeCell ref="AC153:AD153"/>
    <mergeCell ref="AE153:AH153"/>
    <mergeCell ref="AI153:AL153"/>
    <mergeCell ref="AM153:AP153"/>
    <mergeCell ref="AM156:AP156"/>
    <mergeCell ref="AQ156:AT156"/>
    <mergeCell ref="AU156:AX156"/>
    <mergeCell ref="AY156:BB156"/>
    <mergeCell ref="BC156:BF156"/>
    <mergeCell ref="BG156:BH156"/>
    <mergeCell ref="AQ155:AT155"/>
    <mergeCell ref="AU155:AX155"/>
    <mergeCell ref="AY155:BB155"/>
    <mergeCell ref="BC155:BF155"/>
    <mergeCell ref="BG155:BH155"/>
    <mergeCell ref="A156:B156"/>
    <mergeCell ref="C156:AB156"/>
    <mergeCell ref="AC156:AD156"/>
    <mergeCell ref="AE156:AH156"/>
    <mergeCell ref="AI156:AL156"/>
    <mergeCell ref="A155:B155"/>
    <mergeCell ref="C155:AB155"/>
    <mergeCell ref="AC155:AD155"/>
    <mergeCell ref="AE155:AH155"/>
    <mergeCell ref="AI155:AL155"/>
    <mergeCell ref="AM155:AP155"/>
    <mergeCell ref="AM158:AP158"/>
    <mergeCell ref="AQ158:AT158"/>
    <mergeCell ref="AU158:AX158"/>
    <mergeCell ref="AY158:BB158"/>
    <mergeCell ref="BC158:BF158"/>
    <mergeCell ref="BG158:BH158"/>
    <mergeCell ref="AQ157:AT157"/>
    <mergeCell ref="AU157:AX157"/>
    <mergeCell ref="AY157:BB157"/>
    <mergeCell ref="BC157:BF157"/>
    <mergeCell ref="BG157:BH157"/>
    <mergeCell ref="A158:B158"/>
    <mergeCell ref="C158:AB158"/>
    <mergeCell ref="AC158:AD158"/>
    <mergeCell ref="AE158:AH158"/>
    <mergeCell ref="AI158:AL158"/>
    <mergeCell ref="A157:B157"/>
    <mergeCell ref="C157:AB157"/>
    <mergeCell ref="AC157:AD157"/>
    <mergeCell ref="AE157:AH157"/>
    <mergeCell ref="AI157:AL157"/>
    <mergeCell ref="AM157:AP157"/>
    <mergeCell ref="AM160:AP160"/>
    <mergeCell ref="AQ160:AT160"/>
    <mergeCell ref="AU160:AX160"/>
    <mergeCell ref="AY160:BB160"/>
    <mergeCell ref="BC160:BF160"/>
    <mergeCell ref="BG160:BH160"/>
    <mergeCell ref="AQ159:AT159"/>
    <mergeCell ref="AU159:AX159"/>
    <mergeCell ref="AY159:BB159"/>
    <mergeCell ref="BC159:BF159"/>
    <mergeCell ref="BG159:BH159"/>
    <mergeCell ref="A160:B160"/>
    <mergeCell ref="C160:AB160"/>
    <mergeCell ref="AC160:AD160"/>
    <mergeCell ref="AE160:AH160"/>
    <mergeCell ref="AI160:AL160"/>
    <mergeCell ref="A159:B159"/>
    <mergeCell ref="C159:AB159"/>
    <mergeCell ref="AC159:AD159"/>
    <mergeCell ref="AE159:AH159"/>
    <mergeCell ref="AI159:AL159"/>
    <mergeCell ref="AM159:AP159"/>
    <mergeCell ref="AM162:AP162"/>
    <mergeCell ref="AQ162:AT162"/>
    <mergeCell ref="AU162:AX162"/>
    <mergeCell ref="AY162:BB162"/>
    <mergeCell ref="BC162:BF162"/>
    <mergeCell ref="BG162:BH162"/>
    <mergeCell ref="AQ161:AT161"/>
    <mergeCell ref="AU161:AX161"/>
    <mergeCell ref="AY161:BB161"/>
    <mergeCell ref="BC161:BF161"/>
    <mergeCell ref="BG161:BH161"/>
    <mergeCell ref="A162:B162"/>
    <mergeCell ref="C162:AB162"/>
    <mergeCell ref="AC162:AD162"/>
    <mergeCell ref="AE162:AH162"/>
    <mergeCell ref="AI162:AL162"/>
    <mergeCell ref="A161:B161"/>
    <mergeCell ref="C161:AB161"/>
    <mergeCell ref="AC161:AD161"/>
    <mergeCell ref="AE161:AH161"/>
    <mergeCell ref="AI161:AL161"/>
    <mergeCell ref="AM161:AP161"/>
    <mergeCell ref="AM164:AP164"/>
    <mergeCell ref="AQ164:AT164"/>
    <mergeCell ref="AU164:AX164"/>
    <mergeCell ref="AY164:BB164"/>
    <mergeCell ref="BC164:BF164"/>
    <mergeCell ref="BG164:BH164"/>
    <mergeCell ref="AQ163:AT163"/>
    <mergeCell ref="AU163:AX163"/>
    <mergeCell ref="AY163:BB163"/>
    <mergeCell ref="BC163:BF163"/>
    <mergeCell ref="BG163:BH163"/>
    <mergeCell ref="A164:B164"/>
    <mergeCell ref="C164:AB164"/>
    <mergeCell ref="AC164:AD164"/>
    <mergeCell ref="AE164:AH164"/>
    <mergeCell ref="AI164:AL164"/>
    <mergeCell ref="A163:B163"/>
    <mergeCell ref="C163:AB163"/>
    <mergeCell ref="AC163:AD163"/>
    <mergeCell ref="AE163:AH163"/>
    <mergeCell ref="AI163:AL163"/>
    <mergeCell ref="AM163:AP163"/>
    <mergeCell ref="AM166:AP166"/>
    <mergeCell ref="AQ166:AT166"/>
    <mergeCell ref="AU166:AX166"/>
    <mergeCell ref="AY166:BB166"/>
    <mergeCell ref="BC166:BF166"/>
    <mergeCell ref="BG166:BH166"/>
    <mergeCell ref="AQ165:AT165"/>
    <mergeCell ref="AU165:AX165"/>
    <mergeCell ref="AY165:BB165"/>
    <mergeCell ref="BC165:BF165"/>
    <mergeCell ref="BG165:BH165"/>
    <mergeCell ref="A166:B166"/>
    <mergeCell ref="C166:AB166"/>
    <mergeCell ref="AC166:AD166"/>
    <mergeCell ref="AE166:AH166"/>
    <mergeCell ref="AI166:AL166"/>
    <mergeCell ref="A165:B165"/>
    <mergeCell ref="C165:AB165"/>
    <mergeCell ref="AC165:AD165"/>
    <mergeCell ref="AE165:AH165"/>
    <mergeCell ref="AI165:AL165"/>
    <mergeCell ref="AM165:AP165"/>
    <mergeCell ref="AQ167:AT167"/>
    <mergeCell ref="AU167:AX167"/>
    <mergeCell ref="AY167:BB167"/>
    <mergeCell ref="BC167:BF167"/>
    <mergeCell ref="BG167:BH167"/>
    <mergeCell ref="A167:B167"/>
    <mergeCell ref="C167:AB167"/>
    <mergeCell ref="AC167:AD167"/>
    <mergeCell ref="AE167:AH167"/>
    <mergeCell ref="AI167:AL167"/>
    <mergeCell ref="AM167:AP167"/>
    <mergeCell ref="AQ168:AT168"/>
    <mergeCell ref="AU168:AX168"/>
    <mergeCell ref="AY168:BB168"/>
    <mergeCell ref="BC168:BF168"/>
    <mergeCell ref="BG168:BH168"/>
    <mergeCell ref="A168:B168"/>
    <mergeCell ref="C168:AB168"/>
    <mergeCell ref="AC168:AD168"/>
    <mergeCell ref="AE168:AH168"/>
    <mergeCell ref="AI168:AL168"/>
    <mergeCell ref="AM168:AP168"/>
    <mergeCell ref="AM170:AP170"/>
    <mergeCell ref="AQ170:AT170"/>
    <mergeCell ref="AU170:AX170"/>
    <mergeCell ref="AY170:BB170"/>
    <mergeCell ref="BC170:BF170"/>
    <mergeCell ref="BG170:BH170"/>
    <mergeCell ref="AQ169:AT169"/>
    <mergeCell ref="AU169:AX169"/>
    <mergeCell ref="AY169:BB169"/>
    <mergeCell ref="BC169:BF169"/>
    <mergeCell ref="BG169:BH169"/>
    <mergeCell ref="A170:B170"/>
    <mergeCell ref="C170:AB170"/>
    <mergeCell ref="AC170:AD170"/>
    <mergeCell ref="AE170:AH170"/>
    <mergeCell ref="AI170:AL170"/>
    <mergeCell ref="A169:B169"/>
    <mergeCell ref="C169:AB169"/>
    <mergeCell ref="AC169:AD169"/>
    <mergeCell ref="AE169:AH169"/>
    <mergeCell ref="AI169:AL169"/>
    <mergeCell ref="AM169:AP169"/>
    <mergeCell ref="AM172:AP172"/>
    <mergeCell ref="AQ172:AT172"/>
    <mergeCell ref="AU172:AX172"/>
    <mergeCell ref="AY172:BB172"/>
    <mergeCell ref="BC172:BF172"/>
    <mergeCell ref="BG172:BH172"/>
    <mergeCell ref="AQ171:AT171"/>
    <mergeCell ref="AU171:AX171"/>
    <mergeCell ref="AY171:BB171"/>
    <mergeCell ref="BC171:BF171"/>
    <mergeCell ref="BG171:BH171"/>
    <mergeCell ref="A172:B172"/>
    <mergeCell ref="C172:AB172"/>
    <mergeCell ref="AC172:AD172"/>
    <mergeCell ref="AE172:AH172"/>
    <mergeCell ref="AI172:AL172"/>
    <mergeCell ref="A171:B171"/>
    <mergeCell ref="C171:AB171"/>
    <mergeCell ref="AC171:AD171"/>
    <mergeCell ref="AE171:AH171"/>
    <mergeCell ref="AI171:AL171"/>
    <mergeCell ref="AM171:AP171"/>
    <mergeCell ref="AM174:AP174"/>
    <mergeCell ref="AQ174:AT174"/>
    <mergeCell ref="AU174:AX174"/>
    <mergeCell ref="AY174:BB174"/>
    <mergeCell ref="BC174:BF174"/>
    <mergeCell ref="BG174:BH174"/>
    <mergeCell ref="AQ173:AT173"/>
    <mergeCell ref="AU173:AX173"/>
    <mergeCell ref="AY173:BB173"/>
    <mergeCell ref="BC173:BF173"/>
    <mergeCell ref="BG173:BH173"/>
    <mergeCell ref="A174:B174"/>
    <mergeCell ref="C174:AB174"/>
    <mergeCell ref="AC174:AD174"/>
    <mergeCell ref="AE174:AH174"/>
    <mergeCell ref="AI174:AL174"/>
    <mergeCell ref="A173:B173"/>
    <mergeCell ref="C173:AB173"/>
    <mergeCell ref="AC173:AD173"/>
    <mergeCell ref="AE173:AH173"/>
    <mergeCell ref="AI173:AL173"/>
    <mergeCell ref="AM173:AP173"/>
    <mergeCell ref="AM176:AP176"/>
    <mergeCell ref="AQ176:AT176"/>
    <mergeCell ref="AU176:AX176"/>
    <mergeCell ref="AY176:BB176"/>
    <mergeCell ref="BC176:BF176"/>
    <mergeCell ref="BG176:BH176"/>
    <mergeCell ref="AQ175:AT175"/>
    <mergeCell ref="AU175:AX175"/>
    <mergeCell ref="AY175:BB175"/>
    <mergeCell ref="BC175:BF175"/>
    <mergeCell ref="BG175:BH175"/>
    <mergeCell ref="A176:B176"/>
    <mergeCell ref="C176:AB176"/>
    <mergeCell ref="AC176:AD176"/>
    <mergeCell ref="AE176:AH176"/>
    <mergeCell ref="AI176:AL176"/>
    <mergeCell ref="A175:B175"/>
    <mergeCell ref="C175:AB175"/>
    <mergeCell ref="AC175:AD175"/>
    <mergeCell ref="AE175:AH175"/>
    <mergeCell ref="AI175:AL175"/>
    <mergeCell ref="AM175:AP175"/>
    <mergeCell ref="AM178:AP178"/>
    <mergeCell ref="AQ178:AT178"/>
    <mergeCell ref="AU178:AX178"/>
    <mergeCell ref="AY178:BB178"/>
    <mergeCell ref="BC178:BF178"/>
    <mergeCell ref="BG178:BH178"/>
    <mergeCell ref="AQ177:AT177"/>
    <mergeCell ref="AU177:AX177"/>
    <mergeCell ref="AY177:BB177"/>
    <mergeCell ref="BC177:BF177"/>
    <mergeCell ref="BG177:BH177"/>
    <mergeCell ref="A178:B178"/>
    <mergeCell ref="C178:AB178"/>
    <mergeCell ref="AC178:AD178"/>
    <mergeCell ref="AE178:AH178"/>
    <mergeCell ref="AI178:AL178"/>
    <mergeCell ref="A177:B177"/>
    <mergeCell ref="C177:AB177"/>
    <mergeCell ref="AC177:AD177"/>
    <mergeCell ref="AE177:AH177"/>
    <mergeCell ref="AI177:AL177"/>
    <mergeCell ref="AM177:AP177"/>
    <mergeCell ref="AM180:AP180"/>
    <mergeCell ref="AQ180:AT180"/>
    <mergeCell ref="AU180:AX180"/>
    <mergeCell ref="AY180:BB180"/>
    <mergeCell ref="BC180:BF180"/>
    <mergeCell ref="BG180:BH180"/>
    <mergeCell ref="AQ179:AT179"/>
    <mergeCell ref="AU179:AX179"/>
    <mergeCell ref="AY179:BB179"/>
    <mergeCell ref="BC179:BF179"/>
    <mergeCell ref="BG179:BH179"/>
    <mergeCell ref="A180:B180"/>
    <mergeCell ref="C180:AB180"/>
    <mergeCell ref="AC180:AD180"/>
    <mergeCell ref="AE180:AH180"/>
    <mergeCell ref="AI180:AL180"/>
    <mergeCell ref="A179:B179"/>
    <mergeCell ref="C179:AB179"/>
    <mergeCell ref="AC179:AD179"/>
    <mergeCell ref="AE179:AH179"/>
    <mergeCell ref="AI179:AL179"/>
    <mergeCell ref="AM179:AP179"/>
    <mergeCell ref="AM182:AP182"/>
    <mergeCell ref="AQ182:AT182"/>
    <mergeCell ref="AU182:AX182"/>
    <mergeCell ref="AY182:BB182"/>
    <mergeCell ref="BC182:BF182"/>
    <mergeCell ref="BG182:BH182"/>
    <mergeCell ref="AQ181:AT181"/>
    <mergeCell ref="AU181:AX181"/>
    <mergeCell ref="AY181:BB181"/>
    <mergeCell ref="BC181:BF181"/>
    <mergeCell ref="BG181:BH181"/>
    <mergeCell ref="A182:B182"/>
    <mergeCell ref="C182:AB182"/>
    <mergeCell ref="AC182:AD182"/>
    <mergeCell ref="AE182:AH182"/>
    <mergeCell ref="AI182:AL182"/>
    <mergeCell ref="A181:B181"/>
    <mergeCell ref="C181:AB181"/>
    <mergeCell ref="AC181:AD181"/>
    <mergeCell ref="AE181:AH181"/>
    <mergeCell ref="AI181:AL181"/>
    <mergeCell ref="AM181:AP181"/>
    <mergeCell ref="AM184:AP184"/>
    <mergeCell ref="AQ184:AT184"/>
    <mergeCell ref="AU184:AX184"/>
    <mergeCell ref="AY184:BB184"/>
    <mergeCell ref="BC184:BF184"/>
    <mergeCell ref="BG184:BH184"/>
    <mergeCell ref="AQ183:AT183"/>
    <mergeCell ref="AU183:AX183"/>
    <mergeCell ref="AY183:BB183"/>
    <mergeCell ref="BC183:BF183"/>
    <mergeCell ref="BG183:BH183"/>
    <mergeCell ref="A184:B184"/>
    <mergeCell ref="C184:AB184"/>
    <mergeCell ref="AC184:AD184"/>
    <mergeCell ref="AE184:AH184"/>
    <mergeCell ref="AI184:AL184"/>
    <mergeCell ref="A183:B183"/>
    <mergeCell ref="C183:AB183"/>
    <mergeCell ref="AC183:AD183"/>
    <mergeCell ref="AE183:AH183"/>
    <mergeCell ref="AI183:AL183"/>
    <mergeCell ref="AM183:AP183"/>
    <mergeCell ref="AQ185:AT185"/>
    <mergeCell ref="AU185:AX185"/>
    <mergeCell ref="AY185:BB185"/>
    <mergeCell ref="BC185:BF185"/>
    <mergeCell ref="BG185:BH185"/>
    <mergeCell ref="A185:B185"/>
    <mergeCell ref="C185:AB185"/>
    <mergeCell ref="AC185:AD185"/>
    <mergeCell ref="AE185:AH185"/>
    <mergeCell ref="AI185:AL185"/>
    <mergeCell ref="AM185:AP185"/>
    <mergeCell ref="AM186:AP186"/>
    <mergeCell ref="AQ186:AT186"/>
    <mergeCell ref="AU186:AX186"/>
    <mergeCell ref="AY186:BB186"/>
    <mergeCell ref="BC186:BF186"/>
    <mergeCell ref="BG186:BH186"/>
    <mergeCell ref="A186:B186"/>
    <mergeCell ref="C186:AB186"/>
    <mergeCell ref="AC186:AD186"/>
    <mergeCell ref="AE186:AH186"/>
    <mergeCell ref="AI186:AL186"/>
    <mergeCell ref="AM188:AP188"/>
    <mergeCell ref="AQ188:AT188"/>
    <mergeCell ref="AU188:AX188"/>
    <mergeCell ref="AY188:BB188"/>
    <mergeCell ref="BC188:BF188"/>
    <mergeCell ref="BG188:BH188"/>
    <mergeCell ref="AQ187:AT187"/>
    <mergeCell ref="AU187:AX187"/>
    <mergeCell ref="AY187:BB187"/>
    <mergeCell ref="BC187:BF187"/>
    <mergeCell ref="BG187:BH187"/>
    <mergeCell ref="A188:B188"/>
    <mergeCell ref="C188:AB188"/>
    <mergeCell ref="AC188:AD188"/>
    <mergeCell ref="AE188:AH188"/>
    <mergeCell ref="AI188:AL188"/>
    <mergeCell ref="A187:B187"/>
    <mergeCell ref="C187:AB187"/>
    <mergeCell ref="AC187:AD187"/>
    <mergeCell ref="AE187:AH187"/>
    <mergeCell ref="AI187:AL187"/>
    <mergeCell ref="AM187:AP187"/>
    <mergeCell ref="AM190:AP190"/>
    <mergeCell ref="AQ190:AT190"/>
    <mergeCell ref="AU190:AX190"/>
    <mergeCell ref="AY190:BB190"/>
    <mergeCell ref="BC190:BF190"/>
    <mergeCell ref="BG190:BH190"/>
    <mergeCell ref="AQ189:AT189"/>
    <mergeCell ref="AU189:AX189"/>
    <mergeCell ref="AY189:BB189"/>
    <mergeCell ref="BC189:BF189"/>
    <mergeCell ref="BG189:BH189"/>
    <mergeCell ref="A190:B190"/>
    <mergeCell ref="C190:AB190"/>
    <mergeCell ref="AC190:AD190"/>
    <mergeCell ref="AE190:AH190"/>
    <mergeCell ref="AI190:AL190"/>
    <mergeCell ref="A189:B189"/>
    <mergeCell ref="C189:AB189"/>
    <mergeCell ref="AC189:AD189"/>
    <mergeCell ref="AE189:AH189"/>
    <mergeCell ref="AI189:AL189"/>
    <mergeCell ref="AM189:AP189"/>
    <mergeCell ref="AM192:AP192"/>
    <mergeCell ref="AQ192:AT192"/>
    <mergeCell ref="AU192:AX192"/>
    <mergeCell ref="AY192:BB192"/>
    <mergeCell ref="BC192:BF192"/>
    <mergeCell ref="BG192:BH192"/>
    <mergeCell ref="AQ191:AT191"/>
    <mergeCell ref="AU191:AX191"/>
    <mergeCell ref="AY191:BB191"/>
    <mergeCell ref="BC191:BF191"/>
    <mergeCell ref="BG191:BH191"/>
    <mergeCell ref="A192:B192"/>
    <mergeCell ref="C192:AB192"/>
    <mergeCell ref="AC192:AD192"/>
    <mergeCell ref="AE192:AH192"/>
    <mergeCell ref="AI192:AL192"/>
    <mergeCell ref="A191:B191"/>
    <mergeCell ref="C191:AB191"/>
    <mergeCell ref="AC191:AD191"/>
    <mergeCell ref="AE191:AH191"/>
    <mergeCell ref="AI191:AL191"/>
    <mergeCell ref="AM191:AP191"/>
    <mergeCell ref="AM194:AP194"/>
    <mergeCell ref="AQ194:AT194"/>
    <mergeCell ref="AU194:AX194"/>
    <mergeCell ref="AY194:BB194"/>
    <mergeCell ref="BC194:BF194"/>
    <mergeCell ref="BG194:BH194"/>
    <mergeCell ref="AQ193:AT193"/>
    <mergeCell ref="AU193:AX193"/>
    <mergeCell ref="AY193:BB193"/>
    <mergeCell ref="BC193:BF193"/>
    <mergeCell ref="BG193:BH193"/>
    <mergeCell ref="A194:B194"/>
    <mergeCell ref="C194:AB194"/>
    <mergeCell ref="AC194:AD194"/>
    <mergeCell ref="AE194:AH194"/>
    <mergeCell ref="AI194:AL194"/>
    <mergeCell ref="A193:B193"/>
    <mergeCell ref="C193:AB193"/>
    <mergeCell ref="AC193:AD193"/>
    <mergeCell ref="AE193:AH193"/>
    <mergeCell ref="AI193:AL193"/>
    <mergeCell ref="AM193:AP193"/>
    <mergeCell ref="AM196:AP196"/>
    <mergeCell ref="AQ196:AT196"/>
    <mergeCell ref="AU196:AX196"/>
    <mergeCell ref="AY196:BB196"/>
    <mergeCell ref="BC196:BF196"/>
    <mergeCell ref="BG196:BH196"/>
    <mergeCell ref="AQ195:AT195"/>
    <mergeCell ref="AU195:AX195"/>
    <mergeCell ref="AY195:BB195"/>
    <mergeCell ref="BC195:BF195"/>
    <mergeCell ref="BG195:BH195"/>
    <mergeCell ref="A196:B196"/>
    <mergeCell ref="C196:AB196"/>
    <mergeCell ref="AC196:AD196"/>
    <mergeCell ref="AE196:AH196"/>
    <mergeCell ref="AI196:AL196"/>
    <mergeCell ref="A195:B195"/>
    <mergeCell ref="C195:AB195"/>
    <mergeCell ref="AC195:AD195"/>
    <mergeCell ref="AE195:AH195"/>
    <mergeCell ref="AI195:AL195"/>
    <mergeCell ref="AM195:AP195"/>
    <mergeCell ref="AM198:AP198"/>
    <mergeCell ref="AQ198:AT198"/>
    <mergeCell ref="AU198:AX198"/>
    <mergeCell ref="AY198:BB198"/>
    <mergeCell ref="BC198:BF198"/>
    <mergeCell ref="BG198:BH198"/>
    <mergeCell ref="AQ197:AT197"/>
    <mergeCell ref="AU197:AX197"/>
    <mergeCell ref="AY197:BB197"/>
    <mergeCell ref="BC197:BF197"/>
    <mergeCell ref="BG197:BH197"/>
    <mergeCell ref="A198:B198"/>
    <mergeCell ref="C198:AB198"/>
    <mergeCell ref="AC198:AD198"/>
    <mergeCell ref="AE198:AH198"/>
    <mergeCell ref="AI198:AL198"/>
    <mergeCell ref="A197:B197"/>
    <mergeCell ref="C197:AB197"/>
    <mergeCell ref="AC197:AD197"/>
    <mergeCell ref="AE197:AH197"/>
    <mergeCell ref="AI197:AL197"/>
    <mergeCell ref="AM197:AP197"/>
    <mergeCell ref="AM200:AP200"/>
    <mergeCell ref="AQ200:AT200"/>
    <mergeCell ref="AU200:AX200"/>
    <mergeCell ref="AY200:BB200"/>
    <mergeCell ref="BC200:BF200"/>
    <mergeCell ref="BG200:BH200"/>
    <mergeCell ref="AQ199:AT199"/>
    <mergeCell ref="AU199:AX199"/>
    <mergeCell ref="AY199:BB199"/>
    <mergeCell ref="BC199:BF199"/>
    <mergeCell ref="BG199:BH199"/>
    <mergeCell ref="A200:B200"/>
    <mergeCell ref="C200:AB200"/>
    <mergeCell ref="AC200:AD200"/>
    <mergeCell ref="AE200:AH200"/>
    <mergeCell ref="AI200:AL200"/>
    <mergeCell ref="A199:B199"/>
    <mergeCell ref="C199:AB199"/>
    <mergeCell ref="AC199:AD199"/>
    <mergeCell ref="AE199:AH199"/>
    <mergeCell ref="AI199:AL199"/>
    <mergeCell ref="AM199:AP199"/>
    <mergeCell ref="AM202:AP202"/>
    <mergeCell ref="AQ202:AT202"/>
    <mergeCell ref="AU202:AX202"/>
    <mergeCell ref="AY202:BB202"/>
    <mergeCell ref="BC202:BF202"/>
    <mergeCell ref="BG202:BH202"/>
    <mergeCell ref="AQ201:AT201"/>
    <mergeCell ref="AU201:AX201"/>
    <mergeCell ref="AY201:BB201"/>
    <mergeCell ref="BC201:BF201"/>
    <mergeCell ref="BG201:BH201"/>
    <mergeCell ref="A202:B202"/>
    <mergeCell ref="C202:AB202"/>
    <mergeCell ref="AC202:AD202"/>
    <mergeCell ref="AE202:AH202"/>
    <mergeCell ref="AI202:AL202"/>
    <mergeCell ref="A201:B201"/>
    <mergeCell ref="C201:AB201"/>
    <mergeCell ref="AC201:AD201"/>
    <mergeCell ref="AE201:AH201"/>
    <mergeCell ref="AI201:AL201"/>
    <mergeCell ref="AM201:AP201"/>
    <mergeCell ref="AM204:AP204"/>
    <mergeCell ref="AQ204:AT204"/>
    <mergeCell ref="AU204:AX204"/>
    <mergeCell ref="AY204:BB204"/>
    <mergeCell ref="BC204:BF204"/>
    <mergeCell ref="BG204:BH204"/>
    <mergeCell ref="AQ203:AT203"/>
    <mergeCell ref="AU203:AX203"/>
    <mergeCell ref="AY203:BB203"/>
    <mergeCell ref="BC203:BF203"/>
    <mergeCell ref="BG203:BH203"/>
    <mergeCell ref="A204:B204"/>
    <mergeCell ref="C204:AB204"/>
    <mergeCell ref="AC204:AD204"/>
    <mergeCell ref="AE204:AH204"/>
    <mergeCell ref="AI204:AL204"/>
    <mergeCell ref="A203:B203"/>
    <mergeCell ref="C203:AB203"/>
    <mergeCell ref="AC203:AD203"/>
    <mergeCell ref="AE203:AH203"/>
    <mergeCell ref="AI203:AL203"/>
    <mergeCell ref="AM203:AP203"/>
    <mergeCell ref="AM206:AP206"/>
    <mergeCell ref="AQ206:AT206"/>
    <mergeCell ref="AU206:AX206"/>
    <mergeCell ref="AY206:BB206"/>
    <mergeCell ref="BC206:BF206"/>
    <mergeCell ref="BG206:BH206"/>
    <mergeCell ref="AQ205:AT205"/>
    <mergeCell ref="AU205:AX205"/>
    <mergeCell ref="AY205:BB205"/>
    <mergeCell ref="BC205:BF205"/>
    <mergeCell ref="BG205:BH205"/>
    <mergeCell ref="A206:B206"/>
    <mergeCell ref="C206:AB206"/>
    <mergeCell ref="AC206:AD206"/>
    <mergeCell ref="AE206:AH206"/>
    <mergeCell ref="AI206:AL206"/>
    <mergeCell ref="A205:B205"/>
    <mergeCell ref="C205:AB205"/>
    <mergeCell ref="AC205:AD205"/>
    <mergeCell ref="AE205:AH205"/>
    <mergeCell ref="AI205:AL205"/>
    <mergeCell ref="AM205:AP205"/>
    <mergeCell ref="AM208:AP208"/>
    <mergeCell ref="AQ208:AT208"/>
    <mergeCell ref="AU208:AX208"/>
    <mergeCell ref="AY208:BB208"/>
    <mergeCell ref="BC208:BF208"/>
    <mergeCell ref="BG208:BH208"/>
    <mergeCell ref="AQ207:AT207"/>
    <mergeCell ref="AU207:AX207"/>
    <mergeCell ref="AY207:BB207"/>
    <mergeCell ref="BC207:BF207"/>
    <mergeCell ref="BG207:BH207"/>
    <mergeCell ref="A208:B208"/>
    <mergeCell ref="C208:AB208"/>
    <mergeCell ref="AC208:AD208"/>
    <mergeCell ref="AE208:AH208"/>
    <mergeCell ref="AI208:AL208"/>
    <mergeCell ref="A207:B207"/>
    <mergeCell ref="C207:AB207"/>
    <mergeCell ref="AC207:AD207"/>
    <mergeCell ref="AE207:AH207"/>
    <mergeCell ref="AI207:AL207"/>
    <mergeCell ref="AM207:AP207"/>
    <mergeCell ref="AM210:AP210"/>
    <mergeCell ref="AQ210:AT210"/>
    <mergeCell ref="AU210:AX210"/>
    <mergeCell ref="AY210:BB210"/>
    <mergeCell ref="BC210:BF210"/>
    <mergeCell ref="BG210:BH210"/>
    <mergeCell ref="AQ209:AT209"/>
    <mergeCell ref="AU209:AX209"/>
    <mergeCell ref="AY209:BB209"/>
    <mergeCell ref="BC209:BF209"/>
    <mergeCell ref="BG209:BH209"/>
    <mergeCell ref="A210:B210"/>
    <mergeCell ref="C210:AB210"/>
    <mergeCell ref="AC210:AD210"/>
    <mergeCell ref="AE210:AH210"/>
    <mergeCell ref="AI210:AL210"/>
    <mergeCell ref="A209:B209"/>
    <mergeCell ref="C209:AB209"/>
    <mergeCell ref="AC209:AD209"/>
    <mergeCell ref="AE209:AH209"/>
    <mergeCell ref="AI209:AL209"/>
    <mergeCell ref="AM209:AP209"/>
    <mergeCell ref="AM212:AP212"/>
    <mergeCell ref="AQ212:AT212"/>
    <mergeCell ref="AU212:AX212"/>
    <mergeCell ref="AY212:BB212"/>
    <mergeCell ref="BC212:BF212"/>
    <mergeCell ref="BG212:BH212"/>
    <mergeCell ref="AQ211:AT211"/>
    <mergeCell ref="AU211:AX211"/>
    <mergeCell ref="AY211:BB211"/>
    <mergeCell ref="BC211:BF211"/>
    <mergeCell ref="BG211:BH211"/>
    <mergeCell ref="A212:B212"/>
    <mergeCell ref="C212:AB212"/>
    <mergeCell ref="AC212:AD212"/>
    <mergeCell ref="AE212:AH212"/>
    <mergeCell ref="AI212:AL212"/>
    <mergeCell ref="A211:B211"/>
    <mergeCell ref="C211:AB211"/>
    <mergeCell ref="AC211:AD211"/>
    <mergeCell ref="AE211:AH211"/>
    <mergeCell ref="AI211:AL211"/>
    <mergeCell ref="AM211:AP211"/>
    <mergeCell ref="AM214:AP214"/>
    <mergeCell ref="AQ214:AT214"/>
    <mergeCell ref="AU214:AX214"/>
    <mergeCell ref="AY214:BB214"/>
    <mergeCell ref="BC214:BF214"/>
    <mergeCell ref="BG214:BH214"/>
    <mergeCell ref="AQ213:AT213"/>
    <mergeCell ref="AU213:AX213"/>
    <mergeCell ref="AY213:BB213"/>
    <mergeCell ref="BC213:BF213"/>
    <mergeCell ref="BG213:BH213"/>
    <mergeCell ref="A214:B214"/>
    <mergeCell ref="C214:AB214"/>
    <mergeCell ref="AC214:AD214"/>
    <mergeCell ref="AE214:AH214"/>
    <mergeCell ref="AI214:AL214"/>
    <mergeCell ref="A213:B213"/>
    <mergeCell ref="C213:AB213"/>
    <mergeCell ref="AC213:AD213"/>
    <mergeCell ref="AE213:AH213"/>
    <mergeCell ref="AI213:AL213"/>
    <mergeCell ref="AM213:AP213"/>
    <mergeCell ref="AM216:AP216"/>
    <mergeCell ref="AQ216:AT216"/>
    <mergeCell ref="AU216:AX216"/>
    <mergeCell ref="AY216:BB216"/>
    <mergeCell ref="BC216:BF216"/>
    <mergeCell ref="BG216:BH216"/>
    <mergeCell ref="AQ215:AT215"/>
    <mergeCell ref="AU215:AX215"/>
    <mergeCell ref="AY215:BB215"/>
    <mergeCell ref="BC215:BF215"/>
    <mergeCell ref="BG215:BH215"/>
    <mergeCell ref="A216:B216"/>
    <mergeCell ref="C216:AB216"/>
    <mergeCell ref="AC216:AD216"/>
    <mergeCell ref="AE216:AH216"/>
    <mergeCell ref="AI216:AL216"/>
    <mergeCell ref="A215:B215"/>
    <mergeCell ref="C215:AB215"/>
    <mergeCell ref="AC215:AD215"/>
    <mergeCell ref="AE215:AH215"/>
    <mergeCell ref="AI215:AL215"/>
    <mergeCell ref="AM215:AP215"/>
    <mergeCell ref="AM218:AP218"/>
    <mergeCell ref="AQ218:AT218"/>
    <mergeCell ref="AU218:AX218"/>
    <mergeCell ref="AY218:BB218"/>
    <mergeCell ref="BC218:BF218"/>
    <mergeCell ref="BG218:BH218"/>
    <mergeCell ref="AQ217:AT217"/>
    <mergeCell ref="AU217:AX217"/>
    <mergeCell ref="AY217:BB217"/>
    <mergeCell ref="BC217:BF217"/>
    <mergeCell ref="BG217:BH217"/>
    <mergeCell ref="A218:B218"/>
    <mergeCell ref="C218:AB218"/>
    <mergeCell ref="AC218:AD218"/>
    <mergeCell ref="AE218:AH218"/>
    <mergeCell ref="AI218:AL218"/>
    <mergeCell ref="A217:B217"/>
    <mergeCell ref="C217:AB217"/>
    <mergeCell ref="AC217:AD217"/>
    <mergeCell ref="AE217:AH217"/>
    <mergeCell ref="AI217:AL217"/>
    <mergeCell ref="AM217:AP217"/>
    <mergeCell ref="AM220:AP220"/>
    <mergeCell ref="AQ220:AT220"/>
    <mergeCell ref="AU220:AX220"/>
    <mergeCell ref="AY220:BB220"/>
    <mergeCell ref="BC220:BF220"/>
    <mergeCell ref="BG220:BH220"/>
    <mergeCell ref="AQ219:AT219"/>
    <mergeCell ref="AU219:AX219"/>
    <mergeCell ref="AY219:BB219"/>
    <mergeCell ref="BC219:BF219"/>
    <mergeCell ref="BG219:BH219"/>
    <mergeCell ref="A220:B220"/>
    <mergeCell ref="C220:AB220"/>
    <mergeCell ref="AC220:AD220"/>
    <mergeCell ref="AE220:AH220"/>
    <mergeCell ref="AI220:AL220"/>
    <mergeCell ref="A219:B219"/>
    <mergeCell ref="C219:AB219"/>
    <mergeCell ref="AC219:AD219"/>
    <mergeCell ref="AE219:AH219"/>
    <mergeCell ref="AI219:AL219"/>
    <mergeCell ref="AM219:AP219"/>
    <mergeCell ref="AM222:AP222"/>
    <mergeCell ref="AQ222:AT222"/>
    <mergeCell ref="AU222:AX222"/>
    <mergeCell ref="AY222:BB222"/>
    <mergeCell ref="BC222:BF222"/>
    <mergeCell ref="BG222:BH222"/>
    <mergeCell ref="AQ221:AT221"/>
    <mergeCell ref="AU221:AX221"/>
    <mergeCell ref="AY221:BB221"/>
    <mergeCell ref="BC221:BF221"/>
    <mergeCell ref="BG221:BH221"/>
    <mergeCell ref="A222:B222"/>
    <mergeCell ref="C222:AB222"/>
    <mergeCell ref="AC222:AD222"/>
    <mergeCell ref="AE222:AH222"/>
    <mergeCell ref="AI222:AL222"/>
    <mergeCell ref="A221:B221"/>
    <mergeCell ref="C221:AB221"/>
    <mergeCell ref="AC221:AD221"/>
    <mergeCell ref="AE221:AH221"/>
    <mergeCell ref="AI221:AL221"/>
    <mergeCell ref="AM221:AP221"/>
    <mergeCell ref="AM224:AP224"/>
    <mergeCell ref="AQ224:AT224"/>
    <mergeCell ref="AU224:AX224"/>
    <mergeCell ref="AY224:BB224"/>
    <mergeCell ref="BC224:BF224"/>
    <mergeCell ref="BG224:BH224"/>
    <mergeCell ref="AQ223:AT223"/>
    <mergeCell ref="AU223:AX223"/>
    <mergeCell ref="AY223:BB223"/>
    <mergeCell ref="BC223:BF223"/>
    <mergeCell ref="BG223:BH223"/>
    <mergeCell ref="A224:B224"/>
    <mergeCell ref="C224:AB224"/>
    <mergeCell ref="AC224:AD224"/>
    <mergeCell ref="AE224:AH224"/>
    <mergeCell ref="AI224:AL224"/>
    <mergeCell ref="A223:B223"/>
    <mergeCell ref="C223:AB223"/>
    <mergeCell ref="AC223:AD223"/>
    <mergeCell ref="AE223:AH223"/>
    <mergeCell ref="AI223:AL223"/>
    <mergeCell ref="AM223:AP223"/>
    <mergeCell ref="AM226:AP226"/>
    <mergeCell ref="AQ226:AT226"/>
    <mergeCell ref="AU226:AX226"/>
    <mergeCell ref="AY226:BB226"/>
    <mergeCell ref="BC226:BF226"/>
    <mergeCell ref="BG226:BH226"/>
    <mergeCell ref="AQ225:AT225"/>
    <mergeCell ref="AU225:AX225"/>
    <mergeCell ref="AY225:BB225"/>
    <mergeCell ref="BC225:BF225"/>
    <mergeCell ref="BG225:BH225"/>
    <mergeCell ref="A226:B226"/>
    <mergeCell ref="C226:AB226"/>
    <mergeCell ref="AC226:AD226"/>
    <mergeCell ref="AE226:AH226"/>
    <mergeCell ref="AI226:AL226"/>
    <mergeCell ref="A225:B225"/>
    <mergeCell ref="C225:AB225"/>
    <mergeCell ref="AC225:AD225"/>
    <mergeCell ref="AE225:AH225"/>
    <mergeCell ref="AI225:AL225"/>
    <mergeCell ref="AM225:AP225"/>
    <mergeCell ref="AM228:AP228"/>
    <mergeCell ref="AQ228:AT228"/>
    <mergeCell ref="AU228:AX228"/>
    <mergeCell ref="AY228:BB228"/>
    <mergeCell ref="BC228:BF228"/>
    <mergeCell ref="BG228:BH228"/>
    <mergeCell ref="AQ227:AT227"/>
    <mergeCell ref="AU227:AX227"/>
    <mergeCell ref="AY227:BB227"/>
    <mergeCell ref="BC227:BF227"/>
    <mergeCell ref="BG227:BH227"/>
    <mergeCell ref="A228:B228"/>
    <mergeCell ref="C228:AB228"/>
    <mergeCell ref="AC228:AD228"/>
    <mergeCell ref="AE228:AH228"/>
    <mergeCell ref="AI228:AL228"/>
    <mergeCell ref="A227:B227"/>
    <mergeCell ref="C227:AB227"/>
    <mergeCell ref="AC227:AD227"/>
    <mergeCell ref="AE227:AH227"/>
    <mergeCell ref="AI227:AL227"/>
    <mergeCell ref="AM227:AP227"/>
    <mergeCell ref="AM230:AP230"/>
    <mergeCell ref="AQ230:AT230"/>
    <mergeCell ref="AU230:AX230"/>
    <mergeCell ref="AY230:BB230"/>
    <mergeCell ref="BC230:BF230"/>
    <mergeCell ref="BG230:BH230"/>
    <mergeCell ref="AQ229:AT229"/>
    <mergeCell ref="AU229:AX229"/>
    <mergeCell ref="AY229:BB229"/>
    <mergeCell ref="BC229:BF229"/>
    <mergeCell ref="BG229:BH229"/>
    <mergeCell ref="A230:B230"/>
    <mergeCell ref="C230:AB230"/>
    <mergeCell ref="AC230:AD230"/>
    <mergeCell ref="AE230:AH230"/>
    <mergeCell ref="AI230:AL230"/>
    <mergeCell ref="A229:B229"/>
    <mergeCell ref="C229:AB229"/>
    <mergeCell ref="AC229:AD229"/>
    <mergeCell ref="AE229:AH229"/>
    <mergeCell ref="AI229:AL229"/>
    <mergeCell ref="AM229:AP229"/>
    <mergeCell ref="AM232:AP232"/>
    <mergeCell ref="AQ232:AT232"/>
    <mergeCell ref="AU232:AX232"/>
    <mergeCell ref="AY232:BB232"/>
    <mergeCell ref="BC232:BF232"/>
    <mergeCell ref="BG232:BH232"/>
    <mergeCell ref="AQ231:AT231"/>
    <mergeCell ref="AU231:AX231"/>
    <mergeCell ref="AY231:BB231"/>
    <mergeCell ref="BC231:BF231"/>
    <mergeCell ref="BG231:BH231"/>
    <mergeCell ref="A232:B232"/>
    <mergeCell ref="C232:AB232"/>
    <mergeCell ref="AC232:AD232"/>
    <mergeCell ref="AE232:AH232"/>
    <mergeCell ref="AI232:AL232"/>
    <mergeCell ref="A231:B231"/>
    <mergeCell ref="C231:AB231"/>
    <mergeCell ref="AC231:AD231"/>
    <mergeCell ref="AE231:AH231"/>
    <mergeCell ref="AI231:AL231"/>
    <mergeCell ref="AM231:AP231"/>
    <mergeCell ref="AM234:AP234"/>
    <mergeCell ref="AQ234:AT234"/>
    <mergeCell ref="AU234:AX234"/>
    <mergeCell ref="AY234:BB234"/>
    <mergeCell ref="BC234:BF234"/>
    <mergeCell ref="BG234:BH234"/>
    <mergeCell ref="AQ233:AT233"/>
    <mergeCell ref="AU233:AX233"/>
    <mergeCell ref="AY233:BB233"/>
    <mergeCell ref="BC233:BF233"/>
    <mergeCell ref="BG233:BH233"/>
    <mergeCell ref="A234:B234"/>
    <mergeCell ref="C234:AB234"/>
    <mergeCell ref="AC234:AD234"/>
    <mergeCell ref="AE234:AH234"/>
    <mergeCell ref="AI234:AL234"/>
    <mergeCell ref="A233:B233"/>
    <mergeCell ref="C233:AB233"/>
    <mergeCell ref="AC233:AD233"/>
    <mergeCell ref="AE233:AH233"/>
    <mergeCell ref="AI233:AL233"/>
    <mergeCell ref="AM233:AP233"/>
    <mergeCell ref="AM236:AP236"/>
    <mergeCell ref="AQ236:AT236"/>
    <mergeCell ref="AU236:AX236"/>
    <mergeCell ref="AY236:BB236"/>
    <mergeCell ref="BC236:BF236"/>
    <mergeCell ref="BG236:BH236"/>
    <mergeCell ref="AQ235:AT235"/>
    <mergeCell ref="AU235:AX235"/>
    <mergeCell ref="AY235:BB235"/>
    <mergeCell ref="BC235:BF235"/>
    <mergeCell ref="BG235:BH235"/>
    <mergeCell ref="A236:B236"/>
    <mergeCell ref="C236:AB236"/>
    <mergeCell ref="AC236:AD236"/>
    <mergeCell ref="AE236:AH236"/>
    <mergeCell ref="AI236:AL236"/>
    <mergeCell ref="A235:B235"/>
    <mergeCell ref="C235:AB235"/>
    <mergeCell ref="AC235:AD235"/>
    <mergeCell ref="AE235:AH235"/>
    <mergeCell ref="AI235:AL235"/>
    <mergeCell ref="AM235:AP235"/>
    <mergeCell ref="AM238:AP238"/>
    <mergeCell ref="AQ238:AT238"/>
    <mergeCell ref="AU238:AX238"/>
    <mergeCell ref="AY238:BB238"/>
    <mergeCell ref="BC238:BF238"/>
    <mergeCell ref="BG238:BH238"/>
    <mergeCell ref="AQ237:AT237"/>
    <mergeCell ref="AU237:AX237"/>
    <mergeCell ref="AY237:BB237"/>
    <mergeCell ref="BC237:BF237"/>
    <mergeCell ref="BG237:BH237"/>
    <mergeCell ref="A238:B238"/>
    <mergeCell ref="C238:AB238"/>
    <mergeCell ref="AC238:AD238"/>
    <mergeCell ref="AE238:AH238"/>
    <mergeCell ref="AI238:AL238"/>
    <mergeCell ref="A237:B237"/>
    <mergeCell ref="C237:AB237"/>
    <mergeCell ref="AC237:AD237"/>
    <mergeCell ref="AE237:AH237"/>
    <mergeCell ref="AI237:AL237"/>
    <mergeCell ref="AM237:AP237"/>
    <mergeCell ref="AM240:AP240"/>
    <mergeCell ref="AQ240:AT240"/>
    <mergeCell ref="AU240:AX240"/>
    <mergeCell ref="AY240:BB240"/>
    <mergeCell ref="BC240:BF240"/>
    <mergeCell ref="BG240:BH240"/>
    <mergeCell ref="AQ239:AT239"/>
    <mergeCell ref="AU239:AX239"/>
    <mergeCell ref="AY239:BB239"/>
    <mergeCell ref="BC239:BF239"/>
    <mergeCell ref="BG239:BH239"/>
    <mergeCell ref="A240:B240"/>
    <mergeCell ref="C240:AB240"/>
    <mergeCell ref="AC240:AD240"/>
    <mergeCell ref="AE240:AH240"/>
    <mergeCell ref="AI240:AL240"/>
    <mergeCell ref="A239:B239"/>
    <mergeCell ref="C239:AB239"/>
    <mergeCell ref="AC239:AD239"/>
    <mergeCell ref="AE239:AH239"/>
    <mergeCell ref="AI239:AL239"/>
    <mergeCell ref="AM239:AP239"/>
    <mergeCell ref="AU243:AX243"/>
    <mergeCell ref="AY243:BB243"/>
    <mergeCell ref="BC243:BF243"/>
    <mergeCell ref="BG243:BH243"/>
    <mergeCell ref="AQ241:AT241"/>
    <mergeCell ref="AU241:AX241"/>
    <mergeCell ref="AY241:BB241"/>
    <mergeCell ref="BC241:BF241"/>
    <mergeCell ref="BG241:BH241"/>
    <mergeCell ref="AC243:AD243"/>
    <mergeCell ref="AE243:AH243"/>
    <mergeCell ref="AI243:AL243"/>
    <mergeCell ref="AM243:AP243"/>
    <mergeCell ref="AQ243:AT243"/>
    <mergeCell ref="A241:B241"/>
    <mergeCell ref="C241:AB241"/>
    <mergeCell ref="AC241:AD241"/>
    <mergeCell ref="AE241:AH241"/>
    <mergeCell ref="AI241:AL241"/>
    <mergeCell ref="AM241:AP241"/>
  </mergeCells>
  <printOptions horizontalCentered="1"/>
  <pageMargins left="0.19685039370078741" right="0.19685039370078741" top="0.59055118110236227" bottom="0.78740157480314965" header="1.1023622047244095" footer="0.51181102362204722"/>
  <pageSetup paperSize="9" scale="56" fitToHeight="0" orientation="landscape" r:id="rId1"/>
  <headerFooter alignWithMargins="0">
    <oddFooter>&amp;P. oldal, összesen: &amp;N</oddFooter>
  </headerFooter>
  <rowBreaks count="1" manualBreakCount="1">
    <brk id="108" max="5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BH26"/>
  <sheetViews>
    <sheetView showGridLines="0" view="pageBreakPreview" zoomScaleSheetLayoutView="100" workbookViewId="0">
      <selection sqref="A1:BK1"/>
    </sheetView>
  </sheetViews>
  <sheetFormatPr defaultColWidth="9.140625" defaultRowHeight="12.75" x14ac:dyDescent="0.2"/>
  <cols>
    <col min="1" max="1" width="2.42578125" style="172" customWidth="1"/>
    <col min="2" max="2" width="2.140625" style="172" customWidth="1"/>
    <col min="3" max="42" width="2.7109375" style="61" customWidth="1"/>
    <col min="43" max="43" width="3.42578125" style="61" customWidth="1"/>
    <col min="44" max="44" width="3.28515625" style="61" customWidth="1"/>
    <col min="45" max="57" width="2.7109375" style="61" customWidth="1"/>
    <col min="58" max="16384" width="9.140625" style="61"/>
  </cols>
  <sheetData>
    <row r="1" spans="1:60" ht="28.5" customHeight="1" x14ac:dyDescent="0.2">
      <c r="A1" s="841" t="s">
        <v>1380</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row>
    <row r="2" spans="1:60" ht="28.5" customHeight="1" x14ac:dyDescent="0.2">
      <c r="A2" s="842" t="s">
        <v>835</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7"/>
    </row>
    <row r="3" spans="1:60" ht="15" customHeight="1" x14ac:dyDescent="0.2">
      <c r="A3" s="845" t="s">
        <v>540</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9"/>
    </row>
    <row r="4" spans="1:60" ht="15.95" customHeight="1" x14ac:dyDescent="0.2">
      <c r="A4" s="900" t="s">
        <v>586</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row>
    <row r="5" spans="1:60" s="139" customFormat="1" ht="20.100000000000001" customHeight="1" x14ac:dyDescent="0.2">
      <c r="A5" s="850" t="s">
        <v>441</v>
      </c>
      <c r="B5" s="850"/>
      <c r="C5" s="851" t="s">
        <v>461</v>
      </c>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t="s">
        <v>462</v>
      </c>
      <c r="AE5" s="851"/>
      <c r="AF5" s="851"/>
      <c r="AG5" s="851"/>
      <c r="AH5" s="851"/>
      <c r="AI5" s="851"/>
      <c r="AJ5" s="851"/>
      <c r="AK5" s="851"/>
      <c r="AL5" s="851"/>
      <c r="AM5" s="851"/>
      <c r="AN5" s="851"/>
      <c r="AO5" s="851"/>
      <c r="AP5" s="851"/>
      <c r="AQ5" s="851"/>
      <c r="AR5" s="851"/>
      <c r="AS5" s="851"/>
      <c r="AT5" s="851"/>
      <c r="AU5" s="851"/>
      <c r="AV5" s="851"/>
      <c r="AW5" s="851"/>
      <c r="AX5" s="851"/>
      <c r="AY5" s="851"/>
      <c r="AZ5" s="851"/>
      <c r="BA5" s="851"/>
      <c r="BB5" s="851"/>
      <c r="BC5" s="851"/>
      <c r="BD5" s="851"/>
      <c r="BE5" s="851"/>
    </row>
    <row r="6" spans="1:60" s="139" customFormat="1" ht="20.100000000000001" customHeight="1" x14ac:dyDescent="0.2">
      <c r="A6" s="850"/>
      <c r="B6" s="850"/>
      <c r="C6" s="851" t="s">
        <v>534</v>
      </c>
      <c r="D6" s="851"/>
      <c r="E6" s="851"/>
      <c r="F6" s="851"/>
      <c r="G6" s="851"/>
      <c r="H6" s="851"/>
      <c r="I6" s="851"/>
      <c r="J6" s="851"/>
      <c r="K6" s="851"/>
      <c r="L6" s="851"/>
      <c r="M6" s="851"/>
      <c r="N6" s="851"/>
      <c r="O6" s="851"/>
      <c r="P6" s="851"/>
      <c r="Q6" s="851"/>
      <c r="R6" s="835" t="s">
        <v>781</v>
      </c>
      <c r="S6" s="851"/>
      <c r="T6" s="851"/>
      <c r="U6" s="851"/>
      <c r="V6" s="835" t="s">
        <v>782</v>
      </c>
      <c r="W6" s="851"/>
      <c r="X6" s="851"/>
      <c r="Y6" s="851"/>
      <c r="Z6" s="835" t="s">
        <v>438</v>
      </c>
      <c r="AA6" s="851"/>
      <c r="AB6" s="851"/>
      <c r="AC6" s="851"/>
      <c r="AD6" s="851" t="s">
        <v>534</v>
      </c>
      <c r="AE6" s="851"/>
      <c r="AF6" s="851"/>
      <c r="AG6" s="851"/>
      <c r="AH6" s="851"/>
      <c r="AI6" s="851"/>
      <c r="AJ6" s="851"/>
      <c r="AK6" s="851"/>
      <c r="AL6" s="851"/>
      <c r="AM6" s="851"/>
      <c r="AN6" s="851"/>
      <c r="AO6" s="851"/>
      <c r="AP6" s="851"/>
      <c r="AQ6" s="851"/>
      <c r="AR6" s="851"/>
      <c r="AS6" s="851"/>
      <c r="AT6" s="835" t="s">
        <v>781</v>
      </c>
      <c r="AU6" s="851"/>
      <c r="AV6" s="851"/>
      <c r="AW6" s="851"/>
      <c r="AX6" s="835" t="s">
        <v>782</v>
      </c>
      <c r="AY6" s="851"/>
      <c r="AZ6" s="851"/>
      <c r="BA6" s="851"/>
      <c r="BB6" s="835" t="s">
        <v>438</v>
      </c>
      <c r="BC6" s="851"/>
      <c r="BD6" s="851"/>
      <c r="BE6" s="851"/>
    </row>
    <row r="7" spans="1:60" s="139" customFormat="1" ht="12.75" customHeight="1" x14ac:dyDescent="0.2">
      <c r="A7" s="895" t="s">
        <v>176</v>
      </c>
      <c r="B7" s="895"/>
      <c r="C7" s="894" t="s">
        <v>177</v>
      </c>
      <c r="D7" s="894"/>
      <c r="E7" s="894"/>
      <c r="F7" s="894"/>
      <c r="G7" s="894"/>
      <c r="H7" s="894"/>
      <c r="I7" s="894"/>
      <c r="J7" s="894"/>
      <c r="K7" s="894"/>
      <c r="L7" s="894"/>
      <c r="M7" s="894"/>
      <c r="N7" s="894"/>
      <c r="O7" s="894"/>
      <c r="P7" s="894"/>
      <c r="Q7" s="894"/>
      <c r="R7" s="894" t="s">
        <v>178</v>
      </c>
      <c r="S7" s="894"/>
      <c r="T7" s="894"/>
      <c r="U7" s="894"/>
      <c r="V7" s="894" t="s">
        <v>175</v>
      </c>
      <c r="W7" s="894"/>
      <c r="X7" s="894"/>
      <c r="Y7" s="894"/>
      <c r="Z7" s="894" t="s">
        <v>440</v>
      </c>
      <c r="AA7" s="894"/>
      <c r="AB7" s="894"/>
      <c r="AC7" s="894"/>
      <c r="AD7" s="894" t="s">
        <v>544</v>
      </c>
      <c r="AE7" s="894"/>
      <c r="AF7" s="894"/>
      <c r="AG7" s="894"/>
      <c r="AH7" s="894"/>
      <c r="AI7" s="894"/>
      <c r="AJ7" s="894"/>
      <c r="AK7" s="894"/>
      <c r="AL7" s="894"/>
      <c r="AM7" s="894"/>
      <c r="AN7" s="894"/>
      <c r="AO7" s="894"/>
      <c r="AP7" s="894"/>
      <c r="AQ7" s="894"/>
      <c r="AR7" s="894"/>
      <c r="AS7" s="894"/>
      <c r="AT7" s="894" t="s">
        <v>545</v>
      </c>
      <c r="AU7" s="894"/>
      <c r="AV7" s="894"/>
      <c r="AW7" s="894"/>
      <c r="AX7" s="894" t="s">
        <v>558</v>
      </c>
      <c r="AY7" s="894"/>
      <c r="AZ7" s="894"/>
      <c r="BA7" s="894"/>
      <c r="BB7" s="894" t="s">
        <v>559</v>
      </c>
      <c r="BC7" s="894"/>
      <c r="BD7" s="894"/>
      <c r="BE7" s="894"/>
    </row>
    <row r="8" spans="1:60" s="139" customFormat="1" ht="26.45" customHeight="1" x14ac:dyDescent="0.2">
      <c r="A8" s="880" t="s">
        <v>0</v>
      </c>
      <c r="B8" s="881"/>
      <c r="C8" s="621" t="s">
        <v>916</v>
      </c>
      <c r="D8" s="622"/>
      <c r="E8" s="622"/>
      <c r="F8" s="622"/>
      <c r="G8" s="622"/>
      <c r="H8" s="622"/>
      <c r="I8" s="622"/>
      <c r="J8" s="622"/>
      <c r="K8" s="622"/>
      <c r="L8" s="622"/>
      <c r="M8" s="622"/>
      <c r="N8" s="622"/>
      <c r="O8" s="622"/>
      <c r="P8" s="622"/>
      <c r="Q8" s="623"/>
      <c r="R8" s="860">
        <f>2440256+658870</f>
        <v>3099126</v>
      </c>
      <c r="S8" s="861"/>
      <c r="T8" s="861"/>
      <c r="U8" s="862"/>
      <c r="V8" s="873">
        <v>3099126</v>
      </c>
      <c r="W8" s="873"/>
      <c r="X8" s="873"/>
      <c r="Y8" s="873"/>
      <c r="Z8" s="873">
        <f>2265502+611686</f>
        <v>2877188</v>
      </c>
      <c r="AA8" s="873"/>
      <c r="AB8" s="873"/>
      <c r="AC8" s="873"/>
      <c r="AD8" s="874" t="s">
        <v>915</v>
      </c>
      <c r="AE8" s="874"/>
      <c r="AF8" s="874"/>
      <c r="AG8" s="874"/>
      <c r="AH8" s="874"/>
      <c r="AI8" s="874"/>
      <c r="AJ8" s="874"/>
      <c r="AK8" s="874"/>
      <c r="AL8" s="874"/>
      <c r="AM8" s="874"/>
      <c r="AN8" s="874"/>
      <c r="AO8" s="874"/>
      <c r="AP8" s="874"/>
      <c r="AQ8" s="874"/>
      <c r="AR8" s="874"/>
      <c r="AS8" s="874"/>
      <c r="AT8" s="870">
        <f>13528438+2387372</f>
        <v>15915810</v>
      </c>
      <c r="AU8" s="871"/>
      <c r="AV8" s="871"/>
      <c r="AW8" s="872"/>
      <c r="AX8" s="870">
        <f>13528438+2387372</f>
        <v>15915810</v>
      </c>
      <c r="AY8" s="871"/>
      <c r="AZ8" s="871"/>
      <c r="BA8" s="872"/>
      <c r="BB8" s="875">
        <v>15915809</v>
      </c>
      <c r="BC8" s="875"/>
      <c r="BD8" s="875"/>
      <c r="BE8" s="875"/>
    </row>
    <row r="9" spans="1:60" s="139" customFormat="1" ht="25.15" customHeight="1" x14ac:dyDescent="0.2">
      <c r="A9" s="880" t="s">
        <v>1</v>
      </c>
      <c r="B9" s="881"/>
      <c r="C9" s="621" t="s">
        <v>918</v>
      </c>
      <c r="D9" s="622"/>
      <c r="E9" s="622"/>
      <c r="F9" s="622"/>
      <c r="G9" s="622"/>
      <c r="H9" s="622"/>
      <c r="I9" s="622"/>
      <c r="J9" s="622"/>
      <c r="K9" s="622"/>
      <c r="L9" s="622"/>
      <c r="M9" s="622"/>
      <c r="N9" s="622"/>
      <c r="O9" s="622"/>
      <c r="P9" s="622"/>
      <c r="Q9" s="623"/>
      <c r="R9" s="873">
        <f>1541315+416154</f>
        <v>1957469</v>
      </c>
      <c r="S9" s="873"/>
      <c r="T9" s="873"/>
      <c r="U9" s="873"/>
      <c r="V9" s="873">
        <v>1957469</v>
      </c>
      <c r="W9" s="873"/>
      <c r="X9" s="873"/>
      <c r="Y9" s="873"/>
      <c r="Z9" s="870">
        <f>1541315+416155</f>
        <v>1957470</v>
      </c>
      <c r="AA9" s="871"/>
      <c r="AB9" s="871"/>
      <c r="AC9" s="872"/>
      <c r="AD9" s="874" t="s">
        <v>917</v>
      </c>
      <c r="AE9" s="874"/>
      <c r="AF9" s="874"/>
      <c r="AG9" s="874"/>
      <c r="AH9" s="874"/>
      <c r="AI9" s="874"/>
      <c r="AJ9" s="874"/>
      <c r="AK9" s="874"/>
      <c r="AL9" s="874"/>
      <c r="AM9" s="874"/>
      <c r="AN9" s="874"/>
      <c r="AO9" s="874"/>
      <c r="AP9" s="874"/>
      <c r="AQ9" s="874"/>
      <c r="AR9" s="874"/>
      <c r="AS9" s="874"/>
      <c r="AT9" s="873">
        <f>22770417+6148012</f>
        <v>28918429</v>
      </c>
      <c r="AU9" s="873"/>
      <c r="AV9" s="873"/>
      <c r="AW9" s="873"/>
      <c r="AX9" s="873">
        <f>22770417+6148012</f>
        <v>28918429</v>
      </c>
      <c r="AY9" s="873"/>
      <c r="AZ9" s="873"/>
      <c r="BA9" s="873"/>
      <c r="BB9" s="875">
        <v>28918432</v>
      </c>
      <c r="BC9" s="875"/>
      <c r="BD9" s="875"/>
      <c r="BE9" s="875"/>
      <c r="BH9" s="178"/>
    </row>
    <row r="10" spans="1:60" s="139" customFormat="1" ht="22.9" customHeight="1" x14ac:dyDescent="0.2">
      <c r="A10" s="880" t="s">
        <v>2</v>
      </c>
      <c r="B10" s="881"/>
      <c r="C10" s="621" t="s">
        <v>920</v>
      </c>
      <c r="D10" s="622"/>
      <c r="E10" s="622"/>
      <c r="F10" s="622"/>
      <c r="G10" s="622"/>
      <c r="H10" s="622"/>
      <c r="I10" s="622"/>
      <c r="J10" s="622"/>
      <c r="K10" s="622"/>
      <c r="L10" s="622"/>
      <c r="M10" s="622"/>
      <c r="N10" s="622"/>
      <c r="O10" s="622"/>
      <c r="P10" s="622"/>
      <c r="Q10" s="623"/>
      <c r="R10" s="875">
        <f>2343400+632718</f>
        <v>2976118</v>
      </c>
      <c r="S10" s="875"/>
      <c r="T10" s="875"/>
      <c r="U10" s="875"/>
      <c r="V10" s="873">
        <f>2976118+1600200</f>
        <v>4576318</v>
      </c>
      <c r="W10" s="873"/>
      <c r="X10" s="873"/>
      <c r="Y10" s="873"/>
      <c r="Z10" s="870">
        <f>1801700*2+486459*2</f>
        <v>4576318</v>
      </c>
      <c r="AA10" s="871"/>
      <c r="AB10" s="871"/>
      <c r="AC10" s="872"/>
      <c r="AD10" s="874" t="s">
        <v>919</v>
      </c>
      <c r="AE10" s="874"/>
      <c r="AF10" s="874"/>
      <c r="AG10" s="874"/>
      <c r="AH10" s="874"/>
      <c r="AI10" s="874"/>
      <c r="AJ10" s="874"/>
      <c r="AK10" s="874"/>
      <c r="AL10" s="874"/>
      <c r="AM10" s="874"/>
      <c r="AN10" s="874"/>
      <c r="AO10" s="874"/>
      <c r="AP10" s="874"/>
      <c r="AQ10" s="874"/>
      <c r="AR10" s="874"/>
      <c r="AS10" s="874"/>
      <c r="AT10" s="875">
        <f>1260000+340200</f>
        <v>1600200</v>
      </c>
      <c r="AU10" s="875"/>
      <c r="AV10" s="875"/>
      <c r="AW10" s="875"/>
      <c r="AX10" s="875">
        <f>1260000+340200-1600200</f>
        <v>0</v>
      </c>
      <c r="AY10" s="875"/>
      <c r="AZ10" s="875"/>
      <c r="BA10" s="875"/>
      <c r="BB10" s="860"/>
      <c r="BC10" s="861"/>
      <c r="BD10" s="861"/>
      <c r="BE10" s="862"/>
      <c r="BH10" s="178"/>
    </row>
    <row r="11" spans="1:60" s="139" customFormat="1" ht="22.9" customHeight="1" x14ac:dyDescent="0.2">
      <c r="A11" s="682" t="s">
        <v>3</v>
      </c>
      <c r="B11" s="683"/>
      <c r="C11" s="621" t="s">
        <v>926</v>
      </c>
      <c r="D11" s="622"/>
      <c r="E11" s="622"/>
      <c r="F11" s="622"/>
      <c r="G11" s="622"/>
      <c r="H11" s="622"/>
      <c r="I11" s="622"/>
      <c r="J11" s="622"/>
      <c r="K11" s="622"/>
      <c r="L11" s="622"/>
      <c r="M11" s="622"/>
      <c r="N11" s="622"/>
      <c r="O11" s="622"/>
      <c r="P11" s="622"/>
      <c r="Q11" s="623"/>
      <c r="R11" s="875">
        <f>4802805+1296757</f>
        <v>6099562</v>
      </c>
      <c r="S11" s="875"/>
      <c r="T11" s="875"/>
      <c r="U11" s="875"/>
      <c r="V11" s="873">
        <v>6099562</v>
      </c>
      <c r="W11" s="873"/>
      <c r="X11" s="873"/>
      <c r="Y11" s="873"/>
      <c r="Z11" s="870"/>
      <c r="AA11" s="871"/>
      <c r="AB11" s="871"/>
      <c r="AC11" s="872"/>
      <c r="AD11" s="874" t="s">
        <v>921</v>
      </c>
      <c r="AE11" s="874"/>
      <c r="AF11" s="874"/>
      <c r="AG11" s="874"/>
      <c r="AH11" s="874"/>
      <c r="AI11" s="874"/>
      <c r="AJ11" s="874"/>
      <c r="AK11" s="874"/>
      <c r="AL11" s="874"/>
      <c r="AM11" s="874"/>
      <c r="AN11" s="874"/>
      <c r="AO11" s="874"/>
      <c r="AP11" s="874"/>
      <c r="AQ11" s="874"/>
      <c r="AR11" s="874"/>
      <c r="AS11" s="874"/>
      <c r="AT11" s="875">
        <f>3929423+1060945</f>
        <v>4990368</v>
      </c>
      <c r="AU11" s="875"/>
      <c r="AV11" s="875"/>
      <c r="AW11" s="875"/>
      <c r="AX11" s="875">
        <f>3929423+1060945</f>
        <v>4990368</v>
      </c>
      <c r="AY11" s="875"/>
      <c r="AZ11" s="875"/>
      <c r="BA11" s="875"/>
      <c r="BB11" s="860">
        <v>4990370</v>
      </c>
      <c r="BC11" s="861"/>
      <c r="BD11" s="861"/>
      <c r="BE11" s="862"/>
    </row>
    <row r="12" spans="1:60" s="139" customFormat="1" ht="27.75" customHeight="1" x14ac:dyDescent="0.2">
      <c r="A12" s="880" t="s">
        <v>4</v>
      </c>
      <c r="B12" s="881"/>
      <c r="C12" s="621" t="s">
        <v>929</v>
      </c>
      <c r="D12" s="622"/>
      <c r="E12" s="622"/>
      <c r="F12" s="622"/>
      <c r="G12" s="622"/>
      <c r="H12" s="622"/>
      <c r="I12" s="622"/>
      <c r="J12" s="622"/>
      <c r="K12" s="622"/>
      <c r="L12" s="622"/>
      <c r="M12" s="622"/>
      <c r="N12" s="622"/>
      <c r="O12" s="622"/>
      <c r="P12" s="622"/>
      <c r="Q12" s="623"/>
      <c r="R12" s="875">
        <v>3500000</v>
      </c>
      <c r="S12" s="875"/>
      <c r="T12" s="875"/>
      <c r="U12" s="875"/>
      <c r="V12" s="873">
        <v>3500000</v>
      </c>
      <c r="W12" s="873"/>
      <c r="X12" s="873"/>
      <c r="Y12" s="873"/>
      <c r="Z12" s="870">
        <v>3500000</v>
      </c>
      <c r="AA12" s="871"/>
      <c r="AB12" s="871"/>
      <c r="AC12" s="872"/>
      <c r="AD12" s="874" t="s">
        <v>922</v>
      </c>
      <c r="AE12" s="874"/>
      <c r="AF12" s="874"/>
      <c r="AG12" s="874"/>
      <c r="AH12" s="874"/>
      <c r="AI12" s="874"/>
      <c r="AJ12" s="874"/>
      <c r="AK12" s="874"/>
      <c r="AL12" s="874"/>
      <c r="AM12" s="874"/>
      <c r="AN12" s="874"/>
      <c r="AO12" s="874"/>
      <c r="AP12" s="874"/>
      <c r="AQ12" s="874"/>
      <c r="AR12" s="874"/>
      <c r="AS12" s="874"/>
      <c r="AT12" s="875">
        <f>7083490+1912542</f>
        <v>8996032</v>
      </c>
      <c r="AU12" s="875"/>
      <c r="AV12" s="875"/>
      <c r="AW12" s="875"/>
      <c r="AX12" s="875">
        <f>7083490+1912542</f>
        <v>8996032</v>
      </c>
      <c r="AY12" s="875"/>
      <c r="AZ12" s="875"/>
      <c r="BA12" s="875"/>
      <c r="BB12" s="860">
        <v>8996032</v>
      </c>
      <c r="BC12" s="861"/>
      <c r="BD12" s="861"/>
      <c r="BE12" s="862"/>
    </row>
    <row r="13" spans="1:60" s="139" customFormat="1" ht="22.9" customHeight="1" x14ac:dyDescent="0.25">
      <c r="A13" s="880" t="s">
        <v>5</v>
      </c>
      <c r="B13" s="881"/>
      <c r="C13" s="173" t="s">
        <v>1276</v>
      </c>
      <c r="E13" s="174"/>
      <c r="F13" s="174"/>
      <c r="G13" s="174"/>
      <c r="H13" s="174"/>
      <c r="I13" s="174"/>
      <c r="J13" s="174"/>
      <c r="K13" s="174"/>
      <c r="L13" s="174"/>
      <c r="M13" s="174"/>
      <c r="N13" s="174"/>
      <c r="O13" s="174"/>
      <c r="P13" s="174"/>
      <c r="Q13" s="174"/>
      <c r="R13" s="875"/>
      <c r="S13" s="875"/>
      <c r="T13" s="875"/>
      <c r="U13" s="875"/>
      <c r="V13" s="873">
        <v>23950</v>
      </c>
      <c r="W13" s="873"/>
      <c r="X13" s="873"/>
      <c r="Y13" s="873"/>
      <c r="Z13" s="870">
        <v>23950</v>
      </c>
      <c r="AA13" s="871"/>
      <c r="AB13" s="871"/>
      <c r="AC13" s="872"/>
      <c r="AD13" s="874" t="s">
        <v>923</v>
      </c>
      <c r="AE13" s="874"/>
      <c r="AF13" s="874"/>
      <c r="AG13" s="874"/>
      <c r="AH13" s="874"/>
      <c r="AI13" s="874"/>
      <c r="AJ13" s="874"/>
      <c r="AK13" s="874"/>
      <c r="AL13" s="874"/>
      <c r="AM13" s="874"/>
      <c r="AN13" s="874"/>
      <c r="AO13" s="874"/>
      <c r="AP13" s="874"/>
      <c r="AQ13" s="874"/>
      <c r="AR13" s="874"/>
      <c r="AS13" s="874"/>
      <c r="AT13" s="875">
        <f>5034200+1359234</f>
        <v>6393434</v>
      </c>
      <c r="AU13" s="875"/>
      <c r="AV13" s="875"/>
      <c r="AW13" s="875"/>
      <c r="AX13" s="875">
        <f>5034200+1359234</f>
        <v>6393434</v>
      </c>
      <c r="AY13" s="875"/>
      <c r="AZ13" s="875"/>
      <c r="BA13" s="875"/>
      <c r="BB13" s="860">
        <v>6393434</v>
      </c>
      <c r="BC13" s="861"/>
      <c r="BD13" s="861"/>
      <c r="BE13" s="862"/>
    </row>
    <row r="14" spans="1:60" s="139" customFormat="1" ht="22.9" customHeight="1" x14ac:dyDescent="0.25">
      <c r="A14" s="682" t="s">
        <v>6</v>
      </c>
      <c r="B14" s="683"/>
      <c r="C14" s="175" t="s">
        <v>1277</v>
      </c>
      <c r="D14" s="167"/>
      <c r="E14" s="176"/>
      <c r="F14" s="176"/>
      <c r="G14" s="176"/>
      <c r="H14" s="176"/>
      <c r="I14" s="176"/>
      <c r="J14" s="176"/>
      <c r="K14" s="176"/>
      <c r="L14" s="176"/>
      <c r="M14" s="176"/>
      <c r="N14" s="176"/>
      <c r="O14" s="176"/>
      <c r="P14" s="176"/>
      <c r="Q14" s="177"/>
      <c r="R14" s="875"/>
      <c r="S14" s="875"/>
      <c r="T14" s="875"/>
      <c r="U14" s="875"/>
      <c r="V14" s="873">
        <v>14800</v>
      </c>
      <c r="W14" s="873"/>
      <c r="X14" s="873"/>
      <c r="Y14" s="873"/>
      <c r="Z14" s="870">
        <v>14800</v>
      </c>
      <c r="AA14" s="871"/>
      <c r="AB14" s="871"/>
      <c r="AC14" s="872"/>
      <c r="AD14" s="874" t="s">
        <v>924</v>
      </c>
      <c r="AE14" s="874"/>
      <c r="AF14" s="874"/>
      <c r="AG14" s="874"/>
      <c r="AH14" s="874"/>
      <c r="AI14" s="874"/>
      <c r="AJ14" s="874"/>
      <c r="AK14" s="874"/>
      <c r="AL14" s="874"/>
      <c r="AM14" s="874"/>
      <c r="AN14" s="874"/>
      <c r="AO14" s="874"/>
      <c r="AP14" s="874"/>
      <c r="AQ14" s="874"/>
      <c r="AR14" s="874"/>
      <c r="AS14" s="874"/>
      <c r="AT14" s="875">
        <f>6722000+1814940</f>
        <v>8536940</v>
      </c>
      <c r="AU14" s="875"/>
      <c r="AV14" s="875"/>
      <c r="AW14" s="875"/>
      <c r="AX14" s="875">
        <f>6722000+1814940</f>
        <v>8536940</v>
      </c>
      <c r="AY14" s="875"/>
      <c r="AZ14" s="875"/>
      <c r="BA14" s="875"/>
      <c r="BB14" s="860">
        <v>8536940</v>
      </c>
      <c r="BC14" s="861"/>
      <c r="BD14" s="861"/>
      <c r="BE14" s="862"/>
    </row>
    <row r="15" spans="1:60" s="139" customFormat="1" ht="22.9" customHeight="1" x14ac:dyDescent="0.2">
      <c r="A15" s="880" t="s">
        <v>7</v>
      </c>
      <c r="B15" s="881"/>
      <c r="C15" s="174" t="s">
        <v>1266</v>
      </c>
      <c r="D15" s="174"/>
      <c r="E15" s="174"/>
      <c r="F15" s="174"/>
      <c r="G15" s="174"/>
      <c r="H15" s="174"/>
      <c r="I15" s="174"/>
      <c r="J15" s="174"/>
      <c r="K15" s="174"/>
      <c r="L15" s="174"/>
      <c r="M15" s="174"/>
      <c r="N15" s="174"/>
      <c r="O15" s="174"/>
      <c r="P15" s="174"/>
      <c r="Q15" s="174"/>
      <c r="R15" s="875"/>
      <c r="S15" s="875"/>
      <c r="T15" s="875"/>
      <c r="U15" s="875"/>
      <c r="V15" s="873">
        <v>5599</v>
      </c>
      <c r="W15" s="873"/>
      <c r="X15" s="873"/>
      <c r="Y15" s="873"/>
      <c r="Z15" s="870">
        <f>4409+1190</f>
        <v>5599</v>
      </c>
      <c r="AA15" s="871"/>
      <c r="AB15" s="871"/>
      <c r="AC15" s="872"/>
      <c r="AD15" s="874" t="s">
        <v>925</v>
      </c>
      <c r="AE15" s="874"/>
      <c r="AF15" s="874"/>
      <c r="AG15" s="874"/>
      <c r="AH15" s="874"/>
      <c r="AI15" s="874"/>
      <c r="AJ15" s="874"/>
      <c r="AK15" s="874"/>
      <c r="AL15" s="874"/>
      <c r="AM15" s="874"/>
      <c r="AN15" s="874"/>
      <c r="AO15" s="874"/>
      <c r="AP15" s="874"/>
      <c r="AQ15" s="874"/>
      <c r="AR15" s="874"/>
      <c r="AS15" s="874"/>
      <c r="AT15" s="875">
        <f>4692061+1266856</f>
        <v>5958917</v>
      </c>
      <c r="AU15" s="875"/>
      <c r="AV15" s="875"/>
      <c r="AW15" s="875"/>
      <c r="AX15" s="875">
        <f>4692061+1266856</f>
        <v>5958917</v>
      </c>
      <c r="AY15" s="875"/>
      <c r="AZ15" s="875"/>
      <c r="BA15" s="875"/>
      <c r="BB15" s="860">
        <v>5958917</v>
      </c>
      <c r="BC15" s="861"/>
      <c r="BD15" s="861"/>
      <c r="BE15" s="862"/>
    </row>
    <row r="16" spans="1:60" s="139" customFormat="1" ht="25.5" customHeight="1" x14ac:dyDescent="0.2">
      <c r="A16" s="880" t="s">
        <v>8</v>
      </c>
      <c r="B16" s="881"/>
      <c r="C16" s="179" t="s">
        <v>1267</v>
      </c>
      <c r="D16" s="176"/>
      <c r="E16" s="176"/>
      <c r="F16" s="176"/>
      <c r="G16" s="176"/>
      <c r="H16" s="176"/>
      <c r="I16" s="176"/>
      <c r="J16" s="176"/>
      <c r="K16" s="176"/>
      <c r="L16" s="176"/>
      <c r="M16" s="176"/>
      <c r="N16" s="176"/>
      <c r="O16" s="176"/>
      <c r="P16" s="176"/>
      <c r="Q16" s="177"/>
      <c r="R16" s="875"/>
      <c r="S16" s="875"/>
      <c r="T16" s="875"/>
      <c r="U16" s="875"/>
      <c r="V16" s="873">
        <v>18990</v>
      </c>
      <c r="W16" s="873"/>
      <c r="X16" s="873"/>
      <c r="Y16" s="873"/>
      <c r="Z16" s="870">
        <f>14953+4037</f>
        <v>18990</v>
      </c>
      <c r="AA16" s="871"/>
      <c r="AB16" s="871"/>
      <c r="AC16" s="872"/>
      <c r="AD16" s="874" t="s">
        <v>927</v>
      </c>
      <c r="AE16" s="874"/>
      <c r="AF16" s="874"/>
      <c r="AG16" s="874"/>
      <c r="AH16" s="874"/>
      <c r="AI16" s="874"/>
      <c r="AJ16" s="874"/>
      <c r="AK16" s="874"/>
      <c r="AL16" s="874"/>
      <c r="AM16" s="874"/>
      <c r="AN16" s="874"/>
      <c r="AO16" s="874"/>
      <c r="AP16" s="874"/>
      <c r="AQ16" s="874"/>
      <c r="AR16" s="874"/>
      <c r="AS16" s="874"/>
      <c r="AT16" s="875">
        <v>169784844</v>
      </c>
      <c r="AU16" s="875"/>
      <c r="AV16" s="875"/>
      <c r="AW16" s="875"/>
      <c r="AX16" s="875">
        <v>169784844</v>
      </c>
      <c r="AY16" s="875"/>
      <c r="AZ16" s="875"/>
      <c r="BA16" s="875"/>
      <c r="BB16" s="860">
        <v>32427859</v>
      </c>
      <c r="BC16" s="861"/>
      <c r="BD16" s="861"/>
      <c r="BE16" s="862"/>
    </row>
    <row r="17" spans="1:57" s="139" customFormat="1" ht="22.9" customHeight="1" x14ac:dyDescent="0.2">
      <c r="A17" s="682" t="s">
        <v>9</v>
      </c>
      <c r="B17" s="683"/>
      <c r="C17" s="174" t="s">
        <v>1268</v>
      </c>
      <c r="D17" s="174"/>
      <c r="E17" s="174"/>
      <c r="F17" s="174"/>
      <c r="G17" s="174"/>
      <c r="H17" s="174"/>
      <c r="I17" s="174"/>
      <c r="J17" s="174"/>
      <c r="K17" s="174"/>
      <c r="L17" s="174"/>
      <c r="M17" s="174"/>
      <c r="N17" s="174"/>
      <c r="O17" s="174"/>
      <c r="P17" s="174"/>
      <c r="Q17" s="174"/>
      <c r="R17" s="882"/>
      <c r="S17" s="882"/>
      <c r="T17" s="882"/>
      <c r="U17" s="882"/>
      <c r="V17" s="873">
        <v>27901</v>
      </c>
      <c r="W17" s="873"/>
      <c r="X17" s="873"/>
      <c r="Y17" s="873"/>
      <c r="Z17" s="870">
        <f>21969+5932</f>
        <v>27901</v>
      </c>
      <c r="AA17" s="871"/>
      <c r="AB17" s="871"/>
      <c r="AC17" s="872"/>
      <c r="AD17" s="874" t="s">
        <v>1279</v>
      </c>
      <c r="AE17" s="874"/>
      <c r="AF17" s="874"/>
      <c r="AG17" s="874"/>
      <c r="AH17" s="874"/>
      <c r="AI17" s="874"/>
      <c r="AJ17" s="874"/>
      <c r="AK17" s="874"/>
      <c r="AL17" s="874"/>
      <c r="AM17" s="874"/>
      <c r="AN17" s="874"/>
      <c r="AO17" s="874"/>
      <c r="AP17" s="874"/>
      <c r="AQ17" s="874"/>
      <c r="AR17" s="874"/>
      <c r="AS17" s="874"/>
      <c r="AT17" s="875"/>
      <c r="AU17" s="875"/>
      <c r="AV17" s="875"/>
      <c r="AW17" s="875"/>
      <c r="AX17" s="875">
        <v>260668</v>
      </c>
      <c r="AY17" s="875"/>
      <c r="AZ17" s="875"/>
      <c r="BA17" s="875"/>
      <c r="BB17" s="860">
        <v>260668</v>
      </c>
      <c r="BC17" s="861"/>
      <c r="BD17" s="861"/>
      <c r="BE17" s="862"/>
    </row>
    <row r="18" spans="1:57" s="139" customFormat="1" ht="22.9" customHeight="1" x14ac:dyDescent="0.2">
      <c r="A18" s="880" t="s">
        <v>10</v>
      </c>
      <c r="B18" s="881"/>
      <c r="C18" s="179" t="s">
        <v>1269</v>
      </c>
      <c r="D18" s="176"/>
      <c r="E18" s="176"/>
      <c r="F18" s="176"/>
      <c r="G18" s="176"/>
      <c r="H18" s="176"/>
      <c r="I18" s="176"/>
      <c r="J18" s="176"/>
      <c r="K18" s="176"/>
      <c r="L18" s="176"/>
      <c r="M18" s="176"/>
      <c r="N18" s="176"/>
      <c r="O18" s="176"/>
      <c r="P18" s="176"/>
      <c r="Q18" s="176"/>
      <c r="R18" s="875"/>
      <c r="S18" s="875"/>
      <c r="T18" s="875"/>
      <c r="U18" s="875"/>
      <c r="V18" s="873">
        <v>191401</v>
      </c>
      <c r="W18" s="873"/>
      <c r="X18" s="873"/>
      <c r="Y18" s="873"/>
      <c r="Z18" s="870">
        <f>150709+40692</f>
        <v>191401</v>
      </c>
      <c r="AA18" s="871"/>
      <c r="AB18" s="871"/>
      <c r="AC18" s="872"/>
      <c r="AD18" s="874" t="s">
        <v>1280</v>
      </c>
      <c r="AE18" s="874"/>
      <c r="AF18" s="874"/>
      <c r="AG18" s="874"/>
      <c r="AH18" s="874"/>
      <c r="AI18" s="874"/>
      <c r="AJ18" s="874"/>
      <c r="AK18" s="874"/>
      <c r="AL18" s="874"/>
      <c r="AM18" s="874"/>
      <c r="AN18" s="874"/>
      <c r="AO18" s="874"/>
      <c r="AP18" s="874"/>
      <c r="AQ18" s="874"/>
      <c r="AR18" s="874"/>
      <c r="AS18" s="874"/>
      <c r="AT18" s="875"/>
      <c r="AU18" s="875"/>
      <c r="AV18" s="875"/>
      <c r="AW18" s="875"/>
      <c r="AX18" s="875">
        <v>287020</v>
      </c>
      <c r="AY18" s="875"/>
      <c r="AZ18" s="875"/>
      <c r="BA18" s="875"/>
      <c r="BB18" s="860">
        <v>287020</v>
      </c>
      <c r="BC18" s="861"/>
      <c r="BD18" s="861"/>
      <c r="BE18" s="862"/>
    </row>
    <row r="19" spans="1:57" s="139" customFormat="1" ht="22.9" customHeight="1" x14ac:dyDescent="0.2">
      <c r="A19" s="682" t="s">
        <v>11</v>
      </c>
      <c r="B19" s="683"/>
      <c r="C19" s="174" t="s">
        <v>1270</v>
      </c>
      <c r="D19" s="174"/>
      <c r="E19" s="174"/>
      <c r="F19" s="174"/>
      <c r="G19" s="174"/>
      <c r="H19" s="174"/>
      <c r="I19" s="174"/>
      <c r="J19" s="174"/>
      <c r="K19" s="174"/>
      <c r="L19" s="174"/>
      <c r="M19" s="174"/>
      <c r="N19" s="174"/>
      <c r="O19" s="174"/>
      <c r="P19" s="174"/>
      <c r="Q19" s="174"/>
      <c r="R19" s="860"/>
      <c r="S19" s="861"/>
      <c r="T19" s="861"/>
      <c r="U19" s="862"/>
      <c r="V19" s="870">
        <v>116180</v>
      </c>
      <c r="W19" s="871"/>
      <c r="X19" s="871"/>
      <c r="Y19" s="872"/>
      <c r="Z19" s="870">
        <f>91480+24700</f>
        <v>116180</v>
      </c>
      <c r="AA19" s="871"/>
      <c r="AB19" s="871"/>
      <c r="AC19" s="872"/>
      <c r="AD19" s="621" t="s">
        <v>1281</v>
      </c>
      <c r="AE19" s="622"/>
      <c r="AF19" s="622"/>
      <c r="AG19" s="622"/>
      <c r="AH19" s="622"/>
      <c r="AI19" s="622"/>
      <c r="AJ19" s="622"/>
      <c r="AK19" s="622"/>
      <c r="AL19" s="622"/>
      <c r="AM19" s="622"/>
      <c r="AN19" s="622"/>
      <c r="AO19" s="622"/>
      <c r="AP19" s="622"/>
      <c r="AQ19" s="622"/>
      <c r="AR19" s="622"/>
      <c r="AS19" s="623"/>
      <c r="AT19" s="860"/>
      <c r="AU19" s="861"/>
      <c r="AV19" s="861"/>
      <c r="AW19" s="862"/>
      <c r="AX19" s="860">
        <v>280000</v>
      </c>
      <c r="AY19" s="861"/>
      <c r="AZ19" s="861"/>
      <c r="BA19" s="862"/>
      <c r="BB19" s="860">
        <v>280000</v>
      </c>
      <c r="BC19" s="861"/>
      <c r="BD19" s="861"/>
      <c r="BE19" s="862"/>
    </row>
    <row r="20" spans="1:57" s="139" customFormat="1" ht="22.9" customHeight="1" x14ac:dyDescent="0.2">
      <c r="A20" s="682" t="s">
        <v>12</v>
      </c>
      <c r="B20" s="683"/>
      <c r="C20" s="179" t="s">
        <v>1271</v>
      </c>
      <c r="D20" s="176"/>
      <c r="E20" s="176"/>
      <c r="F20" s="176"/>
      <c r="G20" s="176"/>
      <c r="H20" s="176"/>
      <c r="I20" s="176"/>
      <c r="J20" s="176"/>
      <c r="K20" s="176"/>
      <c r="L20" s="176"/>
      <c r="M20" s="176"/>
      <c r="N20" s="176"/>
      <c r="O20" s="176"/>
      <c r="P20" s="176"/>
      <c r="Q20" s="177"/>
      <c r="R20" s="860"/>
      <c r="S20" s="861"/>
      <c r="T20" s="861"/>
      <c r="U20" s="862"/>
      <c r="V20" s="870">
        <v>137991</v>
      </c>
      <c r="W20" s="871"/>
      <c r="X20" s="871"/>
      <c r="Y20" s="872"/>
      <c r="Z20" s="870">
        <f>108654+29337</f>
        <v>137991</v>
      </c>
      <c r="AA20" s="871"/>
      <c r="AB20" s="871"/>
      <c r="AC20" s="872"/>
      <c r="AD20" s="621" t="s">
        <v>1282</v>
      </c>
      <c r="AE20" s="622"/>
      <c r="AF20" s="622"/>
      <c r="AG20" s="622"/>
      <c r="AH20" s="622"/>
      <c r="AI20" s="622"/>
      <c r="AJ20" s="622"/>
      <c r="AK20" s="622"/>
      <c r="AL20" s="622"/>
      <c r="AM20" s="622"/>
      <c r="AN20" s="622"/>
      <c r="AO20" s="622"/>
      <c r="AP20" s="622"/>
      <c r="AQ20" s="622"/>
      <c r="AR20" s="622"/>
      <c r="AS20" s="623"/>
      <c r="AT20" s="860"/>
      <c r="AU20" s="861"/>
      <c r="AV20" s="861"/>
      <c r="AW20" s="862"/>
      <c r="AX20" s="860">
        <v>635000</v>
      </c>
      <c r="AY20" s="861"/>
      <c r="AZ20" s="861"/>
      <c r="BA20" s="862"/>
      <c r="BB20" s="860">
        <v>635000</v>
      </c>
      <c r="BC20" s="861"/>
      <c r="BD20" s="861"/>
      <c r="BE20" s="862"/>
    </row>
    <row r="21" spans="1:57" s="139" customFormat="1" ht="22.9" customHeight="1" x14ac:dyDescent="0.2">
      <c r="A21" s="682" t="s">
        <v>13</v>
      </c>
      <c r="B21" s="683"/>
      <c r="C21" s="174" t="s">
        <v>1272</v>
      </c>
      <c r="D21" s="174"/>
      <c r="E21" s="174"/>
      <c r="F21" s="174"/>
      <c r="G21" s="174"/>
      <c r="H21" s="174"/>
      <c r="I21" s="174"/>
      <c r="J21" s="174"/>
      <c r="K21" s="174"/>
      <c r="L21" s="174"/>
      <c r="M21" s="174"/>
      <c r="N21" s="174"/>
      <c r="O21" s="174"/>
      <c r="P21" s="174"/>
      <c r="Q21" s="174"/>
      <c r="R21" s="860"/>
      <c r="S21" s="861"/>
      <c r="T21" s="861"/>
      <c r="U21" s="862"/>
      <c r="V21" s="870">
        <v>44999</v>
      </c>
      <c r="W21" s="871"/>
      <c r="X21" s="871"/>
      <c r="Y21" s="872"/>
      <c r="Z21" s="870">
        <f>35432+9567</f>
        <v>44999</v>
      </c>
      <c r="AA21" s="871"/>
      <c r="AB21" s="871"/>
      <c r="AC21" s="872"/>
      <c r="AD21" s="621" t="s">
        <v>1283</v>
      </c>
      <c r="AE21" s="622"/>
      <c r="AF21" s="622"/>
      <c r="AG21" s="622"/>
      <c r="AH21" s="622"/>
      <c r="AI21" s="622"/>
      <c r="AJ21" s="622"/>
      <c r="AK21" s="622"/>
      <c r="AL21" s="622"/>
      <c r="AM21" s="622"/>
      <c r="AN21" s="622"/>
      <c r="AO21" s="622"/>
      <c r="AP21" s="622"/>
      <c r="AQ21" s="622"/>
      <c r="AR21" s="622"/>
      <c r="AS21" s="623"/>
      <c r="AT21" s="860"/>
      <c r="AU21" s="861"/>
      <c r="AV21" s="861"/>
      <c r="AW21" s="862"/>
      <c r="AX21" s="860">
        <v>530400</v>
      </c>
      <c r="AY21" s="861"/>
      <c r="AZ21" s="861"/>
      <c r="BA21" s="862"/>
      <c r="BB21" s="860">
        <v>530400</v>
      </c>
      <c r="BC21" s="861"/>
      <c r="BD21" s="861"/>
      <c r="BE21" s="862"/>
    </row>
    <row r="22" spans="1:57" s="139" customFormat="1" ht="22.9" customHeight="1" x14ac:dyDescent="0.2">
      <c r="A22" s="682" t="s">
        <v>14</v>
      </c>
      <c r="B22" s="683"/>
      <c r="C22" s="179" t="s">
        <v>1273</v>
      </c>
      <c r="D22" s="176"/>
      <c r="E22" s="176"/>
      <c r="F22" s="176"/>
      <c r="G22" s="176"/>
      <c r="H22" s="176"/>
      <c r="I22" s="176"/>
      <c r="J22" s="176"/>
      <c r="K22" s="176"/>
      <c r="L22" s="176"/>
      <c r="M22" s="176"/>
      <c r="N22" s="176"/>
      <c r="O22" s="176"/>
      <c r="P22" s="176"/>
      <c r="Q22" s="177"/>
      <c r="R22" s="180"/>
      <c r="S22" s="181"/>
      <c r="T22" s="181"/>
      <c r="U22" s="182"/>
      <c r="V22" s="870">
        <v>23749</v>
      </c>
      <c r="W22" s="871"/>
      <c r="X22" s="871"/>
      <c r="Y22" s="872"/>
      <c r="Z22" s="870">
        <f>18700+5049</f>
        <v>23749</v>
      </c>
      <c r="AA22" s="871"/>
      <c r="AB22" s="871"/>
      <c r="AC22" s="872"/>
      <c r="AD22" s="877" t="s">
        <v>1284</v>
      </c>
      <c r="AE22" s="878"/>
      <c r="AF22" s="878"/>
      <c r="AG22" s="878"/>
      <c r="AH22" s="878"/>
      <c r="AI22" s="878"/>
      <c r="AJ22" s="878"/>
      <c r="AK22" s="878"/>
      <c r="AL22" s="878"/>
      <c r="AM22" s="878"/>
      <c r="AN22" s="878"/>
      <c r="AO22" s="878"/>
      <c r="AP22" s="878"/>
      <c r="AQ22" s="878"/>
      <c r="AR22" s="878"/>
      <c r="AS22" s="879"/>
      <c r="AT22" s="180"/>
      <c r="AU22" s="181"/>
      <c r="AV22" s="181"/>
      <c r="AW22" s="182"/>
      <c r="AX22" s="860">
        <v>758990</v>
      </c>
      <c r="AY22" s="861"/>
      <c r="AZ22" s="861"/>
      <c r="BA22" s="862"/>
      <c r="BB22" s="860">
        <v>758990</v>
      </c>
      <c r="BC22" s="861"/>
      <c r="BD22" s="861"/>
      <c r="BE22" s="862"/>
    </row>
    <row r="23" spans="1:57" s="139" customFormat="1" ht="22.9" customHeight="1" x14ac:dyDescent="0.2">
      <c r="A23" s="682" t="s">
        <v>15</v>
      </c>
      <c r="B23" s="683"/>
      <c r="C23" s="174" t="s">
        <v>1274</v>
      </c>
      <c r="D23" s="174"/>
      <c r="E23" s="174"/>
      <c r="F23" s="174"/>
      <c r="G23" s="174"/>
      <c r="H23" s="174"/>
      <c r="I23" s="174"/>
      <c r="J23" s="174"/>
      <c r="K23" s="174"/>
      <c r="L23" s="174"/>
      <c r="M23" s="174"/>
      <c r="N23" s="174"/>
      <c r="O23" s="174"/>
      <c r="P23" s="174"/>
      <c r="Q23" s="174"/>
      <c r="R23" s="180"/>
      <c r="S23" s="181"/>
      <c r="T23" s="181"/>
      <c r="U23" s="182"/>
      <c r="V23" s="870">
        <v>7999</v>
      </c>
      <c r="W23" s="871"/>
      <c r="X23" s="871"/>
      <c r="Y23" s="872"/>
      <c r="Z23" s="870">
        <f>6298+1701</f>
        <v>7999</v>
      </c>
      <c r="AA23" s="871"/>
      <c r="AB23" s="871"/>
      <c r="AC23" s="872"/>
      <c r="AD23" s="621" t="s">
        <v>1285</v>
      </c>
      <c r="AE23" s="622"/>
      <c r="AF23" s="622"/>
      <c r="AG23" s="622"/>
      <c r="AH23" s="622"/>
      <c r="AI23" s="622"/>
      <c r="AJ23" s="622"/>
      <c r="AK23" s="622"/>
      <c r="AL23" s="622"/>
      <c r="AM23" s="622"/>
      <c r="AN23" s="622"/>
      <c r="AO23" s="622"/>
      <c r="AP23" s="622"/>
      <c r="AQ23" s="622"/>
      <c r="AR23" s="622"/>
      <c r="AS23" s="623"/>
      <c r="AT23" s="180"/>
      <c r="AU23" s="181"/>
      <c r="AV23" s="181"/>
      <c r="AW23" s="182"/>
      <c r="AX23" s="860">
        <v>170000</v>
      </c>
      <c r="AY23" s="861"/>
      <c r="AZ23" s="861"/>
      <c r="BA23" s="862"/>
      <c r="BB23" s="860">
        <v>170000</v>
      </c>
      <c r="BC23" s="861"/>
      <c r="BD23" s="861"/>
      <c r="BE23" s="862"/>
    </row>
    <row r="24" spans="1:57" s="139" customFormat="1" ht="22.9" customHeight="1" x14ac:dyDescent="0.2">
      <c r="A24" s="682" t="s">
        <v>53</v>
      </c>
      <c r="B24" s="683"/>
      <c r="C24" s="621" t="s">
        <v>1275</v>
      </c>
      <c r="D24" s="622"/>
      <c r="E24" s="622"/>
      <c r="F24" s="622"/>
      <c r="G24" s="622"/>
      <c r="H24" s="622"/>
      <c r="I24" s="622"/>
      <c r="J24" s="622"/>
      <c r="K24" s="622"/>
      <c r="L24" s="622"/>
      <c r="M24" s="622"/>
      <c r="N24" s="622"/>
      <c r="O24" s="622"/>
      <c r="P24" s="622"/>
      <c r="Q24" s="623"/>
      <c r="R24" s="875"/>
      <c r="S24" s="875"/>
      <c r="T24" s="875"/>
      <c r="U24" s="875"/>
      <c r="V24" s="873">
        <v>444500</v>
      </c>
      <c r="W24" s="873"/>
      <c r="X24" s="873"/>
      <c r="Y24" s="873"/>
      <c r="Z24" s="870">
        <f>350000+94500</f>
        <v>444500</v>
      </c>
      <c r="AA24" s="871"/>
      <c r="AB24" s="871"/>
      <c r="AC24" s="872"/>
      <c r="AD24" s="874" t="s">
        <v>1286</v>
      </c>
      <c r="AE24" s="874"/>
      <c r="AF24" s="874"/>
      <c r="AG24" s="874"/>
      <c r="AH24" s="874"/>
      <c r="AI24" s="874"/>
      <c r="AJ24" s="874"/>
      <c r="AK24" s="874"/>
      <c r="AL24" s="874"/>
      <c r="AM24" s="874"/>
      <c r="AN24" s="874"/>
      <c r="AO24" s="874"/>
      <c r="AP24" s="874"/>
      <c r="AQ24" s="874"/>
      <c r="AR24" s="874"/>
      <c r="AS24" s="874"/>
      <c r="AT24" s="875"/>
      <c r="AU24" s="875"/>
      <c r="AV24" s="875"/>
      <c r="AW24" s="875"/>
      <c r="AX24" s="876">
        <v>19227765</v>
      </c>
      <c r="AY24" s="876"/>
      <c r="AZ24" s="876"/>
      <c r="BA24" s="876"/>
      <c r="BB24" s="860"/>
      <c r="BC24" s="861"/>
      <c r="BD24" s="861"/>
      <c r="BE24" s="862"/>
    </row>
    <row r="25" spans="1:57" s="139" customFormat="1" ht="20.100000000000001" customHeight="1" x14ac:dyDescent="0.2">
      <c r="A25" s="890" t="s">
        <v>54</v>
      </c>
      <c r="B25" s="891"/>
      <c r="C25" s="892" t="s">
        <v>1278</v>
      </c>
      <c r="D25" s="892"/>
      <c r="E25" s="892"/>
      <c r="F25" s="892"/>
      <c r="G25" s="892"/>
      <c r="H25" s="892"/>
      <c r="I25" s="892"/>
      <c r="J25" s="892"/>
      <c r="K25" s="892"/>
      <c r="L25" s="892"/>
      <c r="M25" s="892"/>
      <c r="N25" s="892"/>
      <c r="O25" s="892"/>
      <c r="P25" s="892"/>
      <c r="Q25" s="892"/>
      <c r="R25" s="893">
        <f>SUM(R8:U24)</f>
        <v>17632275</v>
      </c>
      <c r="S25" s="893"/>
      <c r="T25" s="893"/>
      <c r="U25" s="893"/>
      <c r="V25" s="893">
        <f>SUM(V8:Y24)</f>
        <v>20290534</v>
      </c>
      <c r="W25" s="893"/>
      <c r="X25" s="893"/>
      <c r="Y25" s="893"/>
      <c r="Z25" s="893">
        <f>SUM(Z8:AC24)</f>
        <v>13969035</v>
      </c>
      <c r="AA25" s="893"/>
      <c r="AB25" s="893"/>
      <c r="AC25" s="893"/>
      <c r="AD25" s="885" t="s">
        <v>541</v>
      </c>
      <c r="AE25" s="886"/>
      <c r="AF25" s="886"/>
      <c r="AG25" s="886"/>
      <c r="AH25" s="886"/>
      <c r="AI25" s="886"/>
      <c r="AJ25" s="886"/>
      <c r="AK25" s="886"/>
      <c r="AL25" s="886"/>
      <c r="AM25" s="886"/>
      <c r="AN25" s="886"/>
      <c r="AO25" s="886"/>
      <c r="AP25" s="886"/>
      <c r="AQ25" s="886"/>
      <c r="AR25" s="886"/>
      <c r="AS25" s="887"/>
      <c r="AT25" s="775">
        <f>SUM(AT8:AW24)</f>
        <v>251094974</v>
      </c>
      <c r="AU25" s="775"/>
      <c r="AV25" s="775"/>
      <c r="AW25" s="775"/>
      <c r="AX25" s="775">
        <f>SUM(AX8:BA24)</f>
        <v>271644617</v>
      </c>
      <c r="AY25" s="775"/>
      <c r="AZ25" s="775"/>
      <c r="BA25" s="775"/>
      <c r="BB25" s="775">
        <f>SUM(BB8:BE24)</f>
        <v>115059871</v>
      </c>
      <c r="BC25" s="775"/>
      <c r="BD25" s="775"/>
      <c r="BE25" s="775"/>
    </row>
    <row r="26" spans="1:57" ht="20.100000000000001" customHeight="1" x14ac:dyDescent="0.2">
      <c r="A26" s="888"/>
      <c r="B26" s="888"/>
      <c r="C26" s="883"/>
      <c r="D26" s="883"/>
      <c r="E26" s="883"/>
      <c r="F26" s="883"/>
      <c r="G26" s="883"/>
      <c r="H26" s="883"/>
      <c r="I26" s="883"/>
      <c r="J26" s="883"/>
      <c r="K26" s="883"/>
      <c r="L26" s="883"/>
      <c r="M26" s="883"/>
      <c r="N26" s="883"/>
      <c r="O26" s="883"/>
      <c r="P26" s="883"/>
      <c r="Q26" s="883"/>
      <c r="R26" s="889"/>
      <c r="S26" s="889"/>
      <c r="T26" s="889"/>
      <c r="U26" s="889"/>
      <c r="V26" s="889"/>
      <c r="W26" s="889"/>
      <c r="X26" s="889"/>
      <c r="Y26" s="889"/>
      <c r="Z26" s="889"/>
      <c r="AA26" s="889"/>
      <c r="AB26" s="889"/>
      <c r="AC26" s="889"/>
      <c r="AD26" s="883"/>
      <c r="AE26" s="883"/>
      <c r="AF26" s="883"/>
      <c r="AG26" s="883"/>
      <c r="AH26" s="883"/>
      <c r="AI26" s="883"/>
      <c r="AJ26" s="883"/>
      <c r="AK26" s="883"/>
      <c r="AL26" s="883"/>
      <c r="AM26" s="883"/>
      <c r="AN26" s="883"/>
      <c r="AO26" s="883"/>
      <c r="AP26" s="883"/>
      <c r="AQ26" s="883"/>
      <c r="AR26" s="883"/>
      <c r="AS26" s="183"/>
      <c r="AT26" s="884"/>
      <c r="AU26" s="884"/>
      <c r="AV26" s="884"/>
      <c r="AW26" s="884"/>
      <c r="AX26" s="884"/>
      <c r="AY26" s="884"/>
      <c r="AZ26" s="884"/>
      <c r="BA26" s="884"/>
      <c r="BB26" s="884"/>
      <c r="BC26" s="884"/>
      <c r="BD26" s="884"/>
      <c r="BE26" s="884"/>
    </row>
  </sheetData>
  <mergeCells count="180">
    <mergeCell ref="A22:B22"/>
    <mergeCell ref="A23:B23"/>
    <mergeCell ref="AX13:BA13"/>
    <mergeCell ref="BB13:BE13"/>
    <mergeCell ref="A1:BE1"/>
    <mergeCell ref="A2:BE2"/>
    <mergeCell ref="A3:BE3"/>
    <mergeCell ref="A4:BE4"/>
    <mergeCell ref="BB6:BE6"/>
    <mergeCell ref="AX6:BA6"/>
    <mergeCell ref="R6:U6"/>
    <mergeCell ref="V6:Y6"/>
    <mergeCell ref="Z6:AC6"/>
    <mergeCell ref="AD6:AS6"/>
    <mergeCell ref="AT6:AW6"/>
    <mergeCell ref="AX9:BA9"/>
    <mergeCell ref="BB9:BE9"/>
    <mergeCell ref="AD10:AS10"/>
    <mergeCell ref="AT10:AW10"/>
    <mergeCell ref="AX10:BA10"/>
    <mergeCell ref="AT8:AW8"/>
    <mergeCell ref="AX8:BA8"/>
    <mergeCell ref="BB8:BE8"/>
    <mergeCell ref="A9:B9"/>
    <mergeCell ref="BB7:BE7"/>
    <mergeCell ref="A5:B6"/>
    <mergeCell ref="C5:AC5"/>
    <mergeCell ref="AD5:BE5"/>
    <mergeCell ref="C6:Q6"/>
    <mergeCell ref="A7:B7"/>
    <mergeCell ref="C7:Q7"/>
    <mergeCell ref="R7:U7"/>
    <mergeCell ref="V7:Y7"/>
    <mergeCell ref="Z7:AC7"/>
    <mergeCell ref="AD7:AS7"/>
    <mergeCell ref="AT7:AW7"/>
    <mergeCell ref="AX7:BA7"/>
    <mergeCell ref="A8:B8"/>
    <mergeCell ref="C8:Q8"/>
    <mergeCell ref="R8:U8"/>
    <mergeCell ref="V8:Y8"/>
    <mergeCell ref="Z8:AC8"/>
    <mergeCell ref="AD26:AR26"/>
    <mergeCell ref="AT26:AW26"/>
    <mergeCell ref="AX26:BA26"/>
    <mergeCell ref="BB26:BE26"/>
    <mergeCell ref="AD25:AS25"/>
    <mergeCell ref="AT25:AW25"/>
    <mergeCell ref="AX25:BA25"/>
    <mergeCell ref="BB25:BE25"/>
    <mergeCell ref="A26:B26"/>
    <mergeCell ref="C26:Q26"/>
    <mergeCell ref="R26:U26"/>
    <mergeCell ref="V26:Y26"/>
    <mergeCell ref="Z26:AC26"/>
    <mergeCell ref="A25:B25"/>
    <mergeCell ref="C25:Q25"/>
    <mergeCell ref="R25:U25"/>
    <mergeCell ref="V25:Y25"/>
    <mergeCell ref="Z25:AC25"/>
    <mergeCell ref="AD13:AS13"/>
    <mergeCell ref="AX11:BA11"/>
    <mergeCell ref="BB11:BE11"/>
    <mergeCell ref="C11:Q11"/>
    <mergeCell ref="C12:Q12"/>
    <mergeCell ref="AD12:AS12"/>
    <mergeCell ref="AT12:AW12"/>
    <mergeCell ref="AX12:BA12"/>
    <mergeCell ref="BB12:BE12"/>
    <mergeCell ref="AD8:AS8"/>
    <mergeCell ref="BB10:BE10"/>
    <mergeCell ref="C10:Q10"/>
    <mergeCell ref="R10:U10"/>
    <mergeCell ref="V10:Y10"/>
    <mergeCell ref="R11:U11"/>
    <mergeCell ref="V11:Y11"/>
    <mergeCell ref="C9:Q9"/>
    <mergeCell ref="R9:U9"/>
    <mergeCell ref="V9:Y9"/>
    <mergeCell ref="Z9:AC9"/>
    <mergeCell ref="AD9:AS9"/>
    <mergeCell ref="AT9:AW9"/>
    <mergeCell ref="A13:B13"/>
    <mergeCell ref="A14:B14"/>
    <mergeCell ref="A15:B15"/>
    <mergeCell ref="A16:B16"/>
    <mergeCell ref="A12:B12"/>
    <mergeCell ref="Z10:AC10"/>
    <mergeCell ref="Z11:AC11"/>
    <mergeCell ref="AD11:AS11"/>
    <mergeCell ref="AT11:AW11"/>
    <mergeCell ref="A10:B10"/>
    <mergeCell ref="A11:B11"/>
    <mergeCell ref="AT13:AW13"/>
    <mergeCell ref="AD14:AS14"/>
    <mergeCell ref="AT14:AW14"/>
    <mergeCell ref="C24:Q24"/>
    <mergeCell ref="A17:B17"/>
    <mergeCell ref="A18:B18"/>
    <mergeCell ref="A19:B19"/>
    <mergeCell ref="A24:B24"/>
    <mergeCell ref="R12:U12"/>
    <mergeCell ref="V12:Y12"/>
    <mergeCell ref="Z12:AC12"/>
    <mergeCell ref="R13:U13"/>
    <mergeCell ref="V13:Y13"/>
    <mergeCell ref="Z13:AC13"/>
    <mergeCell ref="R14:U14"/>
    <mergeCell ref="V14:Y14"/>
    <mergeCell ref="Z14:AC14"/>
    <mergeCell ref="R16:U16"/>
    <mergeCell ref="V16:Y16"/>
    <mergeCell ref="Z16:AC16"/>
    <mergeCell ref="R18:U18"/>
    <mergeCell ref="V18:Y18"/>
    <mergeCell ref="R17:U17"/>
    <mergeCell ref="V17:Y17"/>
    <mergeCell ref="Z17:AC17"/>
    <mergeCell ref="Z18:AC18"/>
    <mergeCell ref="R24:U24"/>
    <mergeCell ref="AX14:BA14"/>
    <mergeCell ref="BB14:BE14"/>
    <mergeCell ref="R15:U15"/>
    <mergeCell ref="V15:Y15"/>
    <mergeCell ref="Z15:AC15"/>
    <mergeCell ref="AD15:AS15"/>
    <mergeCell ref="AT15:AW15"/>
    <mergeCell ref="AX15:BA15"/>
    <mergeCell ref="BB15:BE15"/>
    <mergeCell ref="AD18:AS18"/>
    <mergeCell ref="AT18:AW18"/>
    <mergeCell ref="AX18:BA18"/>
    <mergeCell ref="BB18:BE18"/>
    <mergeCell ref="AD16:AS16"/>
    <mergeCell ref="AT16:AW16"/>
    <mergeCell ref="AX16:BA16"/>
    <mergeCell ref="BB16:BE16"/>
    <mergeCell ref="AX19:BA19"/>
    <mergeCell ref="BB19:BE19"/>
    <mergeCell ref="AD17:AS17"/>
    <mergeCell ref="AT17:AW17"/>
    <mergeCell ref="AX17:BA17"/>
    <mergeCell ref="BB17:BE17"/>
    <mergeCell ref="V24:Y24"/>
    <mergeCell ref="Z24:AC24"/>
    <mergeCell ref="AD24:AS24"/>
    <mergeCell ref="AT24:AW24"/>
    <mergeCell ref="AX24:BA24"/>
    <mergeCell ref="BB24:BE24"/>
    <mergeCell ref="R19:U19"/>
    <mergeCell ref="V19:Y19"/>
    <mergeCell ref="Z19:AC19"/>
    <mergeCell ref="AD19:AS19"/>
    <mergeCell ref="AT19:AW19"/>
    <mergeCell ref="Z22:AC22"/>
    <mergeCell ref="Z23:AC23"/>
    <mergeCell ref="V23:Y23"/>
    <mergeCell ref="BB22:BE22"/>
    <mergeCell ref="BB23:BE23"/>
    <mergeCell ref="AD23:AS23"/>
    <mergeCell ref="AX23:BA23"/>
    <mergeCell ref="V22:Y22"/>
    <mergeCell ref="AX22:BA22"/>
    <mergeCell ref="AD22:AS22"/>
    <mergeCell ref="A21:B21"/>
    <mergeCell ref="R21:U21"/>
    <mergeCell ref="V21:Y21"/>
    <mergeCell ref="Z21:AC21"/>
    <mergeCell ref="AD21:AS21"/>
    <mergeCell ref="AT21:AW21"/>
    <mergeCell ref="AX21:BA21"/>
    <mergeCell ref="BB21:BE21"/>
    <mergeCell ref="A20:B20"/>
    <mergeCell ref="R20:U20"/>
    <mergeCell ref="V20:Y20"/>
    <mergeCell ref="Z20:AC20"/>
    <mergeCell ref="AD20:AS20"/>
    <mergeCell ref="AT20:AW20"/>
    <mergeCell ref="AX20:BA20"/>
    <mergeCell ref="BB20:BE20"/>
  </mergeCells>
  <phoneticPr fontId="48" type="noConversion"/>
  <printOptions horizontalCentered="1"/>
  <pageMargins left="0.19685039370078741" right="0.19685039370078741" top="0.59055118110236227" bottom="0.78740157480314965" header="1.1023622047244095" footer="0.51181102362204722"/>
  <pageSetup paperSize="9" scale="73" fitToHeight="0" orientation="landscape" r:id="rId1"/>
  <headerFooter alignWithMargins="0">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view="pageBreakPreview" zoomScale="60" zoomScaleNormal="70" workbookViewId="0">
      <pane ySplit="6" topLeftCell="A7" activePane="bottomLeft" state="frozen"/>
      <selection activeCell="C1" sqref="C1"/>
      <selection pane="bottomLeft" activeCell="H1" sqref="H1"/>
    </sheetView>
  </sheetViews>
  <sheetFormatPr defaultColWidth="9.140625" defaultRowHeight="15" x14ac:dyDescent="0.2"/>
  <cols>
    <col min="1" max="1" width="23.140625" style="44" customWidth="1"/>
    <col min="2" max="2" width="16.85546875" style="44" customWidth="1"/>
    <col min="3" max="3" width="11.5703125" style="44" customWidth="1"/>
    <col min="4" max="4" width="17.5703125" style="44" customWidth="1"/>
    <col min="5" max="5" width="16" style="44" customWidth="1"/>
    <col min="6" max="6" width="14.5703125" style="44" customWidth="1"/>
    <col min="7" max="7" width="19.85546875" style="44" customWidth="1"/>
    <col min="8" max="16384" width="9.140625" style="44"/>
  </cols>
  <sheetData>
    <row r="1" spans="1:7" x14ac:dyDescent="0.2">
      <c r="A1" s="489" t="s">
        <v>833</v>
      </c>
      <c r="B1" s="489"/>
      <c r="C1" s="489"/>
      <c r="D1" s="489"/>
      <c r="E1" s="489"/>
      <c r="F1" s="489"/>
      <c r="G1" s="489"/>
    </row>
    <row r="2" spans="1:7" x14ac:dyDescent="0.2">
      <c r="A2" s="42"/>
      <c r="B2" s="42"/>
      <c r="C2" s="42"/>
      <c r="D2" s="42"/>
      <c r="E2" s="42"/>
      <c r="F2" s="42"/>
      <c r="G2" s="42"/>
    </row>
    <row r="3" spans="1:7" ht="34.5" customHeight="1" x14ac:dyDescent="0.2">
      <c r="A3" s="901" t="s">
        <v>832</v>
      </c>
      <c r="B3" s="901"/>
      <c r="C3" s="901"/>
      <c r="D3" s="901"/>
      <c r="E3" s="901"/>
      <c r="F3" s="901"/>
      <c r="G3" s="901"/>
    </row>
    <row r="4" spans="1:7" ht="18" x14ac:dyDescent="0.2">
      <c r="A4" s="58"/>
      <c r="B4" s="58"/>
      <c r="C4" s="58"/>
      <c r="D4" s="58"/>
      <c r="E4" s="58"/>
      <c r="F4" s="58"/>
      <c r="G4" s="58"/>
    </row>
    <row r="5" spans="1:7" x14ac:dyDescent="0.2">
      <c r="A5" s="45"/>
    </row>
    <row r="6" spans="1:7" ht="46.35" customHeight="1" x14ac:dyDescent="0.2">
      <c r="A6" s="59" t="s">
        <v>804</v>
      </c>
      <c r="B6" s="59" t="s">
        <v>805</v>
      </c>
      <c r="C6" s="59" t="s">
        <v>806</v>
      </c>
      <c r="D6" s="59" t="s">
        <v>807</v>
      </c>
      <c r="E6" s="59" t="s">
        <v>808</v>
      </c>
      <c r="F6" s="59" t="s">
        <v>809</v>
      </c>
      <c r="G6" s="59" t="s">
        <v>810</v>
      </c>
    </row>
    <row r="7" spans="1:7" ht="60" customHeight="1" x14ac:dyDescent="0.2">
      <c r="A7" s="46" t="s">
        <v>811</v>
      </c>
      <c r="B7" s="46" t="s">
        <v>812</v>
      </c>
      <c r="C7" s="46" t="s">
        <v>813</v>
      </c>
      <c r="D7" s="57">
        <v>19930329</v>
      </c>
      <c r="E7" s="54">
        <v>19930329</v>
      </c>
      <c r="F7" s="55"/>
      <c r="G7" s="56">
        <v>44012</v>
      </c>
    </row>
    <row r="8" spans="1:7" ht="60" customHeight="1" x14ac:dyDescent="0.2">
      <c r="A8" s="46" t="s">
        <v>814</v>
      </c>
      <c r="B8" s="46" t="s">
        <v>815</v>
      </c>
      <c r="C8" s="46" t="s">
        <v>816</v>
      </c>
      <c r="D8" s="54">
        <v>43799498</v>
      </c>
      <c r="E8" s="54">
        <v>20650000</v>
      </c>
      <c r="F8" s="54">
        <f>D8-E8</f>
        <v>23149498</v>
      </c>
      <c r="G8" s="56">
        <v>44043</v>
      </c>
    </row>
    <row r="9" spans="1:7" ht="60" customHeight="1" x14ac:dyDescent="0.2">
      <c r="A9" s="46" t="s">
        <v>817</v>
      </c>
      <c r="B9" s="46" t="s">
        <v>818</v>
      </c>
      <c r="C9" s="46" t="s">
        <v>819</v>
      </c>
      <c r="D9" s="47">
        <v>146111475</v>
      </c>
      <c r="E9" s="47">
        <v>146111475</v>
      </c>
      <c r="F9" s="47"/>
      <c r="G9" s="46"/>
    </row>
    <row r="10" spans="1:7" ht="60" customHeight="1" x14ac:dyDescent="0.2">
      <c r="A10" s="46" t="s">
        <v>820</v>
      </c>
      <c r="B10" s="46"/>
      <c r="C10" s="46" t="s">
        <v>821</v>
      </c>
      <c r="D10" s="47">
        <v>2084000</v>
      </c>
      <c r="E10" s="47">
        <v>745000</v>
      </c>
      <c r="F10" s="47">
        <v>1339000</v>
      </c>
      <c r="G10" s="48">
        <v>44196</v>
      </c>
    </row>
    <row r="11" spans="1:7" ht="60" customHeight="1" x14ac:dyDescent="0.2">
      <c r="A11" s="46" t="s">
        <v>822</v>
      </c>
      <c r="B11" s="49">
        <v>204105</v>
      </c>
      <c r="C11" s="46" t="s">
        <v>821</v>
      </c>
      <c r="D11" s="47">
        <v>3046247</v>
      </c>
      <c r="E11" s="47">
        <v>2741622</v>
      </c>
      <c r="F11" s="47">
        <v>274162</v>
      </c>
      <c r="G11" s="48">
        <v>44135</v>
      </c>
    </row>
    <row r="12" spans="1:7" ht="60" customHeight="1" x14ac:dyDescent="0.2">
      <c r="A12" s="46" t="s">
        <v>823</v>
      </c>
      <c r="B12" s="46" t="s">
        <v>824</v>
      </c>
      <c r="C12" s="46" t="s">
        <v>821</v>
      </c>
      <c r="D12" s="50">
        <v>4998713</v>
      </c>
      <c r="E12" s="47">
        <v>4998713</v>
      </c>
      <c r="F12" s="47"/>
      <c r="G12" s="48">
        <v>44074</v>
      </c>
    </row>
    <row r="13" spans="1:7" ht="60" customHeight="1" x14ac:dyDescent="0.2">
      <c r="A13" s="46" t="s">
        <v>825</v>
      </c>
      <c r="B13" s="46" t="s">
        <v>826</v>
      </c>
      <c r="C13" s="46" t="s">
        <v>821</v>
      </c>
      <c r="D13" s="47">
        <v>14999750</v>
      </c>
      <c r="E13" s="47">
        <v>14999750</v>
      </c>
      <c r="F13" s="47"/>
      <c r="G13" s="48">
        <v>43889</v>
      </c>
    </row>
    <row r="14" spans="1:7" ht="60" customHeight="1" x14ac:dyDescent="0.2">
      <c r="A14" s="46" t="s">
        <v>827</v>
      </c>
      <c r="B14" s="46" t="s">
        <v>828</v>
      </c>
      <c r="C14" s="46" t="s">
        <v>821</v>
      </c>
      <c r="D14" s="47">
        <v>34770538</v>
      </c>
      <c r="E14" s="47">
        <v>15000000</v>
      </c>
      <c r="F14" s="47">
        <v>19770538</v>
      </c>
      <c r="G14" s="48">
        <v>44074</v>
      </c>
    </row>
    <row r="15" spans="1:7" ht="60" customHeight="1" x14ac:dyDescent="0.2">
      <c r="A15" s="46" t="s">
        <v>829</v>
      </c>
      <c r="B15" s="46"/>
      <c r="C15" s="46" t="s">
        <v>821</v>
      </c>
      <c r="D15" s="47">
        <v>5842000</v>
      </c>
      <c r="E15" s="47">
        <v>2921000</v>
      </c>
      <c r="F15" s="51">
        <v>2921000</v>
      </c>
      <c r="G15" s="60" t="s">
        <v>830</v>
      </c>
    </row>
    <row r="16" spans="1:7" ht="60" customHeight="1" x14ac:dyDescent="0.2">
      <c r="A16" s="46" t="s">
        <v>831</v>
      </c>
      <c r="B16" s="46"/>
      <c r="C16" s="52" t="s">
        <v>821</v>
      </c>
      <c r="D16" s="50">
        <v>6381750</v>
      </c>
      <c r="E16" s="51">
        <v>6381750</v>
      </c>
      <c r="F16" s="53">
        <v>0</v>
      </c>
      <c r="G16" s="46"/>
    </row>
    <row r="17" ht="69.95" customHeight="1" x14ac:dyDescent="0.2"/>
    <row r="18" ht="69.95" customHeight="1" x14ac:dyDescent="0.2"/>
    <row r="19" ht="69.95" customHeight="1" x14ac:dyDescent="0.2"/>
    <row r="20" ht="69.95" customHeight="1" x14ac:dyDescent="0.2"/>
    <row r="21" ht="69.95" customHeight="1" x14ac:dyDescent="0.2"/>
    <row r="22" ht="69.95" customHeight="1" x14ac:dyDescent="0.2"/>
    <row r="23" ht="69.95" customHeight="1" x14ac:dyDescent="0.2"/>
    <row r="24" ht="69.95" customHeight="1" x14ac:dyDescent="0.2"/>
    <row r="25" ht="69.95" customHeight="1" x14ac:dyDescent="0.2"/>
  </sheetData>
  <mergeCells count="2">
    <mergeCell ref="A3:G3"/>
    <mergeCell ref="A1:G1"/>
  </mergeCells>
  <printOptions horizontalCentered="1"/>
  <pageMargins left="0.70866141732283472" right="0.70866141732283472" top="0.74803149606299213" bottom="0.74803149606299213" header="0.31496062992125984" footer="0.31496062992125984"/>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BE14"/>
  <sheetViews>
    <sheetView showGridLines="0" view="pageBreakPreview" zoomScaleSheetLayoutView="100" workbookViewId="0">
      <selection sqref="A1:BK1"/>
    </sheetView>
  </sheetViews>
  <sheetFormatPr defaultColWidth="9.140625" defaultRowHeight="12.75" x14ac:dyDescent="0.2"/>
  <cols>
    <col min="1" max="1" width="2.42578125" style="172" customWidth="1"/>
    <col min="2" max="2" width="2.140625" style="172" customWidth="1"/>
    <col min="3" max="42" width="2.7109375" style="61" customWidth="1"/>
    <col min="43" max="43" width="3.42578125" style="61" customWidth="1"/>
    <col min="44" max="44" width="3.28515625" style="61" customWidth="1"/>
    <col min="45" max="57" width="2.7109375" style="61" customWidth="1"/>
    <col min="58" max="16384" width="9.140625" style="61"/>
  </cols>
  <sheetData>
    <row r="1" spans="1:57" ht="28.5" customHeight="1" x14ac:dyDescent="0.2">
      <c r="A1" s="841" t="s">
        <v>1379</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row>
    <row r="2" spans="1:57" ht="28.5" customHeight="1" x14ac:dyDescent="0.2">
      <c r="A2" s="842" t="s">
        <v>838</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6"/>
      <c r="AR2" s="896"/>
      <c r="AS2" s="896"/>
      <c r="AT2" s="896"/>
      <c r="AU2" s="896"/>
      <c r="AV2" s="896"/>
      <c r="AW2" s="896"/>
      <c r="AX2" s="896"/>
      <c r="AY2" s="896"/>
      <c r="AZ2" s="896"/>
      <c r="BA2" s="896"/>
      <c r="BB2" s="896"/>
      <c r="BC2" s="896"/>
      <c r="BD2" s="896"/>
      <c r="BE2" s="897"/>
    </row>
    <row r="3" spans="1:57" ht="15" customHeight="1" x14ac:dyDescent="0.2">
      <c r="A3" s="845" t="s">
        <v>562</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9"/>
    </row>
    <row r="4" spans="1:57" ht="15.95" customHeight="1" x14ac:dyDescent="0.2">
      <c r="A4" s="900" t="s">
        <v>586</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0"/>
      <c r="AZ4" s="900"/>
      <c r="BA4" s="900"/>
      <c r="BB4" s="900"/>
      <c r="BC4" s="900"/>
      <c r="BD4" s="900"/>
      <c r="BE4" s="900"/>
    </row>
    <row r="5" spans="1:57" s="139" customFormat="1" ht="20.100000000000001" customHeight="1" x14ac:dyDescent="0.2">
      <c r="A5" s="850" t="s">
        <v>441</v>
      </c>
      <c r="B5" s="850"/>
      <c r="C5" s="851" t="s">
        <v>461</v>
      </c>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t="s">
        <v>462</v>
      </c>
      <c r="AE5" s="851"/>
      <c r="AF5" s="851"/>
      <c r="AG5" s="851"/>
      <c r="AH5" s="851"/>
      <c r="AI5" s="851"/>
      <c r="AJ5" s="851"/>
      <c r="AK5" s="851"/>
      <c r="AL5" s="851"/>
      <c r="AM5" s="851"/>
      <c r="AN5" s="851"/>
      <c r="AO5" s="851"/>
      <c r="AP5" s="851"/>
      <c r="AQ5" s="851"/>
      <c r="AR5" s="851"/>
      <c r="AS5" s="851"/>
      <c r="AT5" s="851"/>
      <c r="AU5" s="851"/>
      <c r="AV5" s="851"/>
      <c r="AW5" s="851"/>
      <c r="AX5" s="851"/>
      <c r="AY5" s="851"/>
      <c r="AZ5" s="851"/>
      <c r="BA5" s="851"/>
      <c r="BB5" s="851"/>
      <c r="BC5" s="851"/>
      <c r="BD5" s="851"/>
      <c r="BE5" s="851"/>
    </row>
    <row r="6" spans="1:57" s="139" customFormat="1" ht="20.100000000000001" customHeight="1" x14ac:dyDescent="0.2">
      <c r="A6" s="850"/>
      <c r="B6" s="850"/>
      <c r="C6" s="851" t="s">
        <v>534</v>
      </c>
      <c r="D6" s="851"/>
      <c r="E6" s="851"/>
      <c r="F6" s="851"/>
      <c r="G6" s="851"/>
      <c r="H6" s="851"/>
      <c r="I6" s="851"/>
      <c r="J6" s="851"/>
      <c r="K6" s="851"/>
      <c r="L6" s="851"/>
      <c r="M6" s="851"/>
      <c r="N6" s="851"/>
      <c r="O6" s="851"/>
      <c r="P6" s="851"/>
      <c r="Q6" s="851"/>
      <c r="R6" s="835" t="s">
        <v>781</v>
      </c>
      <c r="S6" s="851"/>
      <c r="T6" s="851"/>
      <c r="U6" s="851"/>
      <c r="V6" s="835" t="s">
        <v>782</v>
      </c>
      <c r="W6" s="851"/>
      <c r="X6" s="851"/>
      <c r="Y6" s="851"/>
      <c r="Z6" s="835" t="s">
        <v>438</v>
      </c>
      <c r="AA6" s="851"/>
      <c r="AB6" s="851"/>
      <c r="AC6" s="851"/>
      <c r="AD6" s="851" t="s">
        <v>534</v>
      </c>
      <c r="AE6" s="851"/>
      <c r="AF6" s="851"/>
      <c r="AG6" s="851"/>
      <c r="AH6" s="851"/>
      <c r="AI6" s="851"/>
      <c r="AJ6" s="851"/>
      <c r="AK6" s="851"/>
      <c r="AL6" s="851"/>
      <c r="AM6" s="851"/>
      <c r="AN6" s="851"/>
      <c r="AO6" s="851"/>
      <c r="AP6" s="851"/>
      <c r="AQ6" s="851"/>
      <c r="AR6" s="851"/>
      <c r="AS6" s="851"/>
      <c r="AT6" s="835" t="s">
        <v>781</v>
      </c>
      <c r="AU6" s="851"/>
      <c r="AV6" s="851"/>
      <c r="AW6" s="851"/>
      <c r="AX6" s="835" t="s">
        <v>782</v>
      </c>
      <c r="AY6" s="851"/>
      <c r="AZ6" s="851"/>
      <c r="BA6" s="851"/>
      <c r="BB6" s="835" t="s">
        <v>438</v>
      </c>
      <c r="BC6" s="851"/>
      <c r="BD6" s="851"/>
      <c r="BE6" s="851"/>
    </row>
    <row r="7" spans="1:57" s="139" customFormat="1" ht="12.75" customHeight="1" x14ac:dyDescent="0.2">
      <c r="A7" s="895" t="s">
        <v>176</v>
      </c>
      <c r="B7" s="895"/>
      <c r="C7" s="894" t="s">
        <v>177</v>
      </c>
      <c r="D7" s="894"/>
      <c r="E7" s="894"/>
      <c r="F7" s="894"/>
      <c r="G7" s="894"/>
      <c r="H7" s="894"/>
      <c r="I7" s="894"/>
      <c r="J7" s="894"/>
      <c r="K7" s="894"/>
      <c r="L7" s="894"/>
      <c r="M7" s="894"/>
      <c r="N7" s="894"/>
      <c r="O7" s="894"/>
      <c r="P7" s="894"/>
      <c r="Q7" s="894"/>
      <c r="R7" s="894" t="s">
        <v>178</v>
      </c>
      <c r="S7" s="894"/>
      <c r="T7" s="894"/>
      <c r="U7" s="894"/>
      <c r="V7" s="894" t="s">
        <v>175</v>
      </c>
      <c r="W7" s="894"/>
      <c r="X7" s="894"/>
      <c r="Y7" s="894"/>
      <c r="Z7" s="894" t="s">
        <v>440</v>
      </c>
      <c r="AA7" s="894"/>
      <c r="AB7" s="894"/>
      <c r="AC7" s="894"/>
      <c r="AD7" s="894" t="s">
        <v>544</v>
      </c>
      <c r="AE7" s="894"/>
      <c r="AF7" s="894"/>
      <c r="AG7" s="894"/>
      <c r="AH7" s="894"/>
      <c r="AI7" s="894"/>
      <c r="AJ7" s="894"/>
      <c r="AK7" s="894"/>
      <c r="AL7" s="894"/>
      <c r="AM7" s="894"/>
      <c r="AN7" s="894"/>
      <c r="AO7" s="894"/>
      <c r="AP7" s="894"/>
      <c r="AQ7" s="894"/>
      <c r="AR7" s="894"/>
      <c r="AS7" s="894"/>
      <c r="AT7" s="894" t="s">
        <v>545</v>
      </c>
      <c r="AU7" s="894"/>
      <c r="AV7" s="894"/>
      <c r="AW7" s="894"/>
      <c r="AX7" s="894" t="s">
        <v>558</v>
      </c>
      <c r="AY7" s="894"/>
      <c r="AZ7" s="894"/>
      <c r="BA7" s="894"/>
      <c r="BB7" s="894" t="s">
        <v>559</v>
      </c>
      <c r="BC7" s="894"/>
      <c r="BD7" s="894"/>
      <c r="BE7" s="894"/>
    </row>
    <row r="8" spans="1:57" s="139" customFormat="1" ht="20.100000000000001" customHeight="1" x14ac:dyDescent="0.2">
      <c r="A8" s="880" t="s">
        <v>0</v>
      </c>
      <c r="B8" s="881"/>
      <c r="C8" s="874" t="s">
        <v>936</v>
      </c>
      <c r="D8" s="874"/>
      <c r="E8" s="874"/>
      <c r="F8" s="874"/>
      <c r="G8" s="874"/>
      <c r="H8" s="874"/>
      <c r="I8" s="874"/>
      <c r="J8" s="874"/>
      <c r="K8" s="874"/>
      <c r="L8" s="874"/>
      <c r="M8" s="874"/>
      <c r="N8" s="874"/>
      <c r="O8" s="874"/>
      <c r="P8" s="874"/>
      <c r="Q8" s="874"/>
      <c r="R8" s="873"/>
      <c r="S8" s="873"/>
      <c r="T8" s="873"/>
      <c r="U8" s="873"/>
      <c r="V8" s="873">
        <f>27559+7441</f>
        <v>35000</v>
      </c>
      <c r="W8" s="873"/>
      <c r="X8" s="873"/>
      <c r="Y8" s="873"/>
      <c r="Z8" s="873">
        <v>35000</v>
      </c>
      <c r="AA8" s="873"/>
      <c r="AB8" s="873"/>
      <c r="AC8" s="873"/>
      <c r="AD8" s="874"/>
      <c r="AE8" s="874"/>
      <c r="AF8" s="874"/>
      <c r="AG8" s="874"/>
      <c r="AH8" s="874"/>
      <c r="AI8" s="874"/>
      <c r="AJ8" s="874"/>
      <c r="AK8" s="874"/>
      <c r="AL8" s="874"/>
      <c r="AM8" s="874"/>
      <c r="AN8" s="874"/>
      <c r="AO8" s="874"/>
      <c r="AP8" s="874"/>
      <c r="AQ8" s="874"/>
      <c r="AR8" s="874"/>
      <c r="AS8" s="874"/>
      <c r="AT8" s="875"/>
      <c r="AU8" s="875"/>
      <c r="AV8" s="875"/>
      <c r="AW8" s="875"/>
      <c r="AX8" s="875"/>
      <c r="AY8" s="875"/>
      <c r="AZ8" s="875"/>
      <c r="BA8" s="875"/>
      <c r="BB8" s="875"/>
      <c r="BC8" s="875"/>
      <c r="BD8" s="875"/>
      <c r="BE8" s="875"/>
    </row>
    <row r="9" spans="1:57" s="139" customFormat="1" ht="20.100000000000001" customHeight="1" x14ac:dyDescent="0.2">
      <c r="A9" s="880" t="s">
        <v>1</v>
      </c>
      <c r="B9" s="881"/>
      <c r="C9" s="874" t="s">
        <v>937</v>
      </c>
      <c r="D9" s="874"/>
      <c r="E9" s="874"/>
      <c r="F9" s="874"/>
      <c r="G9" s="874"/>
      <c r="H9" s="874"/>
      <c r="I9" s="874"/>
      <c r="J9" s="874"/>
      <c r="K9" s="874"/>
      <c r="L9" s="874"/>
      <c r="M9" s="874"/>
      <c r="N9" s="874"/>
      <c r="O9" s="874"/>
      <c r="P9" s="874"/>
      <c r="Q9" s="874"/>
      <c r="R9" s="873"/>
      <c r="S9" s="873"/>
      <c r="T9" s="873"/>
      <c r="U9" s="873"/>
      <c r="V9" s="873">
        <f>7874+2126</f>
        <v>10000</v>
      </c>
      <c r="W9" s="873"/>
      <c r="X9" s="873"/>
      <c r="Y9" s="873"/>
      <c r="Z9" s="870">
        <v>10000</v>
      </c>
      <c r="AA9" s="871"/>
      <c r="AB9" s="871"/>
      <c r="AC9" s="872"/>
      <c r="AD9" s="874"/>
      <c r="AE9" s="874"/>
      <c r="AF9" s="874"/>
      <c r="AG9" s="874"/>
      <c r="AH9" s="874"/>
      <c r="AI9" s="874"/>
      <c r="AJ9" s="874"/>
      <c r="AK9" s="874"/>
      <c r="AL9" s="874"/>
      <c r="AM9" s="874"/>
      <c r="AN9" s="874"/>
      <c r="AO9" s="874"/>
      <c r="AP9" s="874"/>
      <c r="AQ9" s="874"/>
      <c r="AR9" s="874"/>
      <c r="AS9" s="874"/>
      <c r="AT9" s="875"/>
      <c r="AU9" s="875"/>
      <c r="AV9" s="875"/>
      <c r="AW9" s="875"/>
      <c r="AX9" s="875"/>
      <c r="AY9" s="875"/>
      <c r="AZ9" s="875"/>
      <c r="BA9" s="875"/>
      <c r="BB9" s="875"/>
      <c r="BC9" s="875"/>
      <c r="BD9" s="875"/>
      <c r="BE9" s="875"/>
    </row>
    <row r="10" spans="1:57" s="139" customFormat="1" ht="20.100000000000001" customHeight="1" x14ac:dyDescent="0.2">
      <c r="A10" s="880" t="s">
        <v>2</v>
      </c>
      <c r="B10" s="881"/>
      <c r="C10" s="874"/>
      <c r="D10" s="874"/>
      <c r="E10" s="874"/>
      <c r="F10" s="874"/>
      <c r="G10" s="874"/>
      <c r="H10" s="874"/>
      <c r="I10" s="874"/>
      <c r="J10" s="874"/>
      <c r="K10" s="874"/>
      <c r="L10" s="874"/>
      <c r="M10" s="874"/>
      <c r="N10" s="874"/>
      <c r="O10" s="874"/>
      <c r="P10" s="874"/>
      <c r="Q10" s="874"/>
      <c r="R10" s="873"/>
      <c r="S10" s="873"/>
      <c r="T10" s="873"/>
      <c r="U10" s="873"/>
      <c r="V10" s="873"/>
      <c r="W10" s="873"/>
      <c r="X10" s="873"/>
      <c r="Y10" s="873"/>
      <c r="Z10" s="870"/>
      <c r="AA10" s="871"/>
      <c r="AB10" s="871"/>
      <c r="AC10" s="872"/>
      <c r="AD10" s="874"/>
      <c r="AE10" s="874"/>
      <c r="AF10" s="874"/>
      <c r="AG10" s="874"/>
      <c r="AH10" s="874"/>
      <c r="AI10" s="874"/>
      <c r="AJ10" s="874"/>
      <c r="AK10" s="874"/>
      <c r="AL10" s="874"/>
      <c r="AM10" s="874"/>
      <c r="AN10" s="874"/>
      <c r="AO10" s="874"/>
      <c r="AP10" s="874"/>
      <c r="AQ10" s="874"/>
      <c r="AR10" s="874"/>
      <c r="AS10" s="874"/>
      <c r="AT10" s="875"/>
      <c r="AU10" s="875"/>
      <c r="AV10" s="875"/>
      <c r="AW10" s="875"/>
      <c r="AX10" s="875"/>
      <c r="AY10" s="875"/>
      <c r="AZ10" s="875"/>
      <c r="BA10" s="875"/>
      <c r="BB10" s="860"/>
      <c r="BC10" s="861"/>
      <c r="BD10" s="861"/>
      <c r="BE10" s="862"/>
    </row>
    <row r="11" spans="1:57" s="139" customFormat="1" ht="20.100000000000001" customHeight="1" x14ac:dyDescent="0.2">
      <c r="A11" s="880" t="s">
        <v>3</v>
      </c>
      <c r="B11" s="881"/>
      <c r="C11" s="874"/>
      <c r="D11" s="874"/>
      <c r="E11" s="874"/>
      <c r="F11" s="874"/>
      <c r="G11" s="874"/>
      <c r="H11" s="874"/>
      <c r="I11" s="874"/>
      <c r="J11" s="874"/>
      <c r="K11" s="874"/>
      <c r="L11" s="874"/>
      <c r="M11" s="874"/>
      <c r="N11" s="874"/>
      <c r="O11" s="874"/>
      <c r="P11" s="874"/>
      <c r="Q11" s="874"/>
      <c r="R11" s="873"/>
      <c r="S11" s="873"/>
      <c r="T11" s="873"/>
      <c r="U11" s="873"/>
      <c r="V11" s="873"/>
      <c r="W11" s="873"/>
      <c r="X11" s="873"/>
      <c r="Y11" s="873"/>
      <c r="Z11" s="870"/>
      <c r="AA11" s="871"/>
      <c r="AB11" s="871"/>
      <c r="AC11" s="872"/>
      <c r="AD11" s="874"/>
      <c r="AE11" s="874"/>
      <c r="AF11" s="874"/>
      <c r="AG11" s="874"/>
      <c r="AH11" s="874"/>
      <c r="AI11" s="874"/>
      <c r="AJ11" s="874"/>
      <c r="AK11" s="874"/>
      <c r="AL11" s="874"/>
      <c r="AM11" s="874"/>
      <c r="AN11" s="874"/>
      <c r="AO11" s="874"/>
      <c r="AP11" s="874"/>
      <c r="AQ11" s="874"/>
      <c r="AR11" s="874"/>
      <c r="AS11" s="874"/>
      <c r="AT11" s="875"/>
      <c r="AU11" s="875"/>
      <c r="AV11" s="875"/>
      <c r="AW11" s="875"/>
      <c r="AX11" s="875"/>
      <c r="AY11" s="875"/>
      <c r="AZ11" s="875"/>
      <c r="BA11" s="875"/>
      <c r="BB11" s="860"/>
      <c r="BC11" s="861"/>
      <c r="BD11" s="861"/>
      <c r="BE11" s="862"/>
    </row>
    <row r="12" spans="1:57" s="139" customFormat="1" ht="20.100000000000001" customHeight="1" x14ac:dyDescent="0.2">
      <c r="A12" s="880" t="s">
        <v>4</v>
      </c>
      <c r="B12" s="881"/>
      <c r="C12" s="874"/>
      <c r="D12" s="874"/>
      <c r="E12" s="874"/>
      <c r="F12" s="874"/>
      <c r="G12" s="874"/>
      <c r="H12" s="874"/>
      <c r="I12" s="874"/>
      <c r="J12" s="874"/>
      <c r="K12" s="874"/>
      <c r="L12" s="874"/>
      <c r="M12" s="874"/>
      <c r="N12" s="874"/>
      <c r="O12" s="874"/>
      <c r="P12" s="874"/>
      <c r="Q12" s="874"/>
      <c r="R12" s="873"/>
      <c r="S12" s="873"/>
      <c r="T12" s="873"/>
      <c r="U12" s="873"/>
      <c r="V12" s="873"/>
      <c r="W12" s="873"/>
      <c r="X12" s="873"/>
      <c r="Y12" s="873"/>
      <c r="Z12" s="870"/>
      <c r="AA12" s="871"/>
      <c r="AB12" s="871"/>
      <c r="AC12" s="872"/>
      <c r="AD12" s="874"/>
      <c r="AE12" s="874"/>
      <c r="AF12" s="874"/>
      <c r="AG12" s="874"/>
      <c r="AH12" s="874"/>
      <c r="AI12" s="874"/>
      <c r="AJ12" s="874"/>
      <c r="AK12" s="874"/>
      <c r="AL12" s="874"/>
      <c r="AM12" s="874"/>
      <c r="AN12" s="874"/>
      <c r="AO12" s="874"/>
      <c r="AP12" s="874"/>
      <c r="AQ12" s="874"/>
      <c r="AR12" s="874"/>
      <c r="AS12" s="874"/>
      <c r="AT12" s="875"/>
      <c r="AU12" s="875"/>
      <c r="AV12" s="875"/>
      <c r="AW12" s="875"/>
      <c r="AX12" s="875"/>
      <c r="AY12" s="875"/>
      <c r="AZ12" s="875"/>
      <c r="BA12" s="875"/>
      <c r="BB12" s="860"/>
      <c r="BC12" s="861"/>
      <c r="BD12" s="861"/>
      <c r="BE12" s="862"/>
    </row>
    <row r="13" spans="1:57" s="139" customFormat="1" ht="20.100000000000001" customHeight="1" x14ac:dyDescent="0.2">
      <c r="A13" s="890" t="s">
        <v>5</v>
      </c>
      <c r="B13" s="891"/>
      <c r="C13" s="892" t="s">
        <v>539</v>
      </c>
      <c r="D13" s="892"/>
      <c r="E13" s="892"/>
      <c r="F13" s="892"/>
      <c r="G13" s="892"/>
      <c r="H13" s="892"/>
      <c r="I13" s="892"/>
      <c r="J13" s="892"/>
      <c r="K13" s="892"/>
      <c r="L13" s="892"/>
      <c r="M13" s="892"/>
      <c r="N13" s="892"/>
      <c r="O13" s="892"/>
      <c r="P13" s="892"/>
      <c r="Q13" s="892"/>
      <c r="R13" s="893">
        <f>SUM(R8:U12)</f>
        <v>0</v>
      </c>
      <c r="S13" s="893"/>
      <c r="T13" s="893"/>
      <c r="U13" s="893"/>
      <c r="V13" s="893">
        <f>SUM(V8:Y12)</f>
        <v>45000</v>
      </c>
      <c r="W13" s="893"/>
      <c r="X13" s="893"/>
      <c r="Y13" s="893"/>
      <c r="Z13" s="893">
        <f>SUM(Z8:AC12)</f>
        <v>45000</v>
      </c>
      <c r="AA13" s="893"/>
      <c r="AB13" s="893"/>
      <c r="AC13" s="893"/>
      <c r="AD13" s="885" t="s">
        <v>541</v>
      </c>
      <c r="AE13" s="886"/>
      <c r="AF13" s="886"/>
      <c r="AG13" s="886"/>
      <c r="AH13" s="886"/>
      <c r="AI13" s="886"/>
      <c r="AJ13" s="886"/>
      <c r="AK13" s="886"/>
      <c r="AL13" s="886"/>
      <c r="AM13" s="886"/>
      <c r="AN13" s="886"/>
      <c r="AO13" s="886"/>
      <c r="AP13" s="886"/>
      <c r="AQ13" s="886"/>
      <c r="AR13" s="886"/>
      <c r="AS13" s="887"/>
      <c r="AT13" s="775">
        <f>SUM(AT8:AW12)</f>
        <v>0</v>
      </c>
      <c r="AU13" s="775"/>
      <c r="AV13" s="775"/>
      <c r="AW13" s="775"/>
      <c r="AX13" s="775">
        <f>SUM(AX8:BA12)</f>
        <v>0</v>
      </c>
      <c r="AY13" s="775"/>
      <c r="AZ13" s="775"/>
      <c r="BA13" s="775"/>
      <c r="BB13" s="809">
        <f t="shared" ref="BB13" si="0">AT13-AX13</f>
        <v>0</v>
      </c>
      <c r="BC13" s="810"/>
      <c r="BD13" s="810"/>
      <c r="BE13" s="811"/>
    </row>
    <row r="14" spans="1:57" ht="20.100000000000001" customHeight="1" x14ac:dyDescent="0.2">
      <c r="A14" s="888"/>
      <c r="B14" s="888"/>
      <c r="C14" s="883"/>
      <c r="D14" s="883"/>
      <c r="E14" s="883"/>
      <c r="F14" s="883"/>
      <c r="G14" s="883"/>
      <c r="H14" s="883"/>
      <c r="I14" s="883"/>
      <c r="J14" s="883"/>
      <c r="K14" s="883"/>
      <c r="L14" s="883"/>
      <c r="M14" s="883"/>
      <c r="N14" s="883"/>
      <c r="O14" s="883"/>
      <c r="P14" s="883"/>
      <c r="Q14" s="883"/>
      <c r="R14" s="889"/>
      <c r="S14" s="889"/>
      <c r="T14" s="889"/>
      <c r="U14" s="889"/>
      <c r="V14" s="889"/>
      <c r="W14" s="889"/>
      <c r="X14" s="889"/>
      <c r="Y14" s="889"/>
      <c r="Z14" s="889"/>
      <c r="AA14" s="889"/>
      <c r="AB14" s="889"/>
      <c r="AC14" s="889"/>
      <c r="AD14" s="883"/>
      <c r="AE14" s="883"/>
      <c r="AF14" s="883"/>
      <c r="AG14" s="883"/>
      <c r="AH14" s="883"/>
      <c r="AI14" s="883"/>
      <c r="AJ14" s="883"/>
      <c r="AK14" s="883"/>
      <c r="AL14" s="883"/>
      <c r="AM14" s="883"/>
      <c r="AN14" s="883"/>
      <c r="AO14" s="883"/>
      <c r="AP14" s="883"/>
      <c r="AQ14" s="883"/>
      <c r="AR14" s="883"/>
      <c r="AS14" s="183"/>
      <c r="AT14" s="884"/>
      <c r="AU14" s="884"/>
      <c r="AV14" s="884"/>
      <c r="AW14" s="884"/>
      <c r="AX14" s="884"/>
      <c r="AY14" s="884"/>
      <c r="AZ14" s="884"/>
      <c r="BA14" s="884"/>
      <c r="BB14" s="884"/>
      <c r="BC14" s="884"/>
      <c r="BD14" s="884"/>
      <c r="BE14" s="884"/>
    </row>
  </sheetData>
  <mergeCells count="87">
    <mergeCell ref="BB14:BE14"/>
    <mergeCell ref="A14:B14"/>
    <mergeCell ref="C14:Q14"/>
    <mergeCell ref="R14:U14"/>
    <mergeCell ref="V14:Y14"/>
    <mergeCell ref="Z14:AC14"/>
    <mergeCell ref="AD14:AR14"/>
    <mergeCell ref="AT14:AW14"/>
    <mergeCell ref="AX14:BA14"/>
    <mergeCell ref="AX13:BA13"/>
    <mergeCell ref="BB13:BE13"/>
    <mergeCell ref="AT12:AW12"/>
    <mergeCell ref="AX12:BA12"/>
    <mergeCell ref="BB12:BE12"/>
    <mergeCell ref="AD13:AS13"/>
    <mergeCell ref="AT13:AW13"/>
    <mergeCell ref="A12:B12"/>
    <mergeCell ref="C12:Q12"/>
    <mergeCell ref="R12:U12"/>
    <mergeCell ref="V12:Y12"/>
    <mergeCell ref="Z12:AC12"/>
    <mergeCell ref="AD12:AS12"/>
    <mergeCell ref="A13:B13"/>
    <mergeCell ref="C13:Q13"/>
    <mergeCell ref="R13:U13"/>
    <mergeCell ref="V13:Y13"/>
    <mergeCell ref="Z13:AC13"/>
    <mergeCell ref="BB9:BE9"/>
    <mergeCell ref="BB10:BE10"/>
    <mergeCell ref="A11:B11"/>
    <mergeCell ref="C11:Q11"/>
    <mergeCell ref="R11:U11"/>
    <mergeCell ref="V11:Y11"/>
    <mergeCell ref="Z11:AC11"/>
    <mergeCell ref="AD11:AS11"/>
    <mergeCell ref="AT11:AW11"/>
    <mergeCell ref="AX11:BA11"/>
    <mergeCell ref="BB11:BE11"/>
    <mergeCell ref="A10:B10"/>
    <mergeCell ref="C10:Q10"/>
    <mergeCell ref="R10:U10"/>
    <mergeCell ref="V10:Y10"/>
    <mergeCell ref="Z10:AC10"/>
    <mergeCell ref="A9:B9"/>
    <mergeCell ref="C9:Q9"/>
    <mergeCell ref="R9:U9"/>
    <mergeCell ref="V9:Y9"/>
    <mergeCell ref="Z9:AC9"/>
    <mergeCell ref="AT10:AW10"/>
    <mergeCell ref="AX10:BA10"/>
    <mergeCell ref="AD7:AS7"/>
    <mergeCell ref="AT7:AW7"/>
    <mergeCell ref="AX7:BA7"/>
    <mergeCell ref="AX8:BA8"/>
    <mergeCell ref="AD9:AS9"/>
    <mergeCell ref="AT9:AW9"/>
    <mergeCell ref="AX9:BA9"/>
    <mergeCell ref="AD10:AS10"/>
    <mergeCell ref="BB7:BE7"/>
    <mergeCell ref="A8:B8"/>
    <mergeCell ref="C8:Q8"/>
    <mergeCell ref="R8:U8"/>
    <mergeCell ref="V8:Y8"/>
    <mergeCell ref="Z8:AC8"/>
    <mergeCell ref="AD8:AS8"/>
    <mergeCell ref="A7:B7"/>
    <mergeCell ref="C7:Q7"/>
    <mergeCell ref="R7:U7"/>
    <mergeCell ref="V7:Y7"/>
    <mergeCell ref="Z7:AC7"/>
    <mergeCell ref="AT8:AW8"/>
    <mergeCell ref="BB8:BE8"/>
    <mergeCell ref="A1:BE1"/>
    <mergeCell ref="A2:BE2"/>
    <mergeCell ref="A3:BE3"/>
    <mergeCell ref="A4:BE4"/>
    <mergeCell ref="A5:B6"/>
    <mergeCell ref="C5:AC5"/>
    <mergeCell ref="AD5:BE5"/>
    <mergeCell ref="C6:Q6"/>
    <mergeCell ref="R6:U6"/>
    <mergeCell ref="V6:Y6"/>
    <mergeCell ref="Z6:AC6"/>
    <mergeCell ref="AD6:AS6"/>
    <mergeCell ref="AT6:AW6"/>
    <mergeCell ref="AX6:BA6"/>
    <mergeCell ref="BB6:BE6"/>
  </mergeCells>
  <printOptions horizontalCentered="1"/>
  <pageMargins left="0.19685039370078741" right="0.19685039370078741" top="0.59055118110236227" bottom="0.78740157480314965" header="1.1023622047244095" footer="0.51181102362204722"/>
  <pageSetup paperSize="9" scale="73" fitToHeight="0" orientation="landscape" r:id="rId1"/>
  <headerFooter alignWithMargins="0">
    <oddFooter>&amp;P. oldal, összesen: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27</vt:i4>
      </vt:variant>
      <vt:variant>
        <vt:lpstr>Névvel ellátott tartományok</vt:lpstr>
      </vt:variant>
      <vt:variant>
        <vt:i4>28</vt:i4>
      </vt:variant>
    </vt:vector>
  </HeadingPairs>
  <TitlesOfParts>
    <vt:vector size="55" baseType="lpstr">
      <vt:lpstr>01</vt:lpstr>
      <vt:lpstr>02</vt:lpstr>
      <vt:lpstr>03</vt:lpstr>
      <vt:lpstr>04. önk. int.</vt:lpstr>
      <vt:lpstr>05. óvoda int.</vt:lpstr>
      <vt:lpstr>06. konyha int.</vt:lpstr>
      <vt:lpstr>07. önk. beruházás</vt:lpstr>
      <vt:lpstr>08b</vt:lpstr>
      <vt:lpstr>08. óvoda beruházás</vt:lpstr>
      <vt:lpstr>09. konyha beruházás</vt:lpstr>
      <vt:lpstr>10. létszám</vt:lpstr>
      <vt:lpstr>11. létszám intézményenként</vt:lpstr>
      <vt:lpstr>12 összevont köt., önkéntes fel</vt:lpstr>
      <vt:lpstr>13. intézményenként köt., önkén</vt:lpstr>
      <vt:lpstr>14. Adósság</vt:lpstr>
      <vt:lpstr>15. Bevételek adóssághoz</vt:lpstr>
      <vt:lpstr>16. Maradványkimutatás</vt:lpstr>
      <vt:lpstr>17. Mérleg</vt:lpstr>
      <vt:lpstr>18. Vagyonkimutatás</vt:lpstr>
      <vt:lpstr>19. Normatíva</vt:lpstr>
      <vt:lpstr>20. Normatíva</vt:lpstr>
      <vt:lpstr>21. Normatíva</vt:lpstr>
      <vt:lpstr>22. Normatíva Visszafizetendő</vt:lpstr>
      <vt:lpstr>23. kedvezmények</vt:lpstr>
      <vt:lpstr>24. Támogatások</vt:lpstr>
      <vt:lpstr>25. Kölcsönök</vt:lpstr>
      <vt:lpstr>26. Részesedések</vt:lpstr>
      <vt:lpstr>'01'!Nyomtatási_cím</vt:lpstr>
      <vt:lpstr>'02'!Nyomtatási_cím</vt:lpstr>
      <vt:lpstr>'03'!Nyomtatási_cím</vt:lpstr>
      <vt:lpstr>'04. önk. int.'!Nyomtatási_cím</vt:lpstr>
      <vt:lpstr>'05. óvoda int.'!Nyomtatási_cím</vt:lpstr>
      <vt:lpstr>'06. konyha int.'!Nyomtatási_cím</vt:lpstr>
      <vt:lpstr>'07. önk. beruházás'!Nyomtatási_cím</vt:lpstr>
      <vt:lpstr>'08. óvoda beruházás'!Nyomtatási_cím</vt:lpstr>
      <vt:lpstr>'09. konyha beruházás'!Nyomtatási_cím</vt:lpstr>
      <vt:lpstr>'10. létszám'!Nyomtatási_cím</vt:lpstr>
      <vt:lpstr>'11. létszám intézményenként'!Nyomtatási_cím</vt:lpstr>
      <vt:lpstr>'12 összevont köt., önkéntes fel'!Nyomtatási_cím</vt:lpstr>
      <vt:lpstr>'13. intézményenként köt., önkén'!Nyomtatási_cím</vt:lpstr>
      <vt:lpstr>'18. Vagyonkimutatás'!Nyomtatási_cím</vt:lpstr>
      <vt:lpstr>'01'!Nyomtatási_terület</vt:lpstr>
      <vt:lpstr>'02'!Nyomtatási_terület</vt:lpstr>
      <vt:lpstr>'03'!Nyomtatási_terület</vt:lpstr>
      <vt:lpstr>'04. önk. int.'!Nyomtatási_terület</vt:lpstr>
      <vt:lpstr>'05. óvoda int.'!Nyomtatási_terület</vt:lpstr>
      <vt:lpstr>'06. konyha int.'!Nyomtatási_terület</vt:lpstr>
      <vt:lpstr>'07. önk. beruházás'!Nyomtatási_terület</vt:lpstr>
      <vt:lpstr>'08. óvoda beruházás'!Nyomtatási_terület</vt:lpstr>
      <vt:lpstr>'09. konyha beruházás'!Nyomtatási_terület</vt:lpstr>
      <vt:lpstr>'10. létszám'!Nyomtatási_terület</vt:lpstr>
      <vt:lpstr>'11. létszám intézményenként'!Nyomtatási_terület</vt:lpstr>
      <vt:lpstr>'12 összevont köt., önkéntes fel'!Nyomtatási_terület</vt:lpstr>
      <vt:lpstr>'13. intézményenként köt., önkén'!Nyomtatási_terület</vt:lpstr>
      <vt:lpstr>'21. Normatíva'!Nyomtatási_terület</vt:lpstr>
    </vt:vector>
  </TitlesOfParts>
  <Company>Őcsényi Közös Önkormányzati Hivatal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Költségvetési rendelet</dc:title>
  <dc:subject/>
  <dc:creator>Horváth Gábor (gazd.ea. - Őcsényi Közös Önk. Hivatal)</dc:creator>
  <cp:lastModifiedBy>Felhasználó</cp:lastModifiedBy>
  <cp:lastPrinted>2021-05-17T08:32:26Z</cp:lastPrinted>
  <dcterms:created xsi:type="dcterms:W3CDTF">1998-12-06T10:54:59Z</dcterms:created>
  <dcterms:modified xsi:type="dcterms:W3CDTF">2021-06-02T06:42:03Z</dcterms:modified>
</cp:coreProperties>
</file>