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C5A2C70E-8E46-43A8-8C9A-F04C299E0B80}" xr6:coauthVersionLast="46" xr6:coauthVersionMax="46" xr10:uidLastSave="{00000000-0000-0000-0000-000000000000}"/>
  <bookViews>
    <workbookView xWindow="-120" yWindow="-120" windowWidth="25440" windowHeight="15540"/>
  </bookViews>
  <sheets>
    <sheet name="1.melléklet2020Zársz" sheetId="5" r:id="rId1"/>
  </sheets>
  <definedNames>
    <definedName name="_xlnm.Print_Area" localSheetId="0">'1.melléklet2020Zársz'!$A$1:$O$172</definedName>
  </definedNames>
  <calcPr calcId="181029"/>
</workbook>
</file>

<file path=xl/calcChain.xml><?xml version="1.0" encoding="utf-8"?>
<calcChain xmlns="http://schemas.openxmlformats.org/spreadsheetml/2006/main">
  <c r="K133" i="5" l="1"/>
  <c r="Q27" i="5"/>
  <c r="G27" i="5"/>
  <c r="L87" i="5"/>
  <c r="L88" i="5"/>
  <c r="K88" i="5"/>
  <c r="O88" i="5" s="1"/>
  <c r="L129" i="5"/>
  <c r="L114" i="5"/>
  <c r="M114" i="5"/>
  <c r="K114" i="5" s="1"/>
  <c r="M113" i="5"/>
  <c r="L113" i="5"/>
  <c r="K113" i="5" s="1"/>
  <c r="L112" i="5"/>
  <c r="M112" i="5"/>
  <c r="M87" i="5"/>
  <c r="M86" i="5" s="1"/>
  <c r="M73" i="5" s="1"/>
  <c r="M172" i="5" s="1"/>
  <c r="N87" i="5"/>
  <c r="L75" i="5"/>
  <c r="L63" i="5"/>
  <c r="L54" i="5"/>
  <c r="L86" i="5"/>
  <c r="L53" i="5"/>
  <c r="K53" i="5" s="1"/>
  <c r="L49" i="5"/>
  <c r="L48" i="5"/>
  <c r="L45" i="5"/>
  <c r="L44" i="5"/>
  <c r="L41" i="5"/>
  <c r="L26" i="5"/>
  <c r="L21" i="5"/>
  <c r="L11" i="5" s="1"/>
  <c r="G158" i="5"/>
  <c r="G146" i="5"/>
  <c r="O146" i="5" s="1"/>
  <c r="G130" i="5"/>
  <c r="G131" i="5"/>
  <c r="G132" i="5"/>
  <c r="G133" i="5"/>
  <c r="G134" i="5"/>
  <c r="G135" i="5"/>
  <c r="G136" i="5"/>
  <c r="G137" i="5"/>
  <c r="G138" i="5"/>
  <c r="G139" i="5"/>
  <c r="G140" i="5"/>
  <c r="G141" i="5"/>
  <c r="O141" i="5" s="1"/>
  <c r="G129" i="5"/>
  <c r="G127" i="5"/>
  <c r="G113" i="5"/>
  <c r="G114" i="5"/>
  <c r="O114" i="5" s="1"/>
  <c r="G115" i="5"/>
  <c r="G116" i="5"/>
  <c r="O116" i="5" s="1"/>
  <c r="G117" i="5"/>
  <c r="G118" i="5"/>
  <c r="G119" i="5"/>
  <c r="G120" i="5"/>
  <c r="O120" i="5" s="1"/>
  <c r="G121" i="5"/>
  <c r="G122" i="5"/>
  <c r="O122" i="5" s="1"/>
  <c r="G123" i="5"/>
  <c r="G124" i="5"/>
  <c r="G125" i="5"/>
  <c r="G126" i="5"/>
  <c r="O126" i="5" s="1"/>
  <c r="G112" i="5"/>
  <c r="G92" i="5"/>
  <c r="G91" i="5" s="1"/>
  <c r="G88" i="5"/>
  <c r="G89" i="5"/>
  <c r="G87" i="5"/>
  <c r="G78" i="5"/>
  <c r="G68" i="5"/>
  <c r="G67" i="5"/>
  <c r="G63" i="5"/>
  <c r="G62" i="5"/>
  <c r="G44" i="5"/>
  <c r="G45" i="5"/>
  <c r="G46" i="5"/>
  <c r="G47" i="5"/>
  <c r="G48" i="5"/>
  <c r="G49" i="5"/>
  <c r="G50" i="5"/>
  <c r="G51" i="5"/>
  <c r="G52" i="5"/>
  <c r="G53" i="5"/>
  <c r="G43" i="5"/>
  <c r="G37" i="5"/>
  <c r="G38" i="5"/>
  <c r="G39" i="5"/>
  <c r="G40" i="5"/>
  <c r="G41" i="5"/>
  <c r="G36" i="5"/>
  <c r="G30" i="5"/>
  <c r="G31" i="5"/>
  <c r="G32" i="5"/>
  <c r="G33" i="5"/>
  <c r="G34" i="5"/>
  <c r="G29" i="5"/>
  <c r="G26" i="5"/>
  <c r="G15" i="5"/>
  <c r="G16" i="5"/>
  <c r="G17" i="5"/>
  <c r="G18" i="5"/>
  <c r="G19" i="5"/>
  <c r="G20" i="5"/>
  <c r="G14" i="5"/>
  <c r="C158" i="5"/>
  <c r="C146" i="5"/>
  <c r="C131" i="5"/>
  <c r="C132" i="5"/>
  <c r="C133" i="5"/>
  <c r="C137" i="5"/>
  <c r="C139" i="5"/>
  <c r="C141" i="5"/>
  <c r="C130" i="5"/>
  <c r="C128" i="5" s="1"/>
  <c r="C129" i="5"/>
  <c r="C114" i="5"/>
  <c r="C115" i="5"/>
  <c r="C118" i="5"/>
  <c r="C120" i="5"/>
  <c r="C122" i="5"/>
  <c r="C123" i="5"/>
  <c r="C126" i="5"/>
  <c r="C127" i="5"/>
  <c r="C113" i="5"/>
  <c r="C111" i="5" s="1"/>
  <c r="C142" i="5" s="1"/>
  <c r="C112" i="5"/>
  <c r="C88" i="5"/>
  <c r="C89" i="5"/>
  <c r="C87" i="5"/>
  <c r="C86" i="5" s="1"/>
  <c r="C78" i="5"/>
  <c r="D65" i="5"/>
  <c r="C65" i="5" s="1"/>
  <c r="C68" i="5"/>
  <c r="C67" i="5"/>
  <c r="C63" i="5"/>
  <c r="C62" i="5"/>
  <c r="C60" i="5" s="1"/>
  <c r="C56" i="5"/>
  <c r="C44" i="5"/>
  <c r="C45" i="5"/>
  <c r="C46" i="5"/>
  <c r="C47" i="5"/>
  <c r="C48" i="5"/>
  <c r="C49" i="5"/>
  <c r="C50" i="5"/>
  <c r="C52" i="5"/>
  <c r="C53" i="5"/>
  <c r="C43" i="5"/>
  <c r="C42" i="5" s="1"/>
  <c r="C38" i="5"/>
  <c r="C39" i="5"/>
  <c r="C40" i="5"/>
  <c r="C41" i="5"/>
  <c r="C37" i="5"/>
  <c r="C34" i="5"/>
  <c r="C33" i="5"/>
  <c r="C28" i="5" s="1"/>
  <c r="C71" i="5" s="1"/>
  <c r="C31" i="5"/>
  <c r="C27" i="5"/>
  <c r="C24" i="5"/>
  <c r="C21" i="5" s="1"/>
  <c r="C26" i="5"/>
  <c r="C15" i="5"/>
  <c r="C16" i="5"/>
  <c r="C17" i="5"/>
  <c r="C14" i="5"/>
  <c r="K44" i="5"/>
  <c r="M156" i="5"/>
  <c r="N156" i="5"/>
  <c r="L156" i="5"/>
  <c r="K157" i="5"/>
  <c r="L128" i="5"/>
  <c r="K128" i="5" s="1"/>
  <c r="K78" i="5"/>
  <c r="K48" i="5"/>
  <c r="O48" i="5"/>
  <c r="K30" i="5"/>
  <c r="K31" i="5"/>
  <c r="K32" i="5"/>
  <c r="K18" i="5"/>
  <c r="K19" i="5"/>
  <c r="K20" i="5"/>
  <c r="K126" i="5"/>
  <c r="O113" i="5"/>
  <c r="K123" i="5"/>
  <c r="O123" i="5"/>
  <c r="K92" i="5"/>
  <c r="O92" i="5"/>
  <c r="M65" i="5"/>
  <c r="L65" i="5"/>
  <c r="L60" i="5"/>
  <c r="K57" i="5"/>
  <c r="K54" i="5" s="1"/>
  <c r="K56" i="5"/>
  <c r="O56" i="5"/>
  <c r="K46" i="5"/>
  <c r="O46" i="5"/>
  <c r="K14" i="5"/>
  <c r="K15" i="5"/>
  <c r="H75" i="5"/>
  <c r="H74" i="5" s="1"/>
  <c r="E128" i="5"/>
  <c r="E142" i="5" s="1"/>
  <c r="D75" i="5"/>
  <c r="C75" i="5"/>
  <c r="D21" i="5"/>
  <c r="K89" i="5"/>
  <c r="O89" i="5" s="1"/>
  <c r="G61" i="5"/>
  <c r="L91" i="5"/>
  <c r="K91" i="5"/>
  <c r="K33" i="5"/>
  <c r="M111" i="5"/>
  <c r="K146" i="5"/>
  <c r="K145" i="5"/>
  <c r="K132" i="5"/>
  <c r="O132" i="5"/>
  <c r="I128" i="5"/>
  <c r="H128" i="5"/>
  <c r="D145" i="5"/>
  <c r="C145" i="5"/>
  <c r="E111" i="5"/>
  <c r="E28" i="5"/>
  <c r="D28" i="5"/>
  <c r="K130" i="5"/>
  <c r="O130" i="5" s="1"/>
  <c r="M128" i="5"/>
  <c r="I28" i="5"/>
  <c r="K52" i="5"/>
  <c r="O52" i="5"/>
  <c r="M74" i="5"/>
  <c r="K69" i="5"/>
  <c r="K24" i="5"/>
  <c r="K61" i="5"/>
  <c r="M21" i="5"/>
  <c r="M11" i="5" s="1"/>
  <c r="M70" i="5" s="1"/>
  <c r="M72" i="5" s="1"/>
  <c r="N65" i="5"/>
  <c r="K68" i="5"/>
  <c r="O68" i="5" s="1"/>
  <c r="K67" i="5"/>
  <c r="K58" i="5"/>
  <c r="M54" i="5"/>
  <c r="N54" i="5"/>
  <c r="N71" i="5"/>
  <c r="K43" i="5"/>
  <c r="K37" i="5"/>
  <c r="K38" i="5"/>
  <c r="O38" i="5"/>
  <c r="K39" i="5"/>
  <c r="K40" i="5"/>
  <c r="K36" i="5"/>
  <c r="O36" i="5"/>
  <c r="L12" i="5"/>
  <c r="M28" i="5"/>
  <c r="M71" i="5" s="1"/>
  <c r="N28" i="5"/>
  <c r="K34" i="5"/>
  <c r="K29" i="5"/>
  <c r="M12" i="5"/>
  <c r="N12" i="5"/>
  <c r="K16" i="5"/>
  <c r="K17" i="5"/>
  <c r="O17" i="5" s="1"/>
  <c r="K158" i="5"/>
  <c r="K156" i="5"/>
  <c r="L145" i="5"/>
  <c r="M145" i="5"/>
  <c r="M144" i="5"/>
  <c r="M143" i="5" s="1"/>
  <c r="N145" i="5"/>
  <c r="N144" i="5" s="1"/>
  <c r="N143" i="5" s="1"/>
  <c r="K129" i="5"/>
  <c r="O129" i="5" s="1"/>
  <c r="K115" i="5"/>
  <c r="O115" i="5" s="1"/>
  <c r="N21" i="5"/>
  <c r="N11" i="5"/>
  <c r="N70" i="5" s="1"/>
  <c r="N72" i="5" s="1"/>
  <c r="N86" i="5"/>
  <c r="N73" i="5"/>
  <c r="M60" i="5"/>
  <c r="N60" i="5"/>
  <c r="K63" i="5"/>
  <c r="O63" i="5"/>
  <c r="K47" i="5"/>
  <c r="K50" i="5"/>
  <c r="O50" i="5" s="1"/>
  <c r="K51" i="5"/>
  <c r="N42" i="5"/>
  <c r="N128" i="5"/>
  <c r="K131" i="5"/>
  <c r="K137" i="5"/>
  <c r="O137" i="5" s="1"/>
  <c r="K139" i="5"/>
  <c r="O139" i="5"/>
  <c r="K141" i="5"/>
  <c r="N111" i="5"/>
  <c r="N142" i="5" s="1"/>
  <c r="N167" i="5" s="1"/>
  <c r="K116" i="5"/>
  <c r="K118" i="5"/>
  <c r="K120" i="5"/>
  <c r="K122" i="5"/>
  <c r="G161" i="5"/>
  <c r="H156" i="5"/>
  <c r="G156" i="5" s="1"/>
  <c r="J128" i="5"/>
  <c r="I111" i="5"/>
  <c r="J111" i="5"/>
  <c r="H111" i="5"/>
  <c r="G95" i="5"/>
  <c r="O91" i="5"/>
  <c r="H91" i="5"/>
  <c r="I86" i="5"/>
  <c r="G86" i="5" s="1"/>
  <c r="J86" i="5"/>
  <c r="G79" i="5"/>
  <c r="J75" i="5"/>
  <c r="J74" i="5"/>
  <c r="J172" i="5" s="1"/>
  <c r="I75" i="5"/>
  <c r="I65" i="5"/>
  <c r="I71" i="5" s="1"/>
  <c r="I60" i="5"/>
  <c r="J54" i="5"/>
  <c r="J71" i="5"/>
  <c r="I54" i="5"/>
  <c r="J42" i="5"/>
  <c r="H35" i="5"/>
  <c r="J35" i="5"/>
  <c r="I35" i="5"/>
  <c r="G35" i="5" s="1"/>
  <c r="I21" i="5"/>
  <c r="J21" i="5"/>
  <c r="H21" i="5"/>
  <c r="J12" i="5"/>
  <c r="I12" i="5"/>
  <c r="I11" i="5" s="1"/>
  <c r="H12" i="5"/>
  <c r="H70" i="5" s="1"/>
  <c r="F143" i="5"/>
  <c r="E144" i="5"/>
  <c r="E143" i="5" s="1"/>
  <c r="D156" i="5"/>
  <c r="C156" i="5"/>
  <c r="D128" i="5"/>
  <c r="F128" i="5"/>
  <c r="D111" i="5"/>
  <c r="F111" i="5"/>
  <c r="F142" i="5" s="1"/>
  <c r="F167" i="5"/>
  <c r="F74" i="5"/>
  <c r="F73" i="5"/>
  <c r="F172" i="5" s="1"/>
  <c r="E86" i="5"/>
  <c r="D86" i="5"/>
  <c r="D73" i="5" s="1"/>
  <c r="D172" i="5" s="1"/>
  <c r="F71" i="5"/>
  <c r="E65" i="5"/>
  <c r="D60" i="5"/>
  <c r="D54" i="5"/>
  <c r="C54" i="5"/>
  <c r="F42" i="5"/>
  <c r="F70" i="5" s="1"/>
  <c r="F72" i="5"/>
  <c r="E42" i="5"/>
  <c r="D42" i="5"/>
  <c r="D70" i="5" s="1"/>
  <c r="D35" i="5"/>
  <c r="E12" i="5"/>
  <c r="E21" i="5"/>
  <c r="E11" i="5"/>
  <c r="E70" i="5" s="1"/>
  <c r="D12" i="5"/>
  <c r="H65" i="5"/>
  <c r="H86" i="5"/>
  <c r="H145" i="5"/>
  <c r="G145" i="5" s="1"/>
  <c r="J73" i="5"/>
  <c r="H60" i="5"/>
  <c r="H28" i="5"/>
  <c r="G28" i="5"/>
  <c r="I42" i="5"/>
  <c r="K62" i="5"/>
  <c r="O27" i="5"/>
  <c r="H42" i="5"/>
  <c r="H54" i="5"/>
  <c r="G54" i="5" s="1"/>
  <c r="N74" i="5"/>
  <c r="K49" i="5"/>
  <c r="O49" i="5" s="1"/>
  <c r="L28" i="5"/>
  <c r="D144" i="5"/>
  <c r="D143" i="5" s="1"/>
  <c r="C144" i="5"/>
  <c r="C143" i="5" s="1"/>
  <c r="E167" i="5"/>
  <c r="D142" i="5"/>
  <c r="D167" i="5"/>
  <c r="D71" i="5"/>
  <c r="D11" i="5"/>
  <c r="O29" i="5"/>
  <c r="C74" i="5"/>
  <c r="O158" i="5"/>
  <c r="M42" i="5"/>
  <c r="K60" i="5"/>
  <c r="P40" i="5"/>
  <c r="K26" i="5"/>
  <c r="O15" i="5"/>
  <c r="O44" i="5"/>
  <c r="O47" i="5"/>
  <c r="O43" i="5"/>
  <c r="O37" i="5"/>
  <c r="O33" i="5"/>
  <c r="N171" i="5"/>
  <c r="N174" i="5" s="1"/>
  <c r="N104" i="5"/>
  <c r="O16" i="5"/>
  <c r="H144" i="5"/>
  <c r="G144" i="5"/>
  <c r="H143" i="5"/>
  <c r="G143" i="5"/>
  <c r="H142" i="5"/>
  <c r="G111" i="5"/>
  <c r="I142" i="5"/>
  <c r="I167" i="5"/>
  <c r="H73" i="5"/>
  <c r="G60" i="5"/>
  <c r="I70" i="5"/>
  <c r="G42" i="5"/>
  <c r="H71" i="5"/>
  <c r="G21" i="5"/>
  <c r="H11" i="5"/>
  <c r="G11" i="5" s="1"/>
  <c r="J11" i="5"/>
  <c r="G12" i="5"/>
  <c r="O26" i="5"/>
  <c r="O54" i="5"/>
  <c r="H172" i="5"/>
  <c r="H72" i="5"/>
  <c r="H171" i="5"/>
  <c r="L144" i="5"/>
  <c r="L143" i="5" s="1"/>
  <c r="O145" i="5"/>
  <c r="M104" i="5" l="1"/>
  <c r="O60" i="5"/>
  <c r="K21" i="5"/>
  <c r="O21" i="5" s="1"/>
  <c r="H104" i="5"/>
  <c r="G71" i="5"/>
  <c r="I72" i="5"/>
  <c r="I171" i="5" s="1"/>
  <c r="G142" i="5"/>
  <c r="D74" i="5"/>
  <c r="D72" i="5"/>
  <c r="F104" i="5"/>
  <c r="F171" i="5"/>
  <c r="J142" i="5"/>
  <c r="J167" i="5" s="1"/>
  <c r="G128" i="5"/>
  <c r="O128" i="5" s="1"/>
  <c r="O156" i="5"/>
  <c r="K144" i="5"/>
  <c r="C35" i="5"/>
  <c r="C73" i="5"/>
  <c r="C172" i="5" s="1"/>
  <c r="C167" i="5"/>
  <c r="G65" i="5"/>
  <c r="O67" i="5"/>
  <c r="G75" i="5"/>
  <c r="O78" i="5"/>
  <c r="O53" i="5"/>
  <c r="K75" i="5"/>
  <c r="L73" i="5"/>
  <c r="L172" i="5" s="1"/>
  <c r="K112" i="5"/>
  <c r="O112" i="5" s="1"/>
  <c r="L111" i="5"/>
  <c r="K87" i="5"/>
  <c r="H167" i="5"/>
  <c r="G167" i="5" s="1"/>
  <c r="L71" i="5"/>
  <c r="O62" i="5"/>
  <c r="E73" i="5"/>
  <c r="E172" i="5" s="1"/>
  <c r="E74" i="5"/>
  <c r="J70" i="5"/>
  <c r="I74" i="5"/>
  <c r="I73" i="5"/>
  <c r="O131" i="5"/>
  <c r="O34" i="5"/>
  <c r="K28" i="5"/>
  <c r="K65" i="5"/>
  <c r="E71" i="5"/>
  <c r="E72" i="5" s="1"/>
  <c r="M142" i="5"/>
  <c r="M167" i="5" s="1"/>
  <c r="O14" i="5"/>
  <c r="K12" i="5"/>
  <c r="C12" i="5"/>
  <c r="C11" i="5" s="1"/>
  <c r="C70" i="5" s="1"/>
  <c r="C72" i="5" s="1"/>
  <c r="K41" i="5"/>
  <c r="O41" i="5" s="1"/>
  <c r="L35" i="5"/>
  <c r="K45" i="5"/>
  <c r="O45" i="5" s="1"/>
  <c r="L42" i="5"/>
  <c r="K42" i="5" s="1"/>
  <c r="O42" i="5" s="1"/>
  <c r="L74" i="5"/>
  <c r="E171" i="5" l="1"/>
  <c r="E104" i="5"/>
  <c r="K35" i="5"/>
  <c r="O35" i="5" s="1"/>
  <c r="L70" i="5"/>
  <c r="L72" i="5" s="1"/>
  <c r="C171" i="5"/>
  <c r="C104" i="5"/>
  <c r="O28" i="5"/>
  <c r="K71" i="5"/>
  <c r="O71" i="5" s="1"/>
  <c r="I172" i="5"/>
  <c r="G74" i="5"/>
  <c r="G172" i="5" s="1"/>
  <c r="L142" i="5"/>
  <c r="L167" i="5" s="1"/>
  <c r="K111" i="5"/>
  <c r="K143" i="5"/>
  <c r="O144" i="5"/>
  <c r="D171" i="5"/>
  <c r="D104" i="5"/>
  <c r="O12" i="5"/>
  <c r="K11" i="5"/>
  <c r="O65" i="5"/>
  <c r="I104" i="5"/>
  <c r="G73" i="5"/>
  <c r="J72" i="5"/>
  <c r="G70" i="5"/>
  <c r="O87" i="5"/>
  <c r="K86" i="5"/>
  <c r="O75" i="5"/>
  <c r="G72" i="5"/>
  <c r="G171" i="5" s="1"/>
  <c r="M171" i="5"/>
  <c r="M174" i="5" s="1"/>
  <c r="G104" i="5" l="1"/>
  <c r="K74" i="5"/>
  <c r="O74" i="5" s="1"/>
  <c r="O86" i="5"/>
  <c r="K73" i="5"/>
  <c r="O111" i="5"/>
  <c r="K142" i="5"/>
  <c r="L171" i="5"/>
  <c r="L174" i="5" s="1"/>
  <c r="L104" i="5"/>
  <c r="J171" i="5"/>
  <c r="J104" i="5"/>
  <c r="O11" i="5"/>
  <c r="K70" i="5"/>
  <c r="O143" i="5"/>
  <c r="Q159" i="5"/>
  <c r="K72" i="5" l="1"/>
  <c r="O70" i="5"/>
  <c r="O142" i="5"/>
  <c r="K167" i="5"/>
  <c r="O167" i="5" s="1"/>
  <c r="O73" i="5"/>
  <c r="K172" i="5"/>
  <c r="R88" i="5"/>
  <c r="T88" i="5" s="1"/>
  <c r="O72" i="5" l="1"/>
  <c r="K104" i="5"/>
  <c r="O104" i="5" s="1"/>
  <c r="K171" i="5"/>
  <c r="K174" i="5" s="1"/>
  <c r="Q142" i="5"/>
</calcChain>
</file>

<file path=xl/sharedStrings.xml><?xml version="1.0" encoding="utf-8"?>
<sst xmlns="http://schemas.openxmlformats.org/spreadsheetml/2006/main" count="331" uniqueCount="292">
  <si>
    <t>B E V É T E L E K</t>
  </si>
  <si>
    <t>Ezer forintban</t>
  </si>
  <si>
    <t>Sor-
szám</t>
  </si>
  <si>
    <t>Bevételi jogcím</t>
  </si>
  <si>
    <t>1.</t>
  </si>
  <si>
    <t>1.1.</t>
  </si>
  <si>
    <t>Helyi önkormányzatok működésének általános támogatása</t>
  </si>
  <si>
    <t>1.2.</t>
  </si>
  <si>
    <t>1.3.</t>
  </si>
  <si>
    <t>1.4.</t>
  </si>
  <si>
    <t>1.6.</t>
  </si>
  <si>
    <t>2.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</si>
  <si>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</si>
  <si>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</si>
  <si>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</si>
  <si>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</si>
  <si>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</si>
  <si>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</si>
  <si>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</si>
  <si>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</si>
  <si>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</si>
  <si>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</si>
  <si>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</si>
  <si>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</si>
  <si>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</si>
  <si>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önkormányzati támogatások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</si>
  <si>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</si>
  <si>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</si>
  <si>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</si>
  <si>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</si>
  <si>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</si>
  <si>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</si>
  <si>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</si>
  <si>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4.1.</t>
  </si>
  <si>
    <t>4.2.</t>
  </si>
  <si>
    <t>4.3.</t>
  </si>
  <si>
    <t>4.4.</t>
  </si>
  <si>
    <t>5.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</si>
  <si>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</si>
  <si>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</si>
  <si>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</si>
  <si>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</si>
  <si>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</si>
  <si>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</si>
  <si>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</si>
  <si>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Ellátási díjak</t>
  </si>
  <si>
    <t>5.6.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</si>
  <si>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</si>
  <si>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</si>
  <si>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</si>
  <si>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</si>
  <si>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</si>
  <si>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6.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</si>
  <si>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</si>
  <si>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</si>
  <si>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</si>
  <si>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</si>
  <si>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</si>
  <si>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</si>
  <si>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Részesedések értékesítése</t>
  </si>
  <si>
    <t>Részesedések megszűnéséhez kapcsolódó bevételek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</si>
  <si>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</si>
  <si>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</si>
  <si>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</si>
  <si>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</si>
  <si>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</si>
  <si>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</si>
  <si>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8.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</si>
  <si>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</si>
  <si>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</si>
  <si>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</si>
  <si>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Likviditási célú  hitelek, kölcsönök felvétele pénzügyi vállalkozástól</t>
  </si>
  <si>
    <t>Forgatási célú belföldi értékpapírok beváltása,  értékesítése</t>
  </si>
  <si>
    <t>Befektetési célú belföldi értékpapírok beváltása,  értékesítése</t>
  </si>
  <si>
    <t>Előző év költségvetési maradványának igénybevétele</t>
  </si>
  <si>
    <t>Előző év vállalkozási maradványának igénybevétele</t>
  </si>
  <si>
    <t>Államháztartáson belüli megelőlegezések</t>
  </si>
  <si>
    <t>Államháztartáson belüli megelőlegezések törlesztése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</si>
  <si>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</si>
  <si>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</si>
  <si>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</si>
  <si>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Adóssághoz nem kapcsolódó származékos ügyletek bevételei</t>
  </si>
  <si>
    <t>K I A D Á S O K</t>
  </si>
  <si>
    <t>Személyi  juttatások</t>
  </si>
  <si>
    <t>Munkaadókat terhelő járulékok és szociális hozzájárulási adó</t>
  </si>
  <si>
    <t>Ellátottak pénzbeli juttatásai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</si>
  <si>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</si>
  <si>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</si>
  <si>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</si>
  <si>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</si>
  <si>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</si>
  <si>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</si>
  <si>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</si>
  <si>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</si>
  <si>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</si>
  <si>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Felújítások</t>
  </si>
  <si>
    <t>2.3.-ból EU-s forrásból megvalósuló felújítás</t>
  </si>
  <si>
    <t>2.7.</t>
  </si>
  <si>
    <t>2.8.</t>
  </si>
  <si>
    <t>2.9.</t>
  </si>
  <si>
    <t>2.10.</t>
  </si>
  <si>
    <t>4.</t>
  </si>
  <si>
    <t>7.</t>
  </si>
  <si>
    <t>Államháztartáson belüli megelőlegezések folyósítása</t>
  </si>
  <si>
    <t>Államháztartáson belüli megelőlegezések visszafizetése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</si>
  <si>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</si>
  <si>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</si>
  <si>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</si>
  <si>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</si>
  <si>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</si>
  <si>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KÖLTSÉGVETÉSI, FINANSZÍROZÁSI BEVÉTELEK ÉS KIADÁSOK EGYENLEGE</t>
  </si>
  <si>
    <t>ÖSSZEVONT MÉRLEGE</t>
  </si>
  <si>
    <t>Tulajdonosi bevételek, bérleti díj</t>
  </si>
  <si>
    <t>Garancia- és kezességvállalásból kifizetés ÁH-n belülre</t>
  </si>
  <si>
    <t>Visszatérítendő támogatások, kölcsönök nyújtása ÁH-n belülre</t>
  </si>
  <si>
    <t>Visszatérítendő támogatások, kölcsönök törlesztése ÁH-n belülre</t>
  </si>
  <si>
    <t>Egyéb működési célú támogatások ÁH-n belülre</t>
  </si>
  <si>
    <t xml:space="preserve"> Garancia és kezességvállalásból kifizetés ÁH-n kívülre</t>
  </si>
  <si>
    <t>Visszatérítendő támogatások, kölcsönök nyújtása ÁH-n kívülre</t>
  </si>
  <si>
    <t>Árkiegészítések, ártámogatások</t>
  </si>
  <si>
    <t>Kamattámogatások</t>
  </si>
  <si>
    <t>Egyéb működési célú támogatások államháztartáson kívülre</t>
  </si>
  <si>
    <t>Egyéb felhalmozási célú támogatások ÁH-n belülre</t>
  </si>
  <si>
    <t>Garancia- és kezességvállalásból kifizetés ÁH-n kívülre</t>
  </si>
  <si>
    <t>Lakástámogatás</t>
  </si>
  <si>
    <t>2.1.1</t>
  </si>
  <si>
    <t>Ebből: Működési célú hosszú lejáratú hitelek, kölcsönök felvétele</t>
  </si>
  <si>
    <t>Ebből: Fejlesztési célú hosszú lejáratú hitelek, kölcsönök felvétele</t>
  </si>
  <si>
    <t>Működési költségvetés bevétele:</t>
  </si>
  <si>
    <t>KÖLTSÉGVETÉSI KIADÁSOK ÖSSZESEN (1+2)</t>
  </si>
  <si>
    <t>Költségvetési hiány, többlet ( költségvetési bevételek - költségvetési kiadások) (+/-)</t>
  </si>
  <si>
    <t>Finanszírozási bevételek, kiadások egyenlege (finanszírozási bevételek - finanszírozási kiadások) (+/-)</t>
  </si>
  <si>
    <t>ebből:  Működési célú</t>
  </si>
  <si>
    <t xml:space="preserve">             Fejlesztési célú</t>
  </si>
  <si>
    <t>A települési önkormányzatok egyes köznevelési feladatainak támogatása</t>
  </si>
  <si>
    <t>A települési önkormányzatok szociális, gyermekjóléti és gyermekétkeztetési feladatainak támogatása</t>
  </si>
  <si>
    <t>A települési önkormányzatok kulturális feladatainak támogatása</t>
  </si>
  <si>
    <t xml:space="preserve"> 1.1.</t>
  </si>
  <si>
    <t>A helyi önkormányzatok általános működésének és ágazati feladatainak támogatása</t>
  </si>
  <si>
    <t>1.1.1.</t>
  </si>
  <si>
    <t>1.1.2.</t>
  </si>
  <si>
    <t>1.1.3.</t>
  </si>
  <si>
    <t>1.1.4.</t>
  </si>
  <si>
    <t>A helyi önkormányzatok kiegészítő támogtásai</t>
  </si>
  <si>
    <t>1.2.1.</t>
  </si>
  <si>
    <t>1.2.2.</t>
  </si>
  <si>
    <t>Helyi önkormányzatok működési célú költségvetési támogatásai és kiegészítő támogatások</t>
  </si>
  <si>
    <t>Elszámolásból származó bevételek</t>
  </si>
  <si>
    <t>Értékesítési és forgalmi adók  (iparűzési adó)</t>
  </si>
  <si>
    <t>Gépjárműadók</t>
  </si>
  <si>
    <t>4.5.</t>
  </si>
  <si>
    <t>Egyéb közhatalmi bevételek (környezetvédelmi bírság, szabálysértési pénz- és helyszíni bírság, közlekedési szabálysértések közig.bírság helyi önkormányzatot megillető része,  vagyoni, jövedelmi típusú és egyéb települési adó,késedelmi és önellenőrzési pótlék, stb.)</t>
  </si>
  <si>
    <t xml:space="preserve"> 1.</t>
  </si>
  <si>
    <t xml:space="preserve"> 1.2.</t>
  </si>
  <si>
    <t>1.1.5.</t>
  </si>
  <si>
    <t>1.1.6.</t>
  </si>
  <si>
    <t>Önkormányzat működési támogatásai (1.1.1.+…+.1.1.6.)</t>
  </si>
  <si>
    <t>1.2.3.</t>
  </si>
  <si>
    <t>1.2.4.</t>
  </si>
  <si>
    <t>1.2.5.</t>
  </si>
  <si>
    <t>1.2.6.</t>
  </si>
  <si>
    <t>Működési célú támogatások államháztartáson belülről (1.2.1.+…+.1.2.6.)</t>
  </si>
  <si>
    <t>Felhalmozási célú támogatások államháztartáson belülről (2.1.+…+2.6.)</t>
  </si>
  <si>
    <t xml:space="preserve"> 3.1.</t>
  </si>
  <si>
    <t>Közhatalmi bevételek (3.1.+...+3.5.)</t>
  </si>
  <si>
    <t>4.6.</t>
  </si>
  <si>
    <t>4.7.</t>
  </si>
  <si>
    <t>4.8.</t>
  </si>
  <si>
    <t>4.9.</t>
  </si>
  <si>
    <t>4.10.</t>
  </si>
  <si>
    <t>4.11.</t>
  </si>
  <si>
    <t>Működési bevételek (4.1.+…+ 4.11.)</t>
  </si>
  <si>
    <t>Felhalmozási bevételek (5.1.+…+5.6.)</t>
  </si>
  <si>
    <t>6.3.-ból EU-s támogatás (közvetlen)</t>
  </si>
  <si>
    <t>7.3.-ból EU-s támogatás</t>
  </si>
  <si>
    <t>Működési célú átvett pénzeszközök (6.1. + … + 6.3.)</t>
  </si>
  <si>
    <t>Felhalmozási célú átvett pénzeszközök (7.1.+...+7.3.)</t>
  </si>
  <si>
    <t>Felhalmozási költségvetés bevétele:</t>
  </si>
  <si>
    <t xml:space="preserve"> 8.1.</t>
  </si>
  <si>
    <t>KÖLTSÉGVETÉSI BEVÉTELEK ÖSSZESEN: (1+…+7)</t>
  </si>
  <si>
    <t>Működési célú támogatások államháztartáson belülről  (1.1.+1.2.)</t>
  </si>
  <si>
    <t>Hosszú lejáratú  hitelek, kölcsönök felvétele pénzügyi vállalkozástól</t>
  </si>
  <si>
    <t xml:space="preserve">    Rövid lejáratú  hitelek, kölcsönök felvétele pénzügyi vállalkozástól</t>
  </si>
  <si>
    <t xml:space="preserve"> 8.2.</t>
  </si>
  <si>
    <t>8.1.1.</t>
  </si>
  <si>
    <t>8.1.2.</t>
  </si>
  <si>
    <t>8.1.3.</t>
  </si>
  <si>
    <t>Hitel-, kölcsönfelvétel pénzügyi vállalkozástól  (8.1.1.+…+8.1.3.)</t>
  </si>
  <si>
    <t>Éven belüli értékpapírok kibocsátása</t>
  </si>
  <si>
    <t>Éven túli lejáratú belföldi értékpapírok kibocsátása</t>
  </si>
  <si>
    <t xml:space="preserve"> 8.3.</t>
  </si>
  <si>
    <t>Lekötött bankbetétek megszüntetése</t>
  </si>
  <si>
    <t>Tulajdonosi kölcsönök bevételei</t>
  </si>
  <si>
    <t xml:space="preserve">                 Rövid lejáratú tulajdonosi kölcsönök bevételei</t>
  </si>
  <si>
    <t>8.4.4. ből: Hosszú lejáratú tulajdonosi kölcsönök bevételei</t>
  </si>
  <si>
    <t>I.</t>
  </si>
  <si>
    <t>II.</t>
  </si>
  <si>
    <t>III.</t>
  </si>
  <si>
    <t>IV.</t>
  </si>
  <si>
    <t>8.1.4.</t>
  </si>
  <si>
    <t>8.1.5.</t>
  </si>
  <si>
    <t>8.1.6.</t>
  </si>
  <si>
    <t>8.1.7.</t>
  </si>
  <si>
    <t>Belföldi értékpapírok bevételei (8.1.4. +…+ 8.1.7.)</t>
  </si>
  <si>
    <t>8.1.8.</t>
  </si>
  <si>
    <t>8.1.9.</t>
  </si>
  <si>
    <t>Maradvány igénybevétele (8.1.8. + 8.1.9.)</t>
  </si>
  <si>
    <t>8.1.10.</t>
  </si>
  <si>
    <t>8.1.11.</t>
  </si>
  <si>
    <t>8.1.12.</t>
  </si>
  <si>
    <t>8.1.13.</t>
  </si>
  <si>
    <t>Megelőlegezések, betétek bevételei (8.1.10. + … + 8.1.13.)</t>
  </si>
  <si>
    <t xml:space="preserve"> 8.2.1.</t>
  </si>
  <si>
    <t xml:space="preserve"> 8.2.2.</t>
  </si>
  <si>
    <t xml:space="preserve"> 8.2.3.</t>
  </si>
  <si>
    <t xml:space="preserve"> 8.2.4.</t>
  </si>
  <si>
    <t>Hitelek, kölcsönök felvétele külföldi pénzintézettől</t>
  </si>
  <si>
    <t>Külföldi finanszírozás bevételei (8.2.1.+…8.2.4.)</t>
  </si>
  <si>
    <t>Finanszírozási bevétek (8.1.+8.2.+8.3.)</t>
  </si>
  <si>
    <t xml:space="preserve">KÖLTSÉGVETÉSI ÉS FINANSZÍROZÁSI BEVÉTELEK ÖSSZESEN: </t>
  </si>
  <si>
    <t>Működési célú támogatások az EU-nak</t>
  </si>
  <si>
    <t>1.16.</t>
  </si>
  <si>
    <t>Egyéb felhalmozási célú támogatások ÁH-n kívülre</t>
  </si>
  <si>
    <t>Éven belüli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</si>
  <si>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</si>
  <si>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</si>
  <si>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Rövidlejáratú kölcsönök törlesztése pénzügyi vállalkozásnak</t>
  </si>
  <si>
    <t>Forgatási célú belföldi értékpapírok vásárlása</t>
  </si>
  <si>
    <t>Befektetési célú belföldi értékpapírok vásárlása</t>
  </si>
  <si>
    <t>Kincstárjegyek beváltása</t>
  </si>
  <si>
    <t xml:space="preserve">Belföldi kötvények beváltása </t>
  </si>
  <si>
    <t>Éven túli lejáratú belföldi értékpapírok beváltása</t>
  </si>
  <si>
    <t xml:space="preserve"> Pénzeszközök lekötött bakbetétként elhelyezése </t>
  </si>
  <si>
    <t>Tulajdonosi kölcsönök kiadásai</t>
  </si>
  <si>
    <t xml:space="preserve"> 3.2.</t>
  </si>
  <si>
    <t>3.2.1.</t>
  </si>
  <si>
    <t>3.2.2.</t>
  </si>
  <si>
    <t>3.2.3.</t>
  </si>
  <si>
    <t>3.2.4.</t>
  </si>
  <si>
    <t>Finanszírozási kiadások  (3.1. + 3.2.)</t>
  </si>
  <si>
    <t>Belföldi finanszírozás kiadásai (I. + … + III.)</t>
  </si>
  <si>
    <t>Belföldi finanszírozás bevételei (I. + …..+ IV.)</t>
  </si>
  <si>
    <t>3.1.1.</t>
  </si>
  <si>
    <t>3.1.2.</t>
  </si>
  <si>
    <t>3.1.3.</t>
  </si>
  <si>
    <t>Hitel-, kölcsöntörlesztés államháztartáson kívülre (3.1.1. + … + 3.1.3.)</t>
  </si>
  <si>
    <t>3.1.4.</t>
  </si>
  <si>
    <t>3.1.5.</t>
  </si>
  <si>
    <t>3.1.6.</t>
  </si>
  <si>
    <t>3.1.7.</t>
  </si>
  <si>
    <t>3.1.8.</t>
  </si>
  <si>
    <t>3.1.9.</t>
  </si>
  <si>
    <t>Belföldi értékpapírok kiadásai (3.1.4. + … + 3.1.9.)</t>
  </si>
  <si>
    <t>3.1.10.</t>
  </si>
  <si>
    <t>3.1.11.</t>
  </si>
  <si>
    <t>2.1.12.</t>
  </si>
  <si>
    <t>3.1.13.</t>
  </si>
  <si>
    <t>3.1.14.</t>
  </si>
  <si>
    <t>Külföldi finanszírozás kiadásai (3.2.1. + … + 3.2.4.)</t>
  </si>
  <si>
    <t>KIADÁSOK ÖSSZESEN: (1+2+3)</t>
  </si>
  <si>
    <t>Megelőlegezések, betétek kiadásai (3.1.10 +…+3.1.14.)</t>
  </si>
  <si>
    <t>1.5.</t>
  </si>
  <si>
    <t xml:space="preserve">Beruházások </t>
  </si>
  <si>
    <t>A helyi önkormányzatok előző évi elszámolásából származó kiadások</t>
  </si>
  <si>
    <t>Tartalékok</t>
  </si>
  <si>
    <t>Kötelező  feladatok</t>
  </si>
  <si>
    <t>Önként vállalt feladatok</t>
  </si>
  <si>
    <t>Államigazga- tási feladatok</t>
  </si>
  <si>
    <t>Kiadási jogcím</t>
  </si>
  <si>
    <t>2.1.-ből EU-s forrásból megvalósuló beruházás (visszaigényelhető ÁFA nélkül)</t>
  </si>
  <si>
    <t xml:space="preserve"> 2.1.-ből Beruházáshoz kapcsolódó  visszaigényelhető ÁFA </t>
  </si>
  <si>
    <t>1. számú melléklet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</si>
  <si>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(1.1+…+1.17.)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</si>
  <si>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(2.1.+..+2.11.)</t>
    </r>
  </si>
  <si>
    <t xml:space="preserve">Dologi  kiadások </t>
  </si>
  <si>
    <t>3.1.</t>
  </si>
  <si>
    <t>3.6.</t>
  </si>
  <si>
    <t>Jövedelemadók (termőföld bérbeadásából származó jövedelem utáni személyi jövedelemadó)</t>
  </si>
  <si>
    <t>Teljesítés %-a mód.-ott előirányzat-hoz</t>
  </si>
  <si>
    <t>Egyéb áruhasználati és szolgáltatási adók (tartózkodás után fizetett idegenforgalmi adó,talajterhelési díj)</t>
  </si>
  <si>
    <t>Biztosító által fizetett kártérítés</t>
  </si>
  <si>
    <t>Vagyoni típusú adók (építményadó, telekadó, kommunálkis adó)</t>
  </si>
  <si>
    <t>TAMÁSI VÁROS ÖNKORMÁNYZAT 2020. ÉVI KÖLTSÉGVETÉSÉNEK</t>
  </si>
  <si>
    <t>2020. évi eredeti előirányzat mindösszesenből</t>
  </si>
  <si>
    <t>2020. évi módosított előirányzat mindösszesen</t>
  </si>
  <si>
    <t>2020. évi módosított előirányzat mindösszesenből</t>
  </si>
  <si>
    <t>2020. évi teljesítés mindösszesen</t>
  </si>
  <si>
    <t>2020. évi teljesítés mindösszesenből</t>
  </si>
  <si>
    <t>2020. évi eredeti előirányzat mindösszesen</t>
  </si>
  <si>
    <t>2020.évi eredeti előirányzat mindösszesenből</t>
  </si>
  <si>
    <t>2020.évi módosított előirányzat mindösszesenből</t>
  </si>
  <si>
    <t>2020.évi teljesítés mindösszesenből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</si>
</sst>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,###"/>
    <numFmt numFmtId="175" formatCode="0.0"/>
    <numFmt numFmtId="176" formatCode="#,##0.0"/>
  </numFmts>
  <fonts count="6" x14ac:knownFonts="1">
    <font>
      <sz val="10"/>
      <name val="Arial"/>
      <charset val="238"/>
    </font>
    <font>
      <sz val="12"/>
      <name val="Times New Roman CE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0">
    <xf numFmtId="0" fontId="0" fillId="0" borderId="0" xfId="0"/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3" fontId="3" fillId="0" borderId="0" xfId="1" applyNumberFormat="1" applyFont="1" applyFill="1" applyProtection="1"/>
    <xf numFmtId="174" fontId="4" fillId="0" borderId="0" xfId="1" applyNumberFormat="1" applyFont="1" applyFill="1" applyBorder="1" applyAlignment="1" applyProtection="1">
      <alignment horizontal="center" vertical="center"/>
    </xf>
    <xf numFmtId="174" fontId="4" fillId="0" borderId="0" xfId="1" applyNumberFormat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horizont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0" xfId="1" applyFont="1" applyFill="1" applyProtection="1"/>
    <xf numFmtId="16" fontId="4" fillId="0" borderId="3" xfId="1" applyNumberFormat="1" applyFont="1" applyFill="1" applyBorder="1" applyAlignment="1" applyProtection="1">
      <alignment horizontal="center" wrapText="1"/>
    </xf>
    <xf numFmtId="16" fontId="4" fillId="0" borderId="4" xfId="1" applyNumberFormat="1" applyFont="1" applyFill="1" applyBorder="1" applyAlignment="1" applyProtection="1">
      <alignment horizontal="center" wrapText="1"/>
    </xf>
    <xf numFmtId="49" fontId="3" fillId="0" borderId="5" xfId="1" applyNumberFormat="1" applyFont="1" applyFill="1" applyBorder="1" applyAlignment="1" applyProtection="1">
      <alignment horizontal="center" wrapText="1"/>
    </xf>
    <xf numFmtId="49" fontId="3" fillId="0" borderId="6" xfId="1" applyNumberFormat="1" applyFont="1" applyFill="1" applyBorder="1" applyAlignment="1" applyProtection="1">
      <alignment horizontal="center" wrapText="1"/>
    </xf>
    <xf numFmtId="49" fontId="4" fillId="0" borderId="6" xfId="1" applyNumberFormat="1" applyFont="1" applyFill="1" applyBorder="1" applyAlignment="1" applyProtection="1">
      <alignment horizontal="center" wrapText="1"/>
    </xf>
    <xf numFmtId="49" fontId="3" fillId="0" borderId="7" xfId="1" applyNumberFormat="1" applyFont="1" applyFill="1" applyBorder="1" applyAlignment="1" applyProtection="1">
      <alignment horizontal="center" wrapText="1"/>
    </xf>
    <xf numFmtId="0" fontId="4" fillId="0" borderId="3" xfId="1" applyFont="1" applyFill="1" applyBorder="1" applyAlignment="1" applyProtection="1">
      <alignment horizontal="center" wrapText="1"/>
    </xf>
    <xf numFmtId="49" fontId="3" fillId="0" borderId="3" xfId="1" applyNumberFormat="1" applyFont="1" applyFill="1" applyBorder="1" applyAlignment="1" applyProtection="1">
      <alignment horizontal="center" wrapText="1"/>
    </xf>
    <xf numFmtId="49" fontId="3" fillId="0" borderId="8" xfId="1" applyNumberFormat="1" applyFont="1" applyFill="1" applyBorder="1" applyAlignment="1" applyProtection="1">
      <alignment horizontal="center" wrapText="1"/>
    </xf>
    <xf numFmtId="49" fontId="3" fillId="0" borderId="9" xfId="1" applyNumberFormat="1" applyFont="1" applyFill="1" applyBorder="1" applyAlignment="1" applyProtection="1">
      <alignment horizontal="center" wrapText="1"/>
    </xf>
    <xf numFmtId="174" fontId="3" fillId="0" borderId="0" xfId="1" applyNumberFormat="1" applyFont="1" applyFill="1" applyProtection="1"/>
    <xf numFmtId="174" fontId="4" fillId="0" borderId="10" xfId="1" applyNumberFormat="1" applyFont="1" applyFill="1" applyBorder="1" applyAlignment="1" applyProtection="1">
      <alignment horizontal="right" vertical="center" wrapText="1" indent="1"/>
    </xf>
    <xf numFmtId="3" fontId="3" fillId="0" borderId="10" xfId="1" applyNumberFormat="1" applyFont="1" applyFill="1" applyBorder="1" applyProtection="1"/>
    <xf numFmtId="0" fontId="4" fillId="0" borderId="11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49" fontId="3" fillId="0" borderId="4" xfId="1" applyNumberFormat="1" applyFont="1" applyFill="1" applyBorder="1" applyAlignment="1" applyProtection="1">
      <alignment horizontal="center" wrapText="1"/>
    </xf>
    <xf numFmtId="0" fontId="3" fillId="0" borderId="10" xfId="1" applyFont="1" applyFill="1" applyBorder="1" applyAlignment="1" applyProtection="1">
      <alignment horizontal="right" vertical="center" indent="1"/>
    </xf>
    <xf numFmtId="0" fontId="3" fillId="0" borderId="10" xfId="1" applyFont="1" applyFill="1" applyBorder="1" applyProtection="1"/>
    <xf numFmtId="0" fontId="3" fillId="0" borderId="13" xfId="1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right" vertical="center"/>
    </xf>
    <xf numFmtId="3" fontId="3" fillId="0" borderId="14" xfId="1" applyNumberFormat="1" applyFont="1" applyFill="1" applyBorder="1" applyProtection="1"/>
    <xf numFmtId="0" fontId="4" fillId="0" borderId="1" xfId="1" applyFont="1" applyFill="1" applyBorder="1" applyAlignment="1" applyProtection="1">
      <alignment horizontal="center" vertical="center" wrapText="1"/>
    </xf>
    <xf numFmtId="174" fontId="4" fillId="0" borderId="12" xfId="1" applyNumberFormat="1" applyFont="1" applyFill="1" applyBorder="1" applyAlignment="1" applyProtection="1">
      <alignment wrapText="1"/>
    </xf>
    <xf numFmtId="16" fontId="3" fillId="0" borderId="5" xfId="1" applyNumberFormat="1" applyFont="1" applyFill="1" applyBorder="1" applyAlignment="1" applyProtection="1">
      <alignment horizontal="center" wrapText="1"/>
    </xf>
    <xf numFmtId="3" fontId="4" fillId="0" borderId="11" xfId="1" applyNumberFormat="1" applyFont="1" applyFill="1" applyBorder="1" applyAlignment="1" applyProtection="1">
      <alignment horizontal="center" vertical="center"/>
    </xf>
    <xf numFmtId="3" fontId="3" fillId="0" borderId="15" xfId="1" applyNumberFormat="1" applyFont="1" applyFill="1" applyBorder="1" applyAlignment="1" applyProtection="1">
      <alignment horizontal="right"/>
    </xf>
    <xf numFmtId="3" fontId="3" fillId="0" borderId="16" xfId="1" applyNumberFormat="1" applyFont="1" applyFill="1" applyBorder="1" applyAlignment="1" applyProtection="1">
      <alignment horizontal="right"/>
    </xf>
    <xf numFmtId="3" fontId="3" fillId="0" borderId="17" xfId="1" applyNumberFormat="1" applyFont="1" applyFill="1" applyBorder="1" applyAlignment="1" applyProtection="1">
      <alignment horizontal="right"/>
    </xf>
    <xf numFmtId="3" fontId="4" fillId="0" borderId="11" xfId="1" applyNumberFormat="1" applyFont="1" applyFill="1" applyBorder="1" applyAlignment="1" applyProtection="1">
      <alignment horizontal="right"/>
    </xf>
    <xf numFmtId="3" fontId="3" fillId="0" borderId="11" xfId="1" applyNumberFormat="1" applyFont="1" applyFill="1" applyBorder="1" applyAlignment="1" applyProtection="1">
      <alignment horizontal="right"/>
    </xf>
    <xf numFmtId="3" fontId="3" fillId="0" borderId="18" xfId="1" applyNumberFormat="1" applyFont="1" applyFill="1" applyBorder="1" applyAlignment="1" applyProtection="1">
      <alignment horizontal="right"/>
    </xf>
    <xf numFmtId="3" fontId="3" fillId="0" borderId="19" xfId="1" applyNumberFormat="1" applyFont="1" applyFill="1" applyBorder="1" applyAlignment="1" applyProtection="1">
      <alignment horizontal="right"/>
    </xf>
    <xf numFmtId="3" fontId="4" fillId="0" borderId="17" xfId="1" applyNumberFormat="1" applyFont="1" applyFill="1" applyBorder="1" applyAlignment="1" applyProtection="1">
      <alignment horizontal="center"/>
    </xf>
    <xf numFmtId="3" fontId="3" fillId="0" borderId="16" xfId="1" applyNumberFormat="1" applyFont="1" applyFill="1" applyBorder="1" applyAlignment="1" applyProtection="1"/>
    <xf numFmtId="3" fontId="3" fillId="0" borderId="17" xfId="1" applyNumberFormat="1" applyFont="1" applyFill="1" applyBorder="1" applyAlignment="1" applyProtection="1"/>
    <xf numFmtId="3" fontId="3" fillId="0" borderId="11" xfId="1" applyNumberFormat="1" applyFont="1" applyFill="1" applyBorder="1" applyAlignment="1" applyProtection="1"/>
    <xf numFmtId="3" fontId="3" fillId="0" borderId="15" xfId="1" applyNumberFormat="1" applyFont="1" applyFill="1" applyBorder="1" applyAlignment="1" applyProtection="1"/>
    <xf numFmtId="3" fontId="4" fillId="0" borderId="11" xfId="1" applyNumberFormat="1" applyFont="1" applyFill="1" applyBorder="1" applyAlignment="1" applyProtection="1"/>
    <xf numFmtId="0" fontId="3" fillId="0" borderId="20" xfId="0" applyFont="1" applyFill="1" applyBorder="1" applyAlignment="1" applyProtection="1">
      <alignment horizontal="left" wrapText="1" indent="1"/>
    </xf>
    <xf numFmtId="16" fontId="4" fillId="0" borderId="3" xfId="0" applyNumberFormat="1" applyFont="1" applyFill="1" applyBorder="1" applyAlignment="1" applyProtection="1">
      <alignment horizontal="center" wrapText="1"/>
    </xf>
    <xf numFmtId="14" fontId="3" fillId="0" borderId="5" xfId="0" applyNumberFormat="1" applyFont="1" applyFill="1" applyBorder="1" applyAlignment="1" applyProtection="1">
      <alignment horizontal="center" wrapText="1"/>
    </xf>
    <xf numFmtId="14" fontId="3" fillId="0" borderId="6" xfId="0" applyNumberFormat="1" applyFont="1" applyFill="1" applyBorder="1" applyAlignment="1" applyProtection="1">
      <alignment horizontal="center" wrapText="1"/>
    </xf>
    <xf numFmtId="0" fontId="3" fillId="0" borderId="6" xfId="0" applyFont="1" applyFill="1" applyBorder="1" applyAlignment="1" applyProtection="1">
      <alignment horizontal="center" wrapText="1"/>
    </xf>
    <xf numFmtId="0" fontId="3" fillId="0" borderId="7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174" fontId="4" fillId="0" borderId="14" xfId="1" applyNumberFormat="1" applyFont="1" applyFill="1" applyBorder="1" applyAlignment="1" applyProtection="1">
      <alignment horizontal="left" vertical="center"/>
    </xf>
    <xf numFmtId="3" fontId="4" fillId="0" borderId="22" xfId="1" applyNumberFormat="1" applyFont="1" applyFill="1" applyBorder="1" applyAlignment="1" applyProtection="1">
      <alignment horizontal="center" vertical="center" wrapText="1"/>
    </xf>
    <xf numFmtId="3" fontId="4" fillId="0" borderId="23" xfId="1" applyNumberFormat="1" applyFont="1" applyFill="1" applyBorder="1" applyAlignment="1" applyProtection="1">
      <alignment horizontal="center" vertical="center" wrapText="1"/>
    </xf>
    <xf numFmtId="0" fontId="4" fillId="0" borderId="24" xfId="1" applyFont="1" applyFill="1" applyBorder="1" applyAlignment="1" applyProtection="1">
      <alignment horizontal="center" vertical="center" wrapText="1"/>
    </xf>
    <xf numFmtId="3" fontId="4" fillId="0" borderId="12" xfId="1" applyNumberFormat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/>
    </xf>
    <xf numFmtId="0" fontId="4" fillId="0" borderId="11" xfId="1" applyFont="1" applyFill="1" applyBorder="1" applyAlignment="1" applyProtection="1">
      <alignment horizontal="center"/>
    </xf>
    <xf numFmtId="0" fontId="4" fillId="0" borderId="25" xfId="1" applyFont="1" applyFill="1" applyBorder="1" applyAlignment="1" applyProtection="1">
      <alignment horizontal="center"/>
    </xf>
    <xf numFmtId="0" fontId="4" fillId="0" borderId="26" xfId="1" applyFont="1" applyFill="1" applyBorder="1" applyAlignment="1" applyProtection="1">
      <alignment horizontal="center"/>
    </xf>
    <xf numFmtId="3" fontId="4" fillId="0" borderId="27" xfId="1" applyNumberFormat="1" applyFont="1" applyFill="1" applyBorder="1" applyAlignment="1" applyProtection="1">
      <alignment horizontal="right"/>
    </xf>
    <xf numFmtId="3" fontId="4" fillId="0" borderId="12" xfId="1" applyNumberFormat="1" applyFont="1" applyFill="1" applyBorder="1" applyAlignment="1" applyProtection="1">
      <alignment horizontal="right"/>
    </xf>
    <xf numFmtId="3" fontId="3" fillId="0" borderId="4" xfId="1" applyNumberFormat="1" applyFont="1" applyFill="1" applyBorder="1" applyAlignment="1" applyProtection="1">
      <alignment horizontal="right"/>
    </xf>
    <xf numFmtId="3" fontId="3" fillId="0" borderId="28" xfId="1" applyNumberFormat="1" applyFont="1" applyFill="1" applyBorder="1" applyAlignment="1" applyProtection="1">
      <alignment horizontal="right"/>
    </xf>
    <xf numFmtId="3" fontId="3" fillId="0" borderId="29" xfId="1" applyNumberFormat="1" applyFont="1" applyFill="1" applyBorder="1" applyAlignment="1" applyProtection="1">
      <alignment horizontal="right"/>
    </xf>
    <xf numFmtId="3" fontId="3" fillId="0" borderId="6" xfId="1" applyNumberFormat="1" applyFont="1" applyFill="1" applyBorder="1" applyAlignment="1" applyProtection="1">
      <alignment horizontal="right"/>
    </xf>
    <xf numFmtId="3" fontId="3" fillId="0" borderId="20" xfId="1" applyNumberFormat="1" applyFont="1" applyFill="1" applyBorder="1" applyAlignment="1" applyProtection="1">
      <alignment horizontal="right"/>
    </xf>
    <xf numFmtId="176" fontId="3" fillId="0" borderId="30" xfId="1" applyNumberFormat="1" applyFont="1" applyFill="1" applyBorder="1" applyAlignment="1" applyProtection="1">
      <alignment horizontal="right"/>
    </xf>
    <xf numFmtId="3" fontId="3" fillId="0" borderId="31" xfId="1" applyNumberFormat="1" applyFont="1" applyFill="1" applyBorder="1" applyAlignment="1" applyProtection="1">
      <alignment horizontal="right"/>
    </xf>
    <xf numFmtId="3" fontId="3" fillId="0" borderId="32" xfId="1" applyNumberFormat="1" applyFont="1" applyFill="1" applyBorder="1" applyAlignment="1" applyProtection="1">
      <alignment horizontal="right"/>
    </xf>
    <xf numFmtId="3" fontId="4" fillId="0" borderId="3" xfId="1" applyNumberFormat="1" applyFont="1" applyFill="1" applyBorder="1" applyAlignment="1" applyProtection="1">
      <alignment horizontal="right"/>
    </xf>
    <xf numFmtId="3" fontId="4" fillId="0" borderId="25" xfId="1" applyNumberFormat="1" applyFont="1" applyFill="1" applyBorder="1" applyAlignment="1" applyProtection="1">
      <alignment horizontal="right"/>
    </xf>
    <xf numFmtId="176" fontId="4" fillId="0" borderId="26" xfId="1" applyNumberFormat="1" applyFont="1" applyFill="1" applyBorder="1" applyAlignment="1" applyProtection="1">
      <alignment horizontal="right"/>
    </xf>
    <xf numFmtId="3" fontId="3" fillId="0" borderId="30" xfId="1" applyNumberFormat="1" applyFont="1" applyFill="1" applyBorder="1" applyAlignment="1" applyProtection="1">
      <alignment horizontal="right"/>
    </xf>
    <xf numFmtId="3" fontId="3" fillId="0" borderId="33" xfId="1" applyNumberFormat="1" applyFont="1" applyFill="1" applyBorder="1" applyAlignment="1" applyProtection="1">
      <alignment horizontal="right"/>
    </xf>
    <xf numFmtId="176" fontId="3" fillId="0" borderId="29" xfId="1" applyNumberFormat="1" applyFont="1" applyFill="1" applyBorder="1" applyAlignment="1" applyProtection="1">
      <alignment horizontal="right"/>
    </xf>
    <xf numFmtId="3" fontId="3" fillId="0" borderId="5" xfId="1" applyNumberFormat="1" applyFont="1" applyFill="1" applyBorder="1" applyAlignment="1" applyProtection="1">
      <alignment horizontal="right"/>
    </xf>
    <xf numFmtId="3" fontId="3" fillId="0" borderId="34" xfId="1" applyNumberFormat="1" applyFont="1" applyFill="1" applyBorder="1" applyAlignment="1" applyProtection="1">
      <alignment horizontal="right"/>
    </xf>
    <xf numFmtId="3" fontId="5" fillId="0" borderId="0" xfId="1" applyNumberFormat="1" applyFont="1" applyFill="1" applyProtection="1"/>
    <xf numFmtId="0" fontId="4" fillId="0" borderId="3" xfId="1" applyFont="1" applyFill="1" applyBorder="1" applyAlignment="1" applyProtection="1">
      <alignment horizontal="center" vertical="center" wrapText="1"/>
    </xf>
    <xf numFmtId="3" fontId="3" fillId="0" borderId="7" xfId="1" applyNumberFormat="1" applyFont="1" applyFill="1" applyBorder="1" applyAlignment="1" applyProtection="1">
      <alignment horizontal="right"/>
    </xf>
    <xf numFmtId="3" fontId="3" fillId="0" borderId="33" xfId="0" applyNumberFormat="1" applyFont="1" applyFill="1" applyBorder="1" applyAlignment="1" applyProtection="1">
      <alignment horizontal="right" wrapText="1"/>
    </xf>
    <xf numFmtId="3" fontId="3" fillId="0" borderId="35" xfId="0" applyNumberFormat="1" applyFont="1" applyFill="1" applyBorder="1" applyAlignment="1" applyProtection="1">
      <alignment horizontal="right" wrapText="1"/>
    </xf>
    <xf numFmtId="3" fontId="3" fillId="0" borderId="3" xfId="1" applyNumberFormat="1" applyFont="1" applyFill="1" applyBorder="1" applyAlignment="1" applyProtection="1">
      <alignment horizontal="right"/>
    </xf>
    <xf numFmtId="3" fontId="3" fillId="0" borderId="25" xfId="1" applyNumberFormat="1" applyFont="1" applyFill="1" applyBorder="1" applyAlignment="1" applyProtection="1">
      <alignment horizontal="right"/>
    </xf>
    <xf numFmtId="3" fontId="3" fillId="0" borderId="26" xfId="1" applyNumberFormat="1" applyFont="1" applyFill="1" applyBorder="1" applyAlignment="1" applyProtection="1">
      <alignment horizontal="right"/>
    </xf>
    <xf numFmtId="3" fontId="4" fillId="0" borderId="26" xfId="1" applyNumberFormat="1" applyFont="1" applyFill="1" applyBorder="1" applyAlignment="1" applyProtection="1">
      <alignment horizontal="right"/>
    </xf>
    <xf numFmtId="3" fontId="4" fillId="0" borderId="36" xfId="0" applyNumberFormat="1" applyFont="1" applyFill="1" applyBorder="1" applyAlignment="1" applyProtection="1">
      <alignment horizontal="right" wrapText="1"/>
    </xf>
    <xf numFmtId="176" fontId="4" fillId="0" borderId="37" xfId="1" applyNumberFormat="1" applyFont="1" applyFill="1" applyBorder="1" applyAlignment="1" applyProtection="1">
      <alignment horizontal="right"/>
    </xf>
    <xf numFmtId="0" fontId="4" fillId="0" borderId="10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3" fontId="4" fillId="0" borderId="19" xfId="1" applyNumberFormat="1" applyFont="1" applyFill="1" applyBorder="1" applyAlignment="1" applyProtection="1">
      <alignment horizontal="center" vertical="center" wrapText="1"/>
    </xf>
    <xf numFmtId="3" fontId="4" fillId="0" borderId="38" xfId="1" applyNumberFormat="1" applyFont="1" applyFill="1" applyBorder="1" applyAlignment="1" applyProtection="1">
      <alignment horizontal="center" vertical="center" wrapText="1"/>
    </xf>
    <xf numFmtId="3" fontId="4" fillId="0" borderId="35" xfId="1" applyNumberFormat="1" applyFont="1" applyFill="1" applyBorder="1" applyAlignment="1" applyProtection="1">
      <alignment horizontal="center"/>
    </xf>
    <xf numFmtId="3" fontId="4" fillId="0" borderId="12" xfId="1" applyNumberFormat="1" applyFont="1" applyFill="1" applyBorder="1" applyAlignment="1" applyProtection="1"/>
    <xf numFmtId="174" fontId="4" fillId="0" borderId="3" xfId="1" applyNumberFormat="1" applyFont="1" applyFill="1" applyBorder="1" applyAlignment="1" applyProtection="1">
      <alignment wrapText="1"/>
    </xf>
    <xf numFmtId="174" fontId="3" fillId="2" borderId="0" xfId="1" applyNumberFormat="1" applyFont="1" applyFill="1" applyProtection="1"/>
    <xf numFmtId="3" fontId="4" fillId="0" borderId="39" xfId="1" applyNumberFormat="1" applyFont="1" applyFill="1" applyBorder="1" applyProtection="1"/>
    <xf numFmtId="0" fontId="4" fillId="0" borderId="40" xfId="1" applyFont="1" applyFill="1" applyBorder="1" applyProtection="1"/>
    <xf numFmtId="175" fontId="4" fillId="0" borderId="41" xfId="1" applyNumberFormat="1" applyFont="1" applyFill="1" applyBorder="1" applyAlignment="1" applyProtection="1">
      <alignment horizontal="right"/>
    </xf>
    <xf numFmtId="3" fontId="3" fillId="0" borderId="42" xfId="0" applyNumberFormat="1" applyFont="1" applyFill="1" applyBorder="1" applyAlignment="1" applyProtection="1">
      <alignment horizontal="right" wrapText="1"/>
    </xf>
    <xf numFmtId="3" fontId="3" fillId="0" borderId="43" xfId="0" applyNumberFormat="1" applyFont="1" applyFill="1" applyBorder="1" applyAlignment="1" applyProtection="1">
      <alignment horizontal="right" wrapText="1"/>
    </xf>
    <xf numFmtId="3" fontId="3" fillId="0" borderId="20" xfId="0" applyNumberFormat="1" applyFont="1" applyFill="1" applyBorder="1" applyAlignment="1" applyProtection="1">
      <alignment horizontal="right" wrapText="1"/>
    </xf>
    <xf numFmtId="3" fontId="3" fillId="0" borderId="44" xfId="0" applyNumberFormat="1" applyFont="1" applyFill="1" applyBorder="1" applyAlignment="1" applyProtection="1">
      <alignment horizontal="right" wrapText="1"/>
    </xf>
    <xf numFmtId="3" fontId="4" fillId="0" borderId="20" xfId="0" applyNumberFormat="1" applyFont="1" applyFill="1" applyBorder="1" applyAlignment="1" applyProtection="1">
      <alignment horizontal="right" wrapText="1"/>
    </xf>
    <xf numFmtId="3" fontId="3" fillId="0" borderId="34" xfId="0" applyNumberFormat="1" applyFont="1" applyFill="1" applyBorder="1" applyAlignment="1" applyProtection="1">
      <alignment horizontal="right" wrapText="1"/>
    </xf>
    <xf numFmtId="3" fontId="3" fillId="0" borderId="45" xfId="0" applyNumberFormat="1" applyFont="1" applyFill="1" applyBorder="1" applyAlignment="1" applyProtection="1">
      <alignment horizontal="right" wrapText="1"/>
    </xf>
    <xf numFmtId="0" fontId="3" fillId="0" borderId="18" xfId="1" applyFont="1" applyFill="1" applyBorder="1" applyAlignment="1" applyProtection="1">
      <alignment horizontal="right"/>
    </xf>
    <xf numFmtId="3" fontId="4" fillId="0" borderId="25" xfId="0" applyNumberFormat="1" applyFont="1" applyFill="1" applyBorder="1" applyAlignment="1" applyProtection="1">
      <alignment horizontal="right" wrapText="1"/>
    </xf>
    <xf numFmtId="3" fontId="3" fillId="0" borderId="31" xfId="0" applyNumberFormat="1" applyFont="1" applyFill="1" applyBorder="1" applyAlignment="1" applyProtection="1">
      <alignment horizontal="right" wrapText="1"/>
    </xf>
    <xf numFmtId="3" fontId="3" fillId="0" borderId="38" xfId="0" applyNumberFormat="1" applyFont="1" applyFill="1" applyBorder="1" applyAlignment="1" applyProtection="1">
      <alignment horizontal="right" wrapText="1"/>
    </xf>
    <xf numFmtId="3" fontId="4" fillId="0" borderId="24" xfId="1" applyNumberFormat="1" applyFont="1" applyFill="1" applyBorder="1" applyAlignment="1" applyProtection="1">
      <alignment horizontal="right" wrapText="1"/>
    </xf>
    <xf numFmtId="3" fontId="4" fillId="0" borderId="2" xfId="1" applyNumberFormat="1" applyFont="1" applyFill="1" applyBorder="1" applyAlignment="1" applyProtection="1">
      <alignment horizontal="right" wrapText="1"/>
    </xf>
    <xf numFmtId="3" fontId="4" fillId="0" borderId="28" xfId="1" applyNumberFormat="1" applyFont="1" applyFill="1" applyBorder="1" applyAlignment="1" applyProtection="1">
      <alignment horizontal="right" wrapText="1"/>
    </xf>
    <xf numFmtId="3" fontId="4" fillId="0" borderId="18" xfId="1" applyNumberFormat="1" applyFont="1" applyFill="1" applyBorder="1" applyAlignment="1" applyProtection="1">
      <alignment horizontal="right" wrapText="1"/>
    </xf>
    <xf numFmtId="3" fontId="4" fillId="0" borderId="46" xfId="1" applyNumberFormat="1" applyFont="1" applyFill="1" applyBorder="1" applyAlignment="1" applyProtection="1">
      <alignment horizontal="right" wrapText="1"/>
    </xf>
    <xf numFmtId="3" fontId="3" fillId="0" borderId="34" xfId="1" applyNumberFormat="1" applyFont="1" applyFill="1" applyBorder="1" applyAlignment="1" applyProtection="1">
      <alignment horizontal="right" wrapText="1"/>
    </xf>
    <xf numFmtId="3" fontId="4" fillId="0" borderId="12" xfId="0" applyNumberFormat="1" applyFont="1" applyFill="1" applyBorder="1" applyAlignment="1" applyProtection="1">
      <alignment horizontal="right" wrapText="1"/>
    </xf>
    <xf numFmtId="3" fontId="4" fillId="0" borderId="25" xfId="1" applyNumberFormat="1" applyFont="1" applyFill="1" applyBorder="1" applyAlignment="1" applyProtection="1">
      <alignment horizontal="right" wrapText="1"/>
    </xf>
    <xf numFmtId="3" fontId="4" fillId="0" borderId="12" xfId="1" applyNumberFormat="1" applyFont="1" applyFill="1" applyBorder="1" applyAlignment="1" applyProtection="1">
      <alignment horizontal="right" wrapText="1"/>
    </xf>
    <xf numFmtId="3" fontId="3" fillId="0" borderId="28" xfId="1" applyNumberFormat="1" applyFont="1" applyFill="1" applyBorder="1" applyAlignment="1" applyProtection="1">
      <alignment horizontal="right" wrapText="1"/>
    </xf>
    <xf numFmtId="3" fontId="3" fillId="0" borderId="20" xfId="1" applyNumberFormat="1" applyFont="1" applyFill="1" applyBorder="1" applyAlignment="1" applyProtection="1">
      <alignment horizontal="right" wrapText="1"/>
    </xf>
    <xf numFmtId="174" fontId="4" fillId="0" borderId="11" xfId="1" applyNumberFormat="1" applyFont="1" applyFill="1" applyBorder="1" applyAlignment="1" applyProtection="1">
      <alignment horizontal="right" wrapText="1"/>
    </xf>
    <xf numFmtId="174" fontId="4" fillId="0" borderId="11" xfId="1" applyNumberFormat="1" applyFont="1" applyFill="1" applyBorder="1" applyAlignment="1" applyProtection="1">
      <alignment horizontal="right" wrapText="1"/>
      <protection locked="0"/>
    </xf>
    <xf numFmtId="174" fontId="4" fillId="0" borderId="11" xfId="1" applyNumberFormat="1" applyFont="1" applyFill="1" applyBorder="1" applyAlignment="1" applyProtection="1">
      <alignment horizontal="right" wrapText="1" indent="1"/>
    </xf>
    <xf numFmtId="0" fontId="3" fillId="0" borderId="0" xfId="1" applyFont="1" applyFill="1" applyBorder="1" applyProtection="1"/>
    <xf numFmtId="3" fontId="4" fillId="0" borderId="3" xfId="1" applyNumberFormat="1" applyFont="1" applyFill="1" applyBorder="1" applyAlignment="1" applyProtection="1"/>
    <xf numFmtId="176" fontId="4" fillId="0" borderId="26" xfId="1" applyNumberFormat="1" applyFont="1" applyFill="1" applyBorder="1" applyAlignment="1" applyProtection="1"/>
    <xf numFmtId="3" fontId="3" fillId="0" borderId="5" xfId="1" applyNumberFormat="1" applyFont="1" applyFill="1" applyBorder="1" applyAlignment="1" applyProtection="1"/>
    <xf numFmtId="176" fontId="3" fillId="0" borderId="29" xfId="1" applyNumberFormat="1" applyFont="1" applyFill="1" applyBorder="1" applyAlignment="1" applyProtection="1"/>
    <xf numFmtId="176" fontId="3" fillId="0" borderId="41" xfId="1" applyNumberFormat="1" applyFont="1" applyFill="1" applyBorder="1" applyAlignment="1" applyProtection="1"/>
    <xf numFmtId="3" fontId="3" fillId="0" borderId="6" xfId="1" applyNumberFormat="1" applyFont="1" applyFill="1" applyBorder="1" applyAlignment="1" applyProtection="1"/>
    <xf numFmtId="176" fontId="3" fillId="0" borderId="30" xfId="1" applyNumberFormat="1" applyFont="1" applyFill="1" applyBorder="1" applyAlignment="1" applyProtection="1"/>
    <xf numFmtId="3" fontId="3" fillId="0" borderId="7" xfId="1" applyNumberFormat="1" applyFont="1" applyFill="1" applyBorder="1" applyAlignment="1" applyProtection="1"/>
    <xf numFmtId="176" fontId="4" fillId="0" borderId="47" xfId="1" applyNumberFormat="1" applyFont="1" applyFill="1" applyBorder="1" applyAlignment="1" applyProtection="1"/>
    <xf numFmtId="3" fontId="3" fillId="0" borderId="3" xfId="1" applyNumberFormat="1" applyFont="1" applyFill="1" applyBorder="1" applyAlignment="1" applyProtection="1"/>
    <xf numFmtId="3" fontId="3" fillId="0" borderId="26" xfId="1" applyNumberFormat="1" applyFont="1" applyFill="1" applyBorder="1" applyAlignment="1" applyProtection="1"/>
    <xf numFmtId="3" fontId="3" fillId="0" borderId="29" xfId="1" applyNumberFormat="1" applyFont="1" applyFill="1" applyBorder="1" applyAlignment="1" applyProtection="1"/>
    <xf numFmtId="3" fontId="3" fillId="0" borderId="30" xfId="1" applyNumberFormat="1" applyFont="1" applyFill="1" applyBorder="1" applyAlignment="1" applyProtection="1"/>
    <xf numFmtId="3" fontId="3" fillId="0" borderId="32" xfId="1" applyNumberFormat="1" applyFont="1" applyFill="1" applyBorder="1" applyAlignment="1" applyProtection="1"/>
    <xf numFmtId="3" fontId="4" fillId="0" borderId="48" xfId="1" applyNumberFormat="1" applyFont="1" applyFill="1" applyBorder="1" applyAlignment="1" applyProtection="1">
      <alignment wrapText="1"/>
    </xf>
    <xf numFmtId="174" fontId="4" fillId="0" borderId="11" xfId="1" applyNumberFormat="1" applyFont="1" applyFill="1" applyBorder="1" applyAlignment="1" applyProtection="1">
      <alignment wrapText="1"/>
    </xf>
    <xf numFmtId="3" fontId="3" fillId="0" borderId="18" xfId="1" applyNumberFormat="1" applyFont="1" applyFill="1" applyBorder="1" applyAlignment="1" applyProtection="1">
      <alignment wrapText="1"/>
    </xf>
    <xf numFmtId="3" fontId="3" fillId="0" borderId="16" xfId="1" applyNumberFormat="1" applyFont="1" applyFill="1" applyBorder="1" applyAlignment="1" applyProtection="1">
      <alignment wrapText="1"/>
    </xf>
    <xf numFmtId="3" fontId="3" fillId="0" borderId="15" xfId="1" applyNumberFormat="1" applyFont="1" applyFill="1" applyBorder="1" applyAlignment="1" applyProtection="1">
      <alignment wrapText="1"/>
    </xf>
    <xf numFmtId="3" fontId="3" fillId="0" borderId="45" xfId="1" applyNumberFormat="1" applyFont="1" applyFill="1" applyBorder="1" applyAlignment="1" applyProtection="1">
      <alignment wrapText="1"/>
    </xf>
    <xf numFmtId="3" fontId="3" fillId="0" borderId="44" xfId="1" applyNumberFormat="1" applyFont="1" applyFill="1" applyBorder="1" applyAlignment="1" applyProtection="1">
      <alignment wrapText="1"/>
    </xf>
    <xf numFmtId="3" fontId="4" fillId="0" borderId="49" xfId="1" applyNumberFormat="1" applyFont="1" applyFill="1" applyBorder="1" applyAlignment="1" applyProtection="1">
      <alignment wrapText="1"/>
    </xf>
    <xf numFmtId="3" fontId="4" fillId="0" borderId="11" xfId="1" applyNumberFormat="1" applyFont="1" applyFill="1" applyBorder="1" applyAlignment="1" applyProtection="1">
      <alignment wrapText="1"/>
    </xf>
    <xf numFmtId="3" fontId="3" fillId="0" borderId="16" xfId="0" applyNumberFormat="1" applyFont="1" applyBorder="1" applyAlignment="1" applyProtection="1">
      <alignment wrapText="1"/>
    </xf>
    <xf numFmtId="3" fontId="3" fillId="0" borderId="44" xfId="0" applyNumberFormat="1" applyFont="1" applyBorder="1" applyAlignment="1" applyProtection="1">
      <alignment wrapText="1"/>
    </xf>
    <xf numFmtId="3" fontId="4" fillId="0" borderId="12" xfId="1" applyNumberFormat="1" applyFont="1" applyFill="1" applyBorder="1" applyAlignment="1" applyProtection="1">
      <alignment wrapText="1"/>
    </xf>
    <xf numFmtId="3" fontId="3" fillId="0" borderId="27" xfId="1" applyNumberFormat="1" applyFont="1" applyFill="1" applyBorder="1" applyAlignment="1" applyProtection="1">
      <alignment wrapText="1"/>
    </xf>
    <xf numFmtId="3" fontId="3" fillId="0" borderId="43" xfId="1" applyNumberFormat="1" applyFont="1" applyFill="1" applyBorder="1" applyAlignment="1" applyProtection="1">
      <alignment wrapText="1"/>
    </xf>
    <xf numFmtId="3" fontId="3" fillId="0" borderId="17" xfId="1" applyNumberFormat="1" applyFont="1" applyFill="1" applyBorder="1" applyAlignment="1" applyProtection="1">
      <alignment wrapText="1"/>
    </xf>
    <xf numFmtId="3" fontId="3" fillId="0" borderId="35" xfId="1" applyNumberFormat="1" applyFont="1" applyFill="1" applyBorder="1" applyAlignment="1" applyProtection="1">
      <alignment wrapText="1"/>
    </xf>
    <xf numFmtId="3" fontId="4" fillId="0" borderId="11" xfId="0" applyNumberFormat="1" applyFont="1" applyFill="1" applyBorder="1" applyAlignment="1" applyProtection="1">
      <alignment wrapText="1"/>
    </xf>
    <xf numFmtId="174" fontId="4" fillId="0" borderId="12" xfId="0" quotePrefix="1" applyNumberFormat="1" applyFont="1" applyFill="1" applyBorder="1" applyAlignment="1" applyProtection="1">
      <alignment wrapText="1"/>
    </xf>
    <xf numFmtId="174" fontId="4" fillId="0" borderId="11" xfId="0" quotePrefix="1" applyNumberFormat="1" applyFont="1" applyFill="1" applyBorder="1" applyAlignment="1" applyProtection="1">
      <alignment wrapText="1"/>
    </xf>
    <xf numFmtId="174" fontId="4" fillId="0" borderId="3" xfId="1" applyNumberFormat="1" applyFont="1" applyFill="1" applyBorder="1" applyAlignment="1" applyProtection="1"/>
    <xf numFmtId="174" fontId="4" fillId="0" borderId="11" xfId="1" applyNumberFormat="1" applyFont="1" applyFill="1" applyBorder="1" applyAlignment="1" applyProtection="1"/>
    <xf numFmtId="0" fontId="4" fillId="0" borderId="12" xfId="1" applyFont="1" applyFill="1" applyBorder="1" applyAlignment="1" applyProtection="1"/>
    <xf numFmtId="3" fontId="4" fillId="0" borderId="25" xfId="1" applyNumberFormat="1" applyFont="1" applyFill="1" applyBorder="1" applyAlignment="1" applyProtection="1">
      <alignment wrapText="1"/>
    </xf>
    <xf numFmtId="176" fontId="3" fillId="0" borderId="32" xfId="1" applyNumberFormat="1" applyFont="1" applyFill="1" applyBorder="1" applyAlignment="1" applyProtection="1">
      <alignment horizontal="right"/>
    </xf>
    <xf numFmtId="3" fontId="4" fillId="3" borderId="22" xfId="1" applyNumberFormat="1" applyFont="1" applyFill="1" applyBorder="1" applyAlignment="1" applyProtection="1">
      <alignment horizontal="center" vertical="center" wrapText="1"/>
    </xf>
    <xf numFmtId="3" fontId="4" fillId="4" borderId="22" xfId="1" applyNumberFormat="1" applyFont="1" applyFill="1" applyBorder="1" applyAlignment="1" applyProtection="1">
      <alignment horizontal="center" vertical="center" wrapText="1"/>
    </xf>
    <xf numFmtId="3" fontId="4" fillId="4" borderId="23" xfId="1" applyNumberFormat="1" applyFont="1" applyFill="1" applyBorder="1" applyAlignment="1" applyProtection="1">
      <alignment horizontal="center" vertical="center" wrapText="1"/>
    </xf>
    <xf numFmtId="3" fontId="4" fillId="5" borderId="22" xfId="1" applyNumberFormat="1" applyFont="1" applyFill="1" applyBorder="1" applyAlignment="1" applyProtection="1">
      <alignment horizontal="center" vertical="center" wrapText="1"/>
    </xf>
    <xf numFmtId="3" fontId="4" fillId="5" borderId="23" xfId="1" applyNumberFormat="1" applyFont="1" applyFill="1" applyBorder="1" applyAlignment="1" applyProtection="1">
      <alignment horizontal="center" vertical="center" wrapText="1"/>
    </xf>
    <xf numFmtId="3" fontId="4" fillId="3" borderId="36" xfId="1" applyNumberFormat="1" applyFont="1" applyFill="1" applyBorder="1" applyAlignment="1" applyProtection="1">
      <alignment horizontal="center" vertical="center" wrapText="1"/>
    </xf>
    <xf numFmtId="3" fontId="4" fillId="0" borderId="50" xfId="1" applyNumberFormat="1" applyFont="1" applyFill="1" applyBorder="1" applyAlignment="1" applyProtection="1">
      <alignment horizontal="right"/>
    </xf>
    <xf numFmtId="176" fontId="3" fillId="0" borderId="51" xfId="1" applyNumberFormat="1" applyFont="1" applyFill="1" applyBorder="1" applyAlignment="1" applyProtection="1"/>
    <xf numFmtId="49" fontId="3" fillId="6" borderId="7" xfId="1" applyNumberFormat="1" applyFont="1" applyFill="1" applyBorder="1" applyAlignment="1" applyProtection="1">
      <alignment horizontal="center" wrapText="1"/>
    </xf>
    <xf numFmtId="3" fontId="3" fillId="6" borderId="33" xfId="0" applyNumberFormat="1" applyFont="1" applyFill="1" applyBorder="1" applyAlignment="1" applyProtection="1">
      <alignment horizontal="right" wrapText="1"/>
    </xf>
    <xf numFmtId="3" fontId="3" fillId="6" borderId="35" xfId="0" applyNumberFormat="1" applyFont="1" applyFill="1" applyBorder="1" applyAlignment="1" applyProtection="1">
      <alignment horizontal="right" wrapText="1"/>
    </xf>
    <xf numFmtId="3" fontId="3" fillId="6" borderId="17" xfId="1" applyNumberFormat="1" applyFont="1" applyFill="1" applyBorder="1" applyAlignment="1" applyProtection="1">
      <alignment horizontal="right"/>
    </xf>
    <xf numFmtId="3" fontId="3" fillId="6" borderId="8" xfId="1" applyNumberFormat="1" applyFont="1" applyFill="1" applyBorder="1" applyAlignment="1" applyProtection="1">
      <alignment horizontal="right"/>
    </xf>
    <xf numFmtId="3" fontId="3" fillId="6" borderId="33" xfId="1" applyNumberFormat="1" applyFont="1" applyFill="1" applyBorder="1" applyAlignment="1" applyProtection="1">
      <alignment horizontal="right"/>
    </xf>
    <xf numFmtId="176" fontId="3" fillId="6" borderId="30" xfId="1" applyNumberFormat="1" applyFont="1" applyFill="1" applyBorder="1" applyAlignment="1" applyProtection="1">
      <alignment horizontal="right"/>
    </xf>
    <xf numFmtId="3" fontId="3" fillId="6" borderId="19" xfId="1" applyNumberFormat="1" applyFont="1" applyFill="1" applyBorder="1" applyAlignment="1" applyProtection="1">
      <alignment horizontal="right"/>
    </xf>
    <xf numFmtId="3" fontId="3" fillId="6" borderId="31" xfId="1" applyNumberFormat="1" applyFont="1" applyFill="1" applyBorder="1" applyAlignment="1" applyProtection="1">
      <alignment horizontal="right"/>
    </xf>
    <xf numFmtId="176" fontId="3" fillId="6" borderId="29" xfId="1" applyNumberFormat="1" applyFont="1" applyFill="1" applyBorder="1" applyAlignment="1" applyProtection="1">
      <alignment horizontal="right"/>
    </xf>
    <xf numFmtId="49" fontId="3" fillId="6" borderId="5" xfId="1" applyNumberFormat="1" applyFont="1" applyFill="1" applyBorder="1" applyAlignment="1" applyProtection="1">
      <alignment horizontal="center" wrapText="1"/>
    </xf>
    <xf numFmtId="3" fontId="3" fillId="6" borderId="15" xfId="1" applyNumberFormat="1" applyFont="1" applyFill="1" applyBorder="1" applyAlignment="1" applyProtection="1">
      <alignment wrapText="1"/>
    </xf>
    <xf numFmtId="3" fontId="3" fillId="6" borderId="45" xfId="1" applyNumberFormat="1" applyFont="1" applyFill="1" applyBorder="1" applyAlignment="1" applyProtection="1">
      <alignment wrapText="1"/>
    </xf>
    <xf numFmtId="3" fontId="3" fillId="6" borderId="16" xfId="1" applyNumberFormat="1" applyFont="1" applyFill="1" applyBorder="1" applyAlignment="1" applyProtection="1"/>
    <xf numFmtId="3" fontId="3" fillId="6" borderId="5" xfId="1" applyNumberFormat="1" applyFont="1" applyFill="1" applyBorder="1" applyAlignment="1" applyProtection="1"/>
    <xf numFmtId="176" fontId="3" fillId="6" borderId="29" xfId="1" applyNumberFormat="1" applyFont="1" applyFill="1" applyBorder="1" applyAlignment="1" applyProtection="1"/>
    <xf numFmtId="3" fontId="3" fillId="6" borderId="16" xfId="1" applyNumberFormat="1" applyFont="1" applyFill="1" applyBorder="1" applyAlignment="1" applyProtection="1">
      <alignment wrapText="1"/>
    </xf>
    <xf numFmtId="3" fontId="3" fillId="6" borderId="44" xfId="1" applyNumberFormat="1" applyFont="1" applyFill="1" applyBorder="1" applyAlignment="1" applyProtection="1">
      <alignment wrapText="1"/>
    </xf>
    <xf numFmtId="174" fontId="4" fillId="0" borderId="3" xfId="1" applyNumberFormat="1" applyFont="1" applyFill="1" applyBorder="1" applyAlignment="1" applyProtection="1">
      <alignment horizontal="right" wrapText="1" indent="1"/>
    </xf>
    <xf numFmtId="0" fontId="4" fillId="0" borderId="24" xfId="1" applyFont="1" applyFill="1" applyBorder="1" applyAlignment="1" applyProtection="1">
      <alignment horizontal="left" vertical="center" wrapText="1"/>
    </xf>
    <xf numFmtId="0" fontId="4" fillId="0" borderId="25" xfId="1" applyFont="1" applyFill="1" applyBorder="1" applyAlignment="1" applyProtection="1">
      <alignment horizontal="left" vertical="center" wrapText="1" indent="1"/>
    </xf>
    <xf numFmtId="0" fontId="4" fillId="0" borderId="28" xfId="1" applyFont="1" applyFill="1" applyBorder="1" applyAlignment="1" applyProtection="1">
      <alignment horizontal="left" vertical="center" wrapText="1" indent="1"/>
    </xf>
    <xf numFmtId="0" fontId="3" fillId="0" borderId="34" xfId="0" applyFont="1" applyFill="1" applyBorder="1" applyAlignment="1" applyProtection="1">
      <alignment horizontal="left" wrapText="1" indent="1"/>
    </xf>
    <xf numFmtId="0" fontId="4" fillId="0" borderId="20" xfId="0" applyFont="1" applyFill="1" applyBorder="1" applyAlignment="1" applyProtection="1">
      <alignment horizontal="left" wrapText="1" indent="1"/>
    </xf>
    <xf numFmtId="0" fontId="4" fillId="0" borderId="25" xfId="0" applyFont="1" applyFill="1" applyBorder="1" applyAlignment="1" applyProtection="1">
      <alignment horizontal="left" vertical="center" wrapText="1" indent="1"/>
    </xf>
    <xf numFmtId="0" fontId="3" fillId="6" borderId="33" xfId="0" applyFont="1" applyFill="1" applyBorder="1" applyAlignment="1" applyProtection="1">
      <alignment horizontal="left" wrapText="1" indent="1"/>
    </xf>
    <xf numFmtId="0" fontId="3" fillId="0" borderId="28" xfId="1" applyFont="1" applyFill="1" applyBorder="1" applyAlignment="1" applyProtection="1">
      <alignment horizontal="left" vertical="center" wrapText="1" indent="1"/>
    </xf>
    <xf numFmtId="0" fontId="3" fillId="0" borderId="42" xfId="1" applyFont="1" applyFill="1" applyBorder="1" applyAlignment="1" applyProtection="1">
      <alignment horizontal="left" vertical="center" wrapText="1" indent="1"/>
    </xf>
    <xf numFmtId="0" fontId="3" fillId="0" borderId="33" xfId="0" applyFont="1" applyFill="1" applyBorder="1" applyAlignment="1" applyProtection="1">
      <alignment horizontal="left" wrapText="1" indent="1"/>
    </xf>
    <xf numFmtId="0" fontId="4" fillId="0" borderId="25" xfId="0" applyFont="1" applyFill="1" applyBorder="1" applyAlignment="1" applyProtection="1">
      <alignment horizontal="left" wrapText="1" indent="1"/>
    </xf>
    <xf numFmtId="0" fontId="3" fillId="0" borderId="33" xfId="0" applyFont="1" applyFill="1" applyBorder="1" applyAlignment="1" applyProtection="1">
      <alignment wrapText="1"/>
    </xf>
    <xf numFmtId="0" fontId="3" fillId="0" borderId="31" xfId="0" applyFont="1" applyFill="1" applyBorder="1" applyAlignment="1" applyProtection="1">
      <alignment horizontal="left" wrapText="1" indent="1"/>
    </xf>
    <xf numFmtId="0" fontId="3" fillId="0" borderId="42" xfId="0" applyFont="1" applyFill="1" applyBorder="1" applyAlignment="1" applyProtection="1">
      <alignment horizontal="left" wrapText="1" indent="1"/>
    </xf>
    <xf numFmtId="0" fontId="4" fillId="0" borderId="36" xfId="0" applyFont="1" applyFill="1" applyBorder="1" applyAlignment="1" applyProtection="1">
      <alignment wrapText="1"/>
    </xf>
    <xf numFmtId="0" fontId="4" fillId="0" borderId="13" xfId="1" applyFont="1" applyFill="1" applyBorder="1" applyAlignment="1" applyProtection="1">
      <alignment horizontal="center" vertical="center" wrapText="1"/>
    </xf>
    <xf numFmtId="3" fontId="4" fillId="0" borderId="13" xfId="1" applyNumberFormat="1" applyFont="1" applyFill="1" applyBorder="1" applyAlignment="1" applyProtection="1">
      <alignment horizontal="right" wrapText="1"/>
    </xf>
    <xf numFmtId="3" fontId="4" fillId="0" borderId="52" xfId="1" applyNumberFormat="1" applyFont="1" applyFill="1" applyBorder="1" applyAlignment="1" applyProtection="1">
      <alignment horizontal="right" wrapText="1"/>
    </xf>
    <xf numFmtId="3" fontId="3" fillId="0" borderId="53" xfId="1" applyNumberFormat="1" applyFont="1" applyFill="1" applyBorder="1" applyAlignment="1" applyProtection="1">
      <alignment horizontal="right" wrapText="1"/>
    </xf>
    <xf numFmtId="3" fontId="4" fillId="0" borderId="44" xfId="0" applyNumberFormat="1" applyFont="1" applyFill="1" applyBorder="1" applyAlignment="1" applyProtection="1">
      <alignment horizontal="right" wrapText="1"/>
    </xf>
    <xf numFmtId="3" fontId="3" fillId="0" borderId="54" xfId="0" applyNumberFormat="1" applyFont="1" applyFill="1" applyBorder="1" applyAlignment="1" applyProtection="1">
      <alignment horizontal="right" wrapText="1"/>
    </xf>
    <xf numFmtId="3" fontId="3" fillId="0" borderId="53" xfId="0" applyNumberFormat="1" applyFont="1" applyFill="1" applyBorder="1" applyAlignment="1" applyProtection="1">
      <alignment horizontal="right" wrapText="1"/>
    </xf>
    <xf numFmtId="3" fontId="4" fillId="0" borderId="55" xfId="0" applyNumberFormat="1" applyFont="1" applyFill="1" applyBorder="1" applyAlignment="1" applyProtection="1">
      <alignment horizontal="right" wrapText="1"/>
    </xf>
    <xf numFmtId="3" fontId="3" fillId="6" borderId="56" xfId="0" applyNumberFormat="1" applyFont="1" applyFill="1" applyBorder="1" applyAlignment="1" applyProtection="1">
      <alignment horizontal="right" wrapText="1"/>
    </xf>
    <xf numFmtId="3" fontId="4" fillId="0" borderId="55" xfId="1" applyNumberFormat="1" applyFont="1" applyFill="1" applyBorder="1" applyAlignment="1" applyProtection="1">
      <alignment horizontal="right" wrapText="1"/>
    </xf>
    <xf numFmtId="0" fontId="3" fillId="0" borderId="52" xfId="1" applyFont="1" applyFill="1" applyBorder="1" applyAlignment="1" applyProtection="1">
      <alignment horizontal="right"/>
    </xf>
    <xf numFmtId="3" fontId="3" fillId="0" borderId="46" xfId="1" applyNumberFormat="1" applyFont="1" applyFill="1" applyBorder="1" applyAlignment="1" applyProtection="1">
      <alignment horizontal="right" wrapText="1"/>
    </xf>
    <xf numFmtId="3" fontId="3" fillId="0" borderId="44" xfId="1" applyNumberFormat="1" applyFont="1" applyFill="1" applyBorder="1" applyAlignment="1" applyProtection="1">
      <alignment horizontal="right" wrapText="1"/>
    </xf>
    <xf numFmtId="3" fontId="3" fillId="0" borderId="56" xfId="0" applyNumberFormat="1" applyFont="1" applyFill="1" applyBorder="1" applyAlignment="1" applyProtection="1">
      <alignment horizontal="right" wrapText="1"/>
    </xf>
    <xf numFmtId="3" fontId="3" fillId="0" borderId="57" xfId="0" applyNumberFormat="1" applyFont="1" applyFill="1" applyBorder="1" applyAlignment="1" applyProtection="1">
      <alignment horizontal="right" wrapText="1"/>
    </xf>
    <xf numFmtId="3" fontId="3" fillId="0" borderId="58" xfId="0" applyNumberFormat="1" applyFont="1" applyFill="1" applyBorder="1" applyAlignment="1" applyProtection="1">
      <alignment horizontal="right" wrapText="1"/>
    </xf>
    <xf numFmtId="3" fontId="4" fillId="0" borderId="59" xfId="0" applyNumberFormat="1" applyFont="1" applyFill="1" applyBorder="1" applyAlignment="1" applyProtection="1">
      <alignment horizontal="right" wrapText="1"/>
    </xf>
    <xf numFmtId="3" fontId="4" fillId="0" borderId="23" xfId="0" applyNumberFormat="1" applyFont="1" applyFill="1" applyBorder="1" applyAlignment="1" applyProtection="1">
      <alignment horizontal="right" wrapText="1"/>
    </xf>
    <xf numFmtId="0" fontId="4" fillId="0" borderId="25" xfId="1" applyFont="1" applyFill="1" applyBorder="1" applyAlignment="1" applyProtection="1">
      <alignment horizontal="center" vertical="center" wrapText="1"/>
    </xf>
    <xf numFmtId="0" fontId="4" fillId="0" borderId="24" xfId="1" applyFont="1" applyFill="1" applyBorder="1" applyAlignment="1" applyProtection="1">
      <alignment vertical="center" wrapText="1"/>
    </xf>
    <xf numFmtId="0" fontId="3" fillId="0" borderId="28" xfId="1" applyFont="1" applyFill="1" applyBorder="1" applyAlignment="1" applyProtection="1">
      <alignment horizontal="left" vertical="center" wrapText="1"/>
    </xf>
    <xf numFmtId="0" fontId="3" fillId="0" borderId="20" xfId="1" applyFont="1" applyFill="1" applyBorder="1" applyAlignment="1" applyProtection="1">
      <alignment horizontal="left" vertical="center" wrapText="1"/>
    </xf>
    <xf numFmtId="0" fontId="3" fillId="0" borderId="20" xfId="1" applyFont="1" applyFill="1" applyBorder="1" applyAlignment="1" applyProtection="1">
      <alignment horizontal="left"/>
    </xf>
    <xf numFmtId="0" fontId="3" fillId="0" borderId="33" xfId="1" applyFont="1" applyFill="1" applyBorder="1" applyAlignment="1" applyProtection="1">
      <alignment horizontal="left" vertical="center" wrapText="1"/>
    </xf>
    <xf numFmtId="0" fontId="4" fillId="0" borderId="25" xfId="1" applyFont="1" applyFill="1" applyBorder="1" applyAlignment="1" applyProtection="1">
      <alignment vertical="center" wrapText="1"/>
    </xf>
    <xf numFmtId="0" fontId="3" fillId="6" borderId="20" xfId="1" applyFont="1" applyFill="1" applyBorder="1" applyAlignment="1" applyProtection="1">
      <alignment horizontal="left" vertical="center" wrapText="1"/>
    </xf>
    <xf numFmtId="0" fontId="3" fillId="6" borderId="33" xfId="1" applyFont="1" applyFill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left" vertical="center" wrapText="1"/>
    </xf>
    <xf numFmtId="0" fontId="3" fillId="0" borderId="34" xfId="1" applyFont="1" applyFill="1" applyBorder="1" applyAlignment="1" applyProtection="1">
      <alignment horizontal="left" vertical="center" wrapText="1"/>
    </xf>
    <xf numFmtId="0" fontId="3" fillId="0" borderId="34" xfId="1" applyFont="1" applyFill="1" applyBorder="1" applyAlignment="1" applyProtection="1">
      <alignment vertical="center" wrapText="1"/>
    </xf>
    <xf numFmtId="0" fontId="3" fillId="0" borderId="20" xfId="1" applyFont="1" applyFill="1" applyBorder="1" applyAlignment="1" applyProtection="1">
      <alignment vertical="center" wrapText="1"/>
    </xf>
    <xf numFmtId="0" fontId="3" fillId="0" borderId="42" xfId="1" applyFont="1" applyFill="1" applyBorder="1" applyAlignment="1" applyProtection="1">
      <alignment vertical="center" wrapText="1"/>
    </xf>
    <xf numFmtId="0" fontId="3" fillId="0" borderId="31" xfId="1" applyFont="1" applyFill="1" applyBorder="1" applyAlignment="1" applyProtection="1">
      <alignment vertical="center" wrapText="1"/>
    </xf>
    <xf numFmtId="0" fontId="4" fillId="0" borderId="36" xfId="0" applyFont="1" applyFill="1" applyBorder="1" applyAlignment="1" applyProtection="1">
      <alignment horizontal="left" vertical="center" wrapText="1" indent="1"/>
    </xf>
    <xf numFmtId="3" fontId="4" fillId="0" borderId="1" xfId="1" applyNumberFormat="1" applyFont="1" applyFill="1" applyBorder="1" applyAlignment="1" applyProtection="1">
      <alignment wrapText="1"/>
    </xf>
    <xf numFmtId="3" fontId="4" fillId="0" borderId="60" xfId="1" applyNumberFormat="1" applyFont="1" applyFill="1" applyBorder="1" applyAlignment="1" applyProtection="1">
      <alignment wrapText="1"/>
    </xf>
    <xf numFmtId="3" fontId="3" fillId="0" borderId="4" xfId="1" applyNumberFormat="1" applyFont="1" applyFill="1" applyBorder="1" applyAlignment="1" applyProtection="1">
      <alignment wrapText="1"/>
    </xf>
    <xf numFmtId="3" fontId="3" fillId="0" borderId="46" xfId="1" applyNumberFormat="1" applyFont="1" applyFill="1" applyBorder="1" applyAlignment="1" applyProtection="1">
      <alignment wrapText="1"/>
    </xf>
    <xf numFmtId="3" fontId="3" fillId="0" borderId="6" xfId="1" applyNumberFormat="1" applyFont="1" applyFill="1" applyBorder="1" applyAlignment="1" applyProtection="1">
      <alignment wrapText="1"/>
    </xf>
    <xf numFmtId="3" fontId="3" fillId="0" borderId="45" xfId="1" applyNumberFormat="1" applyFont="1" applyFill="1" applyBorder="1" applyAlignment="1" applyProtection="1"/>
    <xf numFmtId="3" fontId="4" fillId="0" borderId="3" xfId="1" applyNumberFormat="1" applyFont="1" applyFill="1" applyBorder="1" applyAlignment="1" applyProtection="1">
      <alignment wrapText="1"/>
    </xf>
    <xf numFmtId="3" fontId="3" fillId="0" borderId="5" xfId="1" applyNumberFormat="1" applyFont="1" applyFill="1" applyBorder="1" applyAlignment="1" applyProtection="1">
      <alignment wrapText="1"/>
    </xf>
    <xf numFmtId="3" fontId="3" fillId="6" borderId="5" xfId="1" applyNumberFormat="1" applyFont="1" applyFill="1" applyBorder="1" applyAlignment="1" applyProtection="1">
      <alignment wrapText="1"/>
    </xf>
    <xf numFmtId="3" fontId="3" fillId="0" borderId="9" xfId="1" applyNumberFormat="1" applyFont="1" applyFill="1" applyBorder="1" applyAlignment="1" applyProtection="1">
      <alignment wrapText="1"/>
    </xf>
    <xf numFmtId="3" fontId="3" fillId="0" borderId="7" xfId="1" applyNumberFormat="1" applyFont="1" applyFill="1" applyBorder="1" applyAlignment="1" applyProtection="1">
      <alignment wrapText="1"/>
    </xf>
    <xf numFmtId="3" fontId="4" fillId="0" borderId="3" xfId="0" applyNumberFormat="1" applyFont="1" applyFill="1" applyBorder="1" applyAlignment="1" applyProtection="1">
      <alignment wrapText="1"/>
    </xf>
    <xf numFmtId="3" fontId="4" fillId="0" borderId="12" xfId="0" applyNumberFormat="1" applyFont="1" applyFill="1" applyBorder="1" applyAlignment="1" applyProtection="1">
      <alignment wrapText="1"/>
    </xf>
    <xf numFmtId="3" fontId="4" fillId="0" borderId="55" xfId="1" applyNumberFormat="1" applyFont="1" applyFill="1" applyBorder="1" applyAlignment="1" applyProtection="1">
      <alignment wrapText="1"/>
    </xf>
    <xf numFmtId="174" fontId="4" fillId="0" borderId="1" xfId="1" applyNumberFormat="1" applyFont="1" applyFill="1" applyBorder="1" applyAlignment="1" applyProtection="1">
      <alignment horizontal="right" wrapText="1"/>
    </xf>
    <xf numFmtId="3" fontId="4" fillId="0" borderId="43" xfId="1" applyNumberFormat="1" applyFont="1" applyFill="1" applyBorder="1" applyAlignment="1" applyProtection="1">
      <alignment horizontal="right"/>
    </xf>
    <xf numFmtId="174" fontId="4" fillId="0" borderId="4" xfId="1" applyNumberFormat="1" applyFont="1" applyFill="1" applyBorder="1" applyAlignment="1" applyProtection="1">
      <alignment horizontal="right" wrapText="1" indent="1"/>
    </xf>
    <xf numFmtId="3" fontId="3" fillId="0" borderId="45" xfId="1" applyNumberFormat="1" applyFont="1" applyFill="1" applyBorder="1" applyAlignment="1" applyProtection="1">
      <alignment horizontal="right"/>
    </xf>
    <xf numFmtId="174" fontId="4" fillId="0" borderId="6" xfId="1" applyNumberFormat="1" applyFont="1" applyFill="1" applyBorder="1" applyAlignment="1" applyProtection="1">
      <alignment horizontal="right" wrapText="1" indent="1"/>
    </xf>
    <xf numFmtId="3" fontId="3" fillId="0" borderId="44" xfId="1" applyNumberFormat="1" applyFont="1" applyFill="1" applyBorder="1" applyAlignment="1" applyProtection="1">
      <alignment horizontal="right"/>
    </xf>
    <xf numFmtId="174" fontId="4" fillId="0" borderId="8" xfId="1" applyNumberFormat="1" applyFont="1" applyFill="1" applyBorder="1" applyAlignment="1" applyProtection="1">
      <alignment horizontal="right" wrapText="1" indent="1"/>
    </xf>
    <xf numFmtId="3" fontId="3" fillId="0" borderId="35" xfId="1" applyNumberFormat="1" applyFont="1" applyFill="1" applyBorder="1" applyAlignment="1" applyProtection="1">
      <alignment horizontal="right"/>
    </xf>
    <xf numFmtId="174" fontId="4" fillId="0" borderId="21" xfId="1" applyNumberFormat="1" applyFont="1" applyFill="1" applyBorder="1" applyAlignment="1" applyProtection="1">
      <alignment horizontal="right" wrapText="1" indent="1"/>
    </xf>
    <xf numFmtId="174" fontId="3" fillId="0" borderId="5" xfId="1" applyNumberFormat="1" applyFont="1" applyFill="1" applyBorder="1" applyAlignment="1" applyProtection="1">
      <alignment horizontal="right" wrapText="1" indent="1"/>
      <protection locked="0"/>
    </xf>
    <xf numFmtId="174" fontId="3" fillId="0" borderId="6" xfId="1" applyNumberFormat="1" applyFont="1" applyFill="1" applyBorder="1" applyAlignment="1" applyProtection="1">
      <alignment horizontal="right" wrapText="1" indent="1"/>
      <protection locked="0"/>
    </xf>
    <xf numFmtId="174" fontId="3" fillId="6" borderId="6" xfId="1" applyNumberFormat="1" applyFont="1" applyFill="1" applyBorder="1" applyAlignment="1" applyProtection="1">
      <alignment horizontal="right" wrapText="1" indent="1"/>
      <protection locked="0"/>
    </xf>
    <xf numFmtId="3" fontId="3" fillId="6" borderId="35" xfId="1" applyNumberFormat="1" applyFont="1" applyFill="1" applyBorder="1" applyAlignment="1" applyProtection="1">
      <alignment horizontal="right"/>
    </xf>
    <xf numFmtId="174" fontId="3" fillId="6" borderId="5" xfId="1" applyNumberFormat="1" applyFont="1" applyFill="1" applyBorder="1" applyAlignment="1" applyProtection="1">
      <alignment horizontal="right" wrapText="1" indent="1"/>
      <protection locked="0"/>
    </xf>
    <xf numFmtId="174" fontId="3" fillId="0" borderId="5" xfId="1" applyNumberFormat="1" applyFont="1" applyFill="1" applyBorder="1" applyAlignment="1" applyProtection="1">
      <alignment horizontal="right" wrapText="1"/>
    </xf>
    <xf numFmtId="3" fontId="3" fillId="0" borderId="46" xfId="1" applyNumberFormat="1" applyFont="1" applyFill="1" applyBorder="1" applyAlignment="1" applyProtection="1">
      <alignment horizontal="right"/>
    </xf>
    <xf numFmtId="174" fontId="3" fillId="0" borderId="6" xfId="1" applyNumberFormat="1" applyFont="1" applyFill="1" applyBorder="1" applyAlignment="1" applyProtection="1">
      <alignment horizontal="right" wrapText="1"/>
    </xf>
    <xf numFmtId="174" fontId="3" fillId="0" borderId="8" xfId="1" applyNumberFormat="1" applyFont="1" applyFill="1" applyBorder="1" applyAlignment="1" applyProtection="1">
      <alignment horizontal="right" wrapText="1"/>
    </xf>
    <xf numFmtId="174" fontId="4" fillId="0" borderId="12" xfId="1" applyNumberFormat="1" applyFont="1" applyFill="1" applyBorder="1" applyAlignment="1" applyProtection="1">
      <alignment horizontal="right" wrapText="1"/>
    </xf>
    <xf numFmtId="49" fontId="3" fillId="0" borderId="6" xfId="1" applyNumberFormat="1" applyFont="1" applyFill="1" applyBorder="1" applyAlignment="1" applyProtection="1">
      <alignment horizontal="right" wrapText="1" indent="1"/>
    </xf>
    <xf numFmtId="174" fontId="3" fillId="0" borderId="7" xfId="1" applyNumberFormat="1" applyFont="1" applyFill="1" applyBorder="1" applyAlignment="1" applyProtection="1">
      <alignment horizontal="right" wrapText="1" indent="1"/>
      <protection locked="0"/>
    </xf>
    <xf numFmtId="174" fontId="4" fillId="0" borderId="12" xfId="1" applyNumberFormat="1" applyFont="1" applyFill="1" applyBorder="1" applyAlignment="1" applyProtection="1">
      <alignment horizontal="right" wrapText="1" indent="1"/>
    </xf>
    <xf numFmtId="174" fontId="3" fillId="0" borderId="6" xfId="1" applyNumberFormat="1" applyFont="1" applyFill="1" applyBorder="1" applyAlignment="1" applyProtection="1">
      <alignment horizontal="right" wrapText="1"/>
      <protection locked="0"/>
    </xf>
    <xf numFmtId="174" fontId="4" fillId="0" borderId="3" xfId="1" applyNumberFormat="1" applyFont="1" applyFill="1" applyBorder="1" applyAlignment="1" applyProtection="1">
      <alignment horizontal="right" wrapText="1" indent="1"/>
      <protection locked="0"/>
    </xf>
    <xf numFmtId="174" fontId="4" fillId="0" borderId="12" xfId="1" applyNumberFormat="1" applyFont="1" applyFill="1" applyBorder="1" applyAlignment="1" applyProtection="1">
      <alignment horizontal="right" wrapText="1"/>
      <protection locked="0"/>
    </xf>
    <xf numFmtId="3" fontId="3" fillId="0" borderId="12" xfId="1" applyNumberFormat="1" applyFont="1" applyFill="1" applyBorder="1" applyAlignment="1" applyProtection="1">
      <alignment horizontal="right"/>
    </xf>
    <xf numFmtId="174" fontId="3" fillId="0" borderId="8" xfId="1" applyNumberFormat="1" applyFont="1" applyFill="1" applyBorder="1" applyAlignment="1" applyProtection="1">
      <alignment horizontal="right" wrapText="1" indent="1"/>
      <protection locked="0"/>
    </xf>
    <xf numFmtId="3" fontId="3" fillId="0" borderId="38" xfId="1" applyNumberFormat="1" applyFont="1" applyFill="1" applyBorder="1" applyAlignment="1" applyProtection="1">
      <alignment horizontal="right"/>
    </xf>
    <xf numFmtId="174" fontId="3" fillId="0" borderId="9" xfId="1" applyNumberFormat="1" applyFont="1" applyFill="1" applyBorder="1" applyAlignment="1" applyProtection="1">
      <alignment horizontal="right" wrapText="1" indent="1"/>
      <protection locked="0"/>
    </xf>
    <xf numFmtId="174" fontId="3" fillId="0" borderId="5" xfId="1" applyNumberFormat="1" applyFont="1" applyFill="1" applyBorder="1" applyAlignment="1" applyProtection="1">
      <alignment wrapText="1"/>
      <protection locked="0"/>
    </xf>
    <xf numFmtId="174" fontId="3" fillId="0" borderId="6" xfId="1" applyNumberFormat="1" applyFont="1" applyFill="1" applyBorder="1" applyAlignment="1" applyProtection="1">
      <alignment wrapText="1"/>
      <protection locked="0"/>
    </xf>
    <xf numFmtId="3" fontId="3" fillId="0" borderId="44" xfId="1" applyNumberFormat="1" applyFont="1" applyFill="1" applyBorder="1" applyAlignment="1" applyProtection="1"/>
    <xf numFmtId="174" fontId="3" fillId="0" borderId="8" xfId="1" applyNumberFormat="1" applyFont="1" applyFill="1" applyBorder="1" applyAlignment="1" applyProtection="1">
      <alignment wrapText="1"/>
      <protection locked="0"/>
    </xf>
    <xf numFmtId="3" fontId="3" fillId="0" borderId="35" xfId="1" applyNumberFormat="1" applyFont="1" applyFill="1" applyBorder="1" applyAlignment="1" applyProtection="1"/>
    <xf numFmtId="174" fontId="4" fillId="0" borderId="21" xfId="1" applyNumberFormat="1" applyFont="1" applyFill="1" applyBorder="1" applyAlignment="1" applyProtection="1">
      <alignment wrapText="1"/>
    </xf>
    <xf numFmtId="174" fontId="3" fillId="6" borderId="5" xfId="1" applyNumberFormat="1" applyFont="1" applyFill="1" applyBorder="1" applyAlignment="1" applyProtection="1">
      <alignment wrapText="1"/>
      <protection locked="0"/>
    </xf>
    <xf numFmtId="3" fontId="3" fillId="6" borderId="44" xfId="1" applyNumberFormat="1" applyFont="1" applyFill="1" applyBorder="1" applyAlignment="1" applyProtection="1"/>
    <xf numFmtId="3" fontId="3" fillId="0" borderId="12" xfId="1" applyNumberFormat="1" applyFont="1" applyFill="1" applyBorder="1" applyAlignment="1" applyProtection="1"/>
    <xf numFmtId="174" fontId="3" fillId="0" borderId="9" xfId="1" applyNumberFormat="1" applyFont="1" applyFill="1" applyBorder="1" applyAlignment="1" applyProtection="1">
      <alignment wrapText="1"/>
      <protection locked="0"/>
    </xf>
    <xf numFmtId="174" fontId="4" fillId="0" borderId="3" xfId="0" applyNumberFormat="1" applyFont="1" applyFill="1" applyBorder="1" applyAlignment="1" applyProtection="1">
      <alignment wrapText="1"/>
    </xf>
    <xf numFmtId="174" fontId="4" fillId="0" borderId="3" xfId="0" quotePrefix="1" applyNumberFormat="1" applyFont="1" applyFill="1" applyBorder="1" applyAlignment="1" applyProtection="1">
      <alignment wrapText="1"/>
    </xf>
    <xf numFmtId="0" fontId="4" fillId="0" borderId="12" xfId="1" applyFont="1" applyFill="1" applyBorder="1" applyAlignment="1" applyProtection="1">
      <alignment horizontal="center"/>
    </xf>
    <xf numFmtId="3" fontId="4" fillId="0" borderId="18" xfId="1" applyNumberFormat="1" applyFont="1" applyFill="1" applyBorder="1" applyAlignment="1" applyProtection="1">
      <alignment horizontal="center"/>
    </xf>
    <xf numFmtId="3" fontId="4" fillId="0" borderId="46" xfId="1" applyNumberFormat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1" xfId="1" applyFont="1" applyFill="1" applyBorder="1" applyAlignment="1" applyProtection="1">
      <alignment horizontal="center" vertical="center" wrapText="1"/>
    </xf>
    <xf numFmtId="174" fontId="4" fillId="0" borderId="51" xfId="0" applyNumberFormat="1" applyFont="1" applyFill="1" applyBorder="1" applyAlignment="1" applyProtection="1">
      <alignment horizontal="center" vertical="center" wrapText="1"/>
    </xf>
    <xf numFmtId="174" fontId="4" fillId="0" borderId="32" xfId="0" applyNumberFormat="1" applyFont="1" applyFill="1" applyBorder="1" applyAlignment="1" applyProtection="1">
      <alignment horizontal="center" vertical="center" wrapText="1"/>
    </xf>
    <xf numFmtId="0" fontId="4" fillId="0" borderId="58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right" vertical="center"/>
    </xf>
    <xf numFmtId="174" fontId="4" fillId="0" borderId="59" xfId="1" applyNumberFormat="1" applyFont="1" applyFill="1" applyBorder="1" applyAlignment="1" applyProtection="1">
      <alignment horizontal="left" vertical="center"/>
    </xf>
    <xf numFmtId="174" fontId="4" fillId="0" borderId="14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right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174" fontId="4" fillId="0" borderId="0" xfId="1" applyNumberFormat="1" applyFont="1" applyFill="1" applyBorder="1" applyAlignment="1" applyProtection="1">
      <alignment horizontal="center" vertical="center"/>
    </xf>
    <xf numFmtId="3" fontId="3" fillId="0" borderId="14" xfId="0" applyNumberFormat="1" applyFont="1" applyFill="1" applyBorder="1" applyAlignment="1" applyProtection="1">
      <alignment horizontal="right" vertical="center"/>
    </xf>
    <xf numFmtId="0" fontId="4" fillId="5" borderId="48" xfId="1" applyFont="1" applyFill="1" applyBorder="1" applyAlignment="1" applyProtection="1">
      <alignment horizontal="center" vertical="center" wrapText="1"/>
    </xf>
    <xf numFmtId="0" fontId="4" fillId="5" borderId="61" xfId="1" applyFont="1" applyFill="1" applyBorder="1" applyAlignment="1" applyProtection="1">
      <alignment horizontal="center" vertical="center" wrapText="1"/>
    </xf>
    <xf numFmtId="3" fontId="4" fillId="5" borderId="18" xfId="1" applyNumberFormat="1" applyFont="1" applyFill="1" applyBorder="1" applyAlignment="1" applyProtection="1">
      <alignment horizontal="center"/>
    </xf>
    <xf numFmtId="3" fontId="4" fillId="5" borderId="46" xfId="1" applyNumberFormat="1" applyFont="1" applyFill="1" applyBorder="1" applyAlignment="1" applyProtection="1">
      <alignment horizontal="center"/>
    </xf>
    <xf numFmtId="0" fontId="4" fillId="3" borderId="1" xfId="1" applyFont="1" applyFill="1" applyBorder="1" applyAlignment="1" applyProtection="1">
      <alignment horizontal="center" vertical="center" wrapText="1"/>
    </xf>
    <xf numFmtId="0" fontId="4" fillId="3" borderId="21" xfId="1" applyFont="1" applyFill="1" applyBorder="1" applyAlignment="1" applyProtection="1">
      <alignment horizontal="center" vertical="center" wrapText="1"/>
    </xf>
    <xf numFmtId="3" fontId="4" fillId="3" borderId="18" xfId="1" applyNumberFormat="1" applyFont="1" applyFill="1" applyBorder="1" applyAlignment="1" applyProtection="1">
      <alignment horizontal="center"/>
    </xf>
    <xf numFmtId="3" fontId="4" fillId="3" borderId="28" xfId="1" applyNumberFormat="1" applyFont="1" applyFill="1" applyBorder="1" applyAlignment="1" applyProtection="1">
      <alignment horizontal="center"/>
    </xf>
    <xf numFmtId="174" fontId="4" fillId="7" borderId="51" xfId="0" applyNumberFormat="1" applyFont="1" applyFill="1" applyBorder="1" applyAlignment="1" applyProtection="1">
      <alignment horizontal="center" vertical="center" wrapText="1"/>
    </xf>
    <xf numFmtId="174" fontId="4" fillId="7" borderId="32" xfId="0" applyNumberFormat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wrapText="1"/>
    </xf>
    <xf numFmtId="0" fontId="4" fillId="7" borderId="21" xfId="1" applyFont="1" applyFill="1" applyBorder="1" applyAlignment="1" applyProtection="1">
      <alignment horizontal="center" wrapText="1"/>
    </xf>
    <xf numFmtId="0" fontId="4" fillId="7" borderId="24" xfId="1" applyFont="1" applyFill="1" applyBorder="1" applyAlignment="1" applyProtection="1">
      <alignment horizontal="center" vertical="center" wrapText="1"/>
    </xf>
    <xf numFmtId="0" fontId="4" fillId="7" borderId="36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wrapText="1"/>
    </xf>
    <xf numFmtId="0" fontId="4" fillId="0" borderId="21" xfId="1" applyFont="1" applyFill="1" applyBorder="1" applyAlignment="1" applyProtection="1">
      <alignment horizontal="center" wrapText="1"/>
    </xf>
    <xf numFmtId="0" fontId="4" fillId="0" borderId="24" xfId="1" applyFont="1" applyFill="1" applyBorder="1" applyAlignment="1" applyProtection="1">
      <alignment horizontal="center" vertical="center" wrapText="1"/>
    </xf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</xf>
    <xf numFmtId="0" fontId="4" fillId="4" borderId="21" xfId="1" applyFont="1" applyFill="1" applyBorder="1" applyAlignment="1" applyProtection="1">
      <alignment horizontal="center" vertical="center" wrapText="1"/>
    </xf>
    <xf numFmtId="3" fontId="4" fillId="4" borderId="46" xfId="1" applyNumberFormat="1" applyFont="1" applyFill="1" applyBorder="1" applyAlignment="1" applyProtection="1">
      <alignment horizontal="center"/>
    </xf>
    <xf numFmtId="3" fontId="4" fillId="4" borderId="51" xfId="1" applyNumberFormat="1" applyFont="1" applyFill="1" applyBorder="1" applyAlignment="1" applyProtection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V174"/>
  <sheetViews>
    <sheetView tabSelected="1" view="pageBreakPreview" zoomScale="90" zoomScaleNormal="90" zoomScaleSheetLayoutView="90" workbookViewId="0">
      <pane xSplit="2" ySplit="10" topLeftCell="C161" activePane="bottomRight" state="frozen"/>
      <selection pane="topRight" activeCell="C1" sqref="C1"/>
      <selection pane="bottomLeft" activeCell="A11" sqref="A11"/>
      <selection pane="bottomRight" activeCell="C16" sqref="C16"/>
    </sheetView>
  </sheetViews>
  <sheetFormatPr defaultRowHeight="15.75" x14ac:dyDescent="0.25"/>
  <cols>
    <col min="1" max="1" width="8.140625" style="1" customWidth="1"/>
    <col min="2" max="2" width="73.7109375" style="2" customWidth="1"/>
    <col min="3" max="5" width="17.85546875" style="2" customWidth="1"/>
    <col min="6" max="6" width="15.28515625" style="2" customWidth="1"/>
    <col min="7" max="7" width="15.140625" style="3" customWidth="1"/>
    <col min="8" max="8" width="16.5703125" style="4" customWidth="1"/>
    <col min="9" max="9" width="17.85546875" style="4" customWidth="1"/>
    <col min="10" max="10" width="15" style="4" customWidth="1"/>
    <col min="11" max="11" width="16.28515625" style="2" customWidth="1"/>
    <col min="12" max="12" width="12.85546875" style="2" customWidth="1"/>
    <col min="13" max="13" width="15.140625" style="2" customWidth="1"/>
    <col min="14" max="15" width="14.7109375" style="2" customWidth="1"/>
    <col min="16" max="16" width="9.140625" style="2"/>
    <col min="17" max="18" width="10.42578125" style="2" bestFit="1" customWidth="1"/>
    <col min="19" max="19" width="9.140625" style="2"/>
    <col min="20" max="20" width="10.42578125" style="2" bestFit="1" customWidth="1"/>
    <col min="21" max="16384" width="9.140625" style="2"/>
  </cols>
  <sheetData>
    <row r="1" spans="1:17" x14ac:dyDescent="0.25">
      <c r="I1" s="311" t="s">
        <v>271</v>
      </c>
      <c r="J1" s="311"/>
      <c r="K1" s="311"/>
      <c r="L1" s="311"/>
      <c r="M1" s="311"/>
      <c r="N1" s="311"/>
      <c r="O1" s="311"/>
    </row>
    <row r="2" spans="1:17" ht="15.75" customHeight="1" x14ac:dyDescent="0.25">
      <c r="A2" s="312" t="s">
        <v>282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</row>
    <row r="3" spans="1:17" x14ac:dyDescent="0.25">
      <c r="A3" s="313" t="s">
        <v>111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</row>
    <row r="5" spans="1:17" ht="15.95" customHeight="1" x14ac:dyDescent="0.25">
      <c r="A5" s="314" t="s">
        <v>0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</row>
    <row r="6" spans="1:17" ht="15.95" customHeight="1" x14ac:dyDescent="0.25">
      <c r="A6" s="6"/>
      <c r="B6" s="5"/>
      <c r="C6" s="5"/>
      <c r="D6" s="5"/>
      <c r="E6" s="5"/>
      <c r="F6" s="5"/>
      <c r="G6" s="5"/>
    </row>
    <row r="7" spans="1:17" ht="15.95" customHeight="1" thickBot="1" x14ac:dyDescent="0.3">
      <c r="A7" s="6"/>
      <c r="B7" s="5"/>
      <c r="C7" s="5"/>
      <c r="D7" s="5"/>
      <c r="E7" s="5"/>
      <c r="F7" s="5"/>
      <c r="G7" s="5"/>
      <c r="J7" s="2"/>
      <c r="N7" s="315" t="s">
        <v>1</v>
      </c>
      <c r="O7" s="315"/>
    </row>
    <row r="8" spans="1:17" ht="15.95" customHeight="1" x14ac:dyDescent="0.25">
      <c r="A8" s="326" t="s">
        <v>2</v>
      </c>
      <c r="B8" s="328" t="s">
        <v>3</v>
      </c>
      <c r="C8" s="336" t="s">
        <v>288</v>
      </c>
      <c r="D8" s="338" t="s">
        <v>283</v>
      </c>
      <c r="E8" s="339"/>
      <c r="F8" s="339"/>
      <c r="G8" s="316" t="s">
        <v>284</v>
      </c>
      <c r="H8" s="318" t="s">
        <v>285</v>
      </c>
      <c r="I8" s="318"/>
      <c r="J8" s="319"/>
      <c r="K8" s="320" t="s">
        <v>286</v>
      </c>
      <c r="L8" s="322" t="s">
        <v>287</v>
      </c>
      <c r="M8" s="322"/>
      <c r="N8" s="323"/>
      <c r="O8" s="324" t="s">
        <v>278</v>
      </c>
    </row>
    <row r="9" spans="1:17" ht="48" customHeight="1" thickBot="1" x14ac:dyDescent="0.3">
      <c r="A9" s="327"/>
      <c r="B9" s="329"/>
      <c r="C9" s="337"/>
      <c r="D9" s="169" t="s">
        <v>265</v>
      </c>
      <c r="E9" s="169" t="s">
        <v>266</v>
      </c>
      <c r="F9" s="170" t="s">
        <v>267</v>
      </c>
      <c r="G9" s="317"/>
      <c r="H9" s="171" t="s">
        <v>265</v>
      </c>
      <c r="I9" s="171" t="s">
        <v>266</v>
      </c>
      <c r="J9" s="172" t="s">
        <v>267</v>
      </c>
      <c r="K9" s="321"/>
      <c r="L9" s="168" t="s">
        <v>265</v>
      </c>
      <c r="M9" s="168" t="s">
        <v>266</v>
      </c>
      <c r="N9" s="173" t="s">
        <v>267</v>
      </c>
      <c r="O9" s="325"/>
    </row>
    <row r="10" spans="1:17" s="9" customFormat="1" ht="16.5" customHeight="1" thickBot="1" x14ac:dyDescent="0.3">
      <c r="A10" s="31">
        <v>1</v>
      </c>
      <c r="B10" s="58">
        <v>2</v>
      </c>
      <c r="C10" s="210">
        <v>3</v>
      </c>
      <c r="D10" s="58">
        <v>4</v>
      </c>
      <c r="E10" s="58">
        <v>5</v>
      </c>
      <c r="F10" s="8">
        <v>6</v>
      </c>
      <c r="G10" s="31">
        <v>7</v>
      </c>
      <c r="H10" s="34">
        <v>8</v>
      </c>
      <c r="I10" s="34">
        <v>9</v>
      </c>
      <c r="J10" s="59">
        <v>10</v>
      </c>
      <c r="K10" s="60">
        <v>11</v>
      </c>
      <c r="L10" s="61">
        <v>12</v>
      </c>
      <c r="M10" s="61">
        <v>13</v>
      </c>
      <c r="N10" s="62">
        <v>14</v>
      </c>
      <c r="O10" s="63">
        <v>15</v>
      </c>
    </row>
    <row r="11" spans="1:17" ht="19.5" customHeight="1" thickBot="1" x14ac:dyDescent="0.3">
      <c r="A11" s="7" t="s">
        <v>152</v>
      </c>
      <c r="B11" s="195" t="s">
        <v>180</v>
      </c>
      <c r="C11" s="211">
        <f>C12+C21</f>
        <v>793291</v>
      </c>
      <c r="D11" s="115">
        <f>D12+D21</f>
        <v>780292</v>
      </c>
      <c r="E11" s="115">
        <f>E12+E21</f>
        <v>12999</v>
      </c>
      <c r="F11" s="116">
        <v>0</v>
      </c>
      <c r="G11" s="258">
        <f>SUM(H11:J11)</f>
        <v>1062575</v>
      </c>
      <c r="H11" s="174">
        <f>SUM(H21,H12)</f>
        <v>1048027</v>
      </c>
      <c r="I11" s="64">
        <f>SUM(I21,I12)</f>
        <v>14548</v>
      </c>
      <c r="J11" s="259">
        <f>SUM(J21,J12)</f>
        <v>0</v>
      </c>
      <c r="K11" s="74">
        <f>K12+K21</f>
        <v>999507</v>
      </c>
      <c r="L11" s="38">
        <f>L12+L21</f>
        <v>989662</v>
      </c>
      <c r="M11" s="38">
        <f>M12+M21</f>
        <v>9845</v>
      </c>
      <c r="N11" s="38">
        <f>N12+N21</f>
        <v>0</v>
      </c>
      <c r="O11" s="103">
        <f>(K11/G11)*100</f>
        <v>94.064607204197344</v>
      </c>
    </row>
    <row r="12" spans="1:17" ht="16.5" thickBot="1" x14ac:dyDescent="0.3">
      <c r="A12" s="10" t="s">
        <v>137</v>
      </c>
      <c r="B12" s="196" t="s">
        <v>156</v>
      </c>
      <c r="C12" s="211">
        <f>SUM(C13:C20)</f>
        <v>652959</v>
      </c>
      <c r="D12" s="115">
        <f>SUM(D13:D20)</f>
        <v>648709</v>
      </c>
      <c r="E12" s="115">
        <f>SUM(E13:E20)</f>
        <v>4250</v>
      </c>
      <c r="F12" s="116">
        <v>0</v>
      </c>
      <c r="G12" s="258">
        <f>SUM(H12:J12)</f>
        <v>750967</v>
      </c>
      <c r="H12" s="38">
        <f t="shared" ref="H12:N12" si="0">SUM(H13:H20)</f>
        <v>746018</v>
      </c>
      <c r="I12" s="38">
        <f t="shared" si="0"/>
        <v>4949</v>
      </c>
      <c r="J12" s="65">
        <f t="shared" si="0"/>
        <v>0</v>
      </c>
      <c r="K12" s="74">
        <f t="shared" si="0"/>
        <v>750964</v>
      </c>
      <c r="L12" s="38">
        <f t="shared" si="0"/>
        <v>746015</v>
      </c>
      <c r="M12" s="38">
        <f t="shared" si="0"/>
        <v>4949</v>
      </c>
      <c r="N12" s="65">
        <f t="shared" si="0"/>
        <v>0</v>
      </c>
      <c r="O12" s="76">
        <f>(K12/G12)*100</f>
        <v>99.999600515069247</v>
      </c>
      <c r="Q12" s="4"/>
    </row>
    <row r="13" spans="1:17" ht="31.5" x14ac:dyDescent="0.25">
      <c r="A13" s="11"/>
      <c r="B13" s="197" t="s">
        <v>138</v>
      </c>
      <c r="C13" s="212"/>
      <c r="D13" s="118"/>
      <c r="E13" s="117"/>
      <c r="F13" s="119"/>
      <c r="G13" s="260"/>
      <c r="H13" s="35"/>
      <c r="I13" s="35"/>
      <c r="J13" s="261"/>
      <c r="K13" s="66"/>
      <c r="L13" s="40"/>
      <c r="M13" s="40"/>
      <c r="N13" s="67"/>
      <c r="O13" s="68"/>
    </row>
    <row r="14" spans="1:17" x14ac:dyDescent="0.25">
      <c r="A14" s="12" t="s">
        <v>139</v>
      </c>
      <c r="B14" s="198" t="s">
        <v>6</v>
      </c>
      <c r="C14" s="213">
        <f>SUM(D14:F14)</f>
        <v>88101</v>
      </c>
      <c r="D14" s="120">
        <v>88101</v>
      </c>
      <c r="E14" s="104"/>
      <c r="F14" s="105"/>
      <c r="G14" s="262">
        <f>SUM(H14:J14)</f>
        <v>68114</v>
      </c>
      <c r="H14" s="35">
        <v>68088</v>
      </c>
      <c r="I14" s="36">
        <v>26</v>
      </c>
      <c r="J14" s="263"/>
      <c r="K14" s="69">
        <f t="shared" ref="K14:K20" si="1">SUM(L14:N14)</f>
        <v>68113</v>
      </c>
      <c r="L14" s="36">
        <v>68087</v>
      </c>
      <c r="M14" s="36">
        <v>26</v>
      </c>
      <c r="N14" s="70"/>
      <c r="O14" s="71">
        <f>(K14/G14)*100</f>
        <v>99.998531873036384</v>
      </c>
    </row>
    <row r="15" spans="1:17" x14ac:dyDescent="0.25">
      <c r="A15" s="13" t="s">
        <v>140</v>
      </c>
      <c r="B15" s="48" t="s">
        <v>134</v>
      </c>
      <c r="C15" s="213">
        <f>SUM(D15:F15)</f>
        <v>149710</v>
      </c>
      <c r="D15" s="104">
        <v>149710</v>
      </c>
      <c r="E15" s="106"/>
      <c r="F15" s="107"/>
      <c r="G15" s="262">
        <f t="shared" ref="G15:G20" si="2">SUM(H15:J15)</f>
        <v>157826</v>
      </c>
      <c r="H15" s="36">
        <v>157826</v>
      </c>
      <c r="I15" s="36"/>
      <c r="J15" s="263"/>
      <c r="K15" s="69">
        <f t="shared" si="1"/>
        <v>157826</v>
      </c>
      <c r="L15" s="36">
        <v>157826</v>
      </c>
      <c r="M15" s="36"/>
      <c r="N15" s="70"/>
      <c r="O15" s="71">
        <f>(K15/G15)*100</f>
        <v>100</v>
      </c>
    </row>
    <row r="16" spans="1:17" ht="30" customHeight="1" x14ac:dyDescent="0.25">
      <c r="A16" s="13" t="s">
        <v>141</v>
      </c>
      <c r="B16" s="48" t="s">
        <v>135</v>
      </c>
      <c r="C16" s="213">
        <f>SUM(D16:F16)</f>
        <v>404996</v>
      </c>
      <c r="D16" s="106">
        <v>400746</v>
      </c>
      <c r="E16" s="106">
        <v>4250</v>
      </c>
      <c r="F16" s="107"/>
      <c r="G16" s="262">
        <f t="shared" si="2"/>
        <v>497182</v>
      </c>
      <c r="H16" s="36">
        <v>492641</v>
      </c>
      <c r="I16" s="36">
        <v>4541</v>
      </c>
      <c r="J16" s="263"/>
      <c r="K16" s="69">
        <f t="shared" si="1"/>
        <v>497182</v>
      </c>
      <c r="L16" s="36">
        <v>492641</v>
      </c>
      <c r="M16" s="36">
        <v>4541</v>
      </c>
      <c r="N16" s="70"/>
      <c r="O16" s="71">
        <f>(K16/G16)*100</f>
        <v>100</v>
      </c>
    </row>
    <row r="17" spans="1:22" x14ac:dyDescent="0.25">
      <c r="A17" s="13" t="s">
        <v>142</v>
      </c>
      <c r="B17" s="48" t="s">
        <v>136</v>
      </c>
      <c r="C17" s="213">
        <f>SUM(D17:F17)</f>
        <v>10152</v>
      </c>
      <c r="D17" s="106">
        <v>10152</v>
      </c>
      <c r="E17" s="106"/>
      <c r="F17" s="107"/>
      <c r="G17" s="262">
        <f t="shared" si="2"/>
        <v>18315</v>
      </c>
      <c r="H17" s="36">
        <v>17933</v>
      </c>
      <c r="I17" s="36">
        <v>382</v>
      </c>
      <c r="J17" s="263"/>
      <c r="K17" s="69">
        <f t="shared" si="1"/>
        <v>18314</v>
      </c>
      <c r="L17" s="36">
        <v>17932</v>
      </c>
      <c r="M17" s="36">
        <v>382</v>
      </c>
      <c r="N17" s="70"/>
      <c r="O17" s="71">
        <f>(K17/G17)*100</f>
        <v>99.994539994540006</v>
      </c>
    </row>
    <row r="18" spans="1:22" x14ac:dyDescent="0.25">
      <c r="A18" s="14"/>
      <c r="B18" s="199" t="s">
        <v>143</v>
      </c>
      <c r="C18" s="213"/>
      <c r="D18" s="108"/>
      <c r="E18" s="108"/>
      <c r="F18" s="214"/>
      <c r="G18" s="262">
        <f t="shared" si="2"/>
        <v>0</v>
      </c>
      <c r="H18" s="36"/>
      <c r="I18" s="36"/>
      <c r="J18" s="263"/>
      <c r="K18" s="69">
        <f t="shared" si="1"/>
        <v>0</v>
      </c>
      <c r="L18" s="36"/>
      <c r="M18" s="36"/>
      <c r="N18" s="70"/>
      <c r="O18" s="71"/>
    </row>
    <row r="19" spans="1:22" ht="31.5" x14ac:dyDescent="0.25">
      <c r="A19" s="13" t="s">
        <v>154</v>
      </c>
      <c r="B19" s="48" t="s">
        <v>146</v>
      </c>
      <c r="C19" s="215"/>
      <c r="D19" s="106"/>
      <c r="E19" s="106"/>
      <c r="F19" s="107"/>
      <c r="G19" s="262">
        <f t="shared" si="2"/>
        <v>6952</v>
      </c>
      <c r="H19" s="36">
        <v>6952</v>
      </c>
      <c r="I19" s="36"/>
      <c r="J19" s="263"/>
      <c r="K19" s="69">
        <f t="shared" si="1"/>
        <v>6952</v>
      </c>
      <c r="L19" s="36">
        <v>6952</v>
      </c>
      <c r="M19" s="36"/>
      <c r="N19" s="70"/>
      <c r="O19" s="71"/>
    </row>
    <row r="20" spans="1:22" ht="16.5" thickBot="1" x14ac:dyDescent="0.3">
      <c r="A20" s="13" t="s">
        <v>155</v>
      </c>
      <c r="B20" s="48" t="s">
        <v>147</v>
      </c>
      <c r="C20" s="216"/>
      <c r="D20" s="109"/>
      <c r="E20" s="109"/>
      <c r="F20" s="110"/>
      <c r="G20" s="264">
        <f t="shared" si="2"/>
        <v>2578</v>
      </c>
      <c r="H20" s="37">
        <v>2578</v>
      </c>
      <c r="I20" s="37"/>
      <c r="J20" s="265"/>
      <c r="K20" s="69">
        <f t="shared" si="1"/>
        <v>2577</v>
      </c>
      <c r="L20" s="41">
        <v>2577</v>
      </c>
      <c r="M20" s="41"/>
      <c r="N20" s="72"/>
      <c r="O20" s="167"/>
    </row>
    <row r="21" spans="1:22" ht="21.75" customHeight="1" thickBot="1" x14ac:dyDescent="0.3">
      <c r="A21" s="10" t="s">
        <v>153</v>
      </c>
      <c r="B21" s="200" t="s">
        <v>161</v>
      </c>
      <c r="C21" s="217">
        <f>SUM(C23:C26)</f>
        <v>140332</v>
      </c>
      <c r="D21" s="112">
        <f>SUM(D22:D26)</f>
        <v>131583</v>
      </c>
      <c r="E21" s="112">
        <f>SUM(E22:E26)</f>
        <v>8749</v>
      </c>
      <c r="F21" s="121">
        <v>0</v>
      </c>
      <c r="G21" s="266">
        <f>SUM(H21:J21)</f>
        <v>311608</v>
      </c>
      <c r="H21" s="38">
        <f>SUM(H22:H27)-H27</f>
        <v>302009</v>
      </c>
      <c r="I21" s="38">
        <f>SUM(I22:I26)</f>
        <v>9599</v>
      </c>
      <c r="J21" s="65">
        <f>SUM(J22:J26)</f>
        <v>0</v>
      </c>
      <c r="K21" s="74">
        <f>SUM(K22:K27)-K27</f>
        <v>248543</v>
      </c>
      <c r="L21" s="38">
        <f>SUM(L22:L27)-L27</f>
        <v>243647</v>
      </c>
      <c r="M21" s="38">
        <f>SUM(M22:M27)-M27</f>
        <v>4896</v>
      </c>
      <c r="N21" s="38">
        <f>SUM(N22:N27)</f>
        <v>0</v>
      </c>
      <c r="O21" s="76">
        <f>(K21/G21)*100</f>
        <v>79.761431028728396</v>
      </c>
      <c r="Q21" s="4"/>
      <c r="T21" s="4"/>
      <c r="V21" s="4"/>
    </row>
    <row r="22" spans="1:22" x14ac:dyDescent="0.25">
      <c r="A22" s="12" t="s">
        <v>144</v>
      </c>
      <c r="B22" s="198" t="s">
        <v>13</v>
      </c>
      <c r="C22" s="216"/>
      <c r="D22" s="109"/>
      <c r="E22" s="109"/>
      <c r="F22" s="110"/>
      <c r="G22" s="267"/>
      <c r="H22" s="35"/>
      <c r="I22" s="35"/>
      <c r="J22" s="261"/>
      <c r="K22" s="66"/>
      <c r="L22" s="40"/>
      <c r="M22" s="40"/>
      <c r="N22" s="67"/>
      <c r="O22" s="68"/>
    </row>
    <row r="23" spans="1:22" x14ac:dyDescent="0.25">
      <c r="A23" s="13" t="s">
        <v>145</v>
      </c>
      <c r="B23" s="48" t="s">
        <v>15</v>
      </c>
      <c r="C23" s="215"/>
      <c r="D23" s="106"/>
      <c r="E23" s="106"/>
      <c r="F23" s="107"/>
      <c r="G23" s="268"/>
      <c r="H23" s="36"/>
      <c r="I23" s="36"/>
      <c r="J23" s="263"/>
      <c r="K23" s="69"/>
      <c r="L23" s="36"/>
      <c r="M23" s="36"/>
      <c r="N23" s="70"/>
      <c r="O23" s="77"/>
    </row>
    <row r="24" spans="1:22" x14ac:dyDescent="0.25">
      <c r="A24" s="13" t="s">
        <v>157</v>
      </c>
      <c r="B24" s="48" t="s">
        <v>17</v>
      </c>
      <c r="C24" s="215">
        <f>SUM(D24:F24)</f>
        <v>700</v>
      </c>
      <c r="D24" s="106">
        <v>700</v>
      </c>
      <c r="E24" s="106"/>
      <c r="F24" s="107"/>
      <c r="G24" s="268"/>
      <c r="H24" s="36"/>
      <c r="I24" s="36"/>
      <c r="J24" s="263"/>
      <c r="K24" s="69">
        <f>SUM(L24:N24)</f>
        <v>0</v>
      </c>
      <c r="L24" s="36"/>
      <c r="M24" s="36"/>
      <c r="N24" s="70"/>
      <c r="O24" s="71"/>
    </row>
    <row r="25" spans="1:22" x14ac:dyDescent="0.25">
      <c r="A25" s="13" t="s">
        <v>158</v>
      </c>
      <c r="B25" s="48" t="s">
        <v>19</v>
      </c>
      <c r="C25" s="215"/>
      <c r="D25" s="106"/>
      <c r="E25" s="106"/>
      <c r="F25" s="107"/>
      <c r="G25" s="268"/>
      <c r="H25" s="36"/>
      <c r="I25" s="36"/>
      <c r="J25" s="263"/>
      <c r="K25" s="69"/>
      <c r="L25" s="36"/>
      <c r="M25" s="36"/>
      <c r="N25" s="70"/>
      <c r="O25" s="71"/>
    </row>
    <row r="26" spans="1:22" x14ac:dyDescent="0.25">
      <c r="A26" s="13" t="s">
        <v>159</v>
      </c>
      <c r="B26" s="48" t="s">
        <v>21</v>
      </c>
      <c r="C26" s="215">
        <f>SUM(D26:F26)</f>
        <v>139632</v>
      </c>
      <c r="D26" s="106">
        <v>130883</v>
      </c>
      <c r="E26" s="106">
        <v>8749</v>
      </c>
      <c r="F26" s="107"/>
      <c r="G26" s="268">
        <f>SUM(H26:J26)</f>
        <v>311608</v>
      </c>
      <c r="H26" s="36">
        <v>302009</v>
      </c>
      <c r="I26" s="36">
        <v>9599</v>
      </c>
      <c r="J26" s="263"/>
      <c r="K26" s="69">
        <f>SUM(L26:N26)</f>
        <v>248543</v>
      </c>
      <c r="L26" s="36">
        <f>240925+2715+7</f>
        <v>243647</v>
      </c>
      <c r="M26" s="36">
        <v>4896</v>
      </c>
      <c r="N26" s="70"/>
      <c r="O26" s="71">
        <f>(K26/G26)*100</f>
        <v>79.761431028728396</v>
      </c>
    </row>
    <row r="27" spans="1:22" ht="16.5" thickBot="1" x14ac:dyDescent="0.3">
      <c r="A27" s="176" t="s">
        <v>160</v>
      </c>
      <c r="B27" s="201" t="s">
        <v>23</v>
      </c>
      <c r="C27" s="218">
        <f>SUM(D27:F27)</f>
        <v>78831</v>
      </c>
      <c r="D27" s="177">
        <v>70082</v>
      </c>
      <c r="E27" s="177">
        <v>8749</v>
      </c>
      <c r="F27" s="178"/>
      <c r="G27" s="269">
        <f>SUM(H27:J27)</f>
        <v>91150</v>
      </c>
      <c r="H27" s="179">
        <v>75573</v>
      </c>
      <c r="I27" s="179">
        <v>15577</v>
      </c>
      <c r="J27" s="270"/>
      <c r="K27" s="180">
        <v>38743</v>
      </c>
      <c r="L27" s="179">
        <v>33893</v>
      </c>
      <c r="M27" s="179">
        <v>4850</v>
      </c>
      <c r="N27" s="181"/>
      <c r="O27" s="182">
        <f>(K27/G27)*100</f>
        <v>42.50466264399342</v>
      </c>
      <c r="Q27" s="4">
        <f>SUM(L27:M27)</f>
        <v>38743</v>
      </c>
    </row>
    <row r="28" spans="1:22" ht="24" customHeight="1" thickBot="1" x14ac:dyDescent="0.3">
      <c r="A28" s="16" t="s">
        <v>11</v>
      </c>
      <c r="B28" s="196" t="s">
        <v>162</v>
      </c>
      <c r="C28" s="219">
        <f>SUM(C30:C33)</f>
        <v>860514</v>
      </c>
      <c r="D28" s="122">
        <f>SUM(D29:D33)</f>
        <v>859514</v>
      </c>
      <c r="E28" s="122">
        <f>E33</f>
        <v>1000</v>
      </c>
      <c r="F28" s="123">
        <v>0</v>
      </c>
      <c r="G28" s="194">
        <f t="shared" ref="G28:G43" si="3">SUM(H28:J28)</f>
        <v>3994784</v>
      </c>
      <c r="H28" s="38">
        <f>SUM(H29:H33)</f>
        <v>3993784</v>
      </c>
      <c r="I28" s="38">
        <f>SUM(I29:I33)</f>
        <v>1000</v>
      </c>
      <c r="J28" s="65">
        <v>0</v>
      </c>
      <c r="K28" s="74">
        <f>SUM(K29:K34)-K34</f>
        <v>2316290</v>
      </c>
      <c r="L28" s="38">
        <f>SUM(L29:L34)-L34</f>
        <v>2315290</v>
      </c>
      <c r="M28" s="38">
        <f>SUM(M29:M34)</f>
        <v>2000</v>
      </c>
      <c r="N28" s="65">
        <f>SUM(N29:N34)</f>
        <v>0</v>
      </c>
      <c r="O28" s="76">
        <f>(K28/G28)*100</f>
        <v>57.982859648982277</v>
      </c>
      <c r="Q28" s="4"/>
    </row>
    <row r="29" spans="1:22" x14ac:dyDescent="0.25">
      <c r="A29" s="12" t="s">
        <v>12</v>
      </c>
      <c r="B29" s="198" t="s">
        <v>25</v>
      </c>
      <c r="C29" s="216"/>
      <c r="D29" s="109"/>
      <c r="E29" s="109"/>
      <c r="F29" s="110"/>
      <c r="G29" s="267">
        <f t="shared" si="3"/>
        <v>139769</v>
      </c>
      <c r="H29" s="35">
        <v>139769</v>
      </c>
      <c r="I29" s="35"/>
      <c r="J29" s="261"/>
      <c r="K29" s="66">
        <f>SUM(L29:N29)</f>
        <v>139769</v>
      </c>
      <c r="L29" s="40">
        <v>139769</v>
      </c>
      <c r="M29" s="40"/>
      <c r="N29" s="67"/>
      <c r="O29" s="79">
        <f>(K29/G29)*100</f>
        <v>100</v>
      </c>
    </row>
    <row r="30" spans="1:22" x14ac:dyDescent="0.25">
      <c r="A30" s="13" t="s">
        <v>14</v>
      </c>
      <c r="B30" s="48" t="s">
        <v>26</v>
      </c>
      <c r="C30" s="215"/>
      <c r="D30" s="106"/>
      <c r="E30" s="106"/>
      <c r="F30" s="107"/>
      <c r="G30" s="267">
        <f t="shared" si="3"/>
        <v>0</v>
      </c>
      <c r="H30" s="36"/>
      <c r="I30" s="36"/>
      <c r="J30" s="263"/>
      <c r="K30" s="69">
        <f>SUM(L30:N30)</f>
        <v>0</v>
      </c>
      <c r="L30" s="36"/>
      <c r="M30" s="36"/>
      <c r="N30" s="70"/>
      <c r="O30" s="79"/>
    </row>
    <row r="31" spans="1:22" x14ac:dyDescent="0.25">
      <c r="A31" s="13" t="s">
        <v>16</v>
      </c>
      <c r="B31" s="48" t="s">
        <v>28</v>
      </c>
      <c r="C31" s="215">
        <f>SUM(D31)</f>
        <v>2196</v>
      </c>
      <c r="D31" s="106">
        <v>2196</v>
      </c>
      <c r="E31" s="106"/>
      <c r="F31" s="107"/>
      <c r="G31" s="267">
        <f t="shared" si="3"/>
        <v>2196</v>
      </c>
      <c r="H31" s="36">
        <v>2196</v>
      </c>
      <c r="I31" s="36"/>
      <c r="J31" s="263"/>
      <c r="K31" s="69">
        <f>SUM(L31:N31)</f>
        <v>0</v>
      </c>
      <c r="L31" s="36"/>
      <c r="M31" s="36"/>
      <c r="N31" s="70"/>
      <c r="O31" s="79"/>
    </row>
    <row r="32" spans="1:22" x14ac:dyDescent="0.25">
      <c r="A32" s="13" t="s">
        <v>18</v>
      </c>
      <c r="B32" s="48" t="s">
        <v>30</v>
      </c>
      <c r="C32" s="215"/>
      <c r="D32" s="106"/>
      <c r="E32" s="106"/>
      <c r="F32" s="107"/>
      <c r="G32" s="267">
        <f t="shared" si="3"/>
        <v>0</v>
      </c>
      <c r="H32" s="36"/>
      <c r="I32" s="36"/>
      <c r="J32" s="263"/>
      <c r="K32" s="69">
        <f>SUM(L32:N32)</f>
        <v>0</v>
      </c>
      <c r="L32" s="36"/>
      <c r="M32" s="36"/>
      <c r="N32" s="70"/>
      <c r="O32" s="79"/>
    </row>
    <row r="33" spans="1:19" x14ac:dyDescent="0.25">
      <c r="A33" s="13" t="s">
        <v>20</v>
      </c>
      <c r="B33" s="48" t="s">
        <v>32</v>
      </c>
      <c r="C33" s="215">
        <f>SUM(D33:F33)</f>
        <v>858318</v>
      </c>
      <c r="D33" s="106">
        <v>857318</v>
      </c>
      <c r="E33" s="106">
        <v>1000</v>
      </c>
      <c r="F33" s="107"/>
      <c r="G33" s="267">
        <f t="shared" si="3"/>
        <v>3852819</v>
      </c>
      <c r="H33" s="36">
        <v>3851819</v>
      </c>
      <c r="I33" s="36">
        <v>1000</v>
      </c>
      <c r="J33" s="263"/>
      <c r="K33" s="69">
        <f t="shared" ref="K33:K43" si="4">SUM(L33:N33)</f>
        <v>2176521</v>
      </c>
      <c r="L33" s="36">
        <v>2175521</v>
      </c>
      <c r="M33" s="36">
        <v>1000</v>
      </c>
      <c r="N33" s="70"/>
      <c r="O33" s="79">
        <f t="shared" ref="O33:O53" si="5">(K33/G33)*100</f>
        <v>56.491649361156085</v>
      </c>
    </row>
    <row r="34" spans="1:19" ht="16.5" thickBot="1" x14ac:dyDescent="0.3">
      <c r="A34" s="176" t="s">
        <v>22</v>
      </c>
      <c r="B34" s="201" t="s">
        <v>23</v>
      </c>
      <c r="C34" s="218">
        <f>SUM(D34:E34)</f>
        <v>841218</v>
      </c>
      <c r="D34" s="177">
        <v>840218</v>
      </c>
      <c r="E34" s="177">
        <v>1000</v>
      </c>
      <c r="F34" s="178"/>
      <c r="G34" s="271">
        <f t="shared" si="3"/>
        <v>3390852</v>
      </c>
      <c r="H34" s="179">
        <v>3389852</v>
      </c>
      <c r="I34" s="179">
        <v>1000</v>
      </c>
      <c r="J34" s="270"/>
      <c r="K34" s="180">
        <f t="shared" si="4"/>
        <v>1739849</v>
      </c>
      <c r="L34" s="183">
        <v>1738849</v>
      </c>
      <c r="M34" s="183">
        <v>1000</v>
      </c>
      <c r="N34" s="184"/>
      <c r="O34" s="185">
        <f t="shared" si="5"/>
        <v>51.310083719372003</v>
      </c>
    </row>
    <row r="35" spans="1:19" ht="19.5" customHeight="1" thickBot="1" x14ac:dyDescent="0.3">
      <c r="A35" s="16" t="s">
        <v>24</v>
      </c>
      <c r="B35" s="196" t="s">
        <v>164</v>
      </c>
      <c r="C35" s="219">
        <f>SUM(C36:C41)</f>
        <v>691200</v>
      </c>
      <c r="D35" s="122">
        <f>SUM(D36:D41)</f>
        <v>691200</v>
      </c>
      <c r="E35" s="122">
        <v>0</v>
      </c>
      <c r="F35" s="123">
        <v>0</v>
      </c>
      <c r="G35" s="194">
        <f t="shared" si="3"/>
        <v>686747</v>
      </c>
      <c r="H35" s="38">
        <f>SUM(H36:H41)</f>
        <v>686747</v>
      </c>
      <c r="I35" s="38">
        <f>SUM(I37:I41)</f>
        <v>0</v>
      </c>
      <c r="J35" s="65">
        <f>SUM(J37:J41)</f>
        <v>0</v>
      </c>
      <c r="K35" s="74">
        <f t="shared" si="4"/>
        <v>686620</v>
      </c>
      <c r="L35" s="38">
        <f>SUM(L36:L41)</f>
        <v>686620</v>
      </c>
      <c r="M35" s="38"/>
      <c r="N35" s="75"/>
      <c r="O35" s="76">
        <f t="shared" si="5"/>
        <v>99.981507017868296</v>
      </c>
    </row>
    <row r="36" spans="1:19" ht="31.5" x14ac:dyDescent="0.25">
      <c r="A36" s="25" t="s">
        <v>275</v>
      </c>
      <c r="B36" s="202" t="s">
        <v>277</v>
      </c>
      <c r="C36" s="220"/>
      <c r="D36" s="111"/>
      <c r="E36" s="124"/>
      <c r="F36" s="221"/>
      <c r="G36" s="272">
        <f t="shared" si="3"/>
        <v>547</v>
      </c>
      <c r="H36" s="40">
        <v>547</v>
      </c>
      <c r="I36" s="40"/>
      <c r="J36" s="273"/>
      <c r="K36" s="80">
        <f t="shared" si="4"/>
        <v>547</v>
      </c>
      <c r="L36" s="35">
        <v>547</v>
      </c>
      <c r="M36" s="35"/>
      <c r="N36" s="81"/>
      <c r="O36" s="79">
        <f t="shared" si="5"/>
        <v>100</v>
      </c>
    </row>
    <row r="37" spans="1:19" x14ac:dyDescent="0.25">
      <c r="A37" s="33" t="s">
        <v>234</v>
      </c>
      <c r="B37" s="203" t="s">
        <v>281</v>
      </c>
      <c r="C37" s="213">
        <f>SUM(D37:F37)</f>
        <v>31700</v>
      </c>
      <c r="D37" s="120">
        <v>31700</v>
      </c>
      <c r="E37" s="125"/>
      <c r="F37" s="222"/>
      <c r="G37" s="274">
        <f t="shared" si="3"/>
        <v>31700</v>
      </c>
      <c r="H37" s="35">
        <v>31700</v>
      </c>
      <c r="I37" s="35"/>
      <c r="J37" s="261"/>
      <c r="K37" s="80">
        <f t="shared" si="4"/>
        <v>31996</v>
      </c>
      <c r="L37" s="36">
        <v>31996</v>
      </c>
      <c r="M37" s="36"/>
      <c r="N37" s="70"/>
      <c r="O37" s="79">
        <f t="shared" si="5"/>
        <v>100.93375394321767</v>
      </c>
    </row>
    <row r="38" spans="1:19" x14ac:dyDescent="0.25">
      <c r="A38" s="12" t="s">
        <v>27</v>
      </c>
      <c r="B38" s="48" t="s">
        <v>148</v>
      </c>
      <c r="C38" s="213">
        <f>SUM(D38:F38)</f>
        <v>620000</v>
      </c>
      <c r="D38" s="125">
        <v>620000</v>
      </c>
      <c r="E38" s="109"/>
      <c r="F38" s="110"/>
      <c r="G38" s="274">
        <f t="shared" si="3"/>
        <v>650000</v>
      </c>
      <c r="H38" s="36">
        <v>650000</v>
      </c>
      <c r="I38" s="36"/>
      <c r="J38" s="263"/>
      <c r="K38" s="80">
        <f t="shared" si="4"/>
        <v>649054</v>
      </c>
      <c r="L38" s="36">
        <v>649054</v>
      </c>
      <c r="M38" s="36"/>
      <c r="N38" s="70"/>
      <c r="O38" s="79">
        <f t="shared" si="5"/>
        <v>99.854461538461535</v>
      </c>
    </row>
    <row r="39" spans="1:19" x14ac:dyDescent="0.25">
      <c r="A39" s="13" t="s">
        <v>29</v>
      </c>
      <c r="B39" s="48" t="s">
        <v>149</v>
      </c>
      <c r="C39" s="213">
        <f>SUM(D39:F39)</f>
        <v>30000</v>
      </c>
      <c r="D39" s="109">
        <v>30000</v>
      </c>
      <c r="E39" s="109"/>
      <c r="F39" s="110"/>
      <c r="G39" s="274">
        <f t="shared" si="3"/>
        <v>0</v>
      </c>
      <c r="H39" s="36"/>
      <c r="I39" s="36"/>
      <c r="J39" s="263"/>
      <c r="K39" s="80">
        <f t="shared" si="4"/>
        <v>0</v>
      </c>
      <c r="L39" s="36"/>
      <c r="M39" s="36"/>
      <c r="N39" s="70"/>
      <c r="O39" s="79"/>
    </row>
    <row r="40" spans="1:19" ht="31.5" customHeight="1" x14ac:dyDescent="0.25">
      <c r="A40" s="13" t="s">
        <v>31</v>
      </c>
      <c r="B40" s="48" t="s">
        <v>279</v>
      </c>
      <c r="C40" s="213">
        <f>SUM(D40:F40)</f>
        <v>5000</v>
      </c>
      <c r="D40" s="109">
        <v>5000</v>
      </c>
      <c r="E40" s="109"/>
      <c r="F40" s="110"/>
      <c r="G40" s="274">
        <f t="shared" si="3"/>
        <v>0</v>
      </c>
      <c r="H40" s="36"/>
      <c r="I40" s="36"/>
      <c r="J40" s="263"/>
      <c r="K40" s="80">
        <f t="shared" si="4"/>
        <v>376</v>
      </c>
      <c r="L40" s="36">
        <v>376</v>
      </c>
      <c r="M40" s="36"/>
      <c r="N40" s="70"/>
      <c r="O40" s="79"/>
      <c r="P40" s="4">
        <f>SUM(K36:K40)</f>
        <v>681973</v>
      </c>
    </row>
    <row r="41" spans="1:19" ht="63.75" thickBot="1" x14ac:dyDescent="0.3">
      <c r="A41" s="13" t="s">
        <v>276</v>
      </c>
      <c r="B41" s="48" t="s">
        <v>151</v>
      </c>
      <c r="C41" s="213">
        <f>SUM(D41:F41)</f>
        <v>4500</v>
      </c>
      <c r="D41" s="104">
        <v>4500</v>
      </c>
      <c r="E41" s="104"/>
      <c r="F41" s="105"/>
      <c r="G41" s="275">
        <f t="shared" si="3"/>
        <v>4500</v>
      </c>
      <c r="H41" s="37">
        <v>4500</v>
      </c>
      <c r="I41" s="37"/>
      <c r="J41" s="265"/>
      <c r="K41" s="80">
        <f t="shared" si="4"/>
        <v>4647</v>
      </c>
      <c r="L41" s="41">
        <f>4642+5</f>
        <v>4647</v>
      </c>
      <c r="M41" s="41"/>
      <c r="N41" s="72"/>
      <c r="O41" s="79">
        <f t="shared" si="5"/>
        <v>103.26666666666667</v>
      </c>
      <c r="S41" s="82"/>
    </row>
    <row r="42" spans="1:19" ht="16.5" thickBot="1" x14ac:dyDescent="0.3">
      <c r="A42" s="16" t="s">
        <v>101</v>
      </c>
      <c r="B42" s="196" t="s">
        <v>171</v>
      </c>
      <c r="C42" s="219">
        <f>SUM(C43:C53)</f>
        <v>356634</v>
      </c>
      <c r="D42" s="122">
        <f>SUM(D43:D53)</f>
        <v>311456</v>
      </c>
      <c r="E42" s="122">
        <f>SUM(E43:E53)</f>
        <v>45178</v>
      </c>
      <c r="F42" s="123">
        <f>SUM(F43:F53)</f>
        <v>0</v>
      </c>
      <c r="G42" s="266">
        <f t="shared" si="3"/>
        <v>1309743</v>
      </c>
      <c r="H42" s="38">
        <f>SUM(H43:H53)</f>
        <v>1261710</v>
      </c>
      <c r="I42" s="38">
        <f>SUM(I43:I53)</f>
        <v>48033</v>
      </c>
      <c r="J42" s="65">
        <f>SUM(J43:J53)</f>
        <v>0</v>
      </c>
      <c r="K42" s="74">
        <f t="shared" si="4"/>
        <v>257961</v>
      </c>
      <c r="L42" s="38">
        <f>SUM(L43:L53)</f>
        <v>220416</v>
      </c>
      <c r="M42" s="38">
        <f>SUM(M43:M53)</f>
        <v>37545</v>
      </c>
      <c r="N42" s="38">
        <f>SUM(N43:N53)</f>
        <v>0</v>
      </c>
      <c r="O42" s="76">
        <f t="shared" si="5"/>
        <v>19.695543324148325</v>
      </c>
      <c r="Q42" s="4"/>
    </row>
    <row r="43" spans="1:19" x14ac:dyDescent="0.25">
      <c r="A43" s="12" t="s">
        <v>33</v>
      </c>
      <c r="B43" s="198" t="s">
        <v>39</v>
      </c>
      <c r="C43" s="216">
        <f>SUM(D43:F43)</f>
        <v>11400</v>
      </c>
      <c r="D43" s="109">
        <v>11200</v>
      </c>
      <c r="E43" s="109">
        <v>200</v>
      </c>
      <c r="F43" s="110"/>
      <c r="G43" s="267">
        <f t="shared" si="3"/>
        <v>23400</v>
      </c>
      <c r="H43" s="35">
        <v>23200</v>
      </c>
      <c r="I43" s="35">
        <v>200</v>
      </c>
      <c r="J43" s="261"/>
      <c r="K43" s="80">
        <f t="shared" si="4"/>
        <v>23420</v>
      </c>
      <c r="L43" s="35">
        <v>23326</v>
      </c>
      <c r="M43" s="35">
        <v>94</v>
      </c>
      <c r="N43" s="81"/>
      <c r="O43" s="79">
        <f t="shared" si="5"/>
        <v>100.08547008547009</v>
      </c>
      <c r="R43" s="4"/>
    </row>
    <row r="44" spans="1:19" x14ac:dyDescent="0.25">
      <c r="A44" s="12" t="s">
        <v>34</v>
      </c>
      <c r="B44" s="48" t="s">
        <v>41</v>
      </c>
      <c r="C44" s="216">
        <f t="shared" ref="C44:C53" si="6">SUM(D44:F44)</f>
        <v>72508</v>
      </c>
      <c r="D44" s="109">
        <v>43290</v>
      </c>
      <c r="E44" s="109">
        <v>29218</v>
      </c>
      <c r="F44" s="110"/>
      <c r="G44" s="267">
        <f t="shared" ref="G44:G53" si="7">SUM(H44:J44)</f>
        <v>72508</v>
      </c>
      <c r="H44" s="36">
        <v>43290</v>
      </c>
      <c r="I44" s="36">
        <v>29218</v>
      </c>
      <c r="J44" s="263"/>
      <c r="K44" s="80">
        <f t="shared" ref="K44:K52" si="8">SUM(L44:N44)</f>
        <v>61225</v>
      </c>
      <c r="L44" s="36">
        <f>28425+262+4164+49</f>
        <v>32900</v>
      </c>
      <c r="M44" s="36">
        <v>28325</v>
      </c>
      <c r="N44" s="70"/>
      <c r="O44" s="79">
        <f t="shared" si="5"/>
        <v>84.438958459756165</v>
      </c>
      <c r="S44" s="82"/>
    </row>
    <row r="45" spans="1:19" x14ac:dyDescent="0.25">
      <c r="A45" s="13" t="s">
        <v>35</v>
      </c>
      <c r="B45" s="48" t="s">
        <v>43</v>
      </c>
      <c r="C45" s="216">
        <f t="shared" si="6"/>
        <v>4321</v>
      </c>
      <c r="D45" s="109">
        <v>4221</v>
      </c>
      <c r="E45" s="109">
        <v>100</v>
      </c>
      <c r="F45" s="110"/>
      <c r="G45" s="267">
        <f t="shared" si="7"/>
        <v>4339</v>
      </c>
      <c r="H45" s="36">
        <v>4239</v>
      </c>
      <c r="I45" s="36">
        <v>100</v>
      </c>
      <c r="J45" s="263"/>
      <c r="K45" s="80">
        <f t="shared" si="8"/>
        <v>2912</v>
      </c>
      <c r="L45" s="36">
        <f>539+516+1857</f>
        <v>2912</v>
      </c>
      <c r="M45" s="36"/>
      <c r="N45" s="70"/>
      <c r="O45" s="79">
        <f t="shared" si="5"/>
        <v>67.112237842820917</v>
      </c>
    </row>
    <row r="46" spans="1:19" x14ac:dyDescent="0.25">
      <c r="A46" s="13" t="s">
        <v>36</v>
      </c>
      <c r="B46" s="48" t="s">
        <v>112</v>
      </c>
      <c r="C46" s="216">
        <f t="shared" si="6"/>
        <v>68180</v>
      </c>
      <c r="D46" s="109">
        <v>68180</v>
      </c>
      <c r="E46" s="109"/>
      <c r="F46" s="110"/>
      <c r="G46" s="267">
        <f t="shared" si="7"/>
        <v>68180</v>
      </c>
      <c r="H46" s="36">
        <v>68180</v>
      </c>
      <c r="I46" s="36"/>
      <c r="J46" s="263"/>
      <c r="K46" s="80">
        <f t="shared" si="8"/>
        <v>41387</v>
      </c>
      <c r="L46" s="36">
        <v>41387</v>
      </c>
      <c r="M46" s="36"/>
      <c r="N46" s="70"/>
      <c r="O46" s="79">
        <f t="shared" si="5"/>
        <v>60.702552068055148</v>
      </c>
    </row>
    <row r="47" spans="1:19" x14ac:dyDescent="0.25">
      <c r="A47" s="13" t="s">
        <v>150</v>
      </c>
      <c r="B47" s="48" t="s">
        <v>45</v>
      </c>
      <c r="C47" s="216">
        <f t="shared" si="6"/>
        <v>23463</v>
      </c>
      <c r="D47" s="109">
        <v>22858</v>
      </c>
      <c r="E47" s="109">
        <v>605</v>
      </c>
      <c r="F47" s="110"/>
      <c r="G47" s="267">
        <f t="shared" si="7"/>
        <v>23463</v>
      </c>
      <c r="H47" s="36">
        <v>22858</v>
      </c>
      <c r="I47" s="36">
        <v>605</v>
      </c>
      <c r="J47" s="263"/>
      <c r="K47" s="80">
        <f t="shared" si="8"/>
        <v>15739</v>
      </c>
      <c r="L47" s="36">
        <v>15067</v>
      </c>
      <c r="M47" s="36">
        <v>672</v>
      </c>
      <c r="N47" s="70"/>
      <c r="O47" s="79">
        <f t="shared" si="5"/>
        <v>67.080083535779735</v>
      </c>
    </row>
    <row r="48" spans="1:19" x14ac:dyDescent="0.25">
      <c r="A48" s="13" t="s">
        <v>165</v>
      </c>
      <c r="B48" s="48" t="s">
        <v>47</v>
      </c>
      <c r="C48" s="216">
        <f t="shared" si="6"/>
        <v>76337</v>
      </c>
      <c r="D48" s="109">
        <v>73078</v>
      </c>
      <c r="E48" s="109">
        <v>3259</v>
      </c>
      <c r="F48" s="110"/>
      <c r="G48" s="267">
        <f t="shared" si="7"/>
        <v>76683</v>
      </c>
      <c r="H48" s="36">
        <v>73424</v>
      </c>
      <c r="I48" s="36">
        <v>3259</v>
      </c>
      <c r="J48" s="263"/>
      <c r="K48" s="80">
        <f t="shared" si="8"/>
        <v>28687</v>
      </c>
      <c r="L48" s="36">
        <f>24980+492</f>
        <v>25472</v>
      </c>
      <c r="M48" s="36">
        <v>3215</v>
      </c>
      <c r="N48" s="70"/>
      <c r="O48" s="79">
        <f t="shared" si="5"/>
        <v>37.409856161078721</v>
      </c>
      <c r="R48" s="4"/>
    </row>
    <row r="49" spans="1:18" x14ac:dyDescent="0.25">
      <c r="A49" s="13" t="s">
        <v>166</v>
      </c>
      <c r="B49" s="48" t="s">
        <v>48</v>
      </c>
      <c r="C49" s="216">
        <f t="shared" si="6"/>
        <v>99400</v>
      </c>
      <c r="D49" s="109">
        <v>87604</v>
      </c>
      <c r="E49" s="109">
        <v>11796</v>
      </c>
      <c r="F49" s="110"/>
      <c r="G49" s="267">
        <f t="shared" si="7"/>
        <v>1039865</v>
      </c>
      <c r="H49" s="36">
        <v>1025214</v>
      </c>
      <c r="I49" s="36">
        <v>14651</v>
      </c>
      <c r="J49" s="263"/>
      <c r="K49" s="80">
        <f t="shared" si="8"/>
        <v>83583</v>
      </c>
      <c r="L49" s="36">
        <f>77970+379</f>
        <v>78349</v>
      </c>
      <c r="M49" s="36">
        <v>5234</v>
      </c>
      <c r="N49" s="70"/>
      <c r="O49" s="79">
        <f t="shared" si="5"/>
        <v>8.0378703004716954</v>
      </c>
    </row>
    <row r="50" spans="1:18" x14ac:dyDescent="0.25">
      <c r="A50" s="13" t="s">
        <v>167</v>
      </c>
      <c r="B50" s="48" t="s">
        <v>49</v>
      </c>
      <c r="C50" s="216">
        <f t="shared" si="6"/>
        <v>1</v>
      </c>
      <c r="D50" s="109">
        <v>1</v>
      </c>
      <c r="E50" s="109"/>
      <c r="F50" s="110"/>
      <c r="G50" s="267">
        <f t="shared" si="7"/>
        <v>1</v>
      </c>
      <c r="H50" s="36">
        <v>1</v>
      </c>
      <c r="I50" s="36"/>
      <c r="J50" s="263"/>
      <c r="K50" s="80">
        <f t="shared" si="8"/>
        <v>0</v>
      </c>
      <c r="L50" s="36"/>
      <c r="M50" s="36"/>
      <c r="N50" s="70"/>
      <c r="O50" s="79">
        <f t="shared" si="5"/>
        <v>0</v>
      </c>
      <c r="R50" s="4"/>
    </row>
    <row r="51" spans="1:18" x14ac:dyDescent="0.25">
      <c r="A51" s="13" t="s">
        <v>168</v>
      </c>
      <c r="B51" s="48" t="s">
        <v>50</v>
      </c>
      <c r="C51" s="216"/>
      <c r="D51" s="109"/>
      <c r="E51" s="109"/>
      <c r="F51" s="110"/>
      <c r="G51" s="267">
        <f t="shared" si="7"/>
        <v>0</v>
      </c>
      <c r="H51" s="36"/>
      <c r="I51" s="36"/>
      <c r="J51" s="263"/>
      <c r="K51" s="80">
        <f t="shared" si="8"/>
        <v>0</v>
      </c>
      <c r="L51" s="36"/>
      <c r="M51" s="36"/>
      <c r="N51" s="70"/>
      <c r="O51" s="79">
        <v>0</v>
      </c>
    </row>
    <row r="52" spans="1:18" x14ac:dyDescent="0.25">
      <c r="A52" s="15" t="s">
        <v>169</v>
      </c>
      <c r="B52" s="204" t="s">
        <v>280</v>
      </c>
      <c r="C52" s="216">
        <f t="shared" si="6"/>
        <v>20</v>
      </c>
      <c r="D52" s="106">
        <v>20</v>
      </c>
      <c r="E52" s="106"/>
      <c r="F52" s="107"/>
      <c r="G52" s="267">
        <f t="shared" si="7"/>
        <v>300</v>
      </c>
      <c r="H52" s="36">
        <v>300</v>
      </c>
      <c r="I52" s="36"/>
      <c r="J52" s="263"/>
      <c r="K52" s="80">
        <f t="shared" si="8"/>
        <v>280</v>
      </c>
      <c r="L52" s="36">
        <v>280</v>
      </c>
      <c r="M52" s="36"/>
      <c r="N52" s="70"/>
      <c r="O52" s="79">
        <f t="shared" si="5"/>
        <v>93.333333333333329</v>
      </c>
    </row>
    <row r="53" spans="1:18" ht="16.5" thickBot="1" x14ac:dyDescent="0.3">
      <c r="A53" s="15" t="s">
        <v>170</v>
      </c>
      <c r="B53" s="204" t="s">
        <v>51</v>
      </c>
      <c r="C53" s="216">
        <f t="shared" si="6"/>
        <v>1004</v>
      </c>
      <c r="D53" s="104">
        <v>1004</v>
      </c>
      <c r="E53" s="104"/>
      <c r="F53" s="105"/>
      <c r="G53" s="267">
        <f t="shared" si="7"/>
        <v>1004</v>
      </c>
      <c r="H53" s="37">
        <v>1004</v>
      </c>
      <c r="I53" s="37"/>
      <c r="J53" s="265"/>
      <c r="K53" s="80">
        <f>SUM(L53:N53)</f>
        <v>728</v>
      </c>
      <c r="L53" s="37">
        <f>683+25+9+6</f>
        <v>723</v>
      </c>
      <c r="M53" s="37">
        <v>5</v>
      </c>
      <c r="N53" s="78"/>
      <c r="O53" s="79">
        <f t="shared" si="5"/>
        <v>72.509960159362549</v>
      </c>
      <c r="R53" s="4"/>
    </row>
    <row r="54" spans="1:18" ht="21" customHeight="1" thickBot="1" x14ac:dyDescent="0.3">
      <c r="A54" s="83" t="s">
        <v>37</v>
      </c>
      <c r="B54" s="196" t="s">
        <v>172</v>
      </c>
      <c r="C54" s="219">
        <f>SUM(C55:C59)</f>
        <v>131008</v>
      </c>
      <c r="D54" s="122">
        <f>SUM(D55:D59)</f>
        <v>131008</v>
      </c>
      <c r="E54" s="122">
        <v>0</v>
      </c>
      <c r="F54" s="123">
        <v>0</v>
      </c>
      <c r="G54" s="194">
        <f>SUM(H54:J54)</f>
        <v>51396</v>
      </c>
      <c r="H54" s="126">
        <f t="shared" ref="H54:N54" si="9">SUM(H55:H59)</f>
        <v>51396</v>
      </c>
      <c r="I54" s="126">
        <f t="shared" si="9"/>
        <v>0</v>
      </c>
      <c r="J54" s="276">
        <f t="shared" si="9"/>
        <v>0</v>
      </c>
      <c r="K54" s="74">
        <f t="shared" si="9"/>
        <v>2990</v>
      </c>
      <c r="L54" s="38">
        <f>SUM(L55:L59)</f>
        <v>2990</v>
      </c>
      <c r="M54" s="38">
        <f t="shared" si="9"/>
        <v>0</v>
      </c>
      <c r="N54" s="38">
        <f t="shared" si="9"/>
        <v>0</v>
      </c>
      <c r="O54" s="76">
        <f>(K54/G54)*100</f>
        <v>5.8175733520118298</v>
      </c>
    </row>
    <row r="55" spans="1:18" x14ac:dyDescent="0.25">
      <c r="A55" s="12" t="s">
        <v>38</v>
      </c>
      <c r="B55" s="198" t="s">
        <v>54</v>
      </c>
      <c r="C55" s="216"/>
      <c r="D55" s="109"/>
      <c r="E55" s="109"/>
      <c r="F55" s="110"/>
      <c r="G55" s="267"/>
      <c r="H55" s="35"/>
      <c r="I55" s="35"/>
      <c r="J55" s="261"/>
      <c r="K55" s="80"/>
      <c r="L55" s="35"/>
      <c r="M55" s="35"/>
      <c r="N55" s="81"/>
      <c r="O55" s="68"/>
    </row>
    <row r="56" spans="1:18" x14ac:dyDescent="0.25">
      <c r="A56" s="13" t="s">
        <v>40</v>
      </c>
      <c r="B56" s="48" t="s">
        <v>56</v>
      </c>
      <c r="C56" s="215">
        <f>SUM(D56:F56)</f>
        <v>131008</v>
      </c>
      <c r="D56" s="106">
        <v>131008</v>
      </c>
      <c r="E56" s="106"/>
      <c r="F56" s="107"/>
      <c r="G56" s="268">
        <v>1650</v>
      </c>
      <c r="H56" s="36">
        <v>49636</v>
      </c>
      <c r="I56" s="36"/>
      <c r="J56" s="263"/>
      <c r="K56" s="80">
        <f>SUM(L56:N56)</f>
        <v>1230</v>
      </c>
      <c r="L56" s="36">
        <v>1230</v>
      </c>
      <c r="M56" s="36"/>
      <c r="N56" s="70"/>
      <c r="O56" s="71">
        <f>(K56/G56)*100</f>
        <v>74.545454545454547</v>
      </c>
    </row>
    <row r="57" spans="1:18" x14ac:dyDescent="0.25">
      <c r="A57" s="13" t="s">
        <v>42</v>
      </c>
      <c r="B57" s="48" t="s">
        <v>58</v>
      </c>
      <c r="C57" s="215"/>
      <c r="D57" s="106"/>
      <c r="E57" s="106"/>
      <c r="F57" s="107"/>
      <c r="G57" s="268">
        <v>407</v>
      </c>
      <c r="H57" s="36">
        <v>1760</v>
      </c>
      <c r="I57" s="36"/>
      <c r="J57" s="263"/>
      <c r="K57" s="80">
        <f>SUM(L57:N57)</f>
        <v>1760</v>
      </c>
      <c r="L57" s="36">
        <v>1760</v>
      </c>
      <c r="M57" s="36"/>
      <c r="N57" s="70"/>
      <c r="O57" s="71"/>
    </row>
    <row r="58" spans="1:18" x14ac:dyDescent="0.25">
      <c r="A58" s="13" t="s">
        <v>44</v>
      </c>
      <c r="B58" s="48" t="s">
        <v>59</v>
      </c>
      <c r="C58" s="215"/>
      <c r="D58" s="106"/>
      <c r="E58" s="106"/>
      <c r="F58" s="107"/>
      <c r="G58" s="268">
        <v>0</v>
      </c>
      <c r="H58" s="36"/>
      <c r="I58" s="36"/>
      <c r="J58" s="263"/>
      <c r="K58" s="80">
        <f>SUM(L58:N58)</f>
        <v>0</v>
      </c>
      <c r="L58" s="36"/>
      <c r="M58" s="36"/>
      <c r="N58" s="70"/>
      <c r="O58" s="71"/>
    </row>
    <row r="59" spans="1:18" ht="16.5" thickBot="1" x14ac:dyDescent="0.3">
      <c r="A59" s="13" t="s">
        <v>46</v>
      </c>
      <c r="B59" s="48" t="s">
        <v>60</v>
      </c>
      <c r="C59" s="215"/>
      <c r="D59" s="106"/>
      <c r="E59" s="106"/>
      <c r="F59" s="107"/>
      <c r="G59" s="277"/>
      <c r="H59" s="37"/>
      <c r="I59" s="37"/>
      <c r="J59" s="265"/>
      <c r="K59" s="80"/>
      <c r="L59" s="37"/>
      <c r="M59" s="37"/>
      <c r="N59" s="78"/>
      <c r="O59" s="73"/>
    </row>
    <row r="60" spans="1:18" ht="20.25" customHeight="1" thickBot="1" x14ac:dyDescent="0.3">
      <c r="A60" s="16" t="s">
        <v>52</v>
      </c>
      <c r="B60" s="196" t="s">
        <v>175</v>
      </c>
      <c r="C60" s="219">
        <f>SUM(C61:C64)</f>
        <v>7417</v>
      </c>
      <c r="D60" s="122">
        <f>SUM(D61:D63)</f>
        <v>7417</v>
      </c>
      <c r="E60" s="122">
        <v>0</v>
      </c>
      <c r="F60" s="123">
        <v>0</v>
      </c>
      <c r="G60" s="194">
        <f>SUM(H60:J60)</f>
        <v>14213</v>
      </c>
      <c r="H60" s="126">
        <f>SUM(H61:H64)</f>
        <v>14213</v>
      </c>
      <c r="I60" s="38">
        <f>SUM(I61:I64)</f>
        <v>0</v>
      </c>
      <c r="J60" s="65">
        <v>0</v>
      </c>
      <c r="K60" s="74">
        <f>SUM(K61:K64)</f>
        <v>9659</v>
      </c>
      <c r="L60" s="38">
        <f>SUM(L61:L64)</f>
        <v>9659</v>
      </c>
      <c r="M60" s="38">
        <f>SUM(M61:M64)</f>
        <v>0</v>
      </c>
      <c r="N60" s="65">
        <f>SUM(N61:N64)</f>
        <v>0</v>
      </c>
      <c r="O60" s="76">
        <f>(K60/G60)*100</f>
        <v>67.958910856258356</v>
      </c>
      <c r="Q60" s="4"/>
    </row>
    <row r="61" spans="1:18" x14ac:dyDescent="0.25">
      <c r="A61" s="12" t="s">
        <v>53</v>
      </c>
      <c r="B61" s="198" t="s">
        <v>62</v>
      </c>
      <c r="C61" s="216"/>
      <c r="D61" s="109"/>
      <c r="E61" s="109"/>
      <c r="F61" s="110"/>
      <c r="G61" s="267">
        <f>SUM(H61:J61)</f>
        <v>0</v>
      </c>
      <c r="H61" s="35"/>
      <c r="I61" s="35"/>
      <c r="J61" s="261"/>
      <c r="K61" s="80">
        <f>SUM(L61:N61)</f>
        <v>0</v>
      </c>
      <c r="L61" s="35"/>
      <c r="M61" s="35"/>
      <c r="N61" s="81"/>
      <c r="O61" s="79"/>
    </row>
    <row r="62" spans="1:18" x14ac:dyDescent="0.25">
      <c r="A62" s="13" t="s">
        <v>55</v>
      </c>
      <c r="B62" s="48" t="s">
        <v>64</v>
      </c>
      <c r="C62" s="216">
        <f>SUM(D62:F62)</f>
        <v>6300</v>
      </c>
      <c r="D62" s="109">
        <v>6300</v>
      </c>
      <c r="E62" s="109"/>
      <c r="F62" s="110"/>
      <c r="G62" s="267">
        <f>SUM(H62:J62)</f>
        <v>9300</v>
      </c>
      <c r="H62" s="36">
        <v>9300</v>
      </c>
      <c r="I62" s="36"/>
      <c r="J62" s="263"/>
      <c r="K62" s="80">
        <f>SUM(L62:N62)</f>
        <v>8555</v>
      </c>
      <c r="L62" s="36">
        <v>8555</v>
      </c>
      <c r="M62" s="36"/>
      <c r="N62" s="70"/>
      <c r="O62" s="79">
        <f>(K62/G62)*100</f>
        <v>91.989247311827967</v>
      </c>
    </row>
    <row r="63" spans="1:18" x14ac:dyDescent="0.25">
      <c r="A63" s="13" t="s">
        <v>57</v>
      </c>
      <c r="B63" s="48" t="s">
        <v>66</v>
      </c>
      <c r="C63" s="216">
        <f>SUM(D63:F63)</f>
        <v>1117</v>
      </c>
      <c r="D63" s="106">
        <v>1117</v>
      </c>
      <c r="E63" s="106"/>
      <c r="F63" s="107"/>
      <c r="G63" s="267">
        <f>SUM(H63:J63)</f>
        <v>4913</v>
      </c>
      <c r="H63" s="36">
        <v>4913</v>
      </c>
      <c r="I63" s="36"/>
      <c r="J63" s="263"/>
      <c r="K63" s="80">
        <f>SUM(L63:N63)</f>
        <v>1104</v>
      </c>
      <c r="L63" s="36">
        <f>424+680</f>
        <v>1104</v>
      </c>
      <c r="M63" s="36"/>
      <c r="N63" s="70"/>
      <c r="O63" s="79">
        <f>(K63/G63)*100</f>
        <v>22.470995318542641</v>
      </c>
    </row>
    <row r="64" spans="1:18" ht="16.5" thickBot="1" x14ac:dyDescent="0.3">
      <c r="A64" s="15"/>
      <c r="B64" s="204" t="s">
        <v>173</v>
      </c>
      <c r="C64" s="223"/>
      <c r="D64" s="85"/>
      <c r="E64" s="85"/>
      <c r="F64" s="86"/>
      <c r="G64" s="278"/>
      <c r="H64" s="37"/>
      <c r="I64" s="37"/>
      <c r="J64" s="265"/>
      <c r="K64" s="84"/>
      <c r="L64" s="37"/>
      <c r="M64" s="37"/>
      <c r="N64" s="78"/>
      <c r="O64" s="73"/>
    </row>
    <row r="65" spans="1:17" ht="19.5" customHeight="1" thickBot="1" x14ac:dyDescent="0.3">
      <c r="A65" s="16" t="s">
        <v>102</v>
      </c>
      <c r="B65" s="200" t="s">
        <v>176</v>
      </c>
      <c r="C65" s="217">
        <f>SUM(D65:E65)</f>
        <v>137228</v>
      </c>
      <c r="D65" s="112">
        <f>SUM(D67:D68)</f>
        <v>136728</v>
      </c>
      <c r="E65" s="112">
        <f>SUM(E67)</f>
        <v>500</v>
      </c>
      <c r="F65" s="121">
        <v>0</v>
      </c>
      <c r="G65" s="194">
        <f>SUM(G66:G68)</f>
        <v>587604</v>
      </c>
      <c r="H65" s="128">
        <f>SUM(H66:H68)</f>
        <v>585481</v>
      </c>
      <c r="I65" s="126">
        <f>SUM(I66:I68)</f>
        <v>2123</v>
      </c>
      <c r="J65" s="279">
        <v>0</v>
      </c>
      <c r="K65" s="74">
        <f>SUM(K66:K69)</f>
        <v>136725</v>
      </c>
      <c r="L65" s="38">
        <f>SUM(L66:L69)</f>
        <v>134671</v>
      </c>
      <c r="M65" s="38">
        <f>SUM(M66:M69)</f>
        <v>2054</v>
      </c>
      <c r="N65" s="65">
        <f>SUM(N66:N69)</f>
        <v>0</v>
      </c>
      <c r="O65" s="76">
        <f>(K65/G65)*100</f>
        <v>23.268221455265792</v>
      </c>
      <c r="Q65" s="4"/>
    </row>
    <row r="66" spans="1:17" x14ac:dyDescent="0.25">
      <c r="A66" s="12" t="s">
        <v>61</v>
      </c>
      <c r="B66" s="198" t="s">
        <v>68</v>
      </c>
      <c r="C66" s="216"/>
      <c r="D66" s="109"/>
      <c r="E66" s="109"/>
      <c r="F66" s="110"/>
      <c r="G66" s="268"/>
      <c r="H66" s="35"/>
      <c r="I66" s="35"/>
      <c r="J66" s="261"/>
      <c r="K66" s="80"/>
      <c r="L66" s="35"/>
      <c r="M66" s="35"/>
      <c r="N66" s="81"/>
      <c r="O66" s="68"/>
    </row>
    <row r="67" spans="1:17" x14ac:dyDescent="0.25">
      <c r="A67" s="13" t="s">
        <v>63</v>
      </c>
      <c r="B67" s="48" t="s">
        <v>69</v>
      </c>
      <c r="C67" s="215">
        <f>SUM(D67:F67)</f>
        <v>7776</v>
      </c>
      <c r="D67" s="106">
        <v>7276</v>
      </c>
      <c r="E67" s="106">
        <v>500</v>
      </c>
      <c r="F67" s="107"/>
      <c r="G67" s="280">
        <f>SUM(H67:J67)</f>
        <v>22089</v>
      </c>
      <c r="H67" s="36">
        <v>20948</v>
      </c>
      <c r="I67" s="36">
        <v>1141</v>
      </c>
      <c r="J67" s="263"/>
      <c r="K67" s="69">
        <f>SUM(L67:N67)</f>
        <v>16745</v>
      </c>
      <c r="L67" s="36">
        <v>15672</v>
      </c>
      <c r="M67" s="36">
        <v>1073</v>
      </c>
      <c r="N67" s="70"/>
      <c r="O67" s="71">
        <f>(K67/G67)*100</f>
        <v>75.806962741636113</v>
      </c>
    </row>
    <row r="68" spans="1:17" x14ac:dyDescent="0.25">
      <c r="A68" s="13" t="s">
        <v>65</v>
      </c>
      <c r="B68" s="48" t="s">
        <v>70</v>
      </c>
      <c r="C68" s="215">
        <f>SUM(D68:F68)</f>
        <v>129452</v>
      </c>
      <c r="D68" s="106">
        <v>129452</v>
      </c>
      <c r="E68" s="106"/>
      <c r="F68" s="107"/>
      <c r="G68" s="280">
        <f>SUM(H68:J68)</f>
        <v>565515</v>
      </c>
      <c r="H68" s="36">
        <v>564533</v>
      </c>
      <c r="I68" s="36">
        <v>982</v>
      </c>
      <c r="J68" s="263"/>
      <c r="K68" s="69">
        <f>SUM(L68:N68)</f>
        <v>119980</v>
      </c>
      <c r="L68" s="36">
        <v>118999</v>
      </c>
      <c r="M68" s="36">
        <v>981</v>
      </c>
      <c r="N68" s="70"/>
      <c r="O68" s="71">
        <f>(K68/G68)*100</f>
        <v>21.216059697797583</v>
      </c>
    </row>
    <row r="69" spans="1:17" ht="16.5" thickBot="1" x14ac:dyDescent="0.3">
      <c r="A69" s="15"/>
      <c r="B69" s="204" t="s">
        <v>174</v>
      </c>
      <c r="C69" s="223"/>
      <c r="D69" s="85"/>
      <c r="E69" s="85"/>
      <c r="F69" s="86"/>
      <c r="G69" s="278"/>
      <c r="H69" s="37"/>
      <c r="I69" s="37"/>
      <c r="J69" s="265"/>
      <c r="K69" s="84">
        <f>SUM(L69:M69)</f>
        <v>0</v>
      </c>
      <c r="L69" s="37"/>
      <c r="M69" s="37"/>
      <c r="N69" s="78"/>
      <c r="O69" s="73"/>
    </row>
    <row r="70" spans="1:17" ht="18" customHeight="1" thickBot="1" x14ac:dyDescent="0.3">
      <c r="A70" s="17"/>
      <c r="B70" s="205" t="s">
        <v>128</v>
      </c>
      <c r="C70" s="217">
        <f>C11+C35+C42+C60</f>
        <v>1848542</v>
      </c>
      <c r="D70" s="112">
        <f>D11+D35+D42+D60</f>
        <v>1790365</v>
      </c>
      <c r="E70" s="112">
        <f>E11+E35+E42+E60</f>
        <v>58177</v>
      </c>
      <c r="F70" s="121">
        <f>F11+F35+F42+F60</f>
        <v>0</v>
      </c>
      <c r="G70" s="281">
        <f>SUM(H70:J70)</f>
        <v>3073278</v>
      </c>
      <c r="H70" s="127">
        <f>SUM(H60,H42,H35,H21,H12)</f>
        <v>3010697</v>
      </c>
      <c r="I70" s="127">
        <f>SUM(I60,I42,I35,I21,I12)</f>
        <v>62581</v>
      </c>
      <c r="J70" s="282">
        <f>SUM(J60,J42,J35,J21,J12)</f>
        <v>0</v>
      </c>
      <c r="K70" s="74">
        <f>K11+K35+K42+K60</f>
        <v>1953747</v>
      </c>
      <c r="L70" s="38">
        <f>L11+L35+L42+L60</f>
        <v>1906357</v>
      </c>
      <c r="M70" s="38">
        <f>M11+M35+M42+M60</f>
        <v>47390</v>
      </c>
      <c r="N70" s="65">
        <f>N11+N35+N42+N60</f>
        <v>0</v>
      </c>
      <c r="O70" s="76">
        <f t="shared" ref="O70:O75" si="10">(K70/G70)*100</f>
        <v>63.57208817425564</v>
      </c>
      <c r="Q70" s="4"/>
    </row>
    <row r="71" spans="1:17" ht="20.25" customHeight="1" thickBot="1" x14ac:dyDescent="0.3">
      <c r="A71" s="17"/>
      <c r="B71" s="205" t="s">
        <v>177</v>
      </c>
      <c r="C71" s="217">
        <f>C28+C54+C65</f>
        <v>1128750</v>
      </c>
      <c r="D71" s="112">
        <f>D28+D54+D65</f>
        <v>1127250</v>
      </c>
      <c r="E71" s="112">
        <f>E28+E54+E65</f>
        <v>1500</v>
      </c>
      <c r="F71" s="121">
        <f>F28+F54+F65</f>
        <v>0</v>
      </c>
      <c r="G71" s="281">
        <f>SUM(H71:J71)</f>
        <v>4633784</v>
      </c>
      <c r="H71" s="127">
        <f>SUM(H65,H54,H28)</f>
        <v>4630661</v>
      </c>
      <c r="I71" s="127">
        <f>SUM(I65,I54,I28)</f>
        <v>3123</v>
      </c>
      <c r="J71" s="282">
        <f>SUM(J65,J54,J28)</f>
        <v>0</v>
      </c>
      <c r="K71" s="74">
        <f>K28+K54+K65</f>
        <v>2456005</v>
      </c>
      <c r="L71" s="38">
        <f>L28+L54+L65</f>
        <v>2452951</v>
      </c>
      <c r="M71" s="38">
        <f>M28+M54+M65</f>
        <v>4054</v>
      </c>
      <c r="N71" s="65">
        <f>N28+N54+N65</f>
        <v>0</v>
      </c>
      <c r="O71" s="76">
        <f t="shared" si="10"/>
        <v>53.002146841544615</v>
      </c>
      <c r="Q71" s="4"/>
    </row>
    <row r="72" spans="1:17" ht="17.25" customHeight="1" thickBot="1" x14ac:dyDescent="0.3">
      <c r="A72" s="16"/>
      <c r="B72" s="196" t="s">
        <v>179</v>
      </c>
      <c r="C72" s="219">
        <f>SUM(C70:C71)</f>
        <v>2977292</v>
      </c>
      <c r="D72" s="122">
        <f>SUM(D70:D71)</f>
        <v>2917615</v>
      </c>
      <c r="E72" s="122">
        <f>SUM(E70:E71)</f>
        <v>59677</v>
      </c>
      <c r="F72" s="123">
        <f>SUM(F70:F71)</f>
        <v>0</v>
      </c>
      <c r="G72" s="281">
        <f>SUM(H72:J72)</f>
        <v>7707062</v>
      </c>
      <c r="H72" s="126">
        <f t="shared" ref="H72:N72" si="11">SUM(H70:H71)</f>
        <v>7641358</v>
      </c>
      <c r="I72" s="126">
        <f t="shared" si="11"/>
        <v>65704</v>
      </c>
      <c r="J72" s="276">
        <f t="shared" si="11"/>
        <v>0</v>
      </c>
      <c r="K72" s="74">
        <f>SUM(K70:K71)</f>
        <v>4409752</v>
      </c>
      <c r="L72" s="38">
        <f>SUM(L70:L71)</f>
        <v>4359308</v>
      </c>
      <c r="M72" s="38">
        <f t="shared" si="11"/>
        <v>51444</v>
      </c>
      <c r="N72" s="65">
        <f t="shared" si="11"/>
        <v>0</v>
      </c>
      <c r="O72" s="76">
        <f t="shared" si="10"/>
        <v>57.217030302857296</v>
      </c>
      <c r="Q72" s="4"/>
    </row>
    <row r="73" spans="1:17" ht="19.5" customHeight="1" thickBot="1" x14ac:dyDescent="0.3">
      <c r="A73" s="16" t="s">
        <v>67</v>
      </c>
      <c r="B73" s="196" t="s">
        <v>218</v>
      </c>
      <c r="C73" s="219">
        <f>C86+C91+C75</f>
        <v>651808</v>
      </c>
      <c r="D73" s="122">
        <f>D86+D91+D75</f>
        <v>651808</v>
      </c>
      <c r="E73" s="122">
        <f>E86+E91</f>
        <v>0</v>
      </c>
      <c r="F73" s="123">
        <f>F86+F91</f>
        <v>0</v>
      </c>
      <c r="G73" s="194">
        <f>SUM(H73:J73)</f>
        <v>773930</v>
      </c>
      <c r="H73" s="126">
        <f>SUM(H75,H86,H91)</f>
        <v>773930</v>
      </c>
      <c r="I73" s="126">
        <f>SUM(I75,I86)</f>
        <v>0</v>
      </c>
      <c r="J73" s="276">
        <f>SUM(J75,J86)</f>
        <v>0</v>
      </c>
      <c r="K73" s="74">
        <f>K86+K91+K75+K78</f>
        <v>773928</v>
      </c>
      <c r="L73" s="38">
        <f>L86+L91+L75+L78</f>
        <v>773928</v>
      </c>
      <c r="M73" s="38">
        <f>M86+M91</f>
        <v>0</v>
      </c>
      <c r="N73" s="65">
        <f>N86+N91</f>
        <v>0</v>
      </c>
      <c r="O73" s="76">
        <f t="shared" si="10"/>
        <v>99.999741578695748</v>
      </c>
      <c r="Q73" s="4"/>
    </row>
    <row r="74" spans="1:17" ht="19.5" customHeight="1" thickBot="1" x14ac:dyDescent="0.3">
      <c r="A74" s="10" t="s">
        <v>178</v>
      </c>
      <c r="B74" s="196" t="s">
        <v>241</v>
      </c>
      <c r="C74" s="219">
        <f>C86+C91+C75</f>
        <v>651808</v>
      </c>
      <c r="D74" s="122">
        <f>D86+D91+D75</f>
        <v>651808</v>
      </c>
      <c r="E74" s="122">
        <f>E86+E91</f>
        <v>0</v>
      </c>
      <c r="F74" s="123">
        <f>F86+F91</f>
        <v>0</v>
      </c>
      <c r="G74" s="194">
        <f>SUM(H74:J74)</f>
        <v>773930</v>
      </c>
      <c r="H74" s="126">
        <f>SUM(H75,H86,H91)</f>
        <v>773930</v>
      </c>
      <c r="I74" s="126">
        <f>SUM(I75,I86)</f>
        <v>0</v>
      </c>
      <c r="J74" s="276">
        <f>SUM(J75,J86)</f>
        <v>0</v>
      </c>
      <c r="K74" s="74">
        <f>K86+K91+K75+K78</f>
        <v>773928</v>
      </c>
      <c r="L74" s="38">
        <f>L86+L91+L75+L78</f>
        <v>773928</v>
      </c>
      <c r="M74" s="38">
        <f>M86+M91</f>
        <v>0</v>
      </c>
      <c r="N74" s="65">
        <f>N86+N91</f>
        <v>0</v>
      </c>
      <c r="O74" s="76">
        <f t="shared" si="10"/>
        <v>99.999741578695748</v>
      </c>
      <c r="Q74" s="4"/>
    </row>
    <row r="75" spans="1:17" ht="17.25" customHeight="1" thickBot="1" x14ac:dyDescent="0.3">
      <c r="A75" s="49" t="s">
        <v>195</v>
      </c>
      <c r="B75" s="200" t="s">
        <v>187</v>
      </c>
      <c r="C75" s="217">
        <f>SUM(C78)</f>
        <v>114139</v>
      </c>
      <c r="D75" s="112">
        <f>SUM(D78)</f>
        <v>114139</v>
      </c>
      <c r="E75" s="112"/>
      <c r="F75" s="121"/>
      <c r="G75" s="194">
        <f>G78</f>
        <v>89825</v>
      </c>
      <c r="H75" s="126">
        <f>H78</f>
        <v>89825</v>
      </c>
      <c r="I75" s="126">
        <f>SUM(I76)</f>
        <v>0</v>
      </c>
      <c r="J75" s="276">
        <f>SUM(J76)</f>
        <v>0</v>
      </c>
      <c r="K75" s="74">
        <f>SUM(L75:N75)</f>
        <v>0</v>
      </c>
      <c r="L75" s="38">
        <f>SUM(L76:L77)</f>
        <v>0</v>
      </c>
      <c r="M75" s="38"/>
      <c r="N75" s="75"/>
      <c r="O75" s="76">
        <f t="shared" si="10"/>
        <v>0</v>
      </c>
    </row>
    <row r="76" spans="1:17" x14ac:dyDescent="0.25">
      <c r="A76" s="12" t="s">
        <v>184</v>
      </c>
      <c r="B76" s="198" t="s">
        <v>181</v>
      </c>
      <c r="C76" s="216"/>
      <c r="D76" s="109"/>
      <c r="E76" s="109"/>
      <c r="F76" s="110"/>
      <c r="G76" s="268"/>
      <c r="H76" s="35"/>
      <c r="I76" s="35"/>
      <c r="J76" s="261"/>
      <c r="K76" s="80"/>
      <c r="L76" s="35"/>
      <c r="M76" s="35"/>
      <c r="N76" s="81"/>
      <c r="O76" s="79"/>
    </row>
    <row r="77" spans="1:17" x14ac:dyDescent="0.25">
      <c r="A77" s="12"/>
      <c r="B77" s="198" t="s">
        <v>126</v>
      </c>
      <c r="C77" s="216"/>
      <c r="D77" s="109"/>
      <c r="E77" s="109"/>
      <c r="F77" s="110"/>
      <c r="G77" s="268"/>
      <c r="H77" s="36"/>
      <c r="I77" s="36"/>
      <c r="J77" s="263"/>
      <c r="K77" s="69"/>
      <c r="L77" s="36"/>
      <c r="M77" s="36"/>
      <c r="N77" s="70"/>
      <c r="O77" s="71"/>
    </row>
    <row r="78" spans="1:17" x14ac:dyDescent="0.25">
      <c r="A78" s="12"/>
      <c r="B78" s="198" t="s">
        <v>127</v>
      </c>
      <c r="C78" s="216">
        <f>SUM(D78:F78)</f>
        <v>114139</v>
      </c>
      <c r="D78" s="109">
        <v>114139</v>
      </c>
      <c r="E78" s="109"/>
      <c r="F78" s="110"/>
      <c r="G78" s="268">
        <f>SUM(H78:J78)</f>
        <v>89825</v>
      </c>
      <c r="H78" s="35">
        <v>89825</v>
      </c>
      <c r="I78" s="36"/>
      <c r="J78" s="263"/>
      <c r="K78" s="69">
        <f>SUM(L78:N78)</f>
        <v>89824</v>
      </c>
      <c r="L78" s="36">
        <v>89824</v>
      </c>
      <c r="M78" s="36"/>
      <c r="N78" s="70"/>
      <c r="O78" s="71">
        <f>(K78/G78)*100</f>
        <v>99.998886724185923</v>
      </c>
    </row>
    <row r="79" spans="1:17" x14ac:dyDescent="0.25">
      <c r="A79" s="13" t="s">
        <v>185</v>
      </c>
      <c r="B79" s="48" t="s">
        <v>71</v>
      </c>
      <c r="C79" s="215"/>
      <c r="D79" s="106"/>
      <c r="E79" s="106"/>
      <c r="F79" s="107"/>
      <c r="G79" s="268">
        <f>SUM(H79:J79)</f>
        <v>0</v>
      </c>
      <c r="H79" s="36"/>
      <c r="I79" s="36"/>
      <c r="J79" s="263"/>
      <c r="K79" s="69"/>
      <c r="L79" s="36"/>
      <c r="M79" s="36"/>
      <c r="N79" s="70"/>
      <c r="O79" s="77"/>
    </row>
    <row r="80" spans="1:17" ht="16.5" thickBot="1" x14ac:dyDescent="0.3">
      <c r="A80" s="15" t="s">
        <v>186</v>
      </c>
      <c r="B80" s="206" t="s">
        <v>182</v>
      </c>
      <c r="C80" s="223"/>
      <c r="D80" s="85"/>
      <c r="E80" s="85"/>
      <c r="F80" s="86"/>
      <c r="G80" s="268"/>
      <c r="H80" s="37"/>
      <c r="I80" s="37"/>
      <c r="J80" s="265"/>
      <c r="K80" s="84"/>
      <c r="L80" s="37"/>
      <c r="M80" s="37"/>
      <c r="N80" s="78"/>
      <c r="O80" s="73"/>
    </row>
    <row r="81" spans="1:20" ht="18" customHeight="1" thickBot="1" x14ac:dyDescent="0.3">
      <c r="A81" s="49" t="s">
        <v>196</v>
      </c>
      <c r="B81" s="200" t="s">
        <v>203</v>
      </c>
      <c r="C81" s="217"/>
      <c r="D81" s="112"/>
      <c r="E81" s="112"/>
      <c r="F81" s="121"/>
      <c r="G81" s="194"/>
      <c r="H81" s="39"/>
      <c r="I81" s="39"/>
      <c r="J81" s="283"/>
      <c r="K81" s="87"/>
      <c r="L81" s="39"/>
      <c r="M81" s="39"/>
      <c r="N81" s="88"/>
      <c r="O81" s="89"/>
    </row>
    <row r="82" spans="1:20" x14ac:dyDescent="0.25">
      <c r="A82" s="12" t="s">
        <v>199</v>
      </c>
      <c r="B82" s="198" t="s">
        <v>72</v>
      </c>
      <c r="C82" s="216"/>
      <c r="D82" s="109"/>
      <c r="E82" s="109"/>
      <c r="F82" s="110"/>
      <c r="G82" s="268"/>
      <c r="H82" s="35"/>
      <c r="I82" s="35"/>
      <c r="J82" s="261"/>
      <c r="K82" s="80"/>
      <c r="L82" s="35"/>
      <c r="M82" s="35"/>
      <c r="N82" s="81"/>
      <c r="O82" s="68"/>
    </row>
    <row r="83" spans="1:20" x14ac:dyDescent="0.25">
      <c r="A83" s="13" t="s">
        <v>200</v>
      </c>
      <c r="B83" s="48" t="s">
        <v>188</v>
      </c>
      <c r="C83" s="215"/>
      <c r="D83" s="106"/>
      <c r="E83" s="106"/>
      <c r="F83" s="107"/>
      <c r="G83" s="268"/>
      <c r="H83" s="36"/>
      <c r="I83" s="36"/>
      <c r="J83" s="263"/>
      <c r="K83" s="69"/>
      <c r="L83" s="36"/>
      <c r="M83" s="36"/>
      <c r="N83" s="70"/>
      <c r="O83" s="77"/>
    </row>
    <row r="84" spans="1:20" x14ac:dyDescent="0.25">
      <c r="A84" s="13" t="s">
        <v>201</v>
      </c>
      <c r="B84" s="48" t="s">
        <v>73</v>
      </c>
      <c r="C84" s="215"/>
      <c r="D84" s="106"/>
      <c r="E84" s="106"/>
      <c r="F84" s="107"/>
      <c r="G84" s="268"/>
      <c r="H84" s="36"/>
      <c r="I84" s="36"/>
      <c r="J84" s="263"/>
      <c r="K84" s="69"/>
      <c r="L84" s="36"/>
      <c r="M84" s="36"/>
      <c r="N84" s="70"/>
      <c r="O84" s="77"/>
    </row>
    <row r="85" spans="1:20" ht="16.5" thickBot="1" x14ac:dyDescent="0.3">
      <c r="A85" s="18" t="s">
        <v>202</v>
      </c>
      <c r="B85" s="207" t="s">
        <v>189</v>
      </c>
      <c r="C85" s="224"/>
      <c r="D85" s="113"/>
      <c r="E85" s="113"/>
      <c r="F85" s="114"/>
      <c r="G85" s="284"/>
      <c r="H85" s="41"/>
      <c r="I85" s="41"/>
      <c r="J85" s="285"/>
      <c r="K85" s="84"/>
      <c r="L85" s="37"/>
      <c r="M85" s="37"/>
      <c r="N85" s="78"/>
      <c r="O85" s="73"/>
    </row>
    <row r="86" spans="1:20" ht="18.75" customHeight="1" thickBot="1" x14ac:dyDescent="0.3">
      <c r="A86" s="49" t="s">
        <v>197</v>
      </c>
      <c r="B86" s="200" t="s">
        <v>206</v>
      </c>
      <c r="C86" s="217">
        <f>SUM(C87)</f>
        <v>537669</v>
      </c>
      <c r="D86" s="112">
        <f>SUM(D87)</f>
        <v>537669</v>
      </c>
      <c r="E86" s="112">
        <f>SUM(E87)</f>
        <v>0</v>
      </c>
      <c r="F86" s="121">
        <v>0</v>
      </c>
      <c r="G86" s="194">
        <f>SUM(H86:J86)</f>
        <v>644701</v>
      </c>
      <c r="H86" s="126">
        <f t="shared" ref="H86:M86" si="12">SUM(H87)</f>
        <v>644701</v>
      </c>
      <c r="I86" s="126">
        <f t="shared" si="12"/>
        <v>0</v>
      </c>
      <c r="J86" s="279">
        <f t="shared" si="12"/>
        <v>0</v>
      </c>
      <c r="K86" s="74">
        <f t="shared" si="12"/>
        <v>644701</v>
      </c>
      <c r="L86" s="38">
        <f>SUM(L87)</f>
        <v>644701</v>
      </c>
      <c r="M86" s="38">
        <f t="shared" si="12"/>
        <v>0</v>
      </c>
      <c r="N86" s="65">
        <f>SUM(N87:N90)</f>
        <v>0</v>
      </c>
      <c r="O86" s="76">
        <f>(K86/G86)*100</f>
        <v>100</v>
      </c>
      <c r="Q86" s="4"/>
    </row>
    <row r="87" spans="1:20" ht="15" customHeight="1" x14ac:dyDescent="0.25">
      <c r="A87" s="12" t="s">
        <v>204</v>
      </c>
      <c r="B87" s="198" t="s">
        <v>74</v>
      </c>
      <c r="C87" s="216">
        <f>SUM(D87:F87)</f>
        <v>537669</v>
      </c>
      <c r="D87" s="109">
        <v>537669</v>
      </c>
      <c r="E87" s="109"/>
      <c r="F87" s="110"/>
      <c r="G87" s="268">
        <f>SUM(H87:J87)</f>
        <v>644701</v>
      </c>
      <c r="H87" s="35">
        <v>644701</v>
      </c>
      <c r="I87" s="35"/>
      <c r="J87" s="261"/>
      <c r="K87" s="80">
        <f>L87+M87+N87</f>
        <v>644701</v>
      </c>
      <c r="L87" s="35">
        <f>641592+501+2608</f>
        <v>644701</v>
      </c>
      <c r="M87" s="35">
        <f>SUM(M88:M89)</f>
        <v>0</v>
      </c>
      <c r="N87" s="35">
        <f>SUM(N88:N89)</f>
        <v>0</v>
      </c>
      <c r="O87" s="79">
        <f>(K87/G87)*100</f>
        <v>100</v>
      </c>
    </row>
    <row r="88" spans="1:20" ht="15" customHeight="1" x14ac:dyDescent="0.25">
      <c r="A88" s="13"/>
      <c r="B88" s="48" t="s">
        <v>132</v>
      </c>
      <c r="C88" s="216">
        <f>SUM(D88:F88)</f>
        <v>229999</v>
      </c>
      <c r="D88" s="106">
        <v>229999</v>
      </c>
      <c r="E88" s="106"/>
      <c r="F88" s="107"/>
      <c r="G88" s="268">
        <f>SUM(H88:J88)</f>
        <v>337031</v>
      </c>
      <c r="H88" s="36">
        <v>337031</v>
      </c>
      <c r="I88" s="36"/>
      <c r="J88" s="263"/>
      <c r="K88" s="80">
        <f>SUM(L88:N88)</f>
        <v>337031</v>
      </c>
      <c r="L88" s="36">
        <f>333922+501+2608</f>
        <v>337031</v>
      </c>
      <c r="M88" s="36"/>
      <c r="N88" s="70"/>
      <c r="O88" s="79">
        <f>(K88/G88)*100</f>
        <v>100</v>
      </c>
      <c r="R88" s="4">
        <f>K73</f>
        <v>773928</v>
      </c>
      <c r="T88" s="4">
        <f>R88-Q159</f>
        <v>594029</v>
      </c>
    </row>
    <row r="89" spans="1:20" ht="15" customHeight="1" x14ac:dyDescent="0.25">
      <c r="A89" s="19"/>
      <c r="B89" s="208" t="s">
        <v>133</v>
      </c>
      <c r="C89" s="216">
        <f>SUM(D89:F89)</f>
        <v>307670</v>
      </c>
      <c r="D89" s="104">
        <v>307670</v>
      </c>
      <c r="E89" s="104"/>
      <c r="F89" s="105"/>
      <c r="G89" s="268">
        <f>SUM(H89:J89)</f>
        <v>307670</v>
      </c>
      <c r="H89" s="36">
        <v>307670</v>
      </c>
      <c r="I89" s="36"/>
      <c r="J89" s="263"/>
      <c r="K89" s="69">
        <f>SUM(L89:N89)</f>
        <v>307670</v>
      </c>
      <c r="L89" s="36">
        <v>307670</v>
      </c>
      <c r="M89" s="36"/>
      <c r="N89" s="70"/>
      <c r="O89" s="79">
        <f>(K89/G89)*100</f>
        <v>100</v>
      </c>
    </row>
    <row r="90" spans="1:20" ht="18.75" customHeight="1" thickBot="1" x14ac:dyDescent="0.3">
      <c r="A90" s="15" t="s">
        <v>205</v>
      </c>
      <c r="B90" s="204" t="s">
        <v>75</v>
      </c>
      <c r="C90" s="223"/>
      <c r="D90" s="85"/>
      <c r="E90" s="85"/>
      <c r="F90" s="114"/>
      <c r="G90" s="268"/>
      <c r="H90" s="37"/>
      <c r="I90" s="37"/>
      <c r="J90" s="265"/>
      <c r="K90" s="84"/>
      <c r="L90" s="37"/>
      <c r="M90" s="37"/>
      <c r="N90" s="78"/>
      <c r="O90" s="73"/>
    </row>
    <row r="91" spans="1:20" ht="18" customHeight="1" thickBot="1" x14ac:dyDescent="0.3">
      <c r="A91" s="49" t="s">
        <v>198</v>
      </c>
      <c r="B91" s="200" t="s">
        <v>211</v>
      </c>
      <c r="C91" s="217"/>
      <c r="D91" s="112"/>
      <c r="E91" s="112">
        <v>0</v>
      </c>
      <c r="F91" s="121">
        <v>0</v>
      </c>
      <c r="G91" s="194">
        <f>G92</f>
        <v>39404</v>
      </c>
      <c r="H91" s="38">
        <f>H92</f>
        <v>39404</v>
      </c>
      <c r="I91" s="39"/>
      <c r="J91" s="283"/>
      <c r="K91" s="74">
        <f>SUM(L91)</f>
        <v>39403</v>
      </c>
      <c r="L91" s="38">
        <f>SUM(L92)</f>
        <v>39403</v>
      </c>
      <c r="M91" s="38"/>
      <c r="N91" s="75"/>
      <c r="O91" s="76">
        <f>(K91/G91)*100</f>
        <v>99.997462186580037</v>
      </c>
    </row>
    <row r="92" spans="1:20" ht="15" customHeight="1" x14ac:dyDescent="0.25">
      <c r="A92" s="12" t="s">
        <v>207</v>
      </c>
      <c r="B92" s="198" t="s">
        <v>76</v>
      </c>
      <c r="C92" s="216"/>
      <c r="D92" s="109"/>
      <c r="E92" s="109"/>
      <c r="F92" s="110"/>
      <c r="G92" s="268">
        <f>SUM(H92:J92)</f>
        <v>39404</v>
      </c>
      <c r="H92" s="35">
        <v>39404</v>
      </c>
      <c r="I92" s="35"/>
      <c r="J92" s="261"/>
      <c r="K92" s="80">
        <f>SUM(L92:N92)</f>
        <v>39403</v>
      </c>
      <c r="L92" s="35">
        <v>39403</v>
      </c>
      <c r="M92" s="35"/>
      <c r="N92" s="81"/>
      <c r="O92" s="79">
        <f>(K92/G92)*100</f>
        <v>99.997462186580037</v>
      </c>
    </row>
    <row r="93" spans="1:20" ht="15" customHeight="1" x14ac:dyDescent="0.25">
      <c r="A93" s="13" t="s">
        <v>208</v>
      </c>
      <c r="B93" s="48" t="s">
        <v>77</v>
      </c>
      <c r="C93" s="215"/>
      <c r="D93" s="106"/>
      <c r="E93" s="106"/>
      <c r="F93" s="107"/>
      <c r="G93" s="268"/>
      <c r="H93" s="36"/>
      <c r="I93" s="36"/>
      <c r="J93" s="263"/>
      <c r="K93" s="69"/>
      <c r="L93" s="36"/>
      <c r="M93" s="36"/>
      <c r="N93" s="70"/>
      <c r="O93" s="77"/>
    </row>
    <row r="94" spans="1:20" ht="15" customHeight="1" x14ac:dyDescent="0.25">
      <c r="A94" s="15" t="s">
        <v>209</v>
      </c>
      <c r="B94" s="204" t="s">
        <v>191</v>
      </c>
      <c r="C94" s="223"/>
      <c r="D94" s="85"/>
      <c r="E94" s="85"/>
      <c r="F94" s="86"/>
      <c r="G94" s="278"/>
      <c r="H94" s="36"/>
      <c r="I94" s="36"/>
      <c r="J94" s="263"/>
      <c r="K94" s="69"/>
      <c r="L94" s="36"/>
      <c r="M94" s="36"/>
      <c r="N94" s="70"/>
      <c r="O94" s="77"/>
    </row>
    <row r="95" spans="1:20" ht="15" customHeight="1" x14ac:dyDescent="0.25">
      <c r="A95" s="13" t="s">
        <v>210</v>
      </c>
      <c r="B95" s="48" t="s">
        <v>192</v>
      </c>
      <c r="C95" s="215"/>
      <c r="D95" s="106"/>
      <c r="E95" s="106"/>
      <c r="F95" s="107"/>
      <c r="G95" s="268">
        <f>SUM(H95)</f>
        <v>0</v>
      </c>
      <c r="H95" s="36"/>
      <c r="I95" s="36"/>
      <c r="J95" s="263"/>
      <c r="K95" s="69"/>
      <c r="L95" s="36"/>
      <c r="M95" s="36"/>
      <c r="N95" s="70"/>
      <c r="O95" s="77"/>
    </row>
    <row r="96" spans="1:20" ht="15" customHeight="1" x14ac:dyDescent="0.25">
      <c r="A96" s="13"/>
      <c r="B96" s="48" t="s">
        <v>194</v>
      </c>
      <c r="C96" s="215"/>
      <c r="D96" s="106"/>
      <c r="E96" s="106"/>
      <c r="F96" s="107"/>
      <c r="G96" s="268"/>
      <c r="H96" s="36"/>
      <c r="I96" s="36"/>
      <c r="J96" s="263"/>
      <c r="K96" s="69"/>
      <c r="L96" s="36"/>
      <c r="M96" s="36"/>
      <c r="N96" s="70"/>
      <c r="O96" s="77"/>
    </row>
    <row r="97" spans="1:18" ht="15" customHeight="1" thickBot="1" x14ac:dyDescent="0.3">
      <c r="A97" s="19"/>
      <c r="B97" s="208" t="s">
        <v>193</v>
      </c>
      <c r="C97" s="225"/>
      <c r="D97" s="104"/>
      <c r="E97" s="104"/>
      <c r="F97" s="105"/>
      <c r="G97" s="286"/>
      <c r="H97" s="37"/>
      <c r="I97" s="37"/>
      <c r="J97" s="265"/>
      <c r="K97" s="84"/>
      <c r="L97" s="37"/>
      <c r="M97" s="37"/>
      <c r="N97" s="78"/>
      <c r="O97" s="73"/>
    </row>
    <row r="98" spans="1:18" ht="15.75" customHeight="1" thickBot="1" x14ac:dyDescent="0.3">
      <c r="A98" s="49" t="s">
        <v>183</v>
      </c>
      <c r="B98" s="200" t="s">
        <v>217</v>
      </c>
      <c r="C98" s="217"/>
      <c r="D98" s="112"/>
      <c r="E98" s="112"/>
      <c r="F98" s="121"/>
      <c r="G98" s="194"/>
      <c r="H98" s="39"/>
      <c r="I98" s="39"/>
      <c r="J98" s="283"/>
      <c r="K98" s="87"/>
      <c r="L98" s="39"/>
      <c r="M98" s="39"/>
      <c r="N98" s="88"/>
      <c r="O98" s="89"/>
    </row>
    <row r="99" spans="1:18" ht="15" customHeight="1" x14ac:dyDescent="0.25">
      <c r="A99" s="50" t="s">
        <v>212</v>
      </c>
      <c r="B99" s="198" t="s">
        <v>78</v>
      </c>
      <c r="C99" s="216"/>
      <c r="D99" s="109"/>
      <c r="E99" s="109"/>
      <c r="F99" s="110"/>
      <c r="G99" s="268"/>
      <c r="H99" s="35"/>
      <c r="I99" s="35"/>
      <c r="J99" s="261"/>
      <c r="K99" s="80"/>
      <c r="L99" s="35"/>
      <c r="M99" s="35"/>
      <c r="N99" s="81"/>
      <c r="O99" s="68"/>
    </row>
    <row r="100" spans="1:18" ht="15" customHeight="1" x14ac:dyDescent="0.25">
      <c r="A100" s="51" t="s">
        <v>213</v>
      </c>
      <c r="B100" s="48" t="s">
        <v>79</v>
      </c>
      <c r="C100" s="215"/>
      <c r="D100" s="106"/>
      <c r="E100" s="106"/>
      <c r="F100" s="107"/>
      <c r="G100" s="268"/>
      <c r="H100" s="36"/>
      <c r="I100" s="36"/>
      <c r="J100" s="263"/>
      <c r="K100" s="69"/>
      <c r="L100" s="36"/>
      <c r="M100" s="36"/>
      <c r="N100" s="70"/>
      <c r="O100" s="77"/>
    </row>
    <row r="101" spans="1:18" ht="15" customHeight="1" x14ac:dyDescent="0.25">
      <c r="A101" s="52" t="s">
        <v>214</v>
      </c>
      <c r="B101" s="48" t="s">
        <v>80</v>
      </c>
      <c r="C101" s="215"/>
      <c r="D101" s="106"/>
      <c r="E101" s="106"/>
      <c r="F101" s="107"/>
      <c r="G101" s="268"/>
      <c r="H101" s="36"/>
      <c r="I101" s="36"/>
      <c r="J101" s="263"/>
      <c r="K101" s="69"/>
      <c r="L101" s="36"/>
      <c r="M101" s="36"/>
      <c r="N101" s="70"/>
      <c r="O101" s="77"/>
    </row>
    <row r="102" spans="1:18" ht="18" customHeight="1" thickBot="1" x14ac:dyDescent="0.3">
      <c r="A102" s="53" t="s">
        <v>215</v>
      </c>
      <c r="B102" s="204" t="s">
        <v>216</v>
      </c>
      <c r="C102" s="223"/>
      <c r="D102" s="85"/>
      <c r="E102" s="85"/>
      <c r="F102" s="86"/>
      <c r="G102" s="268"/>
      <c r="H102" s="37"/>
      <c r="I102" s="37"/>
      <c r="J102" s="265"/>
      <c r="K102" s="84"/>
      <c r="L102" s="37"/>
      <c r="M102" s="37"/>
      <c r="N102" s="78"/>
      <c r="O102" s="73"/>
    </row>
    <row r="103" spans="1:18" ht="18.75" customHeight="1" thickBot="1" x14ac:dyDescent="0.3">
      <c r="A103" s="49" t="s">
        <v>190</v>
      </c>
      <c r="B103" s="200" t="s">
        <v>81</v>
      </c>
      <c r="C103" s="217"/>
      <c r="D103" s="112"/>
      <c r="E103" s="112"/>
      <c r="F103" s="121"/>
      <c r="G103" s="281"/>
      <c r="H103" s="39"/>
      <c r="I103" s="39"/>
      <c r="J103" s="283"/>
      <c r="K103" s="74"/>
      <c r="L103" s="38"/>
      <c r="M103" s="38"/>
      <c r="N103" s="75"/>
      <c r="O103" s="90"/>
    </row>
    <row r="104" spans="1:18" ht="23.25" customHeight="1" thickBot="1" x14ac:dyDescent="0.3">
      <c r="A104" s="54"/>
      <c r="B104" s="209" t="s">
        <v>219</v>
      </c>
      <c r="C104" s="226">
        <f>C72+C73</f>
        <v>3629100</v>
      </c>
      <c r="D104" s="91">
        <f>D72+D73</f>
        <v>3569423</v>
      </c>
      <c r="E104" s="91">
        <f>E72+E73</f>
        <v>59677</v>
      </c>
      <c r="F104" s="227">
        <f>F72+F73</f>
        <v>0</v>
      </c>
      <c r="G104" s="194">
        <f>SUM(H104:J104)</f>
        <v>8480992</v>
      </c>
      <c r="H104" s="128">
        <f>SUM(H73,H72)</f>
        <v>8415288</v>
      </c>
      <c r="I104" s="128">
        <f>SUM(I73,I72)</f>
        <v>65704</v>
      </c>
      <c r="J104" s="279">
        <f>SUM(J73,J72)</f>
        <v>0</v>
      </c>
      <c r="K104" s="74">
        <f>K72+K73</f>
        <v>5183680</v>
      </c>
      <c r="L104" s="38">
        <f>L72+L73</f>
        <v>5133236</v>
      </c>
      <c r="M104" s="38">
        <f>M72+M73</f>
        <v>51444</v>
      </c>
      <c r="N104" s="65">
        <f>N72+N73</f>
        <v>0</v>
      </c>
      <c r="O104" s="92">
        <f>(K104/G104)*100</f>
        <v>61.121151865253495</v>
      </c>
      <c r="Q104" s="4"/>
    </row>
    <row r="105" spans="1:18" x14ac:dyDescent="0.25">
      <c r="A105" s="93"/>
      <c r="B105" s="94"/>
      <c r="C105" s="94"/>
      <c r="D105" s="94"/>
      <c r="E105" s="94"/>
      <c r="F105" s="94"/>
      <c r="G105" s="21"/>
      <c r="H105" s="22"/>
      <c r="I105" s="22"/>
      <c r="J105" s="22"/>
      <c r="R105" s="4"/>
    </row>
    <row r="106" spans="1:18" s="129" customFormat="1" ht="16.5" customHeight="1" x14ac:dyDescent="0.25">
      <c r="A106" s="314" t="s">
        <v>82</v>
      </c>
      <c r="B106" s="314"/>
      <c r="C106" s="314"/>
      <c r="D106" s="314"/>
      <c r="E106" s="314"/>
      <c r="F106" s="314"/>
      <c r="G106" s="314"/>
      <c r="H106" s="314"/>
      <c r="I106" s="314"/>
      <c r="J106" s="314"/>
      <c r="K106" s="314"/>
      <c r="L106" s="314"/>
      <c r="M106" s="314"/>
      <c r="N106" s="314"/>
      <c r="O106" s="314"/>
    </row>
    <row r="107" spans="1:18" ht="16.5" customHeight="1" thickBo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8" ht="16.5" customHeight="1" x14ac:dyDescent="0.25">
      <c r="A108" s="330" t="s">
        <v>2</v>
      </c>
      <c r="B108" s="332" t="s">
        <v>268</v>
      </c>
      <c r="C108" s="334" t="s">
        <v>288</v>
      </c>
      <c r="D108" s="300" t="s">
        <v>289</v>
      </c>
      <c r="E108" s="300"/>
      <c r="F108" s="301"/>
      <c r="G108" s="302" t="s">
        <v>284</v>
      </c>
      <c r="H108" s="300" t="s">
        <v>290</v>
      </c>
      <c r="I108" s="300"/>
      <c r="J108" s="301"/>
      <c r="K108" s="302" t="s">
        <v>286</v>
      </c>
      <c r="L108" s="300" t="s">
        <v>291</v>
      </c>
      <c r="M108" s="300"/>
      <c r="N108" s="301"/>
      <c r="O108" s="304" t="s">
        <v>278</v>
      </c>
    </row>
    <row r="109" spans="1:18" ht="52.5" customHeight="1" thickBot="1" x14ac:dyDescent="0.3">
      <c r="A109" s="331"/>
      <c r="B109" s="333"/>
      <c r="C109" s="335"/>
      <c r="D109" s="95" t="s">
        <v>265</v>
      </c>
      <c r="E109" s="95" t="s">
        <v>266</v>
      </c>
      <c r="F109" s="96" t="s">
        <v>267</v>
      </c>
      <c r="G109" s="303"/>
      <c r="H109" s="56" t="s">
        <v>265</v>
      </c>
      <c r="I109" s="56" t="s">
        <v>266</v>
      </c>
      <c r="J109" s="57" t="s">
        <v>267</v>
      </c>
      <c r="K109" s="303"/>
      <c r="L109" s="56" t="s">
        <v>265</v>
      </c>
      <c r="M109" s="56" t="s">
        <v>266</v>
      </c>
      <c r="N109" s="57" t="s">
        <v>267</v>
      </c>
      <c r="O109" s="305"/>
    </row>
    <row r="110" spans="1:18" ht="18" customHeight="1" thickBot="1" x14ac:dyDescent="0.3">
      <c r="A110" s="16">
        <v>1</v>
      </c>
      <c r="B110" s="228">
        <v>2</v>
      </c>
      <c r="C110" s="83">
        <v>3</v>
      </c>
      <c r="D110" s="23">
        <v>4</v>
      </c>
      <c r="E110" s="23">
        <v>5</v>
      </c>
      <c r="F110" s="24">
        <v>6</v>
      </c>
      <c r="G110" s="83">
        <v>7</v>
      </c>
      <c r="H110" s="42">
        <v>8</v>
      </c>
      <c r="I110" s="42">
        <v>9</v>
      </c>
      <c r="J110" s="97">
        <v>10</v>
      </c>
      <c r="K110" s="60">
        <v>11</v>
      </c>
      <c r="L110" s="61">
        <v>12</v>
      </c>
      <c r="M110" s="61">
        <v>13</v>
      </c>
      <c r="N110" s="299">
        <v>14</v>
      </c>
      <c r="O110" s="63">
        <v>15</v>
      </c>
    </row>
    <row r="111" spans="1:18" ht="18" customHeight="1" thickBot="1" x14ac:dyDescent="0.3">
      <c r="A111" s="7" t="s">
        <v>4</v>
      </c>
      <c r="B111" s="229" t="s">
        <v>272</v>
      </c>
      <c r="C111" s="244">
        <f>SUM(C112:C127)</f>
        <v>1779738</v>
      </c>
      <c r="D111" s="144">
        <f>SUM(D112:D127)</f>
        <v>1658847</v>
      </c>
      <c r="E111" s="144">
        <f>SUM(E112:E127)</f>
        <v>116105</v>
      </c>
      <c r="F111" s="245">
        <f>SUM(F112:F127)</f>
        <v>4786</v>
      </c>
      <c r="G111" s="99">
        <f>SUM(H111:J111)</f>
        <v>2181051</v>
      </c>
      <c r="H111" s="145">
        <f>SUM(H112:H127)</f>
        <v>2056773</v>
      </c>
      <c r="I111" s="145">
        <f>SUM(I112:I127)</f>
        <v>119492</v>
      </c>
      <c r="J111" s="32">
        <f>SUM(J112:J127)</f>
        <v>4786</v>
      </c>
      <c r="K111" s="130">
        <f>SUM(L111:N111)</f>
        <v>1728949</v>
      </c>
      <c r="L111" s="47">
        <f>SUM(L112:L127)</f>
        <v>1633751</v>
      </c>
      <c r="M111" s="47">
        <f>SUM(M112:M127)</f>
        <v>93142</v>
      </c>
      <c r="N111" s="98">
        <f>SUM(N112:N127)</f>
        <v>2056</v>
      </c>
      <c r="O111" s="131">
        <f>(K111/G111)*100</f>
        <v>79.271369628679025</v>
      </c>
      <c r="Q111" s="4"/>
    </row>
    <row r="112" spans="1:18" ht="15" customHeight="1" x14ac:dyDescent="0.25">
      <c r="A112" s="25" t="s">
        <v>5</v>
      </c>
      <c r="B112" s="230" t="s">
        <v>83</v>
      </c>
      <c r="C112" s="246">
        <f>SUM(D112:F112)</f>
        <v>500881</v>
      </c>
      <c r="D112" s="146">
        <v>465065</v>
      </c>
      <c r="E112" s="146">
        <v>31791</v>
      </c>
      <c r="F112" s="247">
        <v>4025</v>
      </c>
      <c r="G112" s="287">
        <f>SUM(H112:J112)</f>
        <v>603939</v>
      </c>
      <c r="H112" s="46">
        <v>566329</v>
      </c>
      <c r="I112" s="46">
        <v>33585</v>
      </c>
      <c r="J112" s="249">
        <v>4025</v>
      </c>
      <c r="K112" s="132">
        <f>SUM(L112:N112)</f>
        <v>565979</v>
      </c>
      <c r="L112" s="46">
        <f>192068+156599+38863+146506</f>
        <v>534036</v>
      </c>
      <c r="M112" s="46">
        <f>27060+3162</f>
        <v>30222</v>
      </c>
      <c r="N112" s="249">
        <v>1721</v>
      </c>
      <c r="O112" s="133">
        <f>(K112/G112)*100</f>
        <v>93.714597004002059</v>
      </c>
    </row>
    <row r="113" spans="1:17" ht="15" customHeight="1" x14ac:dyDescent="0.25">
      <c r="A113" s="13" t="s">
        <v>7</v>
      </c>
      <c r="B113" s="231" t="s">
        <v>84</v>
      </c>
      <c r="C113" s="248">
        <f>SUM(D113:F113)</f>
        <v>88399</v>
      </c>
      <c r="D113" s="148">
        <v>82203</v>
      </c>
      <c r="E113" s="148">
        <v>5485</v>
      </c>
      <c r="F113" s="149">
        <v>711</v>
      </c>
      <c r="G113" s="288">
        <f t="shared" ref="G113:G126" si="13">SUM(H113:J113)</f>
        <v>99714</v>
      </c>
      <c r="H113" s="43">
        <v>93231</v>
      </c>
      <c r="I113" s="43">
        <v>5772</v>
      </c>
      <c r="J113" s="289">
        <v>711</v>
      </c>
      <c r="K113" s="132">
        <f t="shared" ref="K113:K126" si="14">SUM(L113:N113)</f>
        <v>89545</v>
      </c>
      <c r="L113" s="43">
        <f>24251+26139+6386+27477</f>
        <v>84253</v>
      </c>
      <c r="M113" s="43">
        <f>4472+526</f>
        <v>4998</v>
      </c>
      <c r="N113" s="289">
        <v>294</v>
      </c>
      <c r="O113" s="133">
        <f t="shared" ref="O113:O126" si="15">(K113/G113)*100</f>
        <v>89.801833243075194</v>
      </c>
    </row>
    <row r="114" spans="1:17" ht="15" customHeight="1" x14ac:dyDescent="0.25">
      <c r="A114" s="13" t="s">
        <v>8</v>
      </c>
      <c r="B114" s="231" t="s">
        <v>274</v>
      </c>
      <c r="C114" s="248">
        <f t="shared" ref="C114:C127" si="16">SUM(D114:F114)</f>
        <v>682961</v>
      </c>
      <c r="D114" s="148">
        <v>630502</v>
      </c>
      <c r="E114" s="148">
        <v>52409</v>
      </c>
      <c r="F114" s="149">
        <v>50</v>
      </c>
      <c r="G114" s="288">
        <f t="shared" si="13"/>
        <v>924337</v>
      </c>
      <c r="H114" s="43">
        <v>871217</v>
      </c>
      <c r="I114" s="43">
        <v>53070</v>
      </c>
      <c r="J114" s="289">
        <v>50</v>
      </c>
      <c r="K114" s="132">
        <f t="shared" si="14"/>
        <v>594075</v>
      </c>
      <c r="L114" s="43">
        <f>507604+15670+20305+14470</f>
        <v>558049</v>
      </c>
      <c r="M114" s="43">
        <f>34642+1343</f>
        <v>35985</v>
      </c>
      <c r="N114" s="289">
        <v>41</v>
      </c>
      <c r="O114" s="133">
        <f t="shared" si="15"/>
        <v>64.270390561018331</v>
      </c>
    </row>
    <row r="115" spans="1:17" ht="15" customHeight="1" x14ac:dyDescent="0.25">
      <c r="A115" s="13" t="s">
        <v>9</v>
      </c>
      <c r="B115" s="231" t="s">
        <v>85</v>
      </c>
      <c r="C115" s="248">
        <f t="shared" si="16"/>
        <v>5600</v>
      </c>
      <c r="D115" s="148">
        <v>5600</v>
      </c>
      <c r="E115" s="148"/>
      <c r="F115" s="149"/>
      <c r="G115" s="288">
        <f t="shared" si="13"/>
        <v>5600</v>
      </c>
      <c r="H115" s="43">
        <v>5600</v>
      </c>
      <c r="I115" s="43"/>
      <c r="J115" s="289"/>
      <c r="K115" s="132">
        <f t="shared" si="14"/>
        <v>3062</v>
      </c>
      <c r="L115" s="43">
        <v>3062</v>
      </c>
      <c r="M115" s="43"/>
      <c r="N115" s="289"/>
      <c r="O115" s="133">
        <f t="shared" si="15"/>
        <v>54.678571428571431</v>
      </c>
    </row>
    <row r="116" spans="1:17" ht="15" customHeight="1" x14ac:dyDescent="0.25">
      <c r="A116" s="13" t="s">
        <v>261</v>
      </c>
      <c r="B116" s="231" t="s">
        <v>263</v>
      </c>
      <c r="C116" s="248"/>
      <c r="D116" s="148"/>
      <c r="E116" s="148"/>
      <c r="F116" s="149"/>
      <c r="G116" s="288">
        <f t="shared" si="13"/>
        <v>3018</v>
      </c>
      <c r="H116" s="43">
        <v>3018</v>
      </c>
      <c r="I116" s="43"/>
      <c r="J116" s="289"/>
      <c r="K116" s="132">
        <f t="shared" si="14"/>
        <v>3018</v>
      </c>
      <c r="L116" s="43">
        <v>3018</v>
      </c>
      <c r="M116" s="43"/>
      <c r="N116" s="289"/>
      <c r="O116" s="133">
        <f t="shared" si="15"/>
        <v>100</v>
      </c>
    </row>
    <row r="117" spans="1:17" ht="15" customHeight="1" x14ac:dyDescent="0.25">
      <c r="A117" s="13" t="s">
        <v>10</v>
      </c>
      <c r="B117" s="232" t="s">
        <v>113</v>
      </c>
      <c r="C117" s="248"/>
      <c r="D117" s="46"/>
      <c r="E117" s="46"/>
      <c r="F117" s="249"/>
      <c r="G117" s="288">
        <f t="shared" si="13"/>
        <v>0</v>
      </c>
      <c r="H117" s="43"/>
      <c r="I117" s="43"/>
      <c r="J117" s="289"/>
      <c r="K117" s="132"/>
      <c r="L117" s="43"/>
      <c r="M117" s="43"/>
      <c r="N117" s="289"/>
      <c r="O117" s="133"/>
    </row>
    <row r="118" spans="1:17" ht="15" customHeight="1" x14ac:dyDescent="0.25">
      <c r="A118" s="13" t="s">
        <v>86</v>
      </c>
      <c r="B118" s="231" t="s">
        <v>114</v>
      </c>
      <c r="C118" s="248">
        <f t="shared" si="16"/>
        <v>700</v>
      </c>
      <c r="D118" s="148">
        <v>700</v>
      </c>
      <c r="E118" s="148"/>
      <c r="F118" s="149"/>
      <c r="G118" s="288">
        <f t="shared" si="13"/>
        <v>0</v>
      </c>
      <c r="H118" s="43">
        <v>0</v>
      </c>
      <c r="I118" s="43"/>
      <c r="J118" s="289"/>
      <c r="K118" s="132">
        <f t="shared" si="14"/>
        <v>0</v>
      </c>
      <c r="L118" s="43"/>
      <c r="M118" s="43"/>
      <c r="N118" s="289"/>
      <c r="O118" s="133"/>
    </row>
    <row r="119" spans="1:17" ht="15" customHeight="1" x14ac:dyDescent="0.25">
      <c r="A119" s="13" t="s">
        <v>87</v>
      </c>
      <c r="B119" s="231" t="s">
        <v>115</v>
      </c>
      <c r="C119" s="248"/>
      <c r="D119" s="148"/>
      <c r="E119" s="148"/>
      <c r="F119" s="149"/>
      <c r="G119" s="288">
        <f t="shared" si="13"/>
        <v>0</v>
      </c>
      <c r="H119" s="43"/>
      <c r="I119" s="43"/>
      <c r="J119" s="289"/>
      <c r="K119" s="132"/>
      <c r="L119" s="43"/>
      <c r="M119" s="43"/>
      <c r="N119" s="289"/>
      <c r="O119" s="133"/>
    </row>
    <row r="120" spans="1:17" ht="15" customHeight="1" x14ac:dyDescent="0.25">
      <c r="A120" s="13" t="s">
        <v>88</v>
      </c>
      <c r="B120" s="232" t="s">
        <v>116</v>
      </c>
      <c r="C120" s="248">
        <f t="shared" si="16"/>
        <v>345188</v>
      </c>
      <c r="D120" s="46">
        <v>345188</v>
      </c>
      <c r="E120" s="46"/>
      <c r="F120" s="249"/>
      <c r="G120" s="288">
        <f t="shared" si="13"/>
        <v>439107</v>
      </c>
      <c r="H120" s="43">
        <v>439107</v>
      </c>
      <c r="I120" s="43"/>
      <c r="J120" s="289"/>
      <c r="K120" s="132">
        <f t="shared" si="14"/>
        <v>433074</v>
      </c>
      <c r="L120" s="43">
        <v>433074</v>
      </c>
      <c r="M120" s="43"/>
      <c r="N120" s="289"/>
      <c r="O120" s="133">
        <f t="shared" si="15"/>
        <v>98.62607519351775</v>
      </c>
    </row>
    <row r="121" spans="1:17" ht="15" customHeight="1" x14ac:dyDescent="0.25">
      <c r="A121" s="13" t="s">
        <v>89</v>
      </c>
      <c r="B121" s="232" t="s">
        <v>117</v>
      </c>
      <c r="C121" s="248"/>
      <c r="D121" s="46"/>
      <c r="E121" s="46"/>
      <c r="F121" s="249"/>
      <c r="G121" s="288">
        <f t="shared" si="13"/>
        <v>0</v>
      </c>
      <c r="H121" s="43"/>
      <c r="I121" s="43"/>
      <c r="J121" s="289"/>
      <c r="K121" s="132"/>
      <c r="L121" s="43"/>
      <c r="M121" s="43"/>
      <c r="N121" s="289"/>
      <c r="O121" s="133"/>
    </row>
    <row r="122" spans="1:17" ht="15" customHeight="1" x14ac:dyDescent="0.25">
      <c r="A122" s="13" t="s">
        <v>90</v>
      </c>
      <c r="B122" s="231" t="s">
        <v>118</v>
      </c>
      <c r="C122" s="248">
        <f t="shared" si="16"/>
        <v>300</v>
      </c>
      <c r="D122" s="148">
        <v>300</v>
      </c>
      <c r="E122" s="148"/>
      <c r="F122" s="149"/>
      <c r="G122" s="288">
        <f t="shared" si="13"/>
        <v>8300</v>
      </c>
      <c r="H122" s="43">
        <v>8300</v>
      </c>
      <c r="I122" s="43"/>
      <c r="J122" s="289"/>
      <c r="K122" s="132">
        <f t="shared" si="14"/>
        <v>8106</v>
      </c>
      <c r="L122" s="43">
        <v>8106</v>
      </c>
      <c r="M122" s="43"/>
      <c r="N122" s="289"/>
      <c r="O122" s="133">
        <f t="shared" si="15"/>
        <v>97.662650602409641</v>
      </c>
    </row>
    <row r="123" spans="1:17" ht="15" customHeight="1" x14ac:dyDescent="0.25">
      <c r="A123" s="19" t="s">
        <v>91</v>
      </c>
      <c r="B123" s="233" t="s">
        <v>119</v>
      </c>
      <c r="C123" s="248">
        <f t="shared" si="16"/>
        <v>1250</v>
      </c>
      <c r="D123" s="147">
        <v>1250</v>
      </c>
      <c r="E123" s="147"/>
      <c r="F123" s="150"/>
      <c r="G123" s="288">
        <f t="shared" si="13"/>
        <v>2350</v>
      </c>
      <c r="H123" s="43">
        <v>2350</v>
      </c>
      <c r="I123" s="43"/>
      <c r="J123" s="289"/>
      <c r="K123" s="132">
        <f t="shared" si="14"/>
        <v>2039</v>
      </c>
      <c r="L123" s="43">
        <v>2039</v>
      </c>
      <c r="M123" s="43"/>
      <c r="N123" s="289"/>
      <c r="O123" s="133">
        <f t="shared" si="15"/>
        <v>86.7659574468085</v>
      </c>
    </row>
    <row r="124" spans="1:17" ht="15" customHeight="1" x14ac:dyDescent="0.25">
      <c r="A124" s="13" t="s">
        <v>92</v>
      </c>
      <c r="B124" s="233" t="s">
        <v>120</v>
      </c>
      <c r="C124" s="248"/>
      <c r="D124" s="147"/>
      <c r="E124" s="147"/>
      <c r="F124" s="150"/>
      <c r="G124" s="288">
        <f t="shared" si="13"/>
        <v>0</v>
      </c>
      <c r="H124" s="43"/>
      <c r="I124" s="43"/>
      <c r="J124" s="289"/>
      <c r="K124" s="132"/>
      <c r="L124" s="43"/>
      <c r="M124" s="43"/>
      <c r="N124" s="289"/>
      <c r="O124" s="133"/>
    </row>
    <row r="125" spans="1:17" ht="15" customHeight="1" x14ac:dyDescent="0.25">
      <c r="A125" s="13" t="s">
        <v>93</v>
      </c>
      <c r="B125" s="233" t="s">
        <v>220</v>
      </c>
      <c r="C125" s="248"/>
      <c r="D125" s="147"/>
      <c r="E125" s="147"/>
      <c r="F125" s="150"/>
      <c r="G125" s="288">
        <f t="shared" si="13"/>
        <v>0</v>
      </c>
      <c r="H125" s="43"/>
      <c r="I125" s="43"/>
      <c r="J125" s="289"/>
      <c r="K125" s="132"/>
      <c r="L125" s="43"/>
      <c r="M125" s="43"/>
      <c r="N125" s="289"/>
      <c r="O125" s="133"/>
    </row>
    <row r="126" spans="1:17" ht="15" customHeight="1" x14ac:dyDescent="0.25">
      <c r="A126" s="13" t="s">
        <v>94</v>
      </c>
      <c r="B126" s="231" t="s">
        <v>121</v>
      </c>
      <c r="C126" s="248">
        <f t="shared" si="16"/>
        <v>30461</v>
      </c>
      <c r="D126" s="147">
        <v>8450</v>
      </c>
      <c r="E126" s="147">
        <v>22011</v>
      </c>
      <c r="F126" s="150"/>
      <c r="G126" s="288">
        <f t="shared" si="13"/>
        <v>33127</v>
      </c>
      <c r="H126" s="43">
        <v>11150</v>
      </c>
      <c r="I126" s="43">
        <v>21977</v>
      </c>
      <c r="J126" s="289"/>
      <c r="K126" s="132">
        <f t="shared" si="14"/>
        <v>30051</v>
      </c>
      <c r="L126" s="43">
        <v>8114</v>
      </c>
      <c r="M126" s="43">
        <v>21937</v>
      </c>
      <c r="N126" s="289"/>
      <c r="O126" s="133">
        <f t="shared" si="15"/>
        <v>90.71452289673077</v>
      </c>
    </row>
    <row r="127" spans="1:17" ht="18.75" customHeight="1" thickBot="1" x14ac:dyDescent="0.3">
      <c r="A127" s="13" t="s">
        <v>221</v>
      </c>
      <c r="B127" s="231" t="s">
        <v>264</v>
      </c>
      <c r="C127" s="248">
        <f t="shared" si="16"/>
        <v>123998</v>
      </c>
      <c r="D127" s="148">
        <v>119589</v>
      </c>
      <c r="E127" s="148">
        <v>4409</v>
      </c>
      <c r="F127" s="149"/>
      <c r="G127" s="290">
        <f>SUM(H127:J127)</f>
        <v>61559</v>
      </c>
      <c r="H127" s="44">
        <v>56471</v>
      </c>
      <c r="I127" s="44">
        <v>5088</v>
      </c>
      <c r="J127" s="291"/>
      <c r="K127" s="132"/>
      <c r="L127" s="44"/>
      <c r="M127" s="44"/>
      <c r="N127" s="291"/>
      <c r="O127" s="134"/>
    </row>
    <row r="128" spans="1:17" ht="18" customHeight="1" thickBot="1" x14ac:dyDescent="0.3">
      <c r="A128" s="16" t="s">
        <v>11</v>
      </c>
      <c r="B128" s="234" t="s">
        <v>273</v>
      </c>
      <c r="C128" s="250">
        <f>SUM(C129:C141)-C130-C131-C133</f>
        <v>1674350</v>
      </c>
      <c r="D128" s="152">
        <f>SUM(D129:D141)-D130-D131</f>
        <v>1582522</v>
      </c>
      <c r="E128" s="152">
        <f>SUM(E129:E141)-E130-E131-E133</f>
        <v>91828</v>
      </c>
      <c r="F128" s="155">
        <f>SUM(F129:F141)</f>
        <v>0</v>
      </c>
      <c r="G128" s="292">
        <f>SUM(H128:J128)</f>
        <v>6120040</v>
      </c>
      <c r="H128" s="145">
        <f>SUM(H129:H141)-H130-H131-H133</f>
        <v>6021264</v>
      </c>
      <c r="I128" s="145">
        <f>SUM(I129:I141)-I130-I131-I133</f>
        <v>98776</v>
      </c>
      <c r="J128" s="98">
        <f>SUM(J132:J141,J129:J130)</f>
        <v>0</v>
      </c>
      <c r="K128" s="130">
        <f>SUM(L128:N128)</f>
        <v>903419</v>
      </c>
      <c r="L128" s="47">
        <f>SUM(L129:L141)-L133-L130-L131</f>
        <v>866911</v>
      </c>
      <c r="M128" s="47">
        <f>SUM(M129:M141)-M130-M131</f>
        <v>36508</v>
      </c>
      <c r="N128" s="98">
        <f>SUM(N129:N141)</f>
        <v>0</v>
      </c>
      <c r="O128" s="131">
        <f>(K128/G128)*100</f>
        <v>14.761651884628204</v>
      </c>
      <c r="Q128" s="4"/>
    </row>
    <row r="129" spans="1:17" ht="15" customHeight="1" x14ac:dyDescent="0.25">
      <c r="A129" s="12" t="s">
        <v>12</v>
      </c>
      <c r="B129" s="231" t="s">
        <v>262</v>
      </c>
      <c r="C129" s="251">
        <f>SUM(D129:F129)</f>
        <v>1459732</v>
      </c>
      <c r="D129" s="148">
        <v>1381000</v>
      </c>
      <c r="E129" s="148">
        <v>78732</v>
      </c>
      <c r="F129" s="149"/>
      <c r="G129" s="287">
        <f>SUM(H129:J129)</f>
        <v>5864903</v>
      </c>
      <c r="H129" s="46">
        <v>5782458</v>
      </c>
      <c r="I129" s="46">
        <v>82445</v>
      </c>
      <c r="J129" s="249"/>
      <c r="K129" s="132">
        <f>SUM(L129:N129)</f>
        <v>749587</v>
      </c>
      <c r="L129" s="46">
        <f>723099+804+2479+1527</f>
        <v>727909</v>
      </c>
      <c r="M129" s="46">
        <v>21678</v>
      </c>
      <c r="N129" s="249"/>
      <c r="O129" s="133">
        <f>(K129/G129)*100</f>
        <v>12.780893392439738</v>
      </c>
    </row>
    <row r="130" spans="1:17" ht="15" customHeight="1" x14ac:dyDescent="0.25">
      <c r="A130" s="186" t="s">
        <v>125</v>
      </c>
      <c r="B130" s="235" t="s">
        <v>270</v>
      </c>
      <c r="C130" s="252">
        <f>SUM(D130:F130)</f>
        <v>35113</v>
      </c>
      <c r="D130" s="187">
        <v>35113</v>
      </c>
      <c r="E130" s="187"/>
      <c r="F130" s="188"/>
      <c r="G130" s="293">
        <f t="shared" ref="G130:G141" si="17">SUM(H130:J130)</f>
        <v>961591</v>
      </c>
      <c r="H130" s="189">
        <v>953182</v>
      </c>
      <c r="I130" s="189">
        <v>8409</v>
      </c>
      <c r="J130" s="294"/>
      <c r="K130" s="190">
        <f t="shared" ref="K130:K141" si="18">SUM(L130:N130)</f>
        <v>13085</v>
      </c>
      <c r="L130" s="189">
        <v>11338</v>
      </c>
      <c r="M130" s="189">
        <v>1747</v>
      </c>
      <c r="N130" s="294"/>
      <c r="O130" s="191">
        <f>(K130/G130)*100</f>
        <v>1.3607656477650061</v>
      </c>
    </row>
    <row r="131" spans="1:17" ht="15" customHeight="1" x14ac:dyDescent="0.25">
      <c r="A131" s="186"/>
      <c r="B131" s="236" t="s">
        <v>269</v>
      </c>
      <c r="C131" s="252">
        <f t="shared" ref="C131:C141" si="19">SUM(D131:F131)</f>
        <v>985824</v>
      </c>
      <c r="D131" s="192">
        <v>958954</v>
      </c>
      <c r="E131" s="192">
        <v>26870</v>
      </c>
      <c r="F131" s="193"/>
      <c r="G131" s="293">
        <f t="shared" si="17"/>
        <v>3435221</v>
      </c>
      <c r="H131" s="189">
        <v>3413206</v>
      </c>
      <c r="I131" s="189">
        <v>22015</v>
      </c>
      <c r="J131" s="294"/>
      <c r="K131" s="190">
        <f t="shared" si="18"/>
        <v>514598</v>
      </c>
      <c r="L131" s="189">
        <v>501633</v>
      </c>
      <c r="M131" s="189">
        <v>12965</v>
      </c>
      <c r="N131" s="294"/>
      <c r="O131" s="191">
        <f>(K131/G131)*100</f>
        <v>14.980055140557186</v>
      </c>
    </row>
    <row r="132" spans="1:17" ht="15" customHeight="1" x14ac:dyDescent="0.25">
      <c r="A132" s="12" t="s">
        <v>14</v>
      </c>
      <c r="B132" s="233" t="s">
        <v>95</v>
      </c>
      <c r="C132" s="251">
        <f t="shared" si="19"/>
        <v>147716</v>
      </c>
      <c r="D132" s="147">
        <v>138220</v>
      </c>
      <c r="E132" s="147">
        <v>9496</v>
      </c>
      <c r="F132" s="150"/>
      <c r="G132" s="287">
        <f t="shared" si="17"/>
        <v>186892</v>
      </c>
      <c r="H132" s="43">
        <v>177396</v>
      </c>
      <c r="I132" s="43">
        <v>9496</v>
      </c>
      <c r="J132" s="289"/>
      <c r="K132" s="132">
        <f t="shared" si="18"/>
        <v>102457</v>
      </c>
      <c r="L132" s="43">
        <v>92961</v>
      </c>
      <c r="M132" s="43">
        <v>9496</v>
      </c>
      <c r="N132" s="289"/>
      <c r="O132" s="133">
        <f>(K132/G132)*100</f>
        <v>54.821501187851808</v>
      </c>
    </row>
    <row r="133" spans="1:17" ht="15" customHeight="1" x14ac:dyDescent="0.25">
      <c r="A133" s="186"/>
      <c r="B133" s="236" t="s">
        <v>96</v>
      </c>
      <c r="C133" s="252">
        <f t="shared" si="19"/>
        <v>0</v>
      </c>
      <c r="D133" s="192"/>
      <c r="E133" s="192"/>
      <c r="F133" s="193"/>
      <c r="G133" s="293">
        <f t="shared" si="17"/>
        <v>0</v>
      </c>
      <c r="H133" s="189"/>
      <c r="I133" s="189"/>
      <c r="J133" s="294"/>
      <c r="K133" s="190">
        <f t="shared" si="18"/>
        <v>0</v>
      </c>
      <c r="L133" s="189">
        <v>0</v>
      </c>
      <c r="M133" s="189">
        <v>0</v>
      </c>
      <c r="N133" s="294"/>
      <c r="O133" s="191"/>
    </row>
    <row r="134" spans="1:17" ht="15" customHeight="1" x14ac:dyDescent="0.25">
      <c r="A134" s="12" t="s">
        <v>16</v>
      </c>
      <c r="B134" s="237" t="s">
        <v>113</v>
      </c>
      <c r="C134" s="251"/>
      <c r="D134" s="153"/>
      <c r="E134" s="153"/>
      <c r="F134" s="154"/>
      <c r="G134" s="287">
        <f t="shared" si="17"/>
        <v>0</v>
      </c>
      <c r="H134" s="43"/>
      <c r="I134" s="43"/>
      <c r="J134" s="289"/>
      <c r="K134" s="132"/>
      <c r="L134" s="43"/>
      <c r="M134" s="43"/>
      <c r="N134" s="289"/>
      <c r="O134" s="133"/>
    </row>
    <row r="135" spans="1:17" ht="15" customHeight="1" x14ac:dyDescent="0.25">
      <c r="A135" s="12" t="s">
        <v>18</v>
      </c>
      <c r="B135" s="238" t="s">
        <v>114</v>
      </c>
      <c r="C135" s="251"/>
      <c r="D135" s="148"/>
      <c r="E135" s="148"/>
      <c r="F135" s="149"/>
      <c r="G135" s="287">
        <f t="shared" si="17"/>
        <v>0</v>
      </c>
      <c r="H135" s="43"/>
      <c r="I135" s="43"/>
      <c r="J135" s="289"/>
      <c r="K135" s="132"/>
      <c r="L135" s="43"/>
      <c r="M135" s="43"/>
      <c r="N135" s="289"/>
      <c r="O135" s="133"/>
    </row>
    <row r="136" spans="1:17" ht="15" customHeight="1" x14ac:dyDescent="0.25">
      <c r="A136" s="12" t="s">
        <v>20</v>
      </c>
      <c r="B136" s="231" t="s">
        <v>115</v>
      </c>
      <c r="C136" s="251"/>
      <c r="D136" s="148"/>
      <c r="E136" s="148"/>
      <c r="F136" s="149"/>
      <c r="G136" s="287">
        <f t="shared" si="17"/>
        <v>0</v>
      </c>
      <c r="H136" s="43"/>
      <c r="I136" s="43"/>
      <c r="J136" s="289"/>
      <c r="K136" s="132"/>
      <c r="L136" s="43"/>
      <c r="M136" s="43"/>
      <c r="N136" s="289"/>
      <c r="O136" s="133"/>
    </row>
    <row r="137" spans="1:17" ht="15" customHeight="1" x14ac:dyDescent="0.25">
      <c r="A137" s="13" t="s">
        <v>22</v>
      </c>
      <c r="B137" s="231" t="s">
        <v>122</v>
      </c>
      <c r="C137" s="251">
        <f t="shared" si="19"/>
        <v>49374</v>
      </c>
      <c r="D137" s="147">
        <v>49374</v>
      </c>
      <c r="E137" s="147"/>
      <c r="F137" s="150"/>
      <c r="G137" s="287">
        <f t="shared" si="17"/>
        <v>13032</v>
      </c>
      <c r="H137" s="43">
        <v>13032</v>
      </c>
      <c r="I137" s="43">
        <v>0</v>
      </c>
      <c r="J137" s="289"/>
      <c r="K137" s="132">
        <f t="shared" si="18"/>
        <v>8657</v>
      </c>
      <c r="L137" s="43">
        <v>8657</v>
      </c>
      <c r="M137" s="43"/>
      <c r="N137" s="289"/>
      <c r="O137" s="133">
        <f>(K137/G137)*100</f>
        <v>66.428790669122165</v>
      </c>
    </row>
    <row r="138" spans="1:17" ht="15" customHeight="1" x14ac:dyDescent="0.25">
      <c r="A138" s="13" t="s">
        <v>97</v>
      </c>
      <c r="B138" s="231" t="s">
        <v>123</v>
      </c>
      <c r="C138" s="251"/>
      <c r="D138" s="147"/>
      <c r="E138" s="147"/>
      <c r="F138" s="150"/>
      <c r="G138" s="287">
        <f t="shared" si="17"/>
        <v>0</v>
      </c>
      <c r="H138" s="43"/>
      <c r="I138" s="43"/>
      <c r="J138" s="289"/>
      <c r="K138" s="132"/>
      <c r="L138" s="43"/>
      <c r="M138" s="43"/>
      <c r="N138" s="289"/>
      <c r="O138" s="133"/>
    </row>
    <row r="139" spans="1:17" ht="15" customHeight="1" x14ac:dyDescent="0.25">
      <c r="A139" s="12" t="s">
        <v>98</v>
      </c>
      <c r="B139" s="231" t="s">
        <v>118</v>
      </c>
      <c r="C139" s="251">
        <f t="shared" si="19"/>
        <v>1000</v>
      </c>
      <c r="D139" s="148"/>
      <c r="E139" s="148">
        <v>1000</v>
      </c>
      <c r="F139" s="149"/>
      <c r="G139" s="287">
        <f t="shared" si="17"/>
        <v>21142</v>
      </c>
      <c r="H139" s="43">
        <v>19672</v>
      </c>
      <c r="I139" s="43">
        <v>1470</v>
      </c>
      <c r="J139" s="289"/>
      <c r="K139" s="132">
        <f t="shared" si="18"/>
        <v>15641</v>
      </c>
      <c r="L139" s="43">
        <v>14671</v>
      </c>
      <c r="M139" s="43">
        <v>970</v>
      </c>
      <c r="N139" s="289"/>
      <c r="O139" s="133">
        <f>(K139/G139)*100</f>
        <v>73.980701920348125</v>
      </c>
    </row>
    <row r="140" spans="1:17" ht="15" customHeight="1" x14ac:dyDescent="0.25">
      <c r="A140" s="12" t="s">
        <v>99</v>
      </c>
      <c r="B140" s="231" t="s">
        <v>124</v>
      </c>
      <c r="C140" s="251"/>
      <c r="D140" s="148"/>
      <c r="E140" s="148"/>
      <c r="F140" s="149"/>
      <c r="G140" s="287">
        <f t="shared" si="17"/>
        <v>0</v>
      </c>
      <c r="H140" s="43"/>
      <c r="I140" s="43"/>
      <c r="J140" s="289"/>
      <c r="K140" s="132"/>
      <c r="L140" s="43"/>
      <c r="M140" s="43"/>
      <c r="N140" s="289"/>
      <c r="O140" s="133"/>
    </row>
    <row r="141" spans="1:17" ht="15" customHeight="1" thickBot="1" x14ac:dyDescent="0.3">
      <c r="A141" s="13" t="s">
        <v>100</v>
      </c>
      <c r="B141" s="231" t="s">
        <v>222</v>
      </c>
      <c r="C141" s="251">
        <f t="shared" si="19"/>
        <v>16528</v>
      </c>
      <c r="D141" s="148">
        <v>13928</v>
      </c>
      <c r="E141" s="148">
        <v>2600</v>
      </c>
      <c r="F141" s="149"/>
      <c r="G141" s="287">
        <f t="shared" si="17"/>
        <v>34071</v>
      </c>
      <c r="H141" s="43">
        <v>28706</v>
      </c>
      <c r="I141" s="43">
        <v>5365</v>
      </c>
      <c r="J141" s="289"/>
      <c r="K141" s="132">
        <f t="shared" si="18"/>
        <v>27077</v>
      </c>
      <c r="L141" s="44">
        <v>22713</v>
      </c>
      <c r="M141" s="44">
        <v>4364</v>
      </c>
      <c r="N141" s="291"/>
      <c r="O141" s="133">
        <f t="shared" ref="O141:O146" si="20">(K141/G141)*100</f>
        <v>79.472278477297408</v>
      </c>
    </row>
    <row r="142" spans="1:17" ht="16.5" thickBot="1" x14ac:dyDescent="0.3">
      <c r="A142" s="16"/>
      <c r="B142" s="196" t="s">
        <v>129</v>
      </c>
      <c r="C142" s="250">
        <f>C111+C128</f>
        <v>3454088</v>
      </c>
      <c r="D142" s="151">
        <f>D111+D128</f>
        <v>3241369</v>
      </c>
      <c r="E142" s="151">
        <f>E111+E128</f>
        <v>207933</v>
      </c>
      <c r="F142" s="155">
        <f>F111+F128</f>
        <v>4786</v>
      </c>
      <c r="G142" s="99">
        <f>SUM(H142:J142)</f>
        <v>8301091</v>
      </c>
      <c r="H142" s="145">
        <f>SUM(H128,H111)</f>
        <v>8078037</v>
      </c>
      <c r="I142" s="145">
        <f>SUM(I128,I111)</f>
        <v>218268</v>
      </c>
      <c r="J142" s="32">
        <f>SUM(J128,J111)</f>
        <v>4786</v>
      </c>
      <c r="K142" s="130">
        <f>K111+K128</f>
        <v>2632368</v>
      </c>
      <c r="L142" s="47">
        <f>L111+L128</f>
        <v>2500662</v>
      </c>
      <c r="M142" s="47">
        <f>M111+M128</f>
        <v>129650</v>
      </c>
      <c r="N142" s="98">
        <f>N111+N128</f>
        <v>2056</v>
      </c>
      <c r="O142" s="131">
        <f t="shared" si="20"/>
        <v>31.711108816901294</v>
      </c>
      <c r="Q142" s="4">
        <f>K72-K142</f>
        <v>1777384</v>
      </c>
    </row>
    <row r="143" spans="1:17" ht="16.5" thickBot="1" x14ac:dyDescent="0.3">
      <c r="A143" s="16" t="s">
        <v>24</v>
      </c>
      <c r="B143" s="196" t="s">
        <v>239</v>
      </c>
      <c r="C143" s="250">
        <f>SUM(C144)</f>
        <v>175012</v>
      </c>
      <c r="D143" s="151">
        <f>SUM(D144)</f>
        <v>175012</v>
      </c>
      <c r="E143" s="151">
        <f>SUM(E144)</f>
        <v>0</v>
      </c>
      <c r="F143" s="155">
        <f>SUM(F144)</f>
        <v>0</v>
      </c>
      <c r="G143" s="99">
        <f>SUM(H143:J143)</f>
        <v>179901</v>
      </c>
      <c r="H143" s="47">
        <f>SUM(H156+H145)</f>
        <v>179901</v>
      </c>
      <c r="I143" s="45"/>
      <c r="J143" s="295"/>
      <c r="K143" s="130">
        <f>SUM(K144)</f>
        <v>179899</v>
      </c>
      <c r="L143" s="47">
        <f>SUM(L144)</f>
        <v>179899</v>
      </c>
      <c r="M143" s="47">
        <f>SUM(M144)</f>
        <v>0</v>
      </c>
      <c r="N143" s="98">
        <f>SUM(N144)</f>
        <v>0</v>
      </c>
      <c r="O143" s="131">
        <f t="shared" si="20"/>
        <v>99.99888827744148</v>
      </c>
    </row>
    <row r="144" spans="1:17" ht="16.5" thickBot="1" x14ac:dyDescent="0.3">
      <c r="A144" s="10" t="s">
        <v>163</v>
      </c>
      <c r="B144" s="196" t="s">
        <v>240</v>
      </c>
      <c r="C144" s="250">
        <f>C156+C145</f>
        <v>175012</v>
      </c>
      <c r="D144" s="151">
        <f>D156+D145</f>
        <v>175012</v>
      </c>
      <c r="E144" s="151">
        <f>E156+E145</f>
        <v>0</v>
      </c>
      <c r="F144" s="155"/>
      <c r="G144" s="99">
        <f>H144</f>
        <v>179901</v>
      </c>
      <c r="H144" s="47">
        <f>H145+H149+H156</f>
        <v>179901</v>
      </c>
      <c r="I144" s="45"/>
      <c r="J144" s="295"/>
      <c r="K144" s="130">
        <f>K145+K156</f>
        <v>179899</v>
      </c>
      <c r="L144" s="47">
        <f>L145+L156</f>
        <v>179899</v>
      </c>
      <c r="M144" s="47">
        <f>M145+M156</f>
        <v>0</v>
      </c>
      <c r="N144" s="98">
        <f>N145+N156</f>
        <v>0</v>
      </c>
      <c r="O144" s="131">
        <f t="shared" si="20"/>
        <v>99.99888827744148</v>
      </c>
    </row>
    <row r="145" spans="1:17" ht="16.5" thickBot="1" x14ac:dyDescent="0.3">
      <c r="A145" s="16" t="s">
        <v>195</v>
      </c>
      <c r="B145" s="196" t="s">
        <v>245</v>
      </c>
      <c r="C145" s="250">
        <f>SUM(D145)</f>
        <v>148893</v>
      </c>
      <c r="D145" s="152">
        <f>SUM(D146)</f>
        <v>148893</v>
      </c>
      <c r="E145" s="152"/>
      <c r="F145" s="155"/>
      <c r="G145" s="99">
        <f>SUM(H145:J145)</f>
        <v>148893</v>
      </c>
      <c r="H145" s="47">
        <f>SUM(H146:H148)</f>
        <v>148893</v>
      </c>
      <c r="I145" s="45"/>
      <c r="J145" s="295"/>
      <c r="K145" s="130">
        <f>SUM(K146:K148)</f>
        <v>148893</v>
      </c>
      <c r="L145" s="47">
        <f>SUM(L146:L148)</f>
        <v>148893</v>
      </c>
      <c r="M145" s="47">
        <f>SUM(M146:M148)</f>
        <v>0</v>
      </c>
      <c r="N145" s="98">
        <f>SUM(N146:N148)</f>
        <v>0</v>
      </c>
      <c r="O145" s="131">
        <f t="shared" si="20"/>
        <v>100</v>
      </c>
    </row>
    <row r="146" spans="1:17" ht="15" customHeight="1" x14ac:dyDescent="0.25">
      <c r="A146" s="12" t="s">
        <v>242</v>
      </c>
      <c r="B146" s="239" t="s">
        <v>224</v>
      </c>
      <c r="C146" s="251">
        <f>SUM(D146:F146)</f>
        <v>148893</v>
      </c>
      <c r="D146" s="148">
        <v>148893</v>
      </c>
      <c r="E146" s="148"/>
      <c r="F146" s="149"/>
      <c r="G146" s="288">
        <f>SUM(H146:J146)</f>
        <v>148893</v>
      </c>
      <c r="H146" s="46">
        <v>148893</v>
      </c>
      <c r="I146" s="46"/>
      <c r="J146" s="249"/>
      <c r="K146" s="135">
        <f>SUM(L146:N146)</f>
        <v>148893</v>
      </c>
      <c r="L146" s="46">
        <v>148893</v>
      </c>
      <c r="M146" s="46"/>
      <c r="N146" s="249"/>
      <c r="O146" s="175">
        <f t="shared" si="20"/>
        <v>100</v>
      </c>
    </row>
    <row r="147" spans="1:17" ht="15" customHeight="1" x14ac:dyDescent="0.25">
      <c r="A147" s="12" t="s">
        <v>243</v>
      </c>
      <c r="B147" s="239" t="s">
        <v>225</v>
      </c>
      <c r="C147" s="251"/>
      <c r="D147" s="148"/>
      <c r="E147" s="148"/>
      <c r="F147" s="149"/>
      <c r="G147" s="288"/>
      <c r="H147" s="43"/>
      <c r="I147" s="43"/>
      <c r="J147" s="289"/>
      <c r="K147" s="135"/>
      <c r="L147" s="43"/>
      <c r="M147" s="43"/>
      <c r="N147" s="289"/>
      <c r="O147" s="133"/>
    </row>
    <row r="148" spans="1:17" ht="15" customHeight="1" thickBot="1" x14ac:dyDescent="0.3">
      <c r="A148" s="12" t="s">
        <v>244</v>
      </c>
      <c r="B148" s="239" t="s">
        <v>226</v>
      </c>
      <c r="C148" s="251"/>
      <c r="D148" s="148"/>
      <c r="E148" s="148"/>
      <c r="F148" s="149"/>
      <c r="G148" s="288"/>
      <c r="H148" s="44"/>
      <c r="I148" s="44"/>
      <c r="J148" s="291"/>
      <c r="K148" s="137"/>
      <c r="L148" s="44"/>
      <c r="M148" s="44"/>
      <c r="N148" s="291"/>
      <c r="O148" s="138"/>
    </row>
    <row r="149" spans="1:17" ht="16.5" thickBot="1" x14ac:dyDescent="0.3">
      <c r="A149" s="16" t="s">
        <v>196</v>
      </c>
      <c r="B149" s="196" t="s">
        <v>252</v>
      </c>
      <c r="C149" s="250"/>
      <c r="D149" s="152"/>
      <c r="E149" s="152"/>
      <c r="F149" s="155"/>
      <c r="G149" s="99"/>
      <c r="H149" s="45"/>
      <c r="I149" s="45"/>
      <c r="J149" s="295"/>
      <c r="K149" s="139"/>
      <c r="L149" s="45"/>
      <c r="M149" s="45"/>
      <c r="N149" s="295"/>
      <c r="O149" s="140"/>
    </row>
    <row r="150" spans="1:17" ht="15" customHeight="1" x14ac:dyDescent="0.25">
      <c r="A150" s="12" t="s">
        <v>246</v>
      </c>
      <c r="B150" s="239" t="s">
        <v>227</v>
      </c>
      <c r="C150" s="251"/>
      <c r="D150" s="148"/>
      <c r="E150" s="148"/>
      <c r="F150" s="149"/>
      <c r="G150" s="288"/>
      <c r="H150" s="46"/>
      <c r="I150" s="46"/>
      <c r="J150" s="249"/>
      <c r="K150" s="132"/>
      <c r="L150" s="46"/>
      <c r="M150" s="46"/>
      <c r="N150" s="249"/>
      <c r="O150" s="141"/>
    </row>
    <row r="151" spans="1:17" ht="15" customHeight="1" x14ac:dyDescent="0.25">
      <c r="A151" s="12" t="s">
        <v>247</v>
      </c>
      <c r="B151" s="239" t="s">
        <v>228</v>
      </c>
      <c r="C151" s="251"/>
      <c r="D151" s="148"/>
      <c r="E151" s="148"/>
      <c r="F151" s="149"/>
      <c r="G151" s="288"/>
      <c r="H151" s="43"/>
      <c r="I151" s="43"/>
      <c r="J151" s="289"/>
      <c r="K151" s="135"/>
      <c r="L151" s="43"/>
      <c r="M151" s="43"/>
      <c r="N151" s="289"/>
      <c r="O151" s="142"/>
    </row>
    <row r="152" spans="1:17" ht="15" customHeight="1" x14ac:dyDescent="0.25">
      <c r="A152" s="12" t="s">
        <v>248</v>
      </c>
      <c r="B152" s="239" t="s">
        <v>229</v>
      </c>
      <c r="C152" s="251"/>
      <c r="D152" s="148"/>
      <c r="E152" s="148"/>
      <c r="F152" s="149"/>
      <c r="G152" s="288"/>
      <c r="H152" s="43"/>
      <c r="I152" s="43"/>
      <c r="J152" s="289"/>
      <c r="K152" s="135"/>
      <c r="L152" s="43"/>
      <c r="M152" s="43"/>
      <c r="N152" s="289"/>
      <c r="O152" s="142"/>
    </row>
    <row r="153" spans="1:17" ht="15" customHeight="1" x14ac:dyDescent="0.25">
      <c r="A153" s="12" t="s">
        <v>249</v>
      </c>
      <c r="B153" s="239" t="s">
        <v>223</v>
      </c>
      <c r="C153" s="251"/>
      <c r="D153" s="148"/>
      <c r="E153" s="148"/>
      <c r="F153" s="149"/>
      <c r="G153" s="288"/>
      <c r="H153" s="43"/>
      <c r="I153" s="43"/>
      <c r="J153" s="289"/>
      <c r="K153" s="135"/>
      <c r="L153" s="43"/>
      <c r="M153" s="43"/>
      <c r="N153" s="289"/>
      <c r="O153" s="142"/>
    </row>
    <row r="154" spans="1:17" ht="15" customHeight="1" x14ac:dyDescent="0.25">
      <c r="A154" s="13" t="s">
        <v>250</v>
      </c>
      <c r="B154" s="240" t="s">
        <v>230</v>
      </c>
      <c r="C154" s="248"/>
      <c r="D154" s="147"/>
      <c r="E154" s="147"/>
      <c r="F154" s="150"/>
      <c r="G154" s="288"/>
      <c r="H154" s="43"/>
      <c r="I154" s="43"/>
      <c r="J154" s="289"/>
      <c r="K154" s="135"/>
      <c r="L154" s="43"/>
      <c r="M154" s="43"/>
      <c r="N154" s="289"/>
      <c r="O154" s="142"/>
    </row>
    <row r="155" spans="1:17" ht="15" customHeight="1" thickBot="1" x14ac:dyDescent="0.3">
      <c r="A155" s="19" t="s">
        <v>251</v>
      </c>
      <c r="B155" s="241" t="s">
        <v>231</v>
      </c>
      <c r="C155" s="253"/>
      <c r="D155" s="156"/>
      <c r="E155" s="156"/>
      <c r="F155" s="157"/>
      <c r="G155" s="296"/>
      <c r="H155" s="44"/>
      <c r="I155" s="44"/>
      <c r="J155" s="291"/>
      <c r="K155" s="137"/>
      <c r="L155" s="44"/>
      <c r="M155" s="44"/>
      <c r="N155" s="291"/>
      <c r="O155" s="143"/>
    </row>
    <row r="156" spans="1:17" ht="16.5" thickBot="1" x14ac:dyDescent="0.3">
      <c r="A156" s="16" t="s">
        <v>197</v>
      </c>
      <c r="B156" s="196" t="s">
        <v>260</v>
      </c>
      <c r="C156" s="250">
        <f>SUM(D156)</f>
        <v>26119</v>
      </c>
      <c r="D156" s="152">
        <f>SUM(D157:D161)</f>
        <v>26119</v>
      </c>
      <c r="E156" s="152"/>
      <c r="F156" s="155"/>
      <c r="G156" s="99">
        <f>SUM(H156:J156)</f>
        <v>31008</v>
      </c>
      <c r="H156" s="47">
        <f>SUM(H157:H161)</f>
        <v>31008</v>
      </c>
      <c r="I156" s="47"/>
      <c r="J156" s="98"/>
      <c r="K156" s="130">
        <f>SUM(K157:K161)</f>
        <v>31006</v>
      </c>
      <c r="L156" s="47">
        <f>SUM(L157:L161)</f>
        <v>31006</v>
      </c>
      <c r="M156" s="47">
        <f>SUM(M157:M161)</f>
        <v>0</v>
      </c>
      <c r="N156" s="98">
        <f>SUM(N157:N161)</f>
        <v>0</v>
      </c>
      <c r="O156" s="131">
        <f>(K156/G156)*100</f>
        <v>99.993550051599584</v>
      </c>
    </row>
    <row r="157" spans="1:17" ht="15" customHeight="1" x14ac:dyDescent="0.25">
      <c r="A157" s="12" t="s">
        <v>253</v>
      </c>
      <c r="B157" s="239" t="s">
        <v>103</v>
      </c>
      <c r="C157" s="251"/>
      <c r="D157" s="148"/>
      <c r="E157" s="148"/>
      <c r="F157" s="149"/>
      <c r="G157" s="288"/>
      <c r="H157" s="46"/>
      <c r="I157" s="46"/>
      <c r="J157" s="249"/>
      <c r="K157" s="135">
        <f>SUM(L157:N157)</f>
        <v>0</v>
      </c>
      <c r="L157" s="46"/>
      <c r="M157" s="46"/>
      <c r="N157" s="249"/>
      <c r="O157" s="141"/>
    </row>
    <row r="158" spans="1:17" ht="15" customHeight="1" x14ac:dyDescent="0.25">
      <c r="A158" s="12" t="s">
        <v>254</v>
      </c>
      <c r="B158" s="239" t="s">
        <v>104</v>
      </c>
      <c r="C158" s="251">
        <f>SUM(D158:E158)</f>
        <v>26119</v>
      </c>
      <c r="D158" s="148">
        <v>26119</v>
      </c>
      <c r="E158" s="148"/>
      <c r="F158" s="149"/>
      <c r="G158" s="288">
        <f>SUM(H158:J158)</f>
        <v>31008</v>
      </c>
      <c r="H158" s="43">
        <v>31008</v>
      </c>
      <c r="I158" s="43"/>
      <c r="J158" s="289"/>
      <c r="K158" s="135">
        <f>SUM(L158:N158)</f>
        <v>31006</v>
      </c>
      <c r="L158" s="43">
        <v>31006</v>
      </c>
      <c r="M158" s="43"/>
      <c r="N158" s="289"/>
      <c r="O158" s="136">
        <f>(K158/G158)*100</f>
        <v>99.993550051599584</v>
      </c>
    </row>
    <row r="159" spans="1:17" ht="15" customHeight="1" x14ac:dyDescent="0.25">
      <c r="A159" s="12" t="s">
        <v>255</v>
      </c>
      <c r="B159" s="239" t="s">
        <v>232</v>
      </c>
      <c r="C159" s="251"/>
      <c r="D159" s="148"/>
      <c r="E159" s="148"/>
      <c r="F159" s="149"/>
      <c r="G159" s="288"/>
      <c r="H159" s="43"/>
      <c r="I159" s="43"/>
      <c r="J159" s="289"/>
      <c r="K159" s="135"/>
      <c r="L159" s="43"/>
      <c r="M159" s="43"/>
      <c r="N159" s="289"/>
      <c r="O159" s="142"/>
      <c r="Q159" s="4">
        <f>K143</f>
        <v>179899</v>
      </c>
    </row>
    <row r="160" spans="1:17" ht="15" customHeight="1" x14ac:dyDescent="0.25">
      <c r="A160" s="13" t="s">
        <v>256</v>
      </c>
      <c r="B160" s="240" t="s">
        <v>105</v>
      </c>
      <c r="C160" s="248"/>
      <c r="D160" s="147"/>
      <c r="E160" s="147"/>
      <c r="F160" s="150"/>
      <c r="G160" s="288"/>
      <c r="H160" s="43"/>
      <c r="I160" s="43"/>
      <c r="J160" s="289"/>
      <c r="K160" s="135"/>
      <c r="L160" s="43"/>
      <c r="M160" s="43"/>
      <c r="N160" s="289"/>
      <c r="O160" s="142"/>
    </row>
    <row r="161" spans="1:17" ht="15" customHeight="1" thickBot="1" x14ac:dyDescent="0.3">
      <c r="A161" s="19" t="s">
        <v>257</v>
      </c>
      <c r="B161" s="241" t="s">
        <v>233</v>
      </c>
      <c r="C161" s="253"/>
      <c r="D161" s="156"/>
      <c r="E161" s="156"/>
      <c r="F161" s="157"/>
      <c r="G161" s="296">
        <f>SUM(H161:J161)</f>
        <v>0</v>
      </c>
      <c r="H161" s="44"/>
      <c r="I161" s="44"/>
      <c r="J161" s="291"/>
      <c r="K161" s="137"/>
      <c r="L161" s="44"/>
      <c r="M161" s="44"/>
      <c r="N161" s="291"/>
      <c r="O161" s="143"/>
    </row>
    <row r="162" spans="1:17" ht="16.5" thickBot="1" x14ac:dyDescent="0.3">
      <c r="A162" s="10" t="s">
        <v>234</v>
      </c>
      <c r="B162" s="196" t="s">
        <v>258</v>
      </c>
      <c r="C162" s="250"/>
      <c r="D162" s="152"/>
      <c r="E162" s="152"/>
      <c r="F162" s="155"/>
      <c r="G162" s="297"/>
      <c r="H162" s="45"/>
      <c r="I162" s="45"/>
      <c r="J162" s="295"/>
      <c r="K162" s="139"/>
      <c r="L162" s="45"/>
      <c r="M162" s="45"/>
      <c r="N162" s="295"/>
      <c r="O162" s="140"/>
    </row>
    <row r="163" spans="1:17" ht="15" customHeight="1" x14ac:dyDescent="0.25">
      <c r="A163" s="12" t="s">
        <v>235</v>
      </c>
      <c r="B163" s="239" t="s">
        <v>106</v>
      </c>
      <c r="C163" s="251"/>
      <c r="D163" s="148"/>
      <c r="E163" s="148"/>
      <c r="F163" s="149"/>
      <c r="G163" s="288"/>
      <c r="H163" s="46"/>
      <c r="I163" s="46"/>
      <c r="J163" s="249"/>
      <c r="K163" s="132"/>
      <c r="L163" s="46"/>
      <c r="M163" s="46"/>
      <c r="N163" s="249"/>
      <c r="O163" s="141"/>
    </row>
    <row r="164" spans="1:17" ht="15" customHeight="1" x14ac:dyDescent="0.25">
      <c r="A164" s="12" t="s">
        <v>236</v>
      </c>
      <c r="B164" s="239" t="s">
        <v>107</v>
      </c>
      <c r="C164" s="251"/>
      <c r="D164" s="148"/>
      <c r="E164" s="148"/>
      <c r="F164" s="149"/>
      <c r="G164" s="288"/>
      <c r="H164" s="43"/>
      <c r="I164" s="43"/>
      <c r="J164" s="289"/>
      <c r="K164" s="135"/>
      <c r="L164" s="43"/>
      <c r="M164" s="43"/>
      <c r="N164" s="289"/>
      <c r="O164" s="142"/>
    </row>
    <row r="165" spans="1:17" ht="15" customHeight="1" x14ac:dyDescent="0.25">
      <c r="A165" s="12" t="s">
        <v>237</v>
      </c>
      <c r="B165" s="239" t="s">
        <v>108</v>
      </c>
      <c r="C165" s="251"/>
      <c r="D165" s="148"/>
      <c r="E165" s="148"/>
      <c r="F165" s="149"/>
      <c r="G165" s="288"/>
      <c r="H165" s="43"/>
      <c r="I165" s="43"/>
      <c r="J165" s="289"/>
      <c r="K165" s="135"/>
      <c r="L165" s="43"/>
      <c r="M165" s="43"/>
      <c r="N165" s="289"/>
      <c r="O165" s="142"/>
    </row>
    <row r="166" spans="1:17" ht="15" customHeight="1" thickBot="1" x14ac:dyDescent="0.3">
      <c r="A166" s="18" t="s">
        <v>238</v>
      </c>
      <c r="B166" s="242" t="s">
        <v>109</v>
      </c>
      <c r="C166" s="254"/>
      <c r="D166" s="158"/>
      <c r="E166" s="158"/>
      <c r="F166" s="159"/>
      <c r="G166" s="288"/>
      <c r="H166" s="44"/>
      <c r="I166" s="44"/>
      <c r="J166" s="291"/>
      <c r="K166" s="137"/>
      <c r="L166" s="44"/>
      <c r="M166" s="44"/>
      <c r="N166" s="291"/>
      <c r="O166" s="143"/>
    </row>
    <row r="167" spans="1:17" ht="16.5" thickBot="1" x14ac:dyDescent="0.3">
      <c r="A167" s="54"/>
      <c r="B167" s="243" t="s">
        <v>259</v>
      </c>
      <c r="C167" s="255">
        <f>C142+C143</f>
        <v>3629100</v>
      </c>
      <c r="D167" s="160">
        <f>D142+D143</f>
        <v>3416381</v>
      </c>
      <c r="E167" s="160">
        <f>E142+E143</f>
        <v>207933</v>
      </c>
      <c r="F167" s="256">
        <f>F142+F143</f>
        <v>4786</v>
      </c>
      <c r="G167" s="298">
        <f>SUM(H167:J167)</f>
        <v>8480992</v>
      </c>
      <c r="H167" s="162">
        <f>SUM(H143,H142)</f>
        <v>8257938</v>
      </c>
      <c r="I167" s="162">
        <f>SUM(I143,I142)</f>
        <v>218268</v>
      </c>
      <c r="J167" s="161">
        <f>SUM(J143,J142)</f>
        <v>4786</v>
      </c>
      <c r="K167" s="130">
        <f>K142+K143</f>
        <v>2812267</v>
      </c>
      <c r="L167" s="47">
        <f>L142+L143</f>
        <v>2680561</v>
      </c>
      <c r="M167" s="47">
        <f>M142+M143</f>
        <v>129650</v>
      </c>
      <c r="N167" s="98">
        <f>N142+N143</f>
        <v>2056</v>
      </c>
      <c r="O167" s="131">
        <f>(K167/G167)*100</f>
        <v>33.159646890363767</v>
      </c>
      <c r="Q167" s="4"/>
    </row>
    <row r="168" spans="1:17" ht="13.5" customHeight="1" x14ac:dyDescent="0.25">
      <c r="A168" s="28"/>
      <c r="B168" s="27"/>
      <c r="C168" s="27"/>
      <c r="D168" s="27"/>
      <c r="E168" s="27"/>
      <c r="F168" s="27"/>
      <c r="G168" s="26"/>
      <c r="H168" s="22"/>
      <c r="I168" s="22"/>
      <c r="J168" s="22"/>
      <c r="L168" s="4"/>
      <c r="M168" s="20"/>
    </row>
    <row r="169" spans="1:17" ht="27.75" customHeight="1" x14ac:dyDescent="0.25">
      <c r="A169" s="306" t="s">
        <v>110</v>
      </c>
      <c r="B169" s="307"/>
      <c r="C169" s="307"/>
      <c r="D169" s="307"/>
      <c r="E169" s="307"/>
      <c r="F169" s="307"/>
      <c r="G169" s="307"/>
      <c r="H169" s="307"/>
      <c r="I169" s="307"/>
      <c r="J169" s="307"/>
      <c r="K169" s="307"/>
      <c r="L169" s="307"/>
      <c r="M169" s="307"/>
      <c r="N169" s="307"/>
      <c r="O169" s="307"/>
    </row>
    <row r="170" spans="1:17" ht="16.5" thickBot="1" x14ac:dyDescent="0.3">
      <c r="A170" s="309"/>
      <c r="B170" s="310"/>
      <c r="C170" s="55"/>
      <c r="D170" s="55"/>
      <c r="E170" s="55"/>
      <c r="F170" s="55"/>
      <c r="G170" s="29"/>
      <c r="H170" s="30"/>
      <c r="I170" s="30"/>
      <c r="J170" s="308" t="s">
        <v>1</v>
      </c>
      <c r="K170" s="308"/>
      <c r="L170" s="308"/>
      <c r="M170" s="308"/>
      <c r="N170" s="308"/>
      <c r="O170" s="308"/>
    </row>
    <row r="171" spans="1:17" ht="32.25" thickBot="1" x14ac:dyDescent="0.3">
      <c r="A171" s="16">
        <v>1</v>
      </c>
      <c r="B171" s="234" t="s">
        <v>130</v>
      </c>
      <c r="C171" s="257">
        <f t="shared" ref="C171:F172" si="21">C72-C142</f>
        <v>-476796</v>
      </c>
      <c r="D171" s="166">
        <f t="shared" si="21"/>
        <v>-323754</v>
      </c>
      <c r="E171" s="166">
        <f t="shared" si="21"/>
        <v>-148256</v>
      </c>
      <c r="F171" s="155">
        <f t="shared" si="21"/>
        <v>-4786</v>
      </c>
      <c r="G171" s="99">
        <f>+G72-G142</f>
        <v>-594029</v>
      </c>
      <c r="H171" s="145">
        <f>+H72-H142</f>
        <v>-436679</v>
      </c>
      <c r="I171" s="145">
        <f>+I72-I142</f>
        <v>-152564</v>
      </c>
      <c r="J171" s="145">
        <f>+J72-J142</f>
        <v>-4786</v>
      </c>
      <c r="K171" s="163">
        <f>K72-K142</f>
        <v>1777384</v>
      </c>
      <c r="L171" s="164">
        <f>L72-L142</f>
        <v>1858646</v>
      </c>
      <c r="M171" s="47">
        <f>M72-M142</f>
        <v>-78206</v>
      </c>
      <c r="N171" s="98">
        <f>N72-N142</f>
        <v>-2056</v>
      </c>
      <c r="O171" s="101"/>
    </row>
    <row r="172" spans="1:17" ht="32.25" thickBot="1" x14ac:dyDescent="0.3">
      <c r="A172" s="16" t="s">
        <v>11</v>
      </c>
      <c r="B172" s="234" t="s">
        <v>131</v>
      </c>
      <c r="C172" s="257">
        <f t="shared" si="21"/>
        <v>476796</v>
      </c>
      <c r="D172" s="166">
        <f t="shared" si="21"/>
        <v>476796</v>
      </c>
      <c r="E172" s="166">
        <f t="shared" si="21"/>
        <v>0</v>
      </c>
      <c r="F172" s="155">
        <f t="shared" si="21"/>
        <v>0</v>
      </c>
      <c r="G172" s="99">
        <f>G74-G143</f>
        <v>594029</v>
      </c>
      <c r="H172" s="145">
        <f>H74-H143</f>
        <v>594029</v>
      </c>
      <c r="I172" s="145">
        <f>I74-I143</f>
        <v>0</v>
      </c>
      <c r="J172" s="32">
        <f>J74-J143</f>
        <v>0</v>
      </c>
      <c r="K172" s="163">
        <f>K73-K143</f>
        <v>594029</v>
      </c>
      <c r="L172" s="164">
        <f>L73-L156</f>
        <v>742922</v>
      </c>
      <c r="M172" s="47">
        <f>M73</f>
        <v>0</v>
      </c>
      <c r="N172" s="165"/>
      <c r="O172" s="102"/>
    </row>
    <row r="173" spans="1:17" x14ac:dyDescent="0.25">
      <c r="K173" s="20"/>
    </row>
    <row r="174" spans="1:17" x14ac:dyDescent="0.25">
      <c r="K174" s="100">
        <f>K171+K172</f>
        <v>2371413</v>
      </c>
      <c r="L174" s="20">
        <f>SUM(L171:L172)</f>
        <v>2601568</v>
      </c>
      <c r="M174" s="4">
        <f>M171+M172</f>
        <v>-78206</v>
      </c>
      <c r="N174" s="4">
        <f>SUM(N171:N172)</f>
        <v>-2056</v>
      </c>
      <c r="O174" s="4"/>
      <c r="Q174" s="20"/>
    </row>
  </sheetData>
  <mergeCells count="27">
    <mergeCell ref="A8:A9"/>
    <mergeCell ref="B8:B9"/>
    <mergeCell ref="A108:A109"/>
    <mergeCell ref="B108:B109"/>
    <mergeCell ref="C108:C109"/>
    <mergeCell ref="D108:F108"/>
    <mergeCell ref="A106:O106"/>
    <mergeCell ref="G108:G109"/>
    <mergeCell ref="C8:C9"/>
    <mergeCell ref="D8:F8"/>
    <mergeCell ref="I1:O1"/>
    <mergeCell ref="A2:O2"/>
    <mergeCell ref="A3:O3"/>
    <mergeCell ref="A5:O5"/>
    <mergeCell ref="N7:O7"/>
    <mergeCell ref="G8:G9"/>
    <mergeCell ref="H8:J8"/>
    <mergeCell ref="K8:K9"/>
    <mergeCell ref="L8:N8"/>
    <mergeCell ref="O8:O9"/>
    <mergeCell ref="H108:J108"/>
    <mergeCell ref="K108:K109"/>
    <mergeCell ref="L108:N108"/>
    <mergeCell ref="O108:O109"/>
    <mergeCell ref="A169:O169"/>
    <mergeCell ref="J170:O170"/>
    <mergeCell ref="A170:B17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5" fitToHeight="5" orientation="landscape" r:id="rId1"/>
  <headerFooter alignWithMargins="0">
    <oddHeader>&amp;P. oldal</oddHeader>
  </headerFooter>
  <rowBreaks count="2" manualBreakCount="2">
    <brk id="53" max="14" man="1"/>
    <brk id="10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1.melléklet2020Zársz</vt:lpstr>
      <vt:lpstr>'1.melléklet2020Zársz'!Nyomtatási_terület</vt:lpstr>
    </vt:vector>
  </TitlesOfParts>
  <Company>Polgármesteri Hivatal Tamási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Kovácsné</dc:creator>
  <cp:lastModifiedBy>Salamon Irénke 2</cp:lastModifiedBy>
  <cp:lastPrinted>2021-05-20T08:03:35Z</cp:lastPrinted>
  <dcterms:created xsi:type="dcterms:W3CDTF">2014-02-06T12:06:49Z</dcterms:created>
  <dcterms:modified xsi:type="dcterms:W3CDTF">2021-05-21T10:01:29Z</dcterms:modified>
</cp:coreProperties>
</file>